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V:\ORTA\Web Liaison\Web Docs\FY 2019\PPT\"/>
    </mc:Choice>
  </mc:AlternateContent>
  <xr:revisionPtr revIDLastSave="0" documentId="8_{CF91009B-EF60-4CFA-99F2-7C3FFF6F6770}" xr6:coauthVersionLast="36" xr6:coauthVersionMax="36" xr10:uidLastSave="{00000000-0000-0000-0000-000000000000}"/>
  <bookViews>
    <workbookView xWindow="0" yWindow="0" windowWidth="25200" windowHeight="11385" xr2:uid="{00000000-000D-0000-FFFF-FFFF00000000}"/>
  </bookViews>
  <sheets>
    <sheet name="TOTAL REIMBURSEMENT" sheetId="8" r:id="rId1"/>
    <sheet name="SD-ISD Debt,Sinking,Recr" sheetId="5" r:id="rId2"/>
    <sheet name="ISD Operating" sheetId="4" r:id="rId3"/>
    <sheet name="SD Hold Harmless" sheetId="6" r:id="rId4"/>
    <sheet name="SD Out of Formula" sheetId="7" r:id="rId5"/>
  </sheets>
  <definedNames>
    <definedName name="_xlnm._FilterDatabase" localSheetId="2">'ISD Operating'!$A$5:$BB$65</definedName>
    <definedName name="_xlnm._FilterDatabase" localSheetId="3" hidden="1">'SD Hold Harmless'!$A$5:$Q$30</definedName>
    <definedName name="_xlnm._FilterDatabase" localSheetId="4">'SD Out of Formula'!$A$4:$M$4</definedName>
    <definedName name="_xlnm._FilterDatabase" localSheetId="1">'SD-ISD Debt,Sinking,Recr'!$A$5:$AN$589</definedName>
    <definedName name="_xlnm._FilterDatabase" localSheetId="0" hidden="1">'TOTAL REIMBURSEMENT'!$A$4:$N$614</definedName>
    <definedName name="_xlnm.Print_Titles" localSheetId="0">'TOTAL REIMBURSEMENT'!$1:$4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89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6" i="5"/>
  <c r="AN7" i="4" l="1"/>
  <c r="AN8" i="4"/>
  <c r="AN9" i="4"/>
  <c r="AN10" i="4"/>
  <c r="AN11" i="4"/>
  <c r="AN12" i="4"/>
  <c r="AN13" i="4"/>
  <c r="AN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7" i="4"/>
  <c r="AN58" i="4"/>
  <c r="AN59" i="4"/>
  <c r="AN60" i="4"/>
  <c r="AN61" i="4"/>
  <c r="AN62" i="4"/>
  <c r="AN63" i="4"/>
  <c r="AN64" i="4"/>
  <c r="AN6" i="4"/>
  <c r="AT65" i="4" l="1"/>
  <c r="AI65" i="4"/>
  <c r="M65" i="4"/>
  <c r="X65" i="4"/>
  <c r="AF589" i="5" l="1"/>
  <c r="M5" i="8" l="1"/>
  <c r="M6" i="8"/>
  <c r="M7" i="8"/>
  <c r="M8" i="8"/>
  <c r="M9" i="8"/>
  <c r="M11" i="8"/>
  <c r="M12" i="8"/>
  <c r="M13" i="8"/>
  <c r="M14" i="8"/>
  <c r="M15" i="8"/>
  <c r="M16" i="8"/>
  <c r="M17" i="8"/>
  <c r="M18" i="8"/>
  <c r="M19" i="8"/>
  <c r="M20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6" i="8"/>
  <c r="M37" i="8"/>
  <c r="M38" i="8"/>
  <c r="M40" i="8"/>
  <c r="M41" i="8"/>
  <c r="M42" i="8"/>
  <c r="M43" i="8"/>
  <c r="M44" i="8"/>
  <c r="M45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4" i="8"/>
  <c r="M65" i="8"/>
  <c r="M66" i="8"/>
  <c r="M68" i="8"/>
  <c r="M69" i="8"/>
  <c r="M70" i="8"/>
  <c r="M71" i="8"/>
  <c r="M72" i="8"/>
  <c r="M73" i="8"/>
  <c r="M74" i="8"/>
  <c r="M75" i="8"/>
  <c r="M76" i="8"/>
  <c r="M77" i="8"/>
  <c r="M78" i="8"/>
  <c r="M80" i="8"/>
  <c r="M81" i="8"/>
  <c r="M82" i="8"/>
  <c r="M83" i="8"/>
  <c r="M85" i="8"/>
  <c r="M86" i="8"/>
  <c r="M87" i="8"/>
  <c r="M88" i="8"/>
  <c r="M89" i="8"/>
  <c r="M91" i="8"/>
  <c r="M92" i="8"/>
  <c r="M93" i="8"/>
  <c r="M94" i="8"/>
  <c r="M96" i="8"/>
  <c r="M97" i="8"/>
  <c r="M98" i="8"/>
  <c r="M99" i="8"/>
  <c r="M100" i="8"/>
  <c r="M101" i="8"/>
  <c r="M103" i="8"/>
  <c r="M104" i="8"/>
  <c r="M105" i="8"/>
  <c r="M107" i="8"/>
  <c r="M108" i="8"/>
  <c r="M109" i="8"/>
  <c r="M110" i="8"/>
  <c r="M111" i="8"/>
  <c r="M112" i="8"/>
  <c r="M113" i="8"/>
  <c r="M115" i="8"/>
  <c r="M116" i="8"/>
  <c r="M117" i="8"/>
  <c r="M118" i="8"/>
  <c r="M119" i="8"/>
  <c r="M120" i="8"/>
  <c r="M122" i="8"/>
  <c r="M123" i="8"/>
  <c r="M124" i="8"/>
  <c r="M125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4" i="8"/>
  <c r="M165" i="8"/>
  <c r="M166" i="8"/>
  <c r="M167" i="8"/>
  <c r="M169" i="8"/>
  <c r="M170" i="8"/>
  <c r="M171" i="8"/>
  <c r="M173" i="8"/>
  <c r="M174" i="8"/>
  <c r="M175" i="8"/>
  <c r="M176" i="8"/>
  <c r="M177" i="8"/>
  <c r="M178" i="8"/>
  <c r="M180" i="8"/>
  <c r="M181" i="8"/>
  <c r="M182" i="8"/>
  <c r="M183" i="8"/>
  <c r="M184" i="8"/>
  <c r="M185" i="8"/>
  <c r="M186" i="8"/>
  <c r="M187" i="8"/>
  <c r="M189" i="8"/>
  <c r="M190" i="8"/>
  <c r="M191" i="8"/>
  <c r="M192" i="8"/>
  <c r="M193" i="8"/>
  <c r="M194" i="8"/>
  <c r="M195" i="8"/>
  <c r="M196" i="8"/>
  <c r="M197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9" i="8"/>
  <c r="M230" i="8"/>
  <c r="M231" i="8"/>
  <c r="M232" i="8"/>
  <c r="M233" i="8"/>
  <c r="M234" i="8"/>
  <c r="M235" i="8"/>
  <c r="M236" i="8"/>
  <c r="M237" i="8"/>
  <c r="M239" i="8"/>
  <c r="M240" i="8"/>
  <c r="M241" i="8"/>
  <c r="M242" i="8"/>
  <c r="M243" i="8"/>
  <c r="M244" i="8"/>
  <c r="M245" i="8"/>
  <c r="M246" i="8"/>
  <c r="M247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7" i="8"/>
  <c r="M298" i="8"/>
  <c r="M299" i="8"/>
  <c r="M300" i="8"/>
  <c r="M301" i="8"/>
  <c r="M302" i="8"/>
  <c r="M303" i="8"/>
  <c r="M304" i="8"/>
  <c r="M305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5" i="8"/>
  <c r="M356" i="8"/>
  <c r="M357" i="8"/>
  <c r="M358" i="8"/>
  <c r="M360" i="8"/>
  <c r="M361" i="8"/>
  <c r="M362" i="8"/>
  <c r="M363" i="8"/>
  <c r="M364" i="8"/>
  <c r="M365" i="8"/>
  <c r="M366" i="8"/>
  <c r="M367" i="8"/>
  <c r="M369" i="8"/>
  <c r="M370" i="8"/>
  <c r="M371" i="8"/>
  <c r="M372" i="8"/>
  <c r="M374" i="8"/>
  <c r="M375" i="8"/>
  <c r="M376" i="8"/>
  <c r="M378" i="8"/>
  <c r="M379" i="8"/>
  <c r="M380" i="8"/>
  <c r="M381" i="8"/>
  <c r="M383" i="8"/>
  <c r="M384" i="8"/>
  <c r="M385" i="8"/>
  <c r="M386" i="8"/>
  <c r="M387" i="8"/>
  <c r="M388" i="8"/>
  <c r="M390" i="8"/>
  <c r="M391" i="8"/>
  <c r="M392" i="8"/>
  <c r="M393" i="8"/>
  <c r="M394" i="8"/>
  <c r="M395" i="8"/>
  <c r="M396" i="8"/>
  <c r="M397" i="8"/>
  <c r="M398" i="8"/>
  <c r="M401" i="8"/>
  <c r="M402" i="8"/>
  <c r="M403" i="8"/>
  <c r="M404" i="8"/>
  <c r="M405" i="8"/>
  <c r="M406" i="8"/>
  <c r="M407" i="8"/>
  <c r="M408" i="8"/>
  <c r="M409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4" i="8"/>
  <c r="M425" i="8"/>
  <c r="M426" i="8"/>
  <c r="M427" i="8"/>
  <c r="M428" i="8"/>
  <c r="M429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90" i="8"/>
  <c r="M491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7" i="8"/>
  <c r="M508" i="8"/>
  <c r="M509" i="8"/>
  <c r="M510" i="8"/>
  <c r="M511" i="8"/>
  <c r="M512" i="8"/>
  <c r="M513" i="8"/>
  <c r="M515" i="8"/>
  <c r="M516" i="8"/>
  <c r="M517" i="8"/>
  <c r="M518" i="8"/>
  <c r="M519" i="8"/>
  <c r="M520" i="8"/>
  <c r="M521" i="8"/>
  <c r="M522" i="8"/>
  <c r="M523" i="8"/>
  <c r="M525" i="8"/>
  <c r="M526" i="8"/>
  <c r="M527" i="8"/>
  <c r="M528" i="8"/>
  <c r="M529" i="8"/>
  <c r="M530" i="8"/>
  <c r="M531" i="8"/>
  <c r="M532" i="8"/>
  <c r="M534" i="8"/>
  <c r="M535" i="8"/>
  <c r="M536" i="8"/>
  <c r="M537" i="8"/>
  <c r="M538" i="8"/>
  <c r="M539" i="8"/>
  <c r="M540" i="8"/>
  <c r="M541" i="8"/>
  <c r="M543" i="8"/>
  <c r="M544" i="8"/>
  <c r="M545" i="8"/>
  <c r="M546" i="8"/>
  <c r="M547" i="8"/>
  <c r="M548" i="8"/>
  <c r="M549" i="8"/>
  <c r="M550" i="8"/>
  <c r="M551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6" i="8"/>
  <c r="M567" i="8"/>
  <c r="M568" i="8"/>
  <c r="M569" i="8"/>
  <c r="M570" i="8"/>
  <c r="M571" i="8"/>
  <c r="M572" i="8"/>
  <c r="M573" i="8"/>
  <c r="M574" i="8"/>
  <c r="M575" i="8"/>
  <c r="M577" i="8"/>
  <c r="M578" i="8"/>
  <c r="M579" i="8"/>
  <c r="M580" i="8"/>
  <c r="M581" i="8"/>
  <c r="M582" i="8"/>
  <c r="M583" i="8"/>
  <c r="M584" i="8"/>
  <c r="M585" i="8"/>
  <c r="M586" i="8"/>
  <c r="M587" i="8"/>
  <c r="M588" i="8"/>
  <c r="M589" i="8"/>
  <c r="M590" i="8"/>
  <c r="M591" i="8"/>
  <c r="M592" i="8"/>
  <c r="M593" i="8"/>
  <c r="M594" i="8"/>
  <c r="M595" i="8"/>
  <c r="M596" i="8"/>
  <c r="M597" i="8"/>
  <c r="M598" i="8"/>
  <c r="M599" i="8"/>
  <c r="M600" i="8"/>
  <c r="M601" i="8"/>
  <c r="M602" i="8"/>
  <c r="M603" i="8"/>
  <c r="M604" i="8"/>
  <c r="M605" i="8"/>
  <c r="M606" i="8"/>
  <c r="M607" i="8"/>
  <c r="M608" i="8"/>
  <c r="M609" i="8"/>
  <c r="M610" i="8"/>
  <c r="M612" i="8"/>
  <c r="M613" i="8"/>
  <c r="M614" i="8"/>
  <c r="H5" i="8" l="1"/>
  <c r="H6" i="8"/>
  <c r="H7" i="8"/>
  <c r="H8" i="8"/>
  <c r="H9" i="8"/>
  <c r="H10" i="8"/>
  <c r="H11" i="8"/>
  <c r="H12" i="8"/>
  <c r="H13" i="8"/>
  <c r="H14" i="8"/>
  <c r="H15" i="8"/>
  <c r="H16" i="8"/>
  <c r="H17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50" i="8"/>
  <c r="H351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2" i="8"/>
  <c r="H433" i="8"/>
  <c r="H435" i="8"/>
  <c r="H437" i="8"/>
  <c r="H439" i="8"/>
  <c r="H441" i="8"/>
  <c r="H442" i="8"/>
  <c r="H443" i="8"/>
  <c r="H446" i="8"/>
  <c r="H447" i="8"/>
  <c r="H449" i="8"/>
  <c r="H450" i="8"/>
  <c r="H451" i="8"/>
  <c r="H452" i="8"/>
  <c r="H453" i="8"/>
  <c r="H454" i="8"/>
  <c r="H455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80" i="8"/>
  <c r="H581" i="8"/>
  <c r="H582" i="8"/>
  <c r="H584" i="8"/>
  <c r="H585" i="8"/>
  <c r="H586" i="8"/>
  <c r="H587" i="8"/>
  <c r="H588" i="8"/>
  <c r="H589" i="8"/>
  <c r="H590" i="8"/>
  <c r="H593" i="8"/>
  <c r="H594" i="8"/>
  <c r="H596" i="8"/>
  <c r="H597" i="8"/>
  <c r="H598" i="8"/>
  <c r="H599" i="8"/>
  <c r="H600" i="8"/>
  <c r="H601" i="8"/>
  <c r="H602" i="8"/>
  <c r="H604" i="8"/>
  <c r="H605" i="8"/>
  <c r="H606" i="8"/>
  <c r="H607" i="8"/>
  <c r="H608" i="8"/>
  <c r="H609" i="8"/>
  <c r="H610" i="8"/>
  <c r="H611" i="8"/>
  <c r="H612" i="8"/>
  <c r="H613" i="8"/>
  <c r="H614" i="8"/>
  <c r="I5" i="8"/>
  <c r="I8" i="8"/>
  <c r="I9" i="8"/>
  <c r="I10" i="8"/>
  <c r="I11" i="8"/>
  <c r="I12" i="8"/>
  <c r="I13" i="8"/>
  <c r="I14" i="8"/>
  <c r="I15" i="8"/>
  <c r="I16" i="8"/>
  <c r="I17" i="8"/>
  <c r="I18" i="8"/>
  <c r="I19" i="8"/>
  <c r="I21" i="8"/>
  <c r="I22" i="8"/>
  <c r="I23" i="8"/>
  <c r="I26" i="8"/>
  <c r="I27" i="8"/>
  <c r="I28" i="8"/>
  <c r="I29" i="8"/>
  <c r="I30" i="8"/>
  <c r="I31" i="8"/>
  <c r="I33" i="8"/>
  <c r="I34" i="8"/>
  <c r="I35" i="8"/>
  <c r="I36" i="8"/>
  <c r="I37" i="8"/>
  <c r="I38" i="8"/>
  <c r="I39" i="8"/>
  <c r="I40" i="8"/>
  <c r="I41" i="8"/>
  <c r="I42" i="8"/>
  <c r="I43" i="8"/>
  <c r="I44" i="8"/>
  <c r="I46" i="8"/>
  <c r="I47" i="8"/>
  <c r="I48" i="8"/>
  <c r="I49" i="8"/>
  <c r="I51" i="8"/>
  <c r="I53" i="8"/>
  <c r="I54" i="8"/>
  <c r="I55" i="8"/>
  <c r="I56" i="8"/>
  <c r="I57" i="8"/>
  <c r="I58" i="8"/>
  <c r="I59" i="8"/>
  <c r="I61" i="8"/>
  <c r="I62" i="8"/>
  <c r="I63" i="8"/>
  <c r="I64" i="8"/>
  <c r="I65" i="8"/>
  <c r="I66" i="8"/>
  <c r="I67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6" i="8"/>
  <c r="I88" i="8"/>
  <c r="I89" i="8"/>
  <c r="I90" i="8"/>
  <c r="I91" i="8"/>
  <c r="I92" i="8"/>
  <c r="I94" i="8"/>
  <c r="I95" i="8"/>
  <c r="I96" i="8"/>
  <c r="I98" i="8"/>
  <c r="I99" i="8"/>
  <c r="I100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7" i="8"/>
  <c r="I208" i="8"/>
  <c r="I210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8" i="8"/>
  <c r="I239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6" i="8"/>
  <c r="I297" i="8"/>
  <c r="I298" i="8"/>
  <c r="I299" i="8"/>
  <c r="I300" i="8"/>
  <c r="I301" i="8"/>
  <c r="I303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9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8" i="8"/>
  <c r="I579" i="8"/>
  <c r="I580" i="8"/>
  <c r="I581" i="8"/>
  <c r="I582" i="8"/>
  <c r="I583" i="8"/>
  <c r="I584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L5" i="8"/>
  <c r="L6" i="8"/>
  <c r="L7" i="8"/>
  <c r="L8" i="8"/>
  <c r="L9" i="8"/>
  <c r="L11" i="8"/>
  <c r="L12" i="8"/>
  <c r="L13" i="8"/>
  <c r="L14" i="8"/>
  <c r="L15" i="8"/>
  <c r="L16" i="8"/>
  <c r="L17" i="8"/>
  <c r="L18" i="8"/>
  <c r="L19" i="8"/>
  <c r="L20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6" i="8"/>
  <c r="L37" i="8"/>
  <c r="L38" i="8"/>
  <c r="L40" i="8"/>
  <c r="L41" i="8"/>
  <c r="L42" i="8"/>
  <c r="L43" i="8"/>
  <c r="L44" i="8"/>
  <c r="L45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4" i="8"/>
  <c r="L65" i="8"/>
  <c r="L66" i="8"/>
  <c r="L68" i="8"/>
  <c r="L69" i="8"/>
  <c r="L70" i="8"/>
  <c r="L71" i="8"/>
  <c r="L72" i="8"/>
  <c r="L73" i="8"/>
  <c r="L74" i="8"/>
  <c r="L75" i="8"/>
  <c r="L76" i="8"/>
  <c r="L77" i="8"/>
  <c r="L78" i="8"/>
  <c r="L80" i="8"/>
  <c r="L81" i="8"/>
  <c r="L82" i="8"/>
  <c r="L83" i="8"/>
  <c r="L85" i="8"/>
  <c r="L86" i="8"/>
  <c r="L87" i="8"/>
  <c r="L88" i="8"/>
  <c r="L89" i="8"/>
  <c r="L91" i="8"/>
  <c r="L92" i="8"/>
  <c r="L93" i="8"/>
  <c r="L94" i="8"/>
  <c r="L96" i="8"/>
  <c r="L97" i="8"/>
  <c r="L98" i="8"/>
  <c r="L99" i="8"/>
  <c r="L100" i="8"/>
  <c r="L101" i="8"/>
  <c r="L103" i="8"/>
  <c r="L104" i="8"/>
  <c r="L105" i="8"/>
  <c r="L107" i="8"/>
  <c r="L108" i="8"/>
  <c r="L109" i="8"/>
  <c r="L110" i="8"/>
  <c r="L111" i="8"/>
  <c r="L112" i="8"/>
  <c r="L113" i="8"/>
  <c r="L115" i="8"/>
  <c r="L116" i="8"/>
  <c r="L117" i="8"/>
  <c r="L118" i="8"/>
  <c r="L119" i="8"/>
  <c r="L120" i="8"/>
  <c r="L122" i="8"/>
  <c r="L123" i="8"/>
  <c r="L124" i="8"/>
  <c r="L125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4" i="8"/>
  <c r="L165" i="8"/>
  <c r="L166" i="8"/>
  <c r="L167" i="8"/>
  <c r="L169" i="8"/>
  <c r="L170" i="8"/>
  <c r="L171" i="8"/>
  <c r="L173" i="8"/>
  <c r="L174" i="8"/>
  <c r="L175" i="8"/>
  <c r="L176" i="8"/>
  <c r="L177" i="8"/>
  <c r="L178" i="8"/>
  <c r="L180" i="8"/>
  <c r="L181" i="8"/>
  <c r="L182" i="8"/>
  <c r="L183" i="8"/>
  <c r="L184" i="8"/>
  <c r="L185" i="8"/>
  <c r="L186" i="8"/>
  <c r="L187" i="8"/>
  <c r="L189" i="8"/>
  <c r="L190" i="8"/>
  <c r="L191" i="8"/>
  <c r="L192" i="8"/>
  <c r="L193" i="8"/>
  <c r="L194" i="8"/>
  <c r="L195" i="8"/>
  <c r="L196" i="8"/>
  <c r="L197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9" i="8"/>
  <c r="L230" i="8"/>
  <c r="L231" i="8"/>
  <c r="L232" i="8"/>
  <c r="L233" i="8"/>
  <c r="L234" i="8"/>
  <c r="L235" i="8"/>
  <c r="L236" i="8"/>
  <c r="L237" i="8"/>
  <c r="L239" i="8"/>
  <c r="L240" i="8"/>
  <c r="L241" i="8"/>
  <c r="L242" i="8"/>
  <c r="L243" i="8"/>
  <c r="L244" i="8"/>
  <c r="L245" i="8"/>
  <c r="L246" i="8"/>
  <c r="L247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7" i="8"/>
  <c r="L298" i="8"/>
  <c r="L299" i="8"/>
  <c r="L300" i="8"/>
  <c r="L301" i="8"/>
  <c r="L302" i="8"/>
  <c r="L303" i="8"/>
  <c r="L304" i="8"/>
  <c r="L305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5" i="8"/>
  <c r="L356" i="8"/>
  <c r="L357" i="8"/>
  <c r="L358" i="8"/>
  <c r="L360" i="8"/>
  <c r="L361" i="8"/>
  <c r="L362" i="8"/>
  <c r="L363" i="8"/>
  <c r="L364" i="8"/>
  <c r="L365" i="8"/>
  <c r="L366" i="8"/>
  <c r="L367" i="8"/>
  <c r="L369" i="8"/>
  <c r="L370" i="8"/>
  <c r="L371" i="8"/>
  <c r="L372" i="8"/>
  <c r="L374" i="8"/>
  <c r="L375" i="8"/>
  <c r="L376" i="8"/>
  <c r="L378" i="8"/>
  <c r="L379" i="8"/>
  <c r="L380" i="8"/>
  <c r="L381" i="8"/>
  <c r="L383" i="8"/>
  <c r="L384" i="8"/>
  <c r="L385" i="8"/>
  <c r="L386" i="8"/>
  <c r="L387" i="8"/>
  <c r="L388" i="8"/>
  <c r="L390" i="8"/>
  <c r="L391" i="8"/>
  <c r="L392" i="8"/>
  <c r="L393" i="8"/>
  <c r="L394" i="8"/>
  <c r="L395" i="8"/>
  <c r="L396" i="8"/>
  <c r="L397" i="8"/>
  <c r="L398" i="8"/>
  <c r="L401" i="8"/>
  <c r="L402" i="8"/>
  <c r="L403" i="8"/>
  <c r="L404" i="8"/>
  <c r="L405" i="8"/>
  <c r="L406" i="8"/>
  <c r="L407" i="8"/>
  <c r="L408" i="8"/>
  <c r="L409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4" i="8"/>
  <c r="L425" i="8"/>
  <c r="L426" i="8"/>
  <c r="L427" i="8"/>
  <c r="L428" i="8"/>
  <c r="L429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90" i="8"/>
  <c r="L491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7" i="8"/>
  <c r="L508" i="8"/>
  <c r="L509" i="8"/>
  <c r="L510" i="8"/>
  <c r="L511" i="8"/>
  <c r="L512" i="8"/>
  <c r="L513" i="8"/>
  <c r="L515" i="8"/>
  <c r="L516" i="8"/>
  <c r="L517" i="8"/>
  <c r="L518" i="8"/>
  <c r="L519" i="8"/>
  <c r="L520" i="8"/>
  <c r="L521" i="8"/>
  <c r="L522" i="8"/>
  <c r="L523" i="8"/>
  <c r="L525" i="8"/>
  <c r="L526" i="8"/>
  <c r="L527" i="8"/>
  <c r="L528" i="8"/>
  <c r="L529" i="8"/>
  <c r="L530" i="8"/>
  <c r="L531" i="8"/>
  <c r="L532" i="8"/>
  <c r="L534" i="8"/>
  <c r="L535" i="8"/>
  <c r="L536" i="8"/>
  <c r="L537" i="8"/>
  <c r="L538" i="8"/>
  <c r="L539" i="8"/>
  <c r="L540" i="8"/>
  <c r="L541" i="8"/>
  <c r="L543" i="8"/>
  <c r="L544" i="8"/>
  <c r="L545" i="8"/>
  <c r="L546" i="8"/>
  <c r="L547" i="8"/>
  <c r="L548" i="8"/>
  <c r="L549" i="8"/>
  <c r="L550" i="8"/>
  <c r="L551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6" i="8"/>
  <c r="L567" i="8"/>
  <c r="L568" i="8"/>
  <c r="L569" i="8"/>
  <c r="L570" i="8"/>
  <c r="L571" i="8"/>
  <c r="L572" i="8"/>
  <c r="L573" i="8"/>
  <c r="L574" i="8"/>
  <c r="L575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606" i="8"/>
  <c r="L607" i="8"/>
  <c r="L608" i="8"/>
  <c r="L609" i="8"/>
  <c r="L610" i="8"/>
  <c r="L612" i="8"/>
  <c r="L613" i="8"/>
  <c r="L614" i="8"/>
  <c r="K5" i="8"/>
  <c r="K6" i="8"/>
  <c r="K7" i="8"/>
  <c r="K8" i="8"/>
  <c r="K9" i="8"/>
  <c r="K11" i="8"/>
  <c r="K12" i="8"/>
  <c r="K13" i="8"/>
  <c r="K14" i="8"/>
  <c r="K15" i="8"/>
  <c r="K16" i="8"/>
  <c r="K17" i="8"/>
  <c r="K18" i="8"/>
  <c r="K19" i="8"/>
  <c r="K20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6" i="8"/>
  <c r="K37" i="8"/>
  <c r="K38" i="8"/>
  <c r="K40" i="8"/>
  <c r="K41" i="8"/>
  <c r="K42" i="8"/>
  <c r="K43" i="8"/>
  <c r="K44" i="8"/>
  <c r="K45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4" i="8"/>
  <c r="K65" i="8"/>
  <c r="K66" i="8"/>
  <c r="K68" i="8"/>
  <c r="K69" i="8"/>
  <c r="K70" i="8"/>
  <c r="K71" i="8"/>
  <c r="K72" i="8"/>
  <c r="K73" i="8"/>
  <c r="K74" i="8"/>
  <c r="K75" i="8"/>
  <c r="K76" i="8"/>
  <c r="K77" i="8"/>
  <c r="K78" i="8"/>
  <c r="K80" i="8"/>
  <c r="K81" i="8"/>
  <c r="K82" i="8"/>
  <c r="K83" i="8"/>
  <c r="K85" i="8"/>
  <c r="K86" i="8"/>
  <c r="K87" i="8"/>
  <c r="K88" i="8"/>
  <c r="K89" i="8"/>
  <c r="K91" i="8"/>
  <c r="K92" i="8"/>
  <c r="K93" i="8"/>
  <c r="K94" i="8"/>
  <c r="K96" i="8"/>
  <c r="K97" i="8"/>
  <c r="K98" i="8"/>
  <c r="K99" i="8"/>
  <c r="K100" i="8"/>
  <c r="K101" i="8"/>
  <c r="K103" i="8"/>
  <c r="K104" i="8"/>
  <c r="K105" i="8"/>
  <c r="K107" i="8"/>
  <c r="K108" i="8"/>
  <c r="K109" i="8"/>
  <c r="K110" i="8"/>
  <c r="K111" i="8"/>
  <c r="K112" i="8"/>
  <c r="K113" i="8"/>
  <c r="K115" i="8"/>
  <c r="K116" i="8"/>
  <c r="K117" i="8"/>
  <c r="K118" i="8"/>
  <c r="K119" i="8"/>
  <c r="K120" i="8"/>
  <c r="K122" i="8"/>
  <c r="K123" i="8"/>
  <c r="K124" i="8"/>
  <c r="K125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4" i="8"/>
  <c r="K165" i="8"/>
  <c r="K166" i="8"/>
  <c r="K167" i="8"/>
  <c r="K169" i="8"/>
  <c r="K170" i="8"/>
  <c r="K171" i="8"/>
  <c r="K173" i="8"/>
  <c r="K174" i="8"/>
  <c r="K175" i="8"/>
  <c r="K176" i="8"/>
  <c r="K177" i="8"/>
  <c r="K178" i="8"/>
  <c r="K180" i="8"/>
  <c r="K181" i="8"/>
  <c r="K182" i="8"/>
  <c r="K183" i="8"/>
  <c r="K184" i="8"/>
  <c r="K185" i="8"/>
  <c r="K186" i="8"/>
  <c r="K187" i="8"/>
  <c r="K189" i="8"/>
  <c r="K190" i="8"/>
  <c r="K191" i="8"/>
  <c r="K192" i="8"/>
  <c r="K193" i="8"/>
  <c r="K194" i="8"/>
  <c r="K195" i="8"/>
  <c r="K196" i="8"/>
  <c r="K197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9" i="8"/>
  <c r="K230" i="8"/>
  <c r="K231" i="8"/>
  <c r="K232" i="8"/>
  <c r="K233" i="8"/>
  <c r="K234" i="8"/>
  <c r="K235" i="8"/>
  <c r="K236" i="8"/>
  <c r="K237" i="8"/>
  <c r="K239" i="8"/>
  <c r="K240" i="8"/>
  <c r="K241" i="8"/>
  <c r="K242" i="8"/>
  <c r="K243" i="8"/>
  <c r="K244" i="8"/>
  <c r="K245" i="8"/>
  <c r="K246" i="8"/>
  <c r="K247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7" i="8"/>
  <c r="K298" i="8"/>
  <c r="K299" i="8"/>
  <c r="K300" i="8"/>
  <c r="K301" i="8"/>
  <c r="K302" i="8"/>
  <c r="K303" i="8"/>
  <c r="K304" i="8"/>
  <c r="K305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5" i="8"/>
  <c r="K356" i="8"/>
  <c r="K357" i="8"/>
  <c r="K358" i="8"/>
  <c r="K360" i="8"/>
  <c r="K361" i="8"/>
  <c r="K362" i="8"/>
  <c r="K363" i="8"/>
  <c r="K364" i="8"/>
  <c r="K365" i="8"/>
  <c r="K366" i="8"/>
  <c r="K367" i="8"/>
  <c r="K369" i="8"/>
  <c r="K370" i="8"/>
  <c r="K371" i="8"/>
  <c r="K372" i="8"/>
  <c r="K374" i="8"/>
  <c r="K375" i="8"/>
  <c r="K376" i="8"/>
  <c r="K378" i="8"/>
  <c r="K379" i="8"/>
  <c r="K380" i="8"/>
  <c r="K381" i="8"/>
  <c r="K383" i="8"/>
  <c r="K384" i="8"/>
  <c r="K385" i="8"/>
  <c r="K386" i="8"/>
  <c r="K387" i="8"/>
  <c r="K388" i="8"/>
  <c r="K390" i="8"/>
  <c r="K391" i="8"/>
  <c r="K392" i="8"/>
  <c r="K393" i="8"/>
  <c r="K394" i="8"/>
  <c r="K395" i="8"/>
  <c r="K396" i="8"/>
  <c r="K397" i="8"/>
  <c r="K398" i="8"/>
  <c r="K401" i="8"/>
  <c r="K402" i="8"/>
  <c r="K403" i="8"/>
  <c r="K404" i="8"/>
  <c r="K405" i="8"/>
  <c r="K406" i="8"/>
  <c r="K407" i="8"/>
  <c r="K408" i="8"/>
  <c r="K409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4" i="8"/>
  <c r="K425" i="8"/>
  <c r="K426" i="8"/>
  <c r="K427" i="8"/>
  <c r="K428" i="8"/>
  <c r="K429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90" i="8"/>
  <c r="K491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7" i="8"/>
  <c r="K508" i="8"/>
  <c r="K509" i="8"/>
  <c r="K510" i="8"/>
  <c r="K511" i="8"/>
  <c r="K512" i="8"/>
  <c r="K513" i="8"/>
  <c r="K515" i="8"/>
  <c r="K516" i="8"/>
  <c r="K517" i="8"/>
  <c r="K518" i="8"/>
  <c r="K519" i="8"/>
  <c r="K520" i="8"/>
  <c r="K521" i="8"/>
  <c r="K522" i="8"/>
  <c r="K523" i="8"/>
  <c r="K525" i="8"/>
  <c r="K526" i="8"/>
  <c r="K527" i="8"/>
  <c r="K528" i="8"/>
  <c r="K529" i="8"/>
  <c r="K530" i="8"/>
  <c r="K531" i="8"/>
  <c r="K532" i="8"/>
  <c r="K534" i="8"/>
  <c r="K535" i="8"/>
  <c r="K536" i="8"/>
  <c r="K537" i="8"/>
  <c r="K538" i="8"/>
  <c r="K539" i="8"/>
  <c r="K540" i="8"/>
  <c r="K541" i="8"/>
  <c r="K543" i="8"/>
  <c r="K544" i="8"/>
  <c r="K545" i="8"/>
  <c r="K546" i="8"/>
  <c r="K547" i="8"/>
  <c r="K548" i="8"/>
  <c r="K549" i="8"/>
  <c r="K550" i="8"/>
  <c r="K551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6" i="8"/>
  <c r="K567" i="8"/>
  <c r="K568" i="8"/>
  <c r="K569" i="8"/>
  <c r="K570" i="8"/>
  <c r="K571" i="8"/>
  <c r="K572" i="8"/>
  <c r="K573" i="8"/>
  <c r="K574" i="8"/>
  <c r="K575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2" i="8"/>
  <c r="K613" i="8"/>
  <c r="K614" i="8"/>
  <c r="J5" i="8"/>
  <c r="J6" i="8"/>
  <c r="J7" i="8"/>
  <c r="J8" i="8"/>
  <c r="J9" i="8"/>
  <c r="J11" i="8"/>
  <c r="J12" i="8"/>
  <c r="J13" i="8"/>
  <c r="J14" i="8"/>
  <c r="J15" i="8"/>
  <c r="J16" i="8"/>
  <c r="J17" i="8"/>
  <c r="J18" i="8"/>
  <c r="J19" i="8"/>
  <c r="J20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6" i="8"/>
  <c r="J37" i="8"/>
  <c r="J38" i="8"/>
  <c r="J40" i="8"/>
  <c r="J41" i="8"/>
  <c r="J42" i="8"/>
  <c r="J43" i="8"/>
  <c r="J44" i="8"/>
  <c r="J45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4" i="8"/>
  <c r="J65" i="8"/>
  <c r="J66" i="8"/>
  <c r="J68" i="8"/>
  <c r="J69" i="8"/>
  <c r="J70" i="8"/>
  <c r="J71" i="8"/>
  <c r="J72" i="8"/>
  <c r="J73" i="8"/>
  <c r="J74" i="8"/>
  <c r="J75" i="8"/>
  <c r="J76" i="8"/>
  <c r="J77" i="8"/>
  <c r="J78" i="8"/>
  <c r="J80" i="8"/>
  <c r="J81" i="8"/>
  <c r="J82" i="8"/>
  <c r="J83" i="8"/>
  <c r="J85" i="8"/>
  <c r="J86" i="8"/>
  <c r="J87" i="8"/>
  <c r="J88" i="8"/>
  <c r="J89" i="8"/>
  <c r="J91" i="8"/>
  <c r="J92" i="8"/>
  <c r="J93" i="8"/>
  <c r="J94" i="8"/>
  <c r="J96" i="8"/>
  <c r="J97" i="8"/>
  <c r="J98" i="8"/>
  <c r="J99" i="8"/>
  <c r="J100" i="8"/>
  <c r="J101" i="8"/>
  <c r="J103" i="8"/>
  <c r="J104" i="8"/>
  <c r="J105" i="8"/>
  <c r="J107" i="8"/>
  <c r="J108" i="8"/>
  <c r="J109" i="8"/>
  <c r="J110" i="8"/>
  <c r="J111" i="8"/>
  <c r="J112" i="8"/>
  <c r="J113" i="8"/>
  <c r="J115" i="8"/>
  <c r="J116" i="8"/>
  <c r="J117" i="8"/>
  <c r="J118" i="8"/>
  <c r="J119" i="8"/>
  <c r="J120" i="8"/>
  <c r="J122" i="8"/>
  <c r="J123" i="8"/>
  <c r="J124" i="8"/>
  <c r="J125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4" i="8"/>
  <c r="J165" i="8"/>
  <c r="J166" i="8"/>
  <c r="J167" i="8"/>
  <c r="J169" i="8"/>
  <c r="J170" i="8"/>
  <c r="J171" i="8"/>
  <c r="J173" i="8"/>
  <c r="J174" i="8"/>
  <c r="J175" i="8"/>
  <c r="J176" i="8"/>
  <c r="J177" i="8"/>
  <c r="J178" i="8"/>
  <c r="J180" i="8"/>
  <c r="J181" i="8"/>
  <c r="J182" i="8"/>
  <c r="J183" i="8"/>
  <c r="J184" i="8"/>
  <c r="J185" i="8"/>
  <c r="J186" i="8"/>
  <c r="J187" i="8"/>
  <c r="J189" i="8"/>
  <c r="J190" i="8"/>
  <c r="J191" i="8"/>
  <c r="J192" i="8"/>
  <c r="J193" i="8"/>
  <c r="J194" i="8"/>
  <c r="J195" i="8"/>
  <c r="J196" i="8"/>
  <c r="J197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9" i="8"/>
  <c r="J230" i="8"/>
  <c r="J231" i="8"/>
  <c r="J232" i="8"/>
  <c r="J233" i="8"/>
  <c r="J234" i="8"/>
  <c r="J235" i="8"/>
  <c r="J236" i="8"/>
  <c r="J237" i="8"/>
  <c r="J239" i="8"/>
  <c r="J240" i="8"/>
  <c r="J241" i="8"/>
  <c r="J242" i="8"/>
  <c r="J243" i="8"/>
  <c r="J244" i="8"/>
  <c r="J245" i="8"/>
  <c r="J246" i="8"/>
  <c r="J247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7" i="8"/>
  <c r="J298" i="8"/>
  <c r="J299" i="8"/>
  <c r="J300" i="8"/>
  <c r="J301" i="8"/>
  <c r="J302" i="8"/>
  <c r="J303" i="8"/>
  <c r="J304" i="8"/>
  <c r="J305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5" i="8"/>
  <c r="J356" i="8"/>
  <c r="J357" i="8"/>
  <c r="J358" i="8"/>
  <c r="J360" i="8"/>
  <c r="J361" i="8"/>
  <c r="J362" i="8"/>
  <c r="J363" i="8"/>
  <c r="J364" i="8"/>
  <c r="J365" i="8"/>
  <c r="J366" i="8"/>
  <c r="J367" i="8"/>
  <c r="J369" i="8"/>
  <c r="J370" i="8"/>
  <c r="J371" i="8"/>
  <c r="J372" i="8"/>
  <c r="J374" i="8"/>
  <c r="J375" i="8"/>
  <c r="J376" i="8"/>
  <c r="J378" i="8"/>
  <c r="J379" i="8"/>
  <c r="J380" i="8"/>
  <c r="J381" i="8"/>
  <c r="J383" i="8"/>
  <c r="J384" i="8"/>
  <c r="J385" i="8"/>
  <c r="J386" i="8"/>
  <c r="J387" i="8"/>
  <c r="J388" i="8"/>
  <c r="J390" i="8"/>
  <c r="J391" i="8"/>
  <c r="J392" i="8"/>
  <c r="J393" i="8"/>
  <c r="J394" i="8"/>
  <c r="J395" i="8"/>
  <c r="J396" i="8"/>
  <c r="J397" i="8"/>
  <c r="J398" i="8"/>
  <c r="J401" i="8"/>
  <c r="J402" i="8"/>
  <c r="J403" i="8"/>
  <c r="J404" i="8"/>
  <c r="J405" i="8"/>
  <c r="J406" i="8"/>
  <c r="J407" i="8"/>
  <c r="J408" i="8"/>
  <c r="J409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4" i="8"/>
  <c r="J425" i="8"/>
  <c r="J426" i="8"/>
  <c r="J427" i="8"/>
  <c r="J428" i="8"/>
  <c r="J429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90" i="8"/>
  <c r="J491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7" i="8"/>
  <c r="J508" i="8"/>
  <c r="J509" i="8"/>
  <c r="J510" i="8"/>
  <c r="J511" i="8"/>
  <c r="J512" i="8"/>
  <c r="J513" i="8"/>
  <c r="J515" i="8"/>
  <c r="J516" i="8"/>
  <c r="J517" i="8"/>
  <c r="J518" i="8"/>
  <c r="J519" i="8"/>
  <c r="J520" i="8"/>
  <c r="J521" i="8"/>
  <c r="J522" i="8"/>
  <c r="J523" i="8"/>
  <c r="J525" i="8"/>
  <c r="J526" i="8"/>
  <c r="J527" i="8"/>
  <c r="J528" i="8"/>
  <c r="J529" i="8"/>
  <c r="J530" i="8"/>
  <c r="J531" i="8"/>
  <c r="J532" i="8"/>
  <c r="J534" i="8"/>
  <c r="J535" i="8"/>
  <c r="J536" i="8"/>
  <c r="J537" i="8"/>
  <c r="J538" i="8"/>
  <c r="J539" i="8"/>
  <c r="J540" i="8"/>
  <c r="J541" i="8"/>
  <c r="J543" i="8"/>
  <c r="J544" i="8"/>
  <c r="J545" i="8"/>
  <c r="J546" i="8"/>
  <c r="J547" i="8"/>
  <c r="J548" i="8"/>
  <c r="J549" i="8"/>
  <c r="J550" i="8"/>
  <c r="J551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6" i="8"/>
  <c r="J567" i="8"/>
  <c r="J568" i="8"/>
  <c r="J569" i="8"/>
  <c r="J570" i="8"/>
  <c r="J571" i="8"/>
  <c r="J572" i="8"/>
  <c r="J573" i="8"/>
  <c r="J574" i="8"/>
  <c r="J575" i="8"/>
  <c r="J577" i="8"/>
  <c r="J578" i="8"/>
  <c r="J579" i="8"/>
  <c r="J580" i="8"/>
  <c r="J581" i="8"/>
  <c r="J582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596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609" i="8"/>
  <c r="J610" i="8"/>
  <c r="J612" i="8"/>
  <c r="J613" i="8"/>
  <c r="J614" i="8"/>
  <c r="G10" i="8"/>
  <c r="G21" i="8"/>
  <c r="G35" i="8"/>
  <c r="G39" i="8"/>
  <c r="G67" i="8"/>
  <c r="G79" i="8"/>
  <c r="G84" i="8"/>
  <c r="G90" i="8"/>
  <c r="G102" i="8"/>
  <c r="G106" i="8"/>
  <c r="G121" i="8"/>
  <c r="G163" i="8"/>
  <c r="G172" i="8"/>
  <c r="G179" i="8"/>
  <c r="G214" i="8"/>
  <c r="G227" i="8"/>
  <c r="G228" i="8"/>
  <c r="G238" i="8"/>
  <c r="G296" i="8"/>
  <c r="G306" i="8"/>
  <c r="G332" i="8"/>
  <c r="G371" i="8"/>
  <c r="G373" i="8"/>
  <c r="G377" i="8"/>
  <c r="G400" i="8"/>
  <c r="G430" i="8"/>
  <c r="G476" i="8"/>
  <c r="G514" i="8"/>
  <c r="G542" i="8"/>
  <c r="G565" i="8"/>
  <c r="F10" i="8" l="1"/>
  <c r="F21" i="8"/>
  <c r="F35" i="8"/>
  <c r="F39" i="8"/>
  <c r="F67" i="8"/>
  <c r="F79" i="8"/>
  <c r="F84" i="8"/>
  <c r="F90" i="8"/>
  <c r="F102" i="8"/>
  <c r="F106" i="8"/>
  <c r="F121" i="8"/>
  <c r="F163" i="8"/>
  <c r="F172" i="8"/>
  <c r="F179" i="8"/>
  <c r="F214" i="8"/>
  <c r="F227" i="8"/>
  <c r="F228" i="8"/>
  <c r="F238" i="8"/>
  <c r="F296" i="8"/>
  <c r="F306" i="8"/>
  <c r="F332" i="8"/>
  <c r="F371" i="8"/>
  <c r="F373" i="8"/>
  <c r="F377" i="8"/>
  <c r="F400" i="8"/>
  <c r="F430" i="8"/>
  <c r="F476" i="8"/>
  <c r="F514" i="8"/>
  <c r="F542" i="8"/>
  <c r="F565" i="8"/>
  <c r="E10" i="8"/>
  <c r="E21" i="8"/>
  <c r="E35" i="8"/>
  <c r="E39" i="8"/>
  <c r="E67" i="8"/>
  <c r="E79" i="8"/>
  <c r="E84" i="8"/>
  <c r="E90" i="8"/>
  <c r="E102" i="8"/>
  <c r="E106" i="8"/>
  <c r="E121" i="8"/>
  <c r="E163" i="8"/>
  <c r="E172" i="8"/>
  <c r="E179" i="8"/>
  <c r="E214" i="8"/>
  <c r="E227" i="8"/>
  <c r="E228" i="8"/>
  <c r="E238" i="8"/>
  <c r="E296" i="8"/>
  <c r="E306" i="8"/>
  <c r="E332" i="8"/>
  <c r="E371" i="8"/>
  <c r="E373" i="8"/>
  <c r="E377" i="8"/>
  <c r="E400" i="8"/>
  <c r="E430" i="8"/>
  <c r="E476" i="8"/>
  <c r="E514" i="8"/>
  <c r="E542" i="8"/>
  <c r="E565" i="8"/>
  <c r="N371" i="8" l="1"/>
  <c r="M7" i="6" l="1"/>
  <c r="M8" i="6"/>
  <c r="M10" i="6"/>
  <c r="M11" i="6"/>
  <c r="M12" i="6"/>
  <c r="M13" i="6"/>
  <c r="M14" i="6"/>
  <c r="M16" i="6"/>
  <c r="M17" i="6"/>
  <c r="M18" i="6"/>
  <c r="M19" i="6"/>
  <c r="M20" i="6"/>
  <c r="M22" i="6"/>
  <c r="M23" i="6"/>
  <c r="M24" i="6"/>
  <c r="M25" i="6"/>
  <c r="M26" i="6"/>
  <c r="M27" i="6"/>
  <c r="M28" i="6"/>
  <c r="M29" i="6"/>
  <c r="M6" i="6"/>
  <c r="AH589" i="5" l="1"/>
  <c r="AE588" i="5" l="1"/>
  <c r="AG588" i="5" s="1"/>
  <c r="AE587" i="5"/>
  <c r="AG587" i="5" s="1"/>
  <c r="AE351" i="5"/>
  <c r="AG351" i="5" s="1"/>
  <c r="F47" i="7" l="1"/>
  <c r="F46" i="7"/>
  <c r="F40" i="7"/>
  <c r="U589" i="5" l="1"/>
  <c r="F29" i="7" l="1"/>
  <c r="F30" i="7"/>
  <c r="F31" i="7"/>
  <c r="F32" i="7"/>
  <c r="F33" i="7"/>
  <c r="F34" i="7"/>
  <c r="F35" i="7"/>
  <c r="F36" i="7"/>
  <c r="F37" i="7"/>
  <c r="F38" i="7"/>
  <c r="F39" i="7"/>
  <c r="F41" i="7"/>
  <c r="F42" i="7"/>
  <c r="F43" i="7"/>
  <c r="F44" i="7"/>
  <c r="F4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15" i="7"/>
  <c r="F6" i="7"/>
  <c r="F7" i="7"/>
  <c r="F8" i="7"/>
  <c r="F9" i="7"/>
  <c r="F10" i="7"/>
  <c r="F11" i="7"/>
  <c r="F12" i="7"/>
  <c r="F13" i="7"/>
  <c r="F14" i="7"/>
  <c r="F5" i="7" l="1"/>
  <c r="X588" i="5" l="1"/>
  <c r="X587" i="5"/>
  <c r="Z587" i="5" s="1"/>
  <c r="M587" i="5"/>
  <c r="K587" i="5"/>
  <c r="K566" i="5"/>
  <c r="X351" i="5"/>
  <c r="Z351" i="5" s="1"/>
  <c r="AB351" i="5" s="1"/>
  <c r="AI351" i="5" s="1"/>
  <c r="M351" i="5"/>
  <c r="O351" i="5" s="1"/>
  <c r="K351" i="5"/>
  <c r="X152" i="5"/>
  <c r="Z152" i="5" s="1"/>
  <c r="AB152" i="5" s="1"/>
  <c r="M152" i="5"/>
  <c r="O152" i="5" s="1"/>
  <c r="X151" i="5"/>
  <c r="Z151" i="5" s="1"/>
  <c r="AB151" i="5" s="1"/>
  <c r="E594" i="8" l="1"/>
  <c r="AB587" i="5"/>
  <c r="AI587" i="5" s="1"/>
  <c r="O587" i="5"/>
  <c r="K588" i="5"/>
  <c r="K152" i="5"/>
  <c r="K551" i="5"/>
  <c r="K560" i="5"/>
  <c r="K151" i="5"/>
  <c r="K574" i="5"/>
  <c r="M151" i="5"/>
  <c r="O151" i="5" s="1"/>
  <c r="X551" i="5"/>
  <c r="Z551" i="5" s="1"/>
  <c r="AB551" i="5" s="1"/>
  <c r="M551" i="5"/>
  <c r="O551" i="5" s="1"/>
  <c r="X574" i="5"/>
  <c r="Z574" i="5" s="1"/>
  <c r="AB574" i="5" s="1"/>
  <c r="M574" i="5"/>
  <c r="O574" i="5" s="1"/>
  <c r="X560" i="5"/>
  <c r="Z560" i="5" s="1"/>
  <c r="AB560" i="5" s="1"/>
  <c r="M560" i="5"/>
  <c r="O560" i="5" s="1"/>
  <c r="X566" i="5"/>
  <c r="M566" i="5"/>
  <c r="O566" i="5" s="1"/>
  <c r="M588" i="5"/>
  <c r="E602" i="8" l="1"/>
  <c r="E162" i="8"/>
  <c r="E161" i="8"/>
  <c r="E588" i="8"/>
  <c r="E579" i="8"/>
  <c r="O588" i="5"/>
  <c r="AV65" i="4" l="1"/>
  <c r="AK65" i="4"/>
  <c r="Z65" i="4"/>
  <c r="O65" i="4"/>
  <c r="Z588" i="5" l="1"/>
  <c r="AB588" i="5" s="1"/>
  <c r="AI588" i="5" s="1"/>
  <c r="X465" i="5" l="1"/>
  <c r="Z465" i="5" s="1"/>
  <c r="AB465" i="5" s="1"/>
  <c r="K465" i="5"/>
  <c r="M465" i="5"/>
  <c r="O465" i="5" s="1"/>
  <c r="X395" i="5"/>
  <c r="M395" i="5"/>
  <c r="O395" i="5" s="1"/>
  <c r="K395" i="5"/>
  <c r="K581" i="5"/>
  <c r="X581" i="5"/>
  <c r="Z581" i="5" s="1"/>
  <c r="AB581" i="5" s="1"/>
  <c r="M581" i="5"/>
  <c r="O581" i="5" s="1"/>
  <c r="M401" i="5"/>
  <c r="O401" i="5" s="1"/>
  <c r="K401" i="5"/>
  <c r="X401" i="5"/>
  <c r="X248" i="5"/>
  <c r="Z248" i="5" s="1"/>
  <c r="AB248" i="5" s="1"/>
  <c r="K248" i="5"/>
  <c r="M248" i="5"/>
  <c r="O248" i="5" s="1"/>
  <c r="K471" i="5"/>
  <c r="X471" i="5"/>
  <c r="Z471" i="5" s="1"/>
  <c r="AB471" i="5" s="1"/>
  <c r="M471" i="5"/>
  <c r="O471" i="5" s="1"/>
  <c r="K292" i="5"/>
  <c r="X292" i="5"/>
  <c r="Z292" i="5" s="1"/>
  <c r="AB292" i="5" s="1"/>
  <c r="M292" i="5"/>
  <c r="O292" i="5" s="1"/>
  <c r="K526" i="5"/>
  <c r="X526" i="5"/>
  <c r="Z526" i="5" s="1"/>
  <c r="AB526" i="5" s="1"/>
  <c r="M526" i="5"/>
  <c r="O526" i="5" s="1"/>
  <c r="X420" i="5"/>
  <c r="Z420" i="5" s="1"/>
  <c r="AB420" i="5" s="1"/>
  <c r="K420" i="5"/>
  <c r="M420" i="5"/>
  <c r="O420" i="5" s="1"/>
  <c r="K295" i="5"/>
  <c r="X295" i="5"/>
  <c r="Z295" i="5" s="1"/>
  <c r="AB295" i="5" s="1"/>
  <c r="M295" i="5"/>
  <c r="O295" i="5" s="1"/>
  <c r="X222" i="5"/>
  <c r="Z222" i="5" s="1"/>
  <c r="AB222" i="5" s="1"/>
  <c r="K222" i="5"/>
  <c r="M222" i="5"/>
  <c r="O222" i="5" s="1"/>
  <c r="M213" i="5"/>
  <c r="O213" i="5" s="1"/>
  <c r="K213" i="5"/>
  <c r="X213" i="5"/>
  <c r="Z213" i="5" s="1"/>
  <c r="AB213" i="5" s="1"/>
  <c r="M60" i="5"/>
  <c r="O60" i="5" s="1"/>
  <c r="X60" i="5"/>
  <c r="K60" i="5"/>
  <c r="X157" i="5"/>
  <c r="K157" i="5"/>
  <c r="M157" i="5"/>
  <c r="O157" i="5" s="1"/>
  <c r="X113" i="5"/>
  <c r="Z113" i="5" s="1"/>
  <c r="AB113" i="5" s="1"/>
  <c r="K113" i="5"/>
  <c r="M113" i="5"/>
  <c r="O113" i="5" s="1"/>
  <c r="X110" i="5"/>
  <c r="Z110" i="5" s="1"/>
  <c r="AB110" i="5" s="1"/>
  <c r="M110" i="5"/>
  <c r="O110" i="5" s="1"/>
  <c r="K110" i="5"/>
  <c r="M447" i="5"/>
  <c r="O447" i="5" s="1"/>
  <c r="X447" i="5"/>
  <c r="Z447" i="5" s="1"/>
  <c r="AB447" i="5" s="1"/>
  <c r="K447" i="5"/>
  <c r="X539" i="5"/>
  <c r="Z539" i="5" s="1"/>
  <c r="AB539" i="5" s="1"/>
  <c r="M539" i="5"/>
  <c r="O539" i="5" s="1"/>
  <c r="K539" i="5"/>
  <c r="M435" i="5"/>
  <c r="O435" i="5" s="1"/>
  <c r="X435" i="5"/>
  <c r="K435" i="5"/>
  <c r="M353" i="5"/>
  <c r="O353" i="5" s="1"/>
  <c r="X353" i="5"/>
  <c r="K353" i="5"/>
  <c r="X256" i="5"/>
  <c r="Z256" i="5" s="1"/>
  <c r="AB256" i="5" s="1"/>
  <c r="K256" i="5"/>
  <c r="M256" i="5"/>
  <c r="O256" i="5" s="1"/>
  <c r="X183" i="5"/>
  <c r="Z183" i="5" s="1"/>
  <c r="AB183" i="5" s="1"/>
  <c r="K183" i="5"/>
  <c r="M183" i="5"/>
  <c r="O183" i="5" s="1"/>
  <c r="X116" i="5"/>
  <c r="Z116" i="5" s="1"/>
  <c r="AB116" i="5" s="1"/>
  <c r="M116" i="5"/>
  <c r="O116" i="5" s="1"/>
  <c r="K116" i="5"/>
  <c r="X165" i="5"/>
  <c r="Z165" i="5" s="1"/>
  <c r="AB165" i="5" s="1"/>
  <c r="K165" i="5"/>
  <c r="M165" i="5"/>
  <c r="O165" i="5" s="1"/>
  <c r="K67" i="5"/>
  <c r="X67" i="5"/>
  <c r="Z67" i="5" s="1"/>
  <c r="AB67" i="5" s="1"/>
  <c r="M67" i="5"/>
  <c r="O67" i="5" s="1"/>
  <c r="X33" i="5"/>
  <c r="Z33" i="5" s="1"/>
  <c r="AB33" i="5" s="1"/>
  <c r="K33" i="5"/>
  <c r="M33" i="5"/>
  <c r="O33" i="5" s="1"/>
  <c r="X537" i="5"/>
  <c r="Z537" i="5" s="1"/>
  <c r="AB537" i="5" s="1"/>
  <c r="M537" i="5"/>
  <c r="O537" i="5" s="1"/>
  <c r="K537" i="5"/>
  <c r="M372" i="5"/>
  <c r="O372" i="5" s="1"/>
  <c r="K372" i="5"/>
  <c r="X372" i="5"/>
  <c r="Z372" i="5" s="1"/>
  <c r="AB372" i="5" s="1"/>
  <c r="K298" i="5"/>
  <c r="X298" i="5"/>
  <c r="Z298" i="5" s="1"/>
  <c r="AB298" i="5" s="1"/>
  <c r="M298" i="5"/>
  <c r="O298" i="5" s="1"/>
  <c r="X173" i="5"/>
  <c r="Z173" i="5" s="1"/>
  <c r="AB173" i="5" s="1"/>
  <c r="K173" i="5"/>
  <c r="M173" i="5"/>
  <c r="O173" i="5" s="1"/>
  <c r="X88" i="5"/>
  <c r="M88" i="5"/>
  <c r="O88" i="5" s="1"/>
  <c r="K88" i="5"/>
  <c r="X18" i="5"/>
  <c r="Z18" i="5" s="1"/>
  <c r="AB18" i="5" s="1"/>
  <c r="M18" i="5"/>
  <c r="O18" i="5" s="1"/>
  <c r="K18" i="5"/>
  <c r="K556" i="5"/>
  <c r="X556" i="5"/>
  <c r="Z556" i="5" s="1"/>
  <c r="AB556" i="5" s="1"/>
  <c r="M556" i="5"/>
  <c r="O556" i="5" s="1"/>
  <c r="X580" i="5"/>
  <c r="Z580" i="5" s="1"/>
  <c r="AB580" i="5" s="1"/>
  <c r="K580" i="5"/>
  <c r="M580" i="5"/>
  <c r="O580" i="5" s="1"/>
  <c r="K281" i="5"/>
  <c r="X281" i="5"/>
  <c r="Z281" i="5" s="1"/>
  <c r="AB281" i="5" s="1"/>
  <c r="M281" i="5"/>
  <c r="O281" i="5" s="1"/>
  <c r="X230" i="5"/>
  <c r="Z230" i="5" s="1"/>
  <c r="AB230" i="5" s="1"/>
  <c r="K230" i="5"/>
  <c r="M230" i="5"/>
  <c r="O230" i="5" s="1"/>
  <c r="X174" i="5"/>
  <c r="Z174" i="5" s="1"/>
  <c r="AB174" i="5" s="1"/>
  <c r="M174" i="5"/>
  <c r="O174" i="5" s="1"/>
  <c r="K174" i="5"/>
  <c r="X227" i="5"/>
  <c r="Z227" i="5" s="1"/>
  <c r="AB227" i="5" s="1"/>
  <c r="M227" i="5"/>
  <c r="O227" i="5" s="1"/>
  <c r="K227" i="5"/>
  <c r="M199" i="5"/>
  <c r="O199" i="5" s="1"/>
  <c r="X199" i="5"/>
  <c r="Z199" i="5" s="1"/>
  <c r="AB199" i="5" s="1"/>
  <c r="K199" i="5"/>
  <c r="K107" i="5"/>
  <c r="M107" i="5"/>
  <c r="O107" i="5" s="1"/>
  <c r="X107" i="5"/>
  <c r="Z107" i="5" s="1"/>
  <c r="AB107" i="5" s="1"/>
  <c r="K474" i="5"/>
  <c r="M474" i="5"/>
  <c r="O474" i="5" s="1"/>
  <c r="X474" i="5"/>
  <c r="X431" i="5"/>
  <c r="Z431" i="5" s="1"/>
  <c r="AB431" i="5" s="1"/>
  <c r="M431" i="5"/>
  <c r="O431" i="5" s="1"/>
  <c r="K431" i="5"/>
  <c r="X365" i="5"/>
  <c r="Z365" i="5" s="1"/>
  <c r="AB365" i="5" s="1"/>
  <c r="M365" i="5"/>
  <c r="O365" i="5" s="1"/>
  <c r="K365" i="5"/>
  <c r="X573" i="5"/>
  <c r="Z573" i="5" s="1"/>
  <c r="AB573" i="5" s="1"/>
  <c r="M573" i="5"/>
  <c r="O573" i="5" s="1"/>
  <c r="K573" i="5"/>
  <c r="X434" i="5"/>
  <c r="Z434" i="5" s="1"/>
  <c r="AB434" i="5" s="1"/>
  <c r="M434" i="5"/>
  <c r="O434" i="5" s="1"/>
  <c r="K434" i="5"/>
  <c r="K564" i="5"/>
  <c r="X564" i="5"/>
  <c r="M564" i="5"/>
  <c r="O564" i="5" s="1"/>
  <c r="X481" i="5"/>
  <c r="M481" i="5"/>
  <c r="O481" i="5" s="1"/>
  <c r="K481" i="5"/>
  <c r="X422" i="5"/>
  <c r="Z422" i="5" s="1"/>
  <c r="AB422" i="5" s="1"/>
  <c r="K422" i="5"/>
  <c r="M422" i="5"/>
  <c r="O422" i="5" s="1"/>
  <c r="X578" i="5"/>
  <c r="Z578" i="5" s="1"/>
  <c r="AB578" i="5" s="1"/>
  <c r="K578" i="5"/>
  <c r="M578" i="5"/>
  <c r="O578" i="5" s="1"/>
  <c r="M523" i="5"/>
  <c r="O523" i="5" s="1"/>
  <c r="X523" i="5"/>
  <c r="Z523" i="5" s="1"/>
  <c r="AB523" i="5" s="1"/>
  <c r="K523" i="5"/>
  <c r="K469" i="5"/>
  <c r="X469" i="5"/>
  <c r="Z469" i="5" s="1"/>
  <c r="AB469" i="5" s="1"/>
  <c r="M469" i="5"/>
  <c r="O469" i="5" s="1"/>
  <c r="K410" i="5"/>
  <c r="M410" i="5"/>
  <c r="O410" i="5" s="1"/>
  <c r="X410" i="5"/>
  <c r="Z410" i="5" s="1"/>
  <c r="AB410" i="5" s="1"/>
  <c r="K350" i="5"/>
  <c r="M350" i="5"/>
  <c r="O350" i="5" s="1"/>
  <c r="X350" i="5"/>
  <c r="Z350" i="5" s="1"/>
  <c r="AB350" i="5" s="1"/>
  <c r="X269" i="5"/>
  <c r="M269" i="5"/>
  <c r="O269" i="5" s="1"/>
  <c r="K269" i="5"/>
  <c r="X59" i="5"/>
  <c r="Z59" i="5" s="1"/>
  <c r="AB59" i="5" s="1"/>
  <c r="K59" i="5"/>
  <c r="M59" i="5"/>
  <c r="O59" i="5" s="1"/>
  <c r="M63" i="5"/>
  <c r="O63" i="5" s="1"/>
  <c r="X63" i="5"/>
  <c r="Z63" i="5" s="1"/>
  <c r="AB63" i="5" s="1"/>
  <c r="K63" i="5"/>
  <c r="K490" i="5"/>
  <c r="X490" i="5"/>
  <c r="Z490" i="5" s="1"/>
  <c r="AB490" i="5" s="1"/>
  <c r="M490" i="5"/>
  <c r="O490" i="5" s="1"/>
  <c r="X416" i="5"/>
  <c r="K416" i="5"/>
  <c r="M416" i="5"/>
  <c r="O416" i="5" s="1"/>
  <c r="X355" i="5"/>
  <c r="Z355" i="5" s="1"/>
  <c r="AB355" i="5" s="1"/>
  <c r="M355" i="5"/>
  <c r="O355" i="5" s="1"/>
  <c r="K355" i="5"/>
  <c r="K259" i="5"/>
  <c r="M259" i="5"/>
  <c r="O259" i="5" s="1"/>
  <c r="X259" i="5"/>
  <c r="X203" i="5"/>
  <c r="Z203" i="5" s="1"/>
  <c r="AB203" i="5" s="1"/>
  <c r="K203" i="5"/>
  <c r="M203" i="5"/>
  <c r="O203" i="5" s="1"/>
  <c r="M487" i="5"/>
  <c r="O487" i="5" s="1"/>
  <c r="X487" i="5"/>
  <c r="Z487" i="5" s="1"/>
  <c r="AB487" i="5" s="1"/>
  <c r="K487" i="5"/>
  <c r="X428" i="5"/>
  <c r="K428" i="5"/>
  <c r="M428" i="5"/>
  <c r="O428" i="5" s="1"/>
  <c r="K366" i="5"/>
  <c r="X366" i="5"/>
  <c r="Z366" i="5" s="1"/>
  <c r="AB366" i="5" s="1"/>
  <c r="M366" i="5"/>
  <c r="O366" i="5" s="1"/>
  <c r="K297" i="5"/>
  <c r="X297" i="5"/>
  <c r="Z297" i="5" s="1"/>
  <c r="AB297" i="5" s="1"/>
  <c r="M297" i="5"/>
  <c r="O297" i="5" s="1"/>
  <c r="K278" i="5"/>
  <c r="M278" i="5"/>
  <c r="O278" i="5" s="1"/>
  <c r="X278" i="5"/>
  <c r="K585" i="5"/>
  <c r="X585" i="5"/>
  <c r="M585" i="5"/>
  <c r="O585" i="5" s="1"/>
  <c r="X549" i="5"/>
  <c r="M549" i="5"/>
  <c r="O549" i="5" s="1"/>
  <c r="K549" i="5"/>
  <c r="X507" i="5"/>
  <c r="Z507" i="5" s="1"/>
  <c r="AB507" i="5" s="1"/>
  <c r="M507" i="5"/>
  <c r="O507" i="5" s="1"/>
  <c r="K507" i="5"/>
  <c r="K476" i="5"/>
  <c r="X476" i="5"/>
  <c r="Z476" i="5" s="1"/>
  <c r="AB476" i="5" s="1"/>
  <c r="M476" i="5"/>
  <c r="O476" i="5" s="1"/>
  <c r="K445" i="5"/>
  <c r="X445" i="5"/>
  <c r="M445" i="5"/>
  <c r="O445" i="5" s="1"/>
  <c r="K402" i="5"/>
  <c r="M402" i="5"/>
  <c r="O402" i="5" s="1"/>
  <c r="X402" i="5"/>
  <c r="Z402" i="5" s="1"/>
  <c r="AB402" i="5" s="1"/>
  <c r="K371" i="5"/>
  <c r="X371" i="5"/>
  <c r="Z371" i="5" s="1"/>
  <c r="AB371" i="5" s="1"/>
  <c r="M371" i="5"/>
  <c r="O371" i="5" s="1"/>
  <c r="X341" i="5"/>
  <c r="K341" i="5"/>
  <c r="M341" i="5"/>
  <c r="O341" i="5" s="1"/>
  <c r="X274" i="5"/>
  <c r="Z274" i="5" s="1"/>
  <c r="AB274" i="5" s="1"/>
  <c r="M274" i="5"/>
  <c r="O274" i="5" s="1"/>
  <c r="K274" i="5"/>
  <c r="X252" i="5"/>
  <c r="K252" i="5"/>
  <c r="M252" i="5"/>
  <c r="O252" i="5" s="1"/>
  <c r="X231" i="5"/>
  <c r="M231" i="5"/>
  <c r="O231" i="5" s="1"/>
  <c r="K231" i="5"/>
  <c r="M209" i="5"/>
  <c r="O209" i="5" s="1"/>
  <c r="K209" i="5"/>
  <c r="X209" i="5"/>
  <c r="Z209" i="5" s="1"/>
  <c r="AB209" i="5" s="1"/>
  <c r="K192" i="5"/>
  <c r="M192" i="5"/>
  <c r="O192" i="5" s="1"/>
  <c r="X192" i="5"/>
  <c r="Z192" i="5" s="1"/>
  <c r="AB192" i="5" s="1"/>
  <c r="X172" i="5"/>
  <c r="Z172" i="5" s="1"/>
  <c r="AB172" i="5" s="1"/>
  <c r="M172" i="5"/>
  <c r="O172" i="5" s="1"/>
  <c r="K172" i="5"/>
  <c r="X244" i="5"/>
  <c r="K244" i="5"/>
  <c r="M244" i="5"/>
  <c r="O244" i="5" s="1"/>
  <c r="M154" i="5"/>
  <c r="O154" i="5" s="1"/>
  <c r="X154" i="5"/>
  <c r="Z154" i="5" s="1"/>
  <c r="AB154" i="5" s="1"/>
  <c r="K154" i="5"/>
  <c r="X92" i="5"/>
  <c r="M92" i="5"/>
  <c r="O92" i="5" s="1"/>
  <c r="K92" i="5"/>
  <c r="X191" i="5"/>
  <c r="Z191" i="5" s="1"/>
  <c r="AB191" i="5" s="1"/>
  <c r="M191" i="5"/>
  <c r="O191" i="5" s="1"/>
  <c r="K191" i="5"/>
  <c r="X161" i="5"/>
  <c r="K161" i="5"/>
  <c r="M161" i="5"/>
  <c r="O161" i="5" s="1"/>
  <c r="X140" i="5"/>
  <c r="Z140" i="5" s="1"/>
  <c r="AB140" i="5" s="1"/>
  <c r="M140" i="5"/>
  <c r="O140" i="5" s="1"/>
  <c r="K140" i="5"/>
  <c r="X115" i="5"/>
  <c r="Z115" i="5" s="1"/>
  <c r="AB115" i="5" s="1"/>
  <c r="K115" i="5"/>
  <c r="M115" i="5"/>
  <c r="O115" i="5" s="1"/>
  <c r="M98" i="5"/>
  <c r="O98" i="5" s="1"/>
  <c r="X98" i="5"/>
  <c r="Z98" i="5" s="1"/>
  <c r="AB98" i="5" s="1"/>
  <c r="K98" i="5"/>
  <c r="M76" i="5"/>
  <c r="O76" i="5" s="1"/>
  <c r="X76" i="5"/>
  <c r="K76" i="5"/>
  <c r="X125" i="5"/>
  <c r="Z125" i="5" s="1"/>
  <c r="AB125" i="5" s="1"/>
  <c r="K125" i="5"/>
  <c r="M125" i="5"/>
  <c r="O125" i="5" s="1"/>
  <c r="K528" i="5"/>
  <c r="M528" i="5"/>
  <c r="O528" i="5" s="1"/>
  <c r="X528" i="5"/>
  <c r="Z528" i="5" s="1"/>
  <c r="AB528" i="5" s="1"/>
  <c r="K404" i="5"/>
  <c r="M404" i="5"/>
  <c r="O404" i="5" s="1"/>
  <c r="X404" i="5"/>
  <c r="Z404" i="5" s="1"/>
  <c r="AB404" i="5" s="1"/>
  <c r="X276" i="5"/>
  <c r="K276" i="5"/>
  <c r="M276" i="5"/>
  <c r="O276" i="5" s="1"/>
  <c r="K180" i="5"/>
  <c r="M180" i="5"/>
  <c r="O180" i="5" s="1"/>
  <c r="X180" i="5"/>
  <c r="Z180" i="5" s="1"/>
  <c r="AB180" i="5" s="1"/>
  <c r="X483" i="5"/>
  <c r="M483" i="5"/>
  <c r="O483" i="5" s="1"/>
  <c r="K483" i="5"/>
  <c r="K362" i="5"/>
  <c r="X362" i="5"/>
  <c r="M362" i="5"/>
  <c r="O362" i="5" s="1"/>
  <c r="M559" i="5"/>
  <c r="O559" i="5" s="1"/>
  <c r="K559" i="5"/>
  <c r="X559" i="5"/>
  <c r="Z559" i="5" s="1"/>
  <c r="AB559" i="5" s="1"/>
  <c r="X541" i="5"/>
  <c r="Z541" i="5" s="1"/>
  <c r="AB541" i="5" s="1"/>
  <c r="M541" i="5"/>
  <c r="O541" i="5" s="1"/>
  <c r="K541" i="5"/>
  <c r="X525" i="5"/>
  <c r="M525" i="5"/>
  <c r="O525" i="5" s="1"/>
  <c r="K525" i="5"/>
  <c r="X497" i="5"/>
  <c r="Z497" i="5" s="1"/>
  <c r="AB497" i="5" s="1"/>
  <c r="M497" i="5"/>
  <c r="O497" i="5" s="1"/>
  <c r="K497" i="5"/>
  <c r="X461" i="5"/>
  <c r="M461" i="5"/>
  <c r="O461" i="5" s="1"/>
  <c r="K461" i="5"/>
  <c r="M437" i="5"/>
  <c r="O437" i="5" s="1"/>
  <c r="K437" i="5"/>
  <c r="X437" i="5"/>
  <c r="K414" i="5"/>
  <c r="X414" i="5"/>
  <c r="Z414" i="5" s="1"/>
  <c r="AB414" i="5" s="1"/>
  <c r="M414" i="5"/>
  <c r="O414" i="5" s="1"/>
  <c r="X380" i="5"/>
  <c r="M380" i="5"/>
  <c r="O380" i="5" s="1"/>
  <c r="K380" i="5"/>
  <c r="M357" i="5"/>
  <c r="O357" i="5" s="1"/>
  <c r="X357" i="5"/>
  <c r="Z357" i="5" s="1"/>
  <c r="AB357" i="5" s="1"/>
  <c r="K357" i="5"/>
  <c r="K332" i="5"/>
  <c r="M332" i="5"/>
  <c r="O332" i="5" s="1"/>
  <c r="X332" i="5"/>
  <c r="X311" i="5"/>
  <c r="Z311" i="5" s="1"/>
  <c r="AB311" i="5" s="1"/>
  <c r="K311" i="5"/>
  <c r="M311" i="5"/>
  <c r="O311" i="5" s="1"/>
  <c r="X273" i="5"/>
  <c r="M273" i="5"/>
  <c r="O273" i="5" s="1"/>
  <c r="K273" i="5"/>
  <c r="M239" i="5"/>
  <c r="O239" i="5" s="1"/>
  <c r="K239" i="5"/>
  <c r="X239" i="5"/>
  <c r="X185" i="5"/>
  <c r="Z185" i="5" s="1"/>
  <c r="AB185" i="5" s="1"/>
  <c r="M185" i="5"/>
  <c r="O185" i="5" s="1"/>
  <c r="K185" i="5"/>
  <c r="X177" i="5"/>
  <c r="Z177" i="5" s="1"/>
  <c r="AB177" i="5" s="1"/>
  <c r="M177" i="5"/>
  <c r="O177" i="5" s="1"/>
  <c r="K177" i="5"/>
  <c r="X143" i="5"/>
  <c r="Z143" i="5" s="1"/>
  <c r="AB143" i="5" s="1"/>
  <c r="K143" i="5"/>
  <c r="M143" i="5"/>
  <c r="O143" i="5" s="1"/>
  <c r="X118" i="5"/>
  <c r="Z118" i="5" s="1"/>
  <c r="AB118" i="5" s="1"/>
  <c r="M118" i="5"/>
  <c r="O118" i="5" s="1"/>
  <c r="K118" i="5"/>
  <c r="X96" i="5"/>
  <c r="M96" i="5"/>
  <c r="O96" i="5" s="1"/>
  <c r="K96" i="5"/>
  <c r="X142" i="5"/>
  <c r="Z142" i="5" s="1"/>
  <c r="AB142" i="5" s="1"/>
  <c r="M142" i="5"/>
  <c r="O142" i="5" s="1"/>
  <c r="K142" i="5"/>
  <c r="M193" i="5"/>
  <c r="O193" i="5" s="1"/>
  <c r="X193" i="5"/>
  <c r="Z193" i="5" s="1"/>
  <c r="AB193" i="5" s="1"/>
  <c r="K193" i="5"/>
  <c r="X132" i="5"/>
  <c r="Z132" i="5" s="1"/>
  <c r="AB132" i="5" s="1"/>
  <c r="M132" i="5"/>
  <c r="O132" i="5" s="1"/>
  <c r="K132" i="5"/>
  <c r="K97" i="5"/>
  <c r="X97" i="5"/>
  <c r="M97" i="5"/>
  <c r="O97" i="5" s="1"/>
  <c r="M78" i="5"/>
  <c r="O78" i="5" s="1"/>
  <c r="X78" i="5"/>
  <c r="Z78" i="5" s="1"/>
  <c r="AB78" i="5" s="1"/>
  <c r="K78" i="5"/>
  <c r="X48" i="5"/>
  <c r="Z48" i="5" s="1"/>
  <c r="AB48" i="5" s="1"/>
  <c r="M48" i="5"/>
  <c r="O48" i="5" s="1"/>
  <c r="K48" i="5"/>
  <c r="X34" i="5"/>
  <c r="Z34" i="5" s="1"/>
  <c r="AB34" i="5" s="1"/>
  <c r="M34" i="5"/>
  <c r="O34" i="5" s="1"/>
  <c r="K34" i="5"/>
  <c r="X17" i="5"/>
  <c r="Z17" i="5" s="1"/>
  <c r="AB17" i="5" s="1"/>
  <c r="K17" i="5"/>
  <c r="M17" i="5"/>
  <c r="O17" i="5" s="1"/>
  <c r="M82" i="5"/>
  <c r="O82" i="5" s="1"/>
  <c r="X82" i="5"/>
  <c r="Z82" i="5" s="1"/>
  <c r="AB82" i="5" s="1"/>
  <c r="K82" i="5"/>
  <c r="X373" i="5"/>
  <c r="Z373" i="5" s="1"/>
  <c r="AB373" i="5" s="1"/>
  <c r="M373" i="5"/>
  <c r="O373" i="5" s="1"/>
  <c r="K373" i="5"/>
  <c r="K467" i="5"/>
  <c r="X467" i="5"/>
  <c r="M467" i="5"/>
  <c r="O467" i="5" s="1"/>
  <c r="K111" i="5"/>
  <c r="X111" i="5"/>
  <c r="Z111" i="5" s="1"/>
  <c r="AB111" i="5" s="1"/>
  <c r="M111" i="5"/>
  <c r="O111" i="5" s="1"/>
  <c r="K546" i="5"/>
  <c r="X546" i="5"/>
  <c r="Z546" i="5" s="1"/>
  <c r="AB546" i="5" s="1"/>
  <c r="M546" i="5"/>
  <c r="O546" i="5" s="1"/>
  <c r="K515" i="5"/>
  <c r="X515" i="5"/>
  <c r="Z515" i="5" s="1"/>
  <c r="AB515" i="5" s="1"/>
  <c r="M515" i="5"/>
  <c r="O515" i="5" s="1"/>
  <c r="X430" i="5"/>
  <c r="K430" i="5"/>
  <c r="M430" i="5"/>
  <c r="O430" i="5" s="1"/>
  <c r="X383" i="5"/>
  <c r="Z383" i="5" s="1"/>
  <c r="AB383" i="5" s="1"/>
  <c r="M383" i="5"/>
  <c r="O383" i="5" s="1"/>
  <c r="K383" i="5"/>
  <c r="X315" i="5"/>
  <c r="M315" i="5"/>
  <c r="O315" i="5" s="1"/>
  <c r="K315" i="5"/>
  <c r="K308" i="5"/>
  <c r="X308" i="5"/>
  <c r="Z308" i="5" s="1"/>
  <c r="AB308" i="5" s="1"/>
  <c r="M308" i="5"/>
  <c r="O308" i="5" s="1"/>
  <c r="K300" i="5"/>
  <c r="M300" i="5"/>
  <c r="O300" i="5" s="1"/>
  <c r="X300" i="5"/>
  <c r="X257" i="5"/>
  <c r="M257" i="5"/>
  <c r="O257" i="5" s="1"/>
  <c r="K257" i="5"/>
  <c r="M189" i="5"/>
  <c r="O189" i="5" s="1"/>
  <c r="X189" i="5"/>
  <c r="Z189" i="5" s="1"/>
  <c r="AB189" i="5" s="1"/>
  <c r="K189" i="5"/>
  <c r="X156" i="5"/>
  <c r="Z156" i="5" s="1"/>
  <c r="AB156" i="5" s="1"/>
  <c r="M156" i="5"/>
  <c r="O156" i="5" s="1"/>
  <c r="K156" i="5"/>
  <c r="M102" i="5"/>
  <c r="O102" i="5" s="1"/>
  <c r="X102" i="5"/>
  <c r="Z102" i="5" s="1"/>
  <c r="AB102" i="5" s="1"/>
  <c r="K102" i="5"/>
  <c r="X27" i="5"/>
  <c r="Z27" i="5" s="1"/>
  <c r="AB27" i="5" s="1"/>
  <c r="K27" i="5"/>
  <c r="M27" i="5"/>
  <c r="O27" i="5" s="1"/>
  <c r="X20" i="5"/>
  <c r="Z20" i="5" s="1"/>
  <c r="AB20" i="5" s="1"/>
  <c r="M20" i="5"/>
  <c r="O20" i="5" s="1"/>
  <c r="K20" i="5"/>
  <c r="M12" i="5"/>
  <c r="O12" i="5" s="1"/>
  <c r="X12" i="5"/>
  <c r="K12" i="5"/>
  <c r="X37" i="5"/>
  <c r="M37" i="5"/>
  <c r="O37" i="5" s="1"/>
  <c r="K37" i="5"/>
  <c r="K572" i="5"/>
  <c r="X572" i="5"/>
  <c r="Z572" i="5" s="1"/>
  <c r="AB572" i="5" s="1"/>
  <c r="M572" i="5"/>
  <c r="O572" i="5" s="1"/>
  <c r="X563" i="5"/>
  <c r="M563" i="5"/>
  <c r="O563" i="5" s="1"/>
  <c r="K563" i="5"/>
  <c r="K534" i="5"/>
  <c r="M534" i="5"/>
  <c r="O534" i="5" s="1"/>
  <c r="X534" i="5"/>
  <c r="K522" i="5"/>
  <c r="X522" i="5"/>
  <c r="Z522" i="5" s="1"/>
  <c r="AB522" i="5" s="1"/>
  <c r="M522" i="5"/>
  <c r="O522" i="5" s="1"/>
  <c r="X261" i="5"/>
  <c r="Z261" i="5" s="1"/>
  <c r="AB261" i="5" s="1"/>
  <c r="M261" i="5"/>
  <c r="O261" i="5" s="1"/>
  <c r="K261" i="5"/>
  <c r="X582" i="5"/>
  <c r="Z582" i="5" s="1"/>
  <c r="AB582" i="5" s="1"/>
  <c r="K582" i="5"/>
  <c r="M582" i="5"/>
  <c r="O582" i="5" s="1"/>
  <c r="M521" i="5"/>
  <c r="O521" i="5" s="1"/>
  <c r="X521" i="5"/>
  <c r="Z521" i="5" s="1"/>
  <c r="AB521" i="5" s="1"/>
  <c r="K521" i="5"/>
  <c r="K504" i="5"/>
  <c r="X504" i="5"/>
  <c r="Z504" i="5" s="1"/>
  <c r="AB504" i="5" s="1"/>
  <c r="M504" i="5"/>
  <c r="O504" i="5" s="1"/>
  <c r="X283" i="5"/>
  <c r="Z283" i="5" s="1"/>
  <c r="AB283" i="5" s="1"/>
  <c r="K283" i="5"/>
  <c r="M283" i="5"/>
  <c r="O283" i="5" s="1"/>
  <c r="M270" i="5"/>
  <c r="O270" i="5" s="1"/>
  <c r="X270" i="5"/>
  <c r="Z270" i="5" s="1"/>
  <c r="AB270" i="5" s="1"/>
  <c r="K270" i="5"/>
  <c r="M260" i="5"/>
  <c r="O260" i="5" s="1"/>
  <c r="K260" i="5"/>
  <c r="X260" i="5"/>
  <c r="Z260" i="5" s="1"/>
  <c r="AB260" i="5" s="1"/>
  <c r="X234" i="5"/>
  <c r="K234" i="5"/>
  <c r="M234" i="5"/>
  <c r="O234" i="5" s="1"/>
  <c r="X584" i="5"/>
  <c r="K584" i="5"/>
  <c r="M584" i="5"/>
  <c r="O584" i="5" s="1"/>
  <c r="X219" i="5"/>
  <c r="Z219" i="5" s="1"/>
  <c r="AB219" i="5" s="1"/>
  <c r="M219" i="5"/>
  <c r="O219" i="5" s="1"/>
  <c r="K219" i="5"/>
  <c r="K186" i="5"/>
  <c r="M186" i="5"/>
  <c r="O186" i="5" s="1"/>
  <c r="X186" i="5"/>
  <c r="Z186" i="5" s="1"/>
  <c r="AB186" i="5" s="1"/>
  <c r="K69" i="5"/>
  <c r="M69" i="5"/>
  <c r="O69" i="5" s="1"/>
  <c r="X69" i="5"/>
  <c r="Z69" i="5" s="1"/>
  <c r="AB69" i="5" s="1"/>
  <c r="X56" i="5"/>
  <c r="M56" i="5"/>
  <c r="O56" i="5" s="1"/>
  <c r="K56" i="5"/>
  <c r="X38" i="5"/>
  <c r="Z38" i="5" s="1"/>
  <c r="AB38" i="5" s="1"/>
  <c r="M38" i="5"/>
  <c r="O38" i="5" s="1"/>
  <c r="K38" i="5"/>
  <c r="M30" i="5"/>
  <c r="O30" i="5" s="1"/>
  <c r="X30" i="5"/>
  <c r="K30" i="5"/>
  <c r="X11" i="5"/>
  <c r="K11" i="5"/>
  <c r="M11" i="5"/>
  <c r="O11" i="5" s="1"/>
  <c r="X287" i="5"/>
  <c r="Z287" i="5" s="1"/>
  <c r="AB287" i="5" s="1"/>
  <c r="K287" i="5"/>
  <c r="M287" i="5"/>
  <c r="O287" i="5" s="1"/>
  <c r="X212" i="5"/>
  <c r="K212" i="5"/>
  <c r="M212" i="5"/>
  <c r="O212" i="5" s="1"/>
  <c r="X169" i="5"/>
  <c r="Z169" i="5" s="1"/>
  <c r="AB169" i="5" s="1"/>
  <c r="K169" i="5"/>
  <c r="M169" i="5"/>
  <c r="O169" i="5" s="1"/>
  <c r="M162" i="5"/>
  <c r="O162" i="5" s="1"/>
  <c r="X162" i="5"/>
  <c r="Z162" i="5" s="1"/>
  <c r="AB162" i="5" s="1"/>
  <c r="K162" i="5"/>
  <c r="X150" i="5"/>
  <c r="Z150" i="5" s="1"/>
  <c r="AB150" i="5" s="1"/>
  <c r="M150" i="5"/>
  <c r="O150" i="5" s="1"/>
  <c r="K150" i="5"/>
  <c r="M122" i="5"/>
  <c r="O122" i="5" s="1"/>
  <c r="X122" i="5"/>
  <c r="Z122" i="5" s="1"/>
  <c r="AB122" i="5" s="1"/>
  <c r="K122" i="5"/>
  <c r="K101" i="5"/>
  <c r="X101" i="5"/>
  <c r="M101" i="5"/>
  <c r="O101" i="5" s="1"/>
  <c r="K91" i="5"/>
  <c r="M91" i="5"/>
  <c r="O91" i="5" s="1"/>
  <c r="X91" i="5"/>
  <c r="Z91" i="5" s="1"/>
  <c r="AB91" i="5" s="1"/>
  <c r="X64" i="5"/>
  <c r="K64" i="5"/>
  <c r="M64" i="5"/>
  <c r="O64" i="5" s="1"/>
  <c r="X47" i="5"/>
  <c r="Z47" i="5" s="1"/>
  <c r="AB47" i="5" s="1"/>
  <c r="K47" i="5"/>
  <c r="M47" i="5"/>
  <c r="O47" i="5" s="1"/>
  <c r="K39" i="5"/>
  <c r="X39" i="5"/>
  <c r="Z39" i="5" s="1"/>
  <c r="AB39" i="5" s="1"/>
  <c r="M39" i="5"/>
  <c r="O39" i="5" s="1"/>
  <c r="K480" i="5"/>
  <c r="X480" i="5"/>
  <c r="Z480" i="5" s="1"/>
  <c r="AB480" i="5" s="1"/>
  <c r="M480" i="5"/>
  <c r="O480" i="5" s="1"/>
  <c r="K468" i="5"/>
  <c r="X468" i="5"/>
  <c r="M468" i="5"/>
  <c r="O468" i="5" s="1"/>
  <c r="X456" i="5"/>
  <c r="K456" i="5"/>
  <c r="M456" i="5"/>
  <c r="O456" i="5" s="1"/>
  <c r="X449" i="5"/>
  <c r="Z449" i="5" s="1"/>
  <c r="AB449" i="5" s="1"/>
  <c r="M449" i="5"/>
  <c r="O449" i="5" s="1"/>
  <c r="K449" i="5"/>
  <c r="M425" i="5"/>
  <c r="O425" i="5" s="1"/>
  <c r="X425" i="5"/>
  <c r="K425" i="5"/>
  <c r="M413" i="5"/>
  <c r="O413" i="5" s="1"/>
  <c r="X413" i="5"/>
  <c r="K413" i="5"/>
  <c r="K406" i="5"/>
  <c r="X406" i="5"/>
  <c r="Z406" i="5" s="1"/>
  <c r="AB406" i="5" s="1"/>
  <c r="M406" i="5"/>
  <c r="O406" i="5" s="1"/>
  <c r="K394" i="5"/>
  <c r="X394" i="5"/>
  <c r="Z394" i="5" s="1"/>
  <c r="AB394" i="5" s="1"/>
  <c r="M394" i="5"/>
  <c r="O394" i="5" s="1"/>
  <c r="K367" i="5"/>
  <c r="X367" i="5"/>
  <c r="M367" i="5"/>
  <c r="O367" i="5" s="1"/>
  <c r="X359" i="5"/>
  <c r="Z359" i="5" s="1"/>
  <c r="AB359" i="5" s="1"/>
  <c r="M359" i="5"/>
  <c r="O359" i="5" s="1"/>
  <c r="K359" i="5"/>
  <c r="X349" i="5"/>
  <c r="Z349" i="5" s="1"/>
  <c r="AB349" i="5" s="1"/>
  <c r="M349" i="5"/>
  <c r="O349" i="5" s="1"/>
  <c r="K349" i="5"/>
  <c r="X337" i="5"/>
  <c r="Z337" i="5" s="1"/>
  <c r="AB337" i="5" s="1"/>
  <c r="K337" i="5"/>
  <c r="M337" i="5"/>
  <c r="O337" i="5" s="1"/>
  <c r="X329" i="5"/>
  <c r="Z329" i="5" s="1"/>
  <c r="AB329" i="5" s="1"/>
  <c r="K329" i="5"/>
  <c r="M329" i="5"/>
  <c r="O329" i="5" s="1"/>
  <c r="X477" i="5"/>
  <c r="Z477" i="5" s="1"/>
  <c r="AB477" i="5" s="1"/>
  <c r="M477" i="5"/>
  <c r="O477" i="5" s="1"/>
  <c r="K477" i="5"/>
  <c r="X432" i="5"/>
  <c r="Z432" i="5" s="1"/>
  <c r="AB432" i="5" s="1"/>
  <c r="K432" i="5"/>
  <c r="M432" i="5"/>
  <c r="O432" i="5" s="1"/>
  <c r="K338" i="5"/>
  <c r="X338" i="5"/>
  <c r="M338" i="5"/>
  <c r="O338" i="5" s="1"/>
  <c r="K322" i="5"/>
  <c r="X322" i="5"/>
  <c r="Z322" i="5" s="1"/>
  <c r="AB322" i="5" s="1"/>
  <c r="M322" i="5"/>
  <c r="O322" i="5" s="1"/>
  <c r="K538" i="5"/>
  <c r="M538" i="5"/>
  <c r="O538" i="5" s="1"/>
  <c r="X538" i="5"/>
  <c r="Z538" i="5" s="1"/>
  <c r="AB538" i="5" s="1"/>
  <c r="X453" i="5"/>
  <c r="M453" i="5"/>
  <c r="O453" i="5" s="1"/>
  <c r="K453" i="5"/>
  <c r="X80" i="5"/>
  <c r="Z80" i="5" s="1"/>
  <c r="AB80" i="5" s="1"/>
  <c r="M80" i="5"/>
  <c r="O80" i="5" s="1"/>
  <c r="K80" i="5"/>
  <c r="X50" i="5"/>
  <c r="Z50" i="5" s="1"/>
  <c r="AB50" i="5" s="1"/>
  <c r="M50" i="5"/>
  <c r="O50" i="5" s="1"/>
  <c r="K50" i="5"/>
  <c r="K475" i="5"/>
  <c r="M475" i="5"/>
  <c r="O475" i="5" s="1"/>
  <c r="X475" i="5"/>
  <c r="Z475" i="5" s="1"/>
  <c r="AB475" i="5" s="1"/>
  <c r="K340" i="5"/>
  <c r="X340" i="5"/>
  <c r="Z340" i="5" s="1"/>
  <c r="AB340" i="5" s="1"/>
  <c r="M340" i="5"/>
  <c r="O340" i="5" s="1"/>
  <c r="K544" i="5"/>
  <c r="X544" i="5"/>
  <c r="Z544" i="5" s="1"/>
  <c r="AB544" i="5" s="1"/>
  <c r="M544" i="5"/>
  <c r="O544" i="5" s="1"/>
  <c r="M352" i="5"/>
  <c r="O352" i="5" s="1"/>
  <c r="X352" i="5"/>
  <c r="K352" i="5"/>
  <c r="X271" i="5"/>
  <c r="M271" i="5"/>
  <c r="O271" i="5" s="1"/>
  <c r="K271" i="5"/>
  <c r="K494" i="5"/>
  <c r="X494" i="5"/>
  <c r="Z494" i="5" s="1"/>
  <c r="AB494" i="5" s="1"/>
  <c r="M494" i="5"/>
  <c r="O494" i="5" s="1"/>
  <c r="M389" i="5"/>
  <c r="O389" i="5" s="1"/>
  <c r="X389" i="5"/>
  <c r="K389" i="5"/>
  <c r="M265" i="5"/>
  <c r="O265" i="5" s="1"/>
  <c r="X265" i="5"/>
  <c r="K265" i="5"/>
  <c r="X207" i="5"/>
  <c r="Z207" i="5" s="1"/>
  <c r="AB207" i="5" s="1"/>
  <c r="M207" i="5"/>
  <c r="O207" i="5" s="1"/>
  <c r="K207" i="5"/>
  <c r="X158" i="5"/>
  <c r="M158" i="5"/>
  <c r="O158" i="5" s="1"/>
  <c r="K158" i="5"/>
  <c r="K182" i="5"/>
  <c r="X182" i="5"/>
  <c r="Z182" i="5" s="1"/>
  <c r="AB182" i="5" s="1"/>
  <c r="M182" i="5"/>
  <c r="O182" i="5" s="1"/>
  <c r="X131" i="5"/>
  <c r="Z131" i="5" s="1"/>
  <c r="AB131" i="5" s="1"/>
  <c r="K131" i="5"/>
  <c r="M131" i="5"/>
  <c r="O131" i="5" s="1"/>
  <c r="K552" i="5"/>
  <c r="X552" i="5"/>
  <c r="Z552" i="5" s="1"/>
  <c r="AB552" i="5" s="1"/>
  <c r="M552" i="5"/>
  <c r="O552" i="5" s="1"/>
  <c r="K316" i="5"/>
  <c r="X316" i="5"/>
  <c r="M316" i="5"/>
  <c r="O316" i="5" s="1"/>
  <c r="K514" i="5"/>
  <c r="X514" i="5"/>
  <c r="Z514" i="5" s="1"/>
  <c r="AB514" i="5" s="1"/>
  <c r="M514" i="5"/>
  <c r="O514" i="5" s="1"/>
  <c r="M403" i="5"/>
  <c r="O403" i="5" s="1"/>
  <c r="K403" i="5"/>
  <c r="X403" i="5"/>
  <c r="Z403" i="5" s="1"/>
  <c r="AB403" i="5" s="1"/>
  <c r="X325" i="5"/>
  <c r="K325" i="5"/>
  <c r="M325" i="5"/>
  <c r="O325" i="5" s="1"/>
  <c r="M237" i="5"/>
  <c r="O237" i="5" s="1"/>
  <c r="X237" i="5"/>
  <c r="K237" i="5"/>
  <c r="X175" i="5"/>
  <c r="Z175" i="5" s="1"/>
  <c r="AB175" i="5" s="1"/>
  <c r="K175" i="5"/>
  <c r="M175" i="5"/>
  <c r="O175" i="5" s="1"/>
  <c r="M90" i="5"/>
  <c r="O90" i="5" s="1"/>
  <c r="X90" i="5"/>
  <c r="Z90" i="5" s="1"/>
  <c r="AB90" i="5" s="1"/>
  <c r="K90" i="5"/>
  <c r="M130" i="5"/>
  <c r="O130" i="5" s="1"/>
  <c r="X130" i="5"/>
  <c r="K130" i="5"/>
  <c r="M46" i="5"/>
  <c r="O46" i="5" s="1"/>
  <c r="X46" i="5"/>
  <c r="K46" i="5"/>
  <c r="X13" i="5"/>
  <c r="Z13" i="5" s="1"/>
  <c r="AB13" i="5" s="1"/>
  <c r="K13" i="5"/>
  <c r="M13" i="5"/>
  <c r="O13" i="5" s="1"/>
  <c r="M6" i="5"/>
  <c r="X6" i="5"/>
  <c r="K6" i="5"/>
  <c r="X327" i="5"/>
  <c r="Z327" i="5" s="1"/>
  <c r="AB327" i="5" s="1"/>
  <c r="K327" i="5"/>
  <c r="M327" i="5"/>
  <c r="O327" i="5" s="1"/>
  <c r="K61" i="5"/>
  <c r="M61" i="5"/>
  <c r="O61" i="5" s="1"/>
  <c r="X61" i="5"/>
  <c r="X418" i="5"/>
  <c r="Z418" i="5" s="1"/>
  <c r="AB418" i="5" s="1"/>
  <c r="K418" i="5"/>
  <c r="M418" i="5"/>
  <c r="O418" i="5" s="1"/>
  <c r="K306" i="5"/>
  <c r="X306" i="5"/>
  <c r="Z306" i="5" s="1"/>
  <c r="AB306" i="5" s="1"/>
  <c r="M306" i="5"/>
  <c r="O306" i="5" s="1"/>
  <c r="K579" i="5"/>
  <c r="X579" i="5"/>
  <c r="Z579" i="5" s="1"/>
  <c r="AB579" i="5" s="1"/>
  <c r="M579" i="5"/>
  <c r="O579" i="5" s="1"/>
  <c r="K532" i="5"/>
  <c r="M532" i="5"/>
  <c r="O532" i="5" s="1"/>
  <c r="X532" i="5"/>
  <c r="Z532" i="5" s="1"/>
  <c r="AB532" i="5" s="1"/>
  <c r="M519" i="5"/>
  <c r="O519" i="5" s="1"/>
  <c r="K519" i="5"/>
  <c r="X519" i="5"/>
  <c r="Z519" i="5" s="1"/>
  <c r="AB519" i="5" s="1"/>
  <c r="M268" i="5"/>
  <c r="O268" i="5" s="1"/>
  <c r="X268" i="5"/>
  <c r="Z268" i="5" s="1"/>
  <c r="AB268" i="5" s="1"/>
  <c r="K268" i="5"/>
  <c r="X245" i="5"/>
  <c r="M245" i="5"/>
  <c r="O245" i="5" s="1"/>
  <c r="K245" i="5"/>
  <c r="M108" i="5"/>
  <c r="O108" i="5" s="1"/>
  <c r="X108" i="5"/>
  <c r="Z108" i="5" s="1"/>
  <c r="AB108" i="5" s="1"/>
  <c r="K108" i="5"/>
  <c r="X26" i="5"/>
  <c r="Z26" i="5" s="1"/>
  <c r="AB26" i="5" s="1"/>
  <c r="M26" i="5"/>
  <c r="O26" i="5" s="1"/>
  <c r="K26" i="5"/>
  <c r="X220" i="5"/>
  <c r="Z220" i="5" s="1"/>
  <c r="AB220" i="5" s="1"/>
  <c r="K220" i="5"/>
  <c r="M220" i="5"/>
  <c r="O220" i="5" s="1"/>
  <c r="X167" i="5"/>
  <c r="Z167" i="5" s="1"/>
  <c r="AB167" i="5" s="1"/>
  <c r="K167" i="5"/>
  <c r="M167" i="5"/>
  <c r="O167" i="5" s="1"/>
  <c r="K99" i="5"/>
  <c r="M99" i="5"/>
  <c r="O99" i="5" s="1"/>
  <c r="X99" i="5"/>
  <c r="Z99" i="5" s="1"/>
  <c r="AB99" i="5" s="1"/>
  <c r="X53" i="5"/>
  <c r="Z53" i="5" s="1"/>
  <c r="AB53" i="5" s="1"/>
  <c r="K53" i="5"/>
  <c r="M53" i="5"/>
  <c r="O53" i="5" s="1"/>
  <c r="X45" i="5"/>
  <c r="K45" i="5"/>
  <c r="M45" i="5"/>
  <c r="O45" i="5" s="1"/>
  <c r="X466" i="5"/>
  <c r="Z466" i="5" s="1"/>
  <c r="AB466" i="5" s="1"/>
  <c r="K466" i="5"/>
  <c r="M466" i="5"/>
  <c r="O466" i="5" s="1"/>
  <c r="X423" i="5"/>
  <c r="Z423" i="5" s="1"/>
  <c r="AB423" i="5" s="1"/>
  <c r="M423" i="5"/>
  <c r="O423" i="5" s="1"/>
  <c r="K423" i="5"/>
  <c r="M400" i="5"/>
  <c r="O400" i="5" s="1"/>
  <c r="K400" i="5"/>
  <c r="X400" i="5"/>
  <c r="K392" i="5"/>
  <c r="M392" i="5"/>
  <c r="O392" i="5" s="1"/>
  <c r="X392" i="5"/>
  <c r="M347" i="5"/>
  <c r="O347" i="5" s="1"/>
  <c r="X347" i="5"/>
  <c r="Z347" i="5" s="1"/>
  <c r="AB347" i="5" s="1"/>
  <c r="K347" i="5"/>
  <c r="X335" i="5"/>
  <c r="Z335" i="5" s="1"/>
  <c r="AB335" i="5" s="1"/>
  <c r="K335" i="5"/>
  <c r="M335" i="5"/>
  <c r="O335" i="5" s="1"/>
  <c r="X505" i="5"/>
  <c r="Z505" i="5" s="1"/>
  <c r="AB505" i="5" s="1"/>
  <c r="M505" i="5"/>
  <c r="O505" i="5" s="1"/>
  <c r="K505" i="5"/>
  <c r="M457" i="5"/>
  <c r="O457" i="5" s="1"/>
  <c r="X457" i="5"/>
  <c r="Z457" i="5" s="1"/>
  <c r="AB457" i="5" s="1"/>
  <c r="K457" i="5"/>
  <c r="X368" i="5"/>
  <c r="M368" i="5"/>
  <c r="O368" i="5" s="1"/>
  <c r="K368" i="5"/>
  <c r="K330" i="5"/>
  <c r="X330" i="5"/>
  <c r="M330" i="5"/>
  <c r="O330" i="5" s="1"/>
  <c r="K320" i="5"/>
  <c r="X320" i="5"/>
  <c r="M320" i="5"/>
  <c r="O320" i="5" s="1"/>
  <c r="X303" i="5"/>
  <c r="Z303" i="5" s="1"/>
  <c r="AB303" i="5" s="1"/>
  <c r="K303" i="5"/>
  <c r="M303" i="5"/>
  <c r="O303" i="5" s="1"/>
  <c r="X489" i="5"/>
  <c r="M489" i="5"/>
  <c r="O489" i="5" s="1"/>
  <c r="K489" i="5"/>
  <c r="X512" i="5"/>
  <c r="Z512" i="5" s="1"/>
  <c r="AB512" i="5" s="1"/>
  <c r="M512" i="5"/>
  <c r="O512" i="5" s="1"/>
  <c r="K512" i="5"/>
  <c r="X450" i="5"/>
  <c r="Z450" i="5" s="1"/>
  <c r="AB450" i="5" s="1"/>
  <c r="K450" i="5"/>
  <c r="M450" i="5"/>
  <c r="O450" i="5" s="1"/>
  <c r="X391" i="5"/>
  <c r="M391" i="5"/>
  <c r="O391" i="5" s="1"/>
  <c r="K391" i="5"/>
  <c r="K542" i="5"/>
  <c r="X542" i="5"/>
  <c r="Z542" i="5" s="1"/>
  <c r="AB542" i="5" s="1"/>
  <c r="M542" i="5"/>
  <c r="O542" i="5" s="1"/>
  <c r="K500" i="5"/>
  <c r="X500" i="5"/>
  <c r="Z500" i="5" s="1"/>
  <c r="AB500" i="5" s="1"/>
  <c r="M500" i="5"/>
  <c r="O500" i="5" s="1"/>
  <c r="X438" i="5"/>
  <c r="K438" i="5"/>
  <c r="M438" i="5"/>
  <c r="O438" i="5" s="1"/>
  <c r="X379" i="5"/>
  <c r="M379" i="5"/>
  <c r="O379" i="5" s="1"/>
  <c r="K379" i="5"/>
  <c r="K299" i="5"/>
  <c r="X299" i="5"/>
  <c r="Z299" i="5" s="1"/>
  <c r="AB299" i="5" s="1"/>
  <c r="M299" i="5"/>
  <c r="O299" i="5" s="1"/>
  <c r="X74" i="5"/>
  <c r="Z74" i="5" s="1"/>
  <c r="AB74" i="5" s="1"/>
  <c r="M74" i="5"/>
  <c r="O74" i="5" s="1"/>
  <c r="K74" i="5"/>
  <c r="K77" i="5"/>
  <c r="M77" i="5"/>
  <c r="O77" i="5" s="1"/>
  <c r="X77" i="5"/>
  <c r="Z77" i="5" s="1"/>
  <c r="AB77" i="5" s="1"/>
  <c r="K506" i="5"/>
  <c r="X506" i="5"/>
  <c r="Z506" i="5" s="1"/>
  <c r="AB506" i="5" s="1"/>
  <c r="M506" i="5"/>
  <c r="O506" i="5" s="1"/>
  <c r="X459" i="5"/>
  <c r="K459" i="5"/>
  <c r="M459" i="5"/>
  <c r="O459" i="5" s="1"/>
  <c r="M385" i="5"/>
  <c r="O385" i="5" s="1"/>
  <c r="K385" i="5"/>
  <c r="X385" i="5"/>
  <c r="Z385" i="5" s="1"/>
  <c r="AB385" i="5" s="1"/>
  <c r="K289" i="5"/>
  <c r="X289" i="5"/>
  <c r="Z289" i="5" s="1"/>
  <c r="AB289" i="5" s="1"/>
  <c r="M289" i="5"/>
  <c r="O289" i="5" s="1"/>
  <c r="X232" i="5"/>
  <c r="M232" i="5"/>
  <c r="O232" i="5" s="1"/>
  <c r="K232" i="5"/>
  <c r="M533" i="5"/>
  <c r="O533" i="5" s="1"/>
  <c r="X533" i="5"/>
  <c r="Z533" i="5" s="1"/>
  <c r="AB533" i="5" s="1"/>
  <c r="K533" i="5"/>
  <c r="X455" i="5"/>
  <c r="M455" i="5"/>
  <c r="O455" i="5" s="1"/>
  <c r="K455" i="5"/>
  <c r="X397" i="5"/>
  <c r="K397" i="5"/>
  <c r="M397" i="5"/>
  <c r="O397" i="5" s="1"/>
  <c r="K336" i="5"/>
  <c r="X336" i="5"/>
  <c r="M336" i="5"/>
  <c r="O336" i="5" s="1"/>
  <c r="M286" i="5"/>
  <c r="O286" i="5" s="1"/>
  <c r="K286" i="5"/>
  <c r="X286" i="5"/>
  <c r="X267" i="5"/>
  <c r="M267" i="5"/>
  <c r="O267" i="5" s="1"/>
  <c r="K267" i="5"/>
  <c r="K562" i="5"/>
  <c r="X562" i="5"/>
  <c r="Z562" i="5" s="1"/>
  <c r="AB562" i="5" s="1"/>
  <c r="M562" i="5"/>
  <c r="O562" i="5" s="1"/>
  <c r="K518" i="5"/>
  <c r="X518" i="5"/>
  <c r="M518" i="5"/>
  <c r="O518" i="5" s="1"/>
  <c r="X491" i="5"/>
  <c r="Z491" i="5" s="1"/>
  <c r="AB491" i="5" s="1"/>
  <c r="M491" i="5"/>
  <c r="O491" i="5" s="1"/>
  <c r="K491" i="5"/>
  <c r="K460" i="5"/>
  <c r="M460" i="5"/>
  <c r="O460" i="5" s="1"/>
  <c r="X460" i="5"/>
  <c r="X417" i="5"/>
  <c r="Z417" i="5" s="1"/>
  <c r="AB417" i="5" s="1"/>
  <c r="M417" i="5"/>
  <c r="O417" i="5" s="1"/>
  <c r="K417" i="5"/>
  <c r="K386" i="5"/>
  <c r="M386" i="5"/>
  <c r="O386" i="5" s="1"/>
  <c r="X386" i="5"/>
  <c r="K288" i="5"/>
  <c r="M288" i="5"/>
  <c r="O288" i="5" s="1"/>
  <c r="X288" i="5"/>
  <c r="Z288" i="5" s="1"/>
  <c r="AB288" i="5" s="1"/>
  <c r="X258" i="5"/>
  <c r="M258" i="5"/>
  <c r="O258" i="5" s="1"/>
  <c r="K258" i="5"/>
  <c r="X238" i="5"/>
  <c r="K238" i="5"/>
  <c r="M238" i="5"/>
  <c r="O238" i="5" s="1"/>
  <c r="X221" i="5"/>
  <c r="Z221" i="5" s="1"/>
  <c r="AB221" i="5" s="1"/>
  <c r="M221" i="5"/>
  <c r="O221" i="5" s="1"/>
  <c r="K221" i="5"/>
  <c r="K202" i="5"/>
  <c r="X202" i="5"/>
  <c r="M202" i="5"/>
  <c r="O202" i="5" s="1"/>
  <c r="K178" i="5"/>
  <c r="X178" i="5"/>
  <c r="Z178" i="5" s="1"/>
  <c r="AB178" i="5" s="1"/>
  <c r="M178" i="5"/>
  <c r="O178" i="5" s="1"/>
  <c r="X95" i="5"/>
  <c r="Z95" i="5" s="1"/>
  <c r="AB95" i="5" s="1"/>
  <c r="K95" i="5"/>
  <c r="M95" i="5"/>
  <c r="O95" i="5" s="1"/>
  <c r="K188" i="5"/>
  <c r="M188" i="5"/>
  <c r="O188" i="5" s="1"/>
  <c r="X188" i="5"/>
  <c r="Z188" i="5" s="1"/>
  <c r="AB188" i="5" s="1"/>
  <c r="X121" i="5"/>
  <c r="Z121" i="5" s="1"/>
  <c r="AB121" i="5" s="1"/>
  <c r="K121" i="5"/>
  <c r="M121" i="5"/>
  <c r="O121" i="5" s="1"/>
  <c r="X228" i="5"/>
  <c r="Z228" i="5" s="1"/>
  <c r="AB228" i="5" s="1"/>
  <c r="K228" i="5"/>
  <c r="M228" i="5"/>
  <c r="O228" i="5" s="1"/>
  <c r="X171" i="5"/>
  <c r="Z171" i="5" s="1"/>
  <c r="AB171" i="5" s="1"/>
  <c r="K171" i="5"/>
  <c r="M171" i="5"/>
  <c r="O171" i="5" s="1"/>
  <c r="X147" i="5"/>
  <c r="Z147" i="5" s="1"/>
  <c r="AB147" i="5" s="1"/>
  <c r="K147" i="5"/>
  <c r="M147" i="5"/>
  <c r="O147" i="5" s="1"/>
  <c r="X129" i="5"/>
  <c r="K129" i="5"/>
  <c r="M129" i="5"/>
  <c r="O129" i="5" s="1"/>
  <c r="M109" i="5"/>
  <c r="O109" i="5" s="1"/>
  <c r="X109" i="5"/>
  <c r="Z109" i="5" s="1"/>
  <c r="AB109" i="5" s="1"/>
  <c r="K109" i="5"/>
  <c r="M86" i="5"/>
  <c r="O86" i="5" s="1"/>
  <c r="X86" i="5"/>
  <c r="Z86" i="5" s="1"/>
  <c r="AB86" i="5" s="1"/>
  <c r="K86" i="5"/>
  <c r="K65" i="5"/>
  <c r="X65" i="5"/>
  <c r="M65" i="5"/>
  <c r="O65" i="5" s="1"/>
  <c r="K561" i="5"/>
  <c r="X561" i="5"/>
  <c r="Z561" i="5" s="1"/>
  <c r="AB561" i="5" s="1"/>
  <c r="M561" i="5"/>
  <c r="O561" i="5" s="1"/>
  <c r="X462" i="5"/>
  <c r="Z462" i="5" s="1"/>
  <c r="AB462" i="5" s="1"/>
  <c r="K462" i="5"/>
  <c r="M462" i="5"/>
  <c r="O462" i="5" s="1"/>
  <c r="M343" i="5"/>
  <c r="O343" i="5" s="1"/>
  <c r="X343" i="5"/>
  <c r="Z343" i="5" s="1"/>
  <c r="AB343" i="5" s="1"/>
  <c r="K343" i="5"/>
  <c r="X204" i="5"/>
  <c r="Z204" i="5" s="1"/>
  <c r="AB204" i="5" s="1"/>
  <c r="K204" i="5"/>
  <c r="M204" i="5"/>
  <c r="O204" i="5" s="1"/>
  <c r="K520" i="5"/>
  <c r="X520" i="5"/>
  <c r="Z520" i="5" s="1"/>
  <c r="AB520" i="5" s="1"/>
  <c r="M520" i="5"/>
  <c r="O520" i="5" s="1"/>
  <c r="X424" i="5"/>
  <c r="K424" i="5"/>
  <c r="M424" i="5"/>
  <c r="O424" i="5" s="1"/>
  <c r="X249" i="5"/>
  <c r="Z249" i="5" s="1"/>
  <c r="AB249" i="5" s="1"/>
  <c r="M249" i="5"/>
  <c r="O249" i="5" s="1"/>
  <c r="K249" i="5"/>
  <c r="X545" i="5"/>
  <c r="Z545" i="5" s="1"/>
  <c r="AB545" i="5" s="1"/>
  <c r="M545" i="5"/>
  <c r="O545" i="5" s="1"/>
  <c r="K545" i="5"/>
  <c r="X501" i="5"/>
  <c r="Z501" i="5" s="1"/>
  <c r="AB501" i="5" s="1"/>
  <c r="M501" i="5"/>
  <c r="O501" i="5" s="1"/>
  <c r="K501" i="5"/>
  <c r="K478" i="5"/>
  <c r="M478" i="5"/>
  <c r="O478" i="5" s="1"/>
  <c r="X478" i="5"/>
  <c r="Z478" i="5" s="1"/>
  <c r="AB478" i="5" s="1"/>
  <c r="X441" i="5"/>
  <c r="M441" i="5"/>
  <c r="O441" i="5" s="1"/>
  <c r="K441" i="5"/>
  <c r="X433" i="5"/>
  <c r="M433" i="5"/>
  <c r="O433" i="5" s="1"/>
  <c r="K433" i="5"/>
  <c r="M393" i="5"/>
  <c r="O393" i="5" s="1"/>
  <c r="X393" i="5"/>
  <c r="Z393" i="5" s="1"/>
  <c r="AB393" i="5" s="1"/>
  <c r="K393" i="5"/>
  <c r="X377" i="5"/>
  <c r="M377" i="5"/>
  <c r="O377" i="5" s="1"/>
  <c r="K377" i="5"/>
  <c r="X346" i="5"/>
  <c r="Z346" i="5" s="1"/>
  <c r="AB346" i="5" s="1"/>
  <c r="M346" i="5"/>
  <c r="O346" i="5" s="1"/>
  <c r="K346" i="5"/>
  <c r="X323" i="5"/>
  <c r="Z323" i="5" s="1"/>
  <c r="AB323" i="5" s="1"/>
  <c r="K323" i="5"/>
  <c r="M323" i="5"/>
  <c r="O323" i="5" s="1"/>
  <c r="X305" i="5"/>
  <c r="Z305" i="5" s="1"/>
  <c r="AB305" i="5" s="1"/>
  <c r="K305" i="5"/>
  <c r="M305" i="5"/>
  <c r="O305" i="5" s="1"/>
  <c r="X243" i="5"/>
  <c r="M243" i="5"/>
  <c r="O243" i="5" s="1"/>
  <c r="K243" i="5"/>
  <c r="K235" i="5"/>
  <c r="X235" i="5"/>
  <c r="M235" i="5"/>
  <c r="O235" i="5" s="1"/>
  <c r="X201" i="5"/>
  <c r="Z201" i="5" s="1"/>
  <c r="AB201" i="5" s="1"/>
  <c r="K201" i="5"/>
  <c r="M201" i="5"/>
  <c r="O201" i="5" s="1"/>
  <c r="X181" i="5"/>
  <c r="Z181" i="5" s="1"/>
  <c r="AB181" i="5" s="1"/>
  <c r="M181" i="5"/>
  <c r="O181" i="5" s="1"/>
  <c r="K181" i="5"/>
  <c r="X159" i="5"/>
  <c r="Z159" i="5" s="1"/>
  <c r="AB159" i="5" s="1"/>
  <c r="K159" i="5"/>
  <c r="M159" i="5"/>
  <c r="O159" i="5" s="1"/>
  <c r="X133" i="5"/>
  <c r="K133" i="5"/>
  <c r="M133" i="5"/>
  <c r="O133" i="5" s="1"/>
  <c r="M114" i="5"/>
  <c r="O114" i="5" s="1"/>
  <c r="X114" i="5"/>
  <c r="K114" i="5"/>
  <c r="X35" i="5"/>
  <c r="Z35" i="5" s="1"/>
  <c r="AB35" i="5" s="1"/>
  <c r="K35" i="5"/>
  <c r="M35" i="5"/>
  <c r="O35" i="5" s="1"/>
  <c r="M72" i="5"/>
  <c r="O72" i="5" s="1"/>
  <c r="X72" i="5"/>
  <c r="Z72" i="5" s="1"/>
  <c r="AB72" i="5" s="1"/>
  <c r="K72" i="5"/>
  <c r="M136" i="5"/>
  <c r="O136" i="5" s="1"/>
  <c r="X136" i="5"/>
  <c r="Z136" i="5" s="1"/>
  <c r="AB136" i="5" s="1"/>
  <c r="K136" i="5"/>
  <c r="X128" i="5"/>
  <c r="Z128" i="5" s="1"/>
  <c r="AB128" i="5" s="1"/>
  <c r="M128" i="5"/>
  <c r="O128" i="5" s="1"/>
  <c r="K128" i="5"/>
  <c r="M83" i="5"/>
  <c r="O83" i="5" s="1"/>
  <c r="X83" i="5"/>
  <c r="Z83" i="5" s="1"/>
  <c r="AB83" i="5" s="1"/>
  <c r="K83" i="5"/>
  <c r="X57" i="5"/>
  <c r="K57" i="5"/>
  <c r="M57" i="5"/>
  <c r="O57" i="5" s="1"/>
  <c r="X42" i="5"/>
  <c r="M42" i="5"/>
  <c r="O42" i="5" s="1"/>
  <c r="K42" i="5"/>
  <c r="X22" i="5"/>
  <c r="Z22" i="5" s="1"/>
  <c r="AB22" i="5" s="1"/>
  <c r="M22" i="5"/>
  <c r="O22" i="5" s="1"/>
  <c r="K22" i="5"/>
  <c r="X7" i="5"/>
  <c r="Z7" i="5" s="1"/>
  <c r="AB7" i="5" s="1"/>
  <c r="M7" i="5"/>
  <c r="O7" i="5" s="1"/>
  <c r="K7" i="5"/>
  <c r="X547" i="5"/>
  <c r="Z547" i="5" s="1"/>
  <c r="AB547" i="5" s="1"/>
  <c r="M547" i="5"/>
  <c r="O547" i="5" s="1"/>
  <c r="K547" i="5"/>
  <c r="M138" i="5"/>
  <c r="O138" i="5" s="1"/>
  <c r="X138" i="5"/>
  <c r="Z138" i="5" s="1"/>
  <c r="AB138" i="5" s="1"/>
  <c r="K138" i="5"/>
  <c r="K550" i="5"/>
  <c r="X550" i="5"/>
  <c r="Z550" i="5" s="1"/>
  <c r="AB550" i="5" s="1"/>
  <c r="M550" i="5"/>
  <c r="O550" i="5" s="1"/>
  <c r="M529" i="5"/>
  <c r="O529" i="5" s="1"/>
  <c r="X529" i="5"/>
  <c r="Z529" i="5" s="1"/>
  <c r="AB529" i="5" s="1"/>
  <c r="K529" i="5"/>
  <c r="X511" i="5"/>
  <c r="Z511" i="5" s="1"/>
  <c r="AB511" i="5" s="1"/>
  <c r="K511" i="5"/>
  <c r="M511" i="5"/>
  <c r="O511" i="5" s="1"/>
  <c r="M399" i="5"/>
  <c r="O399" i="5" s="1"/>
  <c r="X399" i="5"/>
  <c r="K399" i="5"/>
  <c r="K348" i="5"/>
  <c r="X348" i="5"/>
  <c r="M348" i="5"/>
  <c r="O348" i="5" s="1"/>
  <c r="K312" i="5"/>
  <c r="M312" i="5"/>
  <c r="O312" i="5" s="1"/>
  <c r="X312" i="5"/>
  <c r="Z312" i="5" s="1"/>
  <c r="AB312" i="5" s="1"/>
  <c r="K304" i="5"/>
  <c r="X304" i="5"/>
  <c r="Z304" i="5" s="1"/>
  <c r="AB304" i="5" s="1"/>
  <c r="M304" i="5"/>
  <c r="O304" i="5" s="1"/>
  <c r="K296" i="5"/>
  <c r="M296" i="5"/>
  <c r="O296" i="5" s="1"/>
  <c r="X296" i="5"/>
  <c r="M253" i="5"/>
  <c r="O253" i="5" s="1"/>
  <c r="X253" i="5"/>
  <c r="K253" i="5"/>
  <c r="X127" i="5"/>
  <c r="Z127" i="5" s="1"/>
  <c r="AB127" i="5" s="1"/>
  <c r="K127" i="5"/>
  <c r="M127" i="5"/>
  <c r="O127" i="5" s="1"/>
  <c r="X52" i="5"/>
  <c r="Z52" i="5" s="1"/>
  <c r="AB52" i="5" s="1"/>
  <c r="M52" i="5"/>
  <c r="O52" i="5" s="1"/>
  <c r="K52" i="5"/>
  <c r="K23" i="5"/>
  <c r="X23" i="5"/>
  <c r="Z23" i="5" s="1"/>
  <c r="AB23" i="5" s="1"/>
  <c r="M23" i="5"/>
  <c r="O23" i="5" s="1"/>
  <c r="M16" i="5"/>
  <c r="O16" i="5" s="1"/>
  <c r="X16" i="5"/>
  <c r="Z16" i="5" s="1"/>
  <c r="AB16" i="5" s="1"/>
  <c r="K16" i="5"/>
  <c r="X126" i="5"/>
  <c r="Z126" i="5" s="1"/>
  <c r="AB126" i="5" s="1"/>
  <c r="M126" i="5"/>
  <c r="O126" i="5" s="1"/>
  <c r="K126" i="5"/>
  <c r="K577" i="5"/>
  <c r="X577" i="5"/>
  <c r="Z577" i="5" s="1"/>
  <c r="AB577" i="5" s="1"/>
  <c r="M577" i="5"/>
  <c r="O577" i="5" s="1"/>
  <c r="K568" i="5"/>
  <c r="X568" i="5"/>
  <c r="M568" i="5"/>
  <c r="O568" i="5" s="1"/>
  <c r="K554" i="5"/>
  <c r="X554" i="5"/>
  <c r="Z554" i="5" s="1"/>
  <c r="AB554" i="5" s="1"/>
  <c r="M554" i="5"/>
  <c r="O554" i="5" s="1"/>
  <c r="K530" i="5"/>
  <c r="M530" i="5"/>
  <c r="O530" i="5" s="1"/>
  <c r="X530" i="5"/>
  <c r="Z530" i="5" s="1"/>
  <c r="AB530" i="5" s="1"/>
  <c r="K290" i="5"/>
  <c r="X290" i="5"/>
  <c r="M290" i="5"/>
  <c r="O290" i="5" s="1"/>
  <c r="K9" i="5"/>
  <c r="M9" i="5"/>
  <c r="O9" i="5" s="1"/>
  <c r="X9" i="5"/>
  <c r="Z9" i="5" s="1"/>
  <c r="AB9" i="5" s="1"/>
  <c r="X571" i="5"/>
  <c r="Z571" i="5" s="1"/>
  <c r="AB571" i="5" s="1"/>
  <c r="M571" i="5"/>
  <c r="O571" i="5" s="1"/>
  <c r="K571" i="5"/>
  <c r="M517" i="5"/>
  <c r="O517" i="5" s="1"/>
  <c r="K517" i="5"/>
  <c r="X517" i="5"/>
  <c r="K408" i="5"/>
  <c r="M408" i="5"/>
  <c r="O408" i="5" s="1"/>
  <c r="X408" i="5"/>
  <c r="Z408" i="5" s="1"/>
  <c r="AB408" i="5" s="1"/>
  <c r="K279" i="5"/>
  <c r="X279" i="5"/>
  <c r="M279" i="5"/>
  <c r="O279" i="5" s="1"/>
  <c r="X266" i="5"/>
  <c r="Z266" i="5" s="1"/>
  <c r="AB266" i="5" s="1"/>
  <c r="M266" i="5"/>
  <c r="O266" i="5" s="1"/>
  <c r="K266" i="5"/>
  <c r="X246" i="5"/>
  <c r="Z246" i="5" s="1"/>
  <c r="AB246" i="5" s="1"/>
  <c r="K246" i="5"/>
  <c r="M246" i="5"/>
  <c r="O246" i="5" s="1"/>
  <c r="X149" i="5"/>
  <c r="Z149" i="5" s="1"/>
  <c r="AB149" i="5" s="1"/>
  <c r="K149" i="5"/>
  <c r="M149" i="5"/>
  <c r="O149" i="5" s="1"/>
  <c r="M233" i="5"/>
  <c r="O233" i="5" s="1"/>
  <c r="X233" i="5"/>
  <c r="Z233" i="5" s="1"/>
  <c r="AB233" i="5" s="1"/>
  <c r="K233" i="5"/>
  <c r="K198" i="5"/>
  <c r="X198" i="5"/>
  <c r="Z198" i="5" s="1"/>
  <c r="AB198" i="5" s="1"/>
  <c r="M198" i="5"/>
  <c r="O198" i="5" s="1"/>
  <c r="M170" i="5"/>
  <c r="O170" i="5" s="1"/>
  <c r="X170" i="5"/>
  <c r="Z170" i="5" s="1"/>
  <c r="AB170" i="5" s="1"/>
  <c r="K170" i="5"/>
  <c r="K73" i="5"/>
  <c r="M73" i="5"/>
  <c r="O73" i="5" s="1"/>
  <c r="X73" i="5"/>
  <c r="Z73" i="5" s="1"/>
  <c r="AB73" i="5" s="1"/>
  <c r="X62" i="5"/>
  <c r="M62" i="5"/>
  <c r="O62" i="5" s="1"/>
  <c r="K62" i="5"/>
  <c r="X44" i="5"/>
  <c r="M44" i="5"/>
  <c r="O44" i="5" s="1"/>
  <c r="K44" i="5"/>
  <c r="M24" i="5"/>
  <c r="O24" i="5" s="1"/>
  <c r="X24" i="5"/>
  <c r="Z24" i="5" s="1"/>
  <c r="AB24" i="5" s="1"/>
  <c r="K24" i="5"/>
  <c r="M8" i="5"/>
  <c r="X8" i="5"/>
  <c r="Z8" i="5" s="1"/>
  <c r="AB8" i="5" s="1"/>
  <c r="K8" i="5"/>
  <c r="X225" i="5"/>
  <c r="Z225" i="5" s="1"/>
  <c r="AB225" i="5" s="1"/>
  <c r="M225" i="5"/>
  <c r="O225" i="5" s="1"/>
  <c r="K225" i="5"/>
  <c r="X214" i="5"/>
  <c r="Z214" i="5" s="1"/>
  <c r="AB214" i="5" s="1"/>
  <c r="K214" i="5"/>
  <c r="M214" i="5"/>
  <c r="O214" i="5" s="1"/>
  <c r="X208" i="5"/>
  <c r="Z208" i="5" s="1"/>
  <c r="AB208" i="5" s="1"/>
  <c r="K208" i="5"/>
  <c r="M208" i="5"/>
  <c r="O208" i="5" s="1"/>
  <c r="M197" i="5"/>
  <c r="O197" i="5" s="1"/>
  <c r="K197" i="5"/>
  <c r="X197" i="5"/>
  <c r="Z197" i="5" s="1"/>
  <c r="AB197" i="5" s="1"/>
  <c r="X166" i="5"/>
  <c r="M166" i="5"/>
  <c r="O166" i="5" s="1"/>
  <c r="K166" i="5"/>
  <c r="X155" i="5"/>
  <c r="K155" i="5"/>
  <c r="M155" i="5"/>
  <c r="O155" i="5" s="1"/>
  <c r="M146" i="5"/>
  <c r="O146" i="5" s="1"/>
  <c r="X146" i="5"/>
  <c r="Z146" i="5" s="1"/>
  <c r="AB146" i="5" s="1"/>
  <c r="K146" i="5"/>
  <c r="K105" i="5"/>
  <c r="M105" i="5"/>
  <c r="O105" i="5" s="1"/>
  <c r="X105" i="5"/>
  <c r="K87" i="5"/>
  <c r="M87" i="5"/>
  <c r="O87" i="5" s="1"/>
  <c r="X87" i="5"/>
  <c r="Z87" i="5" s="1"/>
  <c r="AB87" i="5" s="1"/>
  <c r="K75" i="5"/>
  <c r="M75" i="5"/>
  <c r="O75" i="5" s="1"/>
  <c r="X75" i="5"/>
  <c r="Z75" i="5" s="1"/>
  <c r="AB75" i="5" s="1"/>
  <c r="X51" i="5"/>
  <c r="Z51" i="5" s="1"/>
  <c r="AB51" i="5" s="1"/>
  <c r="K51" i="5"/>
  <c r="M51" i="5"/>
  <c r="O51" i="5" s="1"/>
  <c r="X43" i="5"/>
  <c r="K43" i="5"/>
  <c r="M43" i="5"/>
  <c r="O43" i="5" s="1"/>
  <c r="K484" i="5"/>
  <c r="M484" i="5"/>
  <c r="O484" i="5" s="1"/>
  <c r="X484" i="5"/>
  <c r="Z484" i="5" s="1"/>
  <c r="AB484" i="5" s="1"/>
  <c r="K472" i="5"/>
  <c r="X472" i="5"/>
  <c r="Z472" i="5" s="1"/>
  <c r="AB472" i="5" s="1"/>
  <c r="M472" i="5"/>
  <c r="O472" i="5" s="1"/>
  <c r="X464" i="5"/>
  <c r="K464" i="5"/>
  <c r="M464" i="5"/>
  <c r="O464" i="5" s="1"/>
  <c r="X452" i="5"/>
  <c r="K452" i="5"/>
  <c r="M452" i="5"/>
  <c r="O452" i="5" s="1"/>
  <c r="X429" i="5"/>
  <c r="Z429" i="5" s="1"/>
  <c r="AB429" i="5" s="1"/>
  <c r="M429" i="5"/>
  <c r="O429" i="5" s="1"/>
  <c r="K429" i="5"/>
  <c r="X421" i="5"/>
  <c r="Z421" i="5" s="1"/>
  <c r="AB421" i="5" s="1"/>
  <c r="M421" i="5"/>
  <c r="O421" i="5" s="1"/>
  <c r="K421" i="5"/>
  <c r="M409" i="5"/>
  <c r="O409" i="5" s="1"/>
  <c r="K409" i="5"/>
  <c r="X409" i="5"/>
  <c r="X398" i="5"/>
  <c r="Z398" i="5" s="1"/>
  <c r="AB398" i="5" s="1"/>
  <c r="K398" i="5"/>
  <c r="M398" i="5"/>
  <c r="O398" i="5" s="1"/>
  <c r="X390" i="5"/>
  <c r="M390" i="5"/>
  <c r="O390" i="5" s="1"/>
  <c r="K390" i="5"/>
  <c r="X363" i="5"/>
  <c r="Z363" i="5" s="1"/>
  <c r="AB363" i="5" s="1"/>
  <c r="M363" i="5"/>
  <c r="O363" i="5" s="1"/>
  <c r="K363" i="5"/>
  <c r="X345" i="5"/>
  <c r="Z345" i="5" s="1"/>
  <c r="AB345" i="5" s="1"/>
  <c r="M345" i="5"/>
  <c r="O345" i="5" s="1"/>
  <c r="K345" i="5"/>
  <c r="X333" i="5"/>
  <c r="K333" i="5"/>
  <c r="M333" i="5"/>
  <c r="O333" i="5" s="1"/>
  <c r="X493" i="5"/>
  <c r="Z493" i="5" s="1"/>
  <c r="AB493" i="5" s="1"/>
  <c r="M493" i="5"/>
  <c r="O493" i="5" s="1"/>
  <c r="K493" i="5"/>
  <c r="X446" i="5"/>
  <c r="K446" i="5"/>
  <c r="M446" i="5"/>
  <c r="O446" i="5" s="1"/>
  <c r="M360" i="5"/>
  <c r="O360" i="5" s="1"/>
  <c r="X360" i="5"/>
  <c r="K360" i="5"/>
  <c r="K328" i="5"/>
  <c r="M328" i="5"/>
  <c r="O328" i="5" s="1"/>
  <c r="X328" i="5"/>
  <c r="K318" i="5"/>
  <c r="X318" i="5"/>
  <c r="M318" i="5"/>
  <c r="O318" i="5" s="1"/>
  <c r="K293" i="5"/>
  <c r="X293" i="5"/>
  <c r="Z293" i="5" s="1"/>
  <c r="AB293" i="5" s="1"/>
  <c r="M293" i="5"/>
  <c r="O293" i="5" s="1"/>
  <c r="M553" i="5"/>
  <c r="O553" i="5" s="1"/>
  <c r="K553" i="5"/>
  <c r="X553" i="5"/>
  <c r="Z553" i="5" s="1"/>
  <c r="AB553" i="5" s="1"/>
  <c r="K555" i="5"/>
  <c r="X555" i="5"/>
  <c r="Z555" i="5" s="1"/>
  <c r="AB555" i="5" s="1"/>
  <c r="M555" i="5"/>
  <c r="O555" i="5" s="1"/>
  <c r="M334" i="5"/>
  <c r="O334" i="5" s="1"/>
  <c r="K334" i="5"/>
  <c r="X334" i="5"/>
  <c r="K412" i="5"/>
  <c r="X412" i="5"/>
  <c r="M412" i="5"/>
  <c r="O412" i="5" s="1"/>
  <c r="X576" i="5"/>
  <c r="Z576" i="5" s="1"/>
  <c r="AB576" i="5" s="1"/>
  <c r="K576" i="5"/>
  <c r="M576" i="5"/>
  <c r="O576" i="5" s="1"/>
  <c r="M463" i="5"/>
  <c r="O463" i="5" s="1"/>
  <c r="X463" i="5"/>
  <c r="K463" i="5"/>
  <c r="K358" i="5"/>
  <c r="X358" i="5"/>
  <c r="Z358" i="5" s="1"/>
  <c r="AB358" i="5" s="1"/>
  <c r="M358" i="5"/>
  <c r="O358" i="5" s="1"/>
  <c r="X247" i="5"/>
  <c r="K247" i="5"/>
  <c r="M247" i="5"/>
  <c r="O247" i="5" s="1"/>
  <c r="X187" i="5"/>
  <c r="Z187" i="5" s="1"/>
  <c r="AB187" i="5" s="1"/>
  <c r="K187" i="5"/>
  <c r="M187" i="5"/>
  <c r="O187" i="5" s="1"/>
  <c r="X137" i="5"/>
  <c r="K137" i="5"/>
  <c r="M137" i="5"/>
  <c r="O137" i="5" s="1"/>
  <c r="K498" i="5"/>
  <c r="X498" i="5"/>
  <c r="Z498" i="5" s="1"/>
  <c r="AB498" i="5" s="1"/>
  <c r="M498" i="5"/>
  <c r="O498" i="5" s="1"/>
  <c r="X240" i="5"/>
  <c r="Z240" i="5" s="1"/>
  <c r="AB240" i="5" s="1"/>
  <c r="K240" i="5"/>
  <c r="M240" i="5"/>
  <c r="O240" i="5" s="1"/>
  <c r="M557" i="5"/>
  <c r="O557" i="5" s="1"/>
  <c r="K557" i="5"/>
  <c r="X557" i="5"/>
  <c r="Z557" i="5" s="1"/>
  <c r="AB557" i="5" s="1"/>
  <c r="X495" i="5"/>
  <c r="Z495" i="5" s="1"/>
  <c r="AB495" i="5" s="1"/>
  <c r="M495" i="5"/>
  <c r="O495" i="5" s="1"/>
  <c r="K495" i="5"/>
  <c r="M378" i="5"/>
  <c r="O378" i="5" s="1"/>
  <c r="X378" i="5"/>
  <c r="K378" i="5"/>
  <c r="X307" i="5"/>
  <c r="Z307" i="5" s="1"/>
  <c r="AB307" i="5" s="1"/>
  <c r="M307" i="5"/>
  <c r="O307" i="5" s="1"/>
  <c r="K307" i="5"/>
  <c r="M205" i="5"/>
  <c r="O205" i="5" s="1"/>
  <c r="K205" i="5"/>
  <c r="X205" i="5"/>
  <c r="Z205" i="5" s="1"/>
  <c r="AB205" i="5" s="1"/>
  <c r="X139" i="5"/>
  <c r="Z139" i="5" s="1"/>
  <c r="AB139" i="5" s="1"/>
  <c r="K139" i="5"/>
  <c r="M139" i="5"/>
  <c r="O139" i="5" s="1"/>
  <c r="X117" i="5"/>
  <c r="Z117" i="5" s="1"/>
  <c r="AB117" i="5" s="1"/>
  <c r="K117" i="5"/>
  <c r="M117" i="5"/>
  <c r="O117" i="5" s="1"/>
  <c r="M94" i="5"/>
  <c r="O94" i="5" s="1"/>
  <c r="X94" i="5"/>
  <c r="Z94" i="5" s="1"/>
  <c r="AB94" i="5" s="1"/>
  <c r="K94" i="5"/>
  <c r="X309" i="5"/>
  <c r="Z309" i="5" s="1"/>
  <c r="AB309" i="5" s="1"/>
  <c r="K309" i="5"/>
  <c r="M309" i="5"/>
  <c r="O309" i="5" s="1"/>
  <c r="X513" i="5"/>
  <c r="Z513" i="5" s="1"/>
  <c r="AB513" i="5" s="1"/>
  <c r="K513" i="5"/>
  <c r="M513" i="5"/>
  <c r="O513" i="5" s="1"/>
  <c r="X313" i="5"/>
  <c r="K313" i="5"/>
  <c r="M313" i="5"/>
  <c r="O313" i="5" s="1"/>
  <c r="M255" i="5"/>
  <c r="O255" i="5" s="1"/>
  <c r="K255" i="5"/>
  <c r="X255" i="5"/>
  <c r="X135" i="5"/>
  <c r="Z135" i="5" s="1"/>
  <c r="AB135" i="5" s="1"/>
  <c r="K135" i="5"/>
  <c r="M135" i="5"/>
  <c r="O135" i="5" s="1"/>
  <c r="X25" i="5"/>
  <c r="K25" i="5"/>
  <c r="M25" i="5"/>
  <c r="O25" i="5" s="1"/>
  <c r="K570" i="5"/>
  <c r="X570" i="5"/>
  <c r="Z570" i="5" s="1"/>
  <c r="AB570" i="5" s="1"/>
  <c r="M570" i="5"/>
  <c r="O570" i="5" s="1"/>
  <c r="X319" i="5"/>
  <c r="K319" i="5"/>
  <c r="M319" i="5"/>
  <c r="O319" i="5" s="1"/>
  <c r="X31" i="5"/>
  <c r="Z31" i="5" s="1"/>
  <c r="AB31" i="5" s="1"/>
  <c r="K31" i="5"/>
  <c r="M31" i="5"/>
  <c r="O31" i="5" s="1"/>
  <c r="K492" i="5"/>
  <c r="X492" i="5"/>
  <c r="Z492" i="5" s="1"/>
  <c r="AB492" i="5" s="1"/>
  <c r="M492" i="5"/>
  <c r="O492" i="5" s="1"/>
  <c r="X250" i="5"/>
  <c r="Z250" i="5" s="1"/>
  <c r="AB250" i="5" s="1"/>
  <c r="K250" i="5"/>
  <c r="M250" i="5"/>
  <c r="O250" i="5" s="1"/>
  <c r="X215" i="5"/>
  <c r="M215" i="5"/>
  <c r="O215" i="5" s="1"/>
  <c r="K215" i="5"/>
  <c r="M54" i="5"/>
  <c r="O54" i="5" s="1"/>
  <c r="X54" i="5"/>
  <c r="Z54" i="5" s="1"/>
  <c r="AB54" i="5" s="1"/>
  <c r="K54" i="5"/>
  <c r="X10" i="5"/>
  <c r="Z10" i="5" s="1"/>
  <c r="AB10" i="5" s="1"/>
  <c r="M10" i="5"/>
  <c r="O10" i="5" s="1"/>
  <c r="K10" i="5"/>
  <c r="X210" i="5"/>
  <c r="K210" i="5"/>
  <c r="M210" i="5"/>
  <c r="O210" i="5" s="1"/>
  <c r="X148" i="5"/>
  <c r="Z148" i="5" s="1"/>
  <c r="AB148" i="5" s="1"/>
  <c r="M148" i="5"/>
  <c r="O148" i="5" s="1"/>
  <c r="K148" i="5"/>
  <c r="K89" i="5"/>
  <c r="X89" i="5"/>
  <c r="Z89" i="5" s="1"/>
  <c r="AB89" i="5" s="1"/>
  <c r="M89" i="5"/>
  <c r="O89" i="5" s="1"/>
  <c r="K486" i="5"/>
  <c r="X486" i="5"/>
  <c r="Z486" i="5" s="1"/>
  <c r="AB486" i="5" s="1"/>
  <c r="M486" i="5"/>
  <c r="O486" i="5" s="1"/>
  <c r="X454" i="5"/>
  <c r="K454" i="5"/>
  <c r="M454" i="5"/>
  <c r="O454" i="5" s="1"/>
  <c r="M411" i="5"/>
  <c r="O411" i="5" s="1"/>
  <c r="K411" i="5"/>
  <c r="X411" i="5"/>
  <c r="Z411" i="5" s="1"/>
  <c r="AB411" i="5" s="1"/>
  <c r="K354" i="5"/>
  <c r="X354" i="5"/>
  <c r="Z354" i="5" s="1"/>
  <c r="AB354" i="5" s="1"/>
  <c r="M354" i="5"/>
  <c r="O354" i="5" s="1"/>
  <c r="K496" i="5"/>
  <c r="X496" i="5"/>
  <c r="Z496" i="5" s="1"/>
  <c r="AB496" i="5" s="1"/>
  <c r="M496" i="5"/>
  <c r="O496" i="5" s="1"/>
  <c r="X376" i="5"/>
  <c r="Z376" i="5" s="1"/>
  <c r="AB376" i="5" s="1"/>
  <c r="M376" i="5"/>
  <c r="O376" i="5" s="1"/>
  <c r="K376" i="5"/>
  <c r="X531" i="5"/>
  <c r="Z531" i="5" s="1"/>
  <c r="AB531" i="5" s="1"/>
  <c r="M531" i="5"/>
  <c r="O531" i="5" s="1"/>
  <c r="K531" i="5"/>
  <c r="X485" i="5"/>
  <c r="Z485" i="5" s="1"/>
  <c r="AB485" i="5" s="1"/>
  <c r="M485" i="5"/>
  <c r="O485" i="5" s="1"/>
  <c r="K485" i="5"/>
  <c r="X426" i="5"/>
  <c r="Z426" i="5" s="1"/>
  <c r="AB426" i="5" s="1"/>
  <c r="K426" i="5"/>
  <c r="M426" i="5"/>
  <c r="O426" i="5" s="1"/>
  <c r="X364" i="5"/>
  <c r="Z364" i="5" s="1"/>
  <c r="AB364" i="5" s="1"/>
  <c r="K364" i="5"/>
  <c r="M364" i="5"/>
  <c r="O364" i="5" s="1"/>
  <c r="K284" i="5"/>
  <c r="X284" i="5"/>
  <c r="Z284" i="5" s="1"/>
  <c r="AB284" i="5" s="1"/>
  <c r="M284" i="5"/>
  <c r="O284" i="5" s="1"/>
  <c r="X66" i="5"/>
  <c r="Z66" i="5" s="1"/>
  <c r="AB66" i="5" s="1"/>
  <c r="K66" i="5"/>
  <c r="M66" i="5"/>
  <c r="O66" i="5" s="1"/>
  <c r="X70" i="5"/>
  <c r="Z70" i="5" s="1"/>
  <c r="AB70" i="5" s="1"/>
  <c r="K70" i="5"/>
  <c r="M70" i="5"/>
  <c r="O70" i="5" s="1"/>
  <c r="X503" i="5"/>
  <c r="Z503" i="5" s="1"/>
  <c r="AB503" i="5" s="1"/>
  <c r="M503" i="5"/>
  <c r="O503" i="5" s="1"/>
  <c r="K503" i="5"/>
  <c r="X444" i="5"/>
  <c r="Z444" i="5" s="1"/>
  <c r="AB444" i="5" s="1"/>
  <c r="K444" i="5"/>
  <c r="M444" i="5"/>
  <c r="O444" i="5" s="1"/>
  <c r="X370" i="5"/>
  <c r="M370" i="5"/>
  <c r="O370" i="5" s="1"/>
  <c r="K370" i="5"/>
  <c r="M275" i="5"/>
  <c r="O275" i="5" s="1"/>
  <c r="K275" i="5"/>
  <c r="X275" i="5"/>
  <c r="X217" i="5"/>
  <c r="Z217" i="5" s="1"/>
  <c r="AB217" i="5" s="1"/>
  <c r="K217" i="5"/>
  <c r="M217" i="5"/>
  <c r="O217" i="5" s="1"/>
  <c r="K502" i="5"/>
  <c r="X502" i="5"/>
  <c r="Z502" i="5" s="1"/>
  <c r="AB502" i="5" s="1"/>
  <c r="M502" i="5"/>
  <c r="O502" i="5" s="1"/>
  <c r="X440" i="5"/>
  <c r="Z440" i="5" s="1"/>
  <c r="AB440" i="5" s="1"/>
  <c r="M440" i="5"/>
  <c r="O440" i="5" s="1"/>
  <c r="K440" i="5"/>
  <c r="K381" i="5"/>
  <c r="X381" i="5"/>
  <c r="M381" i="5"/>
  <c r="O381" i="5" s="1"/>
  <c r="X301" i="5"/>
  <c r="K301" i="5"/>
  <c r="M301" i="5"/>
  <c r="O301" i="5" s="1"/>
  <c r="M282" i="5"/>
  <c r="O282" i="5" s="1"/>
  <c r="K282" i="5"/>
  <c r="X282" i="5"/>
  <c r="Z282" i="5" s="1"/>
  <c r="AB282" i="5" s="1"/>
  <c r="X262" i="5"/>
  <c r="K262" i="5"/>
  <c r="M262" i="5"/>
  <c r="O262" i="5" s="1"/>
  <c r="K558" i="5"/>
  <c r="X558" i="5"/>
  <c r="Z558" i="5" s="1"/>
  <c r="AB558" i="5" s="1"/>
  <c r="M558" i="5"/>
  <c r="O558" i="5" s="1"/>
  <c r="M510" i="5"/>
  <c r="O510" i="5" s="1"/>
  <c r="X510" i="5"/>
  <c r="Z510" i="5" s="1"/>
  <c r="AB510" i="5" s="1"/>
  <c r="K510" i="5"/>
  <c r="X479" i="5"/>
  <c r="Z479" i="5" s="1"/>
  <c r="AB479" i="5" s="1"/>
  <c r="M479" i="5"/>
  <c r="O479" i="5" s="1"/>
  <c r="K479" i="5"/>
  <c r="X448" i="5"/>
  <c r="Z448" i="5" s="1"/>
  <c r="AB448" i="5" s="1"/>
  <c r="K448" i="5"/>
  <c r="M448" i="5"/>
  <c r="O448" i="5" s="1"/>
  <c r="M405" i="5"/>
  <c r="O405" i="5" s="1"/>
  <c r="K405" i="5"/>
  <c r="X405" i="5"/>
  <c r="Z405" i="5" s="1"/>
  <c r="AB405" i="5" s="1"/>
  <c r="X374" i="5"/>
  <c r="Z374" i="5" s="1"/>
  <c r="AB374" i="5" s="1"/>
  <c r="M374" i="5"/>
  <c r="O374" i="5" s="1"/>
  <c r="K374" i="5"/>
  <c r="X344" i="5"/>
  <c r="Z344" i="5" s="1"/>
  <c r="AB344" i="5" s="1"/>
  <c r="K344" i="5"/>
  <c r="M344" i="5"/>
  <c r="O344" i="5" s="1"/>
  <c r="M280" i="5"/>
  <c r="O280" i="5" s="1"/>
  <c r="K280" i="5"/>
  <c r="X280" i="5"/>
  <c r="Z280" i="5" s="1"/>
  <c r="AB280" i="5" s="1"/>
  <c r="X254" i="5"/>
  <c r="Z254" i="5" s="1"/>
  <c r="AB254" i="5" s="1"/>
  <c r="K254" i="5"/>
  <c r="M254" i="5"/>
  <c r="O254" i="5" s="1"/>
  <c r="X236" i="5"/>
  <c r="Z236" i="5" s="1"/>
  <c r="AB236" i="5" s="1"/>
  <c r="K236" i="5"/>
  <c r="M236" i="5"/>
  <c r="O236" i="5" s="1"/>
  <c r="X216" i="5"/>
  <c r="K216" i="5"/>
  <c r="M216" i="5"/>
  <c r="O216" i="5" s="1"/>
  <c r="K194" i="5"/>
  <c r="X194" i="5"/>
  <c r="Z194" i="5" s="1"/>
  <c r="AB194" i="5" s="1"/>
  <c r="M194" i="5"/>
  <c r="O194" i="5" s="1"/>
  <c r="K176" i="5"/>
  <c r="M176" i="5"/>
  <c r="O176" i="5" s="1"/>
  <c r="X176" i="5"/>
  <c r="Z176" i="5" s="1"/>
  <c r="AB176" i="5" s="1"/>
  <c r="K81" i="5"/>
  <c r="X81" i="5"/>
  <c r="Z81" i="5" s="1"/>
  <c r="AB81" i="5" s="1"/>
  <c r="M81" i="5"/>
  <c r="O81" i="5" s="1"/>
  <c r="M168" i="5"/>
  <c r="O168" i="5" s="1"/>
  <c r="X168" i="5"/>
  <c r="Z168" i="5" s="1"/>
  <c r="AB168" i="5" s="1"/>
  <c r="K168" i="5"/>
  <c r="X106" i="5"/>
  <c r="M106" i="5"/>
  <c r="O106" i="5" s="1"/>
  <c r="K106" i="5"/>
  <c r="K200" i="5"/>
  <c r="X200" i="5"/>
  <c r="M200" i="5"/>
  <c r="O200" i="5" s="1"/>
  <c r="X163" i="5"/>
  <c r="K163" i="5"/>
  <c r="M163" i="5"/>
  <c r="O163" i="5" s="1"/>
  <c r="X145" i="5"/>
  <c r="Z145" i="5" s="1"/>
  <c r="AB145" i="5" s="1"/>
  <c r="K145" i="5"/>
  <c r="M145" i="5"/>
  <c r="O145" i="5" s="1"/>
  <c r="X124" i="5"/>
  <c r="Z124" i="5" s="1"/>
  <c r="AB124" i="5" s="1"/>
  <c r="M124" i="5"/>
  <c r="O124" i="5" s="1"/>
  <c r="K124" i="5"/>
  <c r="X100" i="5"/>
  <c r="Z100" i="5" s="1"/>
  <c r="AB100" i="5" s="1"/>
  <c r="M100" i="5"/>
  <c r="O100" i="5" s="1"/>
  <c r="K100" i="5"/>
  <c r="X84" i="5"/>
  <c r="Z84" i="5" s="1"/>
  <c r="AB84" i="5" s="1"/>
  <c r="M84" i="5"/>
  <c r="O84" i="5" s="1"/>
  <c r="K84" i="5"/>
  <c r="X141" i="5"/>
  <c r="K141" i="5"/>
  <c r="M141" i="5"/>
  <c r="O141" i="5" s="1"/>
  <c r="K540" i="5"/>
  <c r="M540" i="5"/>
  <c r="O540" i="5" s="1"/>
  <c r="X540" i="5"/>
  <c r="Z540" i="5" s="1"/>
  <c r="AB540" i="5" s="1"/>
  <c r="X436" i="5"/>
  <c r="Z436" i="5" s="1"/>
  <c r="AB436" i="5" s="1"/>
  <c r="K436" i="5"/>
  <c r="M436" i="5"/>
  <c r="O436" i="5" s="1"/>
  <c r="K324" i="5"/>
  <c r="X324" i="5"/>
  <c r="M324" i="5"/>
  <c r="O324" i="5" s="1"/>
  <c r="K184" i="5"/>
  <c r="X184" i="5"/>
  <c r="Z184" i="5" s="1"/>
  <c r="AB184" i="5" s="1"/>
  <c r="M184" i="5"/>
  <c r="O184" i="5" s="1"/>
  <c r="X509" i="5"/>
  <c r="Z509" i="5" s="1"/>
  <c r="AB509" i="5" s="1"/>
  <c r="K509" i="5"/>
  <c r="M509" i="5"/>
  <c r="O509" i="5" s="1"/>
  <c r="K388" i="5"/>
  <c r="M388" i="5"/>
  <c r="O388" i="5" s="1"/>
  <c r="X388" i="5"/>
  <c r="X569" i="5"/>
  <c r="M569" i="5"/>
  <c r="O569" i="5" s="1"/>
  <c r="K569" i="5"/>
  <c r="M543" i="5"/>
  <c r="O543" i="5" s="1"/>
  <c r="X543" i="5"/>
  <c r="Z543" i="5" s="1"/>
  <c r="AB543" i="5" s="1"/>
  <c r="K543" i="5"/>
  <c r="X527" i="5"/>
  <c r="M527" i="5"/>
  <c r="O527" i="5" s="1"/>
  <c r="K527" i="5"/>
  <c r="X499" i="5"/>
  <c r="Z499" i="5" s="1"/>
  <c r="AB499" i="5" s="1"/>
  <c r="M499" i="5"/>
  <c r="O499" i="5" s="1"/>
  <c r="K499" i="5"/>
  <c r="K473" i="5"/>
  <c r="X473" i="5"/>
  <c r="Z473" i="5" s="1"/>
  <c r="AB473" i="5" s="1"/>
  <c r="M473" i="5"/>
  <c r="O473" i="5" s="1"/>
  <c r="X439" i="5"/>
  <c r="Z439" i="5" s="1"/>
  <c r="AB439" i="5" s="1"/>
  <c r="M439" i="5"/>
  <c r="O439" i="5" s="1"/>
  <c r="K439" i="5"/>
  <c r="X419" i="5"/>
  <c r="Z419" i="5" s="1"/>
  <c r="AB419" i="5" s="1"/>
  <c r="M419" i="5"/>
  <c r="O419" i="5" s="1"/>
  <c r="K419" i="5"/>
  <c r="X382" i="5"/>
  <c r="M382" i="5"/>
  <c r="O382" i="5" s="1"/>
  <c r="K382" i="5"/>
  <c r="M375" i="5"/>
  <c r="O375" i="5" s="1"/>
  <c r="K375" i="5"/>
  <c r="X375" i="5"/>
  <c r="Z375" i="5" s="1"/>
  <c r="AB375" i="5" s="1"/>
  <c r="K342" i="5"/>
  <c r="X342" i="5"/>
  <c r="Z342" i="5" s="1"/>
  <c r="AB342" i="5" s="1"/>
  <c r="M342" i="5"/>
  <c r="O342" i="5" s="1"/>
  <c r="X321" i="5"/>
  <c r="K321" i="5"/>
  <c r="M321" i="5"/>
  <c r="O321" i="5" s="1"/>
  <c r="X277" i="5"/>
  <c r="Z277" i="5" s="1"/>
  <c r="AB277" i="5" s="1"/>
  <c r="K277" i="5"/>
  <c r="M277" i="5"/>
  <c r="O277" i="5" s="1"/>
  <c r="X241" i="5"/>
  <c r="M241" i="5"/>
  <c r="O241" i="5" s="1"/>
  <c r="K241" i="5"/>
  <c r="X218" i="5"/>
  <c r="K218" i="5"/>
  <c r="M218" i="5"/>
  <c r="O218" i="5" s="1"/>
  <c r="K196" i="5"/>
  <c r="M196" i="5"/>
  <c r="O196" i="5" s="1"/>
  <c r="X196" i="5"/>
  <c r="Z196" i="5" s="1"/>
  <c r="AB196" i="5" s="1"/>
  <c r="M179" i="5"/>
  <c r="O179" i="5" s="1"/>
  <c r="X179" i="5"/>
  <c r="Z179" i="5" s="1"/>
  <c r="AB179" i="5" s="1"/>
  <c r="K179" i="5"/>
  <c r="M120" i="5"/>
  <c r="O120" i="5" s="1"/>
  <c r="X120" i="5"/>
  <c r="Z120" i="5" s="1"/>
  <c r="AB120" i="5" s="1"/>
  <c r="K120" i="5"/>
  <c r="X112" i="5"/>
  <c r="M112" i="5"/>
  <c r="O112" i="5" s="1"/>
  <c r="K112" i="5"/>
  <c r="X224" i="5"/>
  <c r="Z224" i="5" s="1"/>
  <c r="AB224" i="5" s="1"/>
  <c r="K224" i="5"/>
  <c r="M224" i="5"/>
  <c r="O224" i="5" s="1"/>
  <c r="M28" i="5"/>
  <c r="O28" i="5" s="1"/>
  <c r="X28" i="5"/>
  <c r="Z28" i="5" s="1"/>
  <c r="AB28" i="5" s="1"/>
  <c r="K28" i="5"/>
  <c r="X134" i="5"/>
  <c r="M134" i="5"/>
  <c r="O134" i="5" s="1"/>
  <c r="K134" i="5"/>
  <c r="M104" i="5"/>
  <c r="O104" i="5" s="1"/>
  <c r="X104" i="5"/>
  <c r="K104" i="5"/>
  <c r="K79" i="5"/>
  <c r="X79" i="5"/>
  <c r="Z79" i="5" s="1"/>
  <c r="AB79" i="5" s="1"/>
  <c r="M79" i="5"/>
  <c r="O79" i="5" s="1"/>
  <c r="X55" i="5"/>
  <c r="Z55" i="5" s="1"/>
  <c r="AB55" i="5" s="1"/>
  <c r="K55" i="5"/>
  <c r="M55" i="5"/>
  <c r="O55" i="5" s="1"/>
  <c r="X36" i="5"/>
  <c r="M36" i="5"/>
  <c r="O36" i="5" s="1"/>
  <c r="K36" i="5"/>
  <c r="M19" i="5"/>
  <c r="O19" i="5" s="1"/>
  <c r="X19" i="5"/>
  <c r="K19" i="5"/>
  <c r="K384" i="5"/>
  <c r="X384" i="5"/>
  <c r="Z384" i="5" s="1"/>
  <c r="AB384" i="5" s="1"/>
  <c r="M384" i="5"/>
  <c r="O384" i="5" s="1"/>
  <c r="X567" i="5"/>
  <c r="Z567" i="5" s="1"/>
  <c r="AB567" i="5" s="1"/>
  <c r="M567" i="5"/>
  <c r="O567" i="5" s="1"/>
  <c r="K567" i="5"/>
  <c r="X211" i="5"/>
  <c r="Z211" i="5" s="1"/>
  <c r="AB211" i="5" s="1"/>
  <c r="K211" i="5"/>
  <c r="M211" i="5"/>
  <c r="O211" i="5" s="1"/>
  <c r="K548" i="5"/>
  <c r="M548" i="5"/>
  <c r="O548" i="5" s="1"/>
  <c r="X548" i="5"/>
  <c r="K516" i="5"/>
  <c r="X516" i="5"/>
  <c r="Z516" i="5" s="1"/>
  <c r="AB516" i="5" s="1"/>
  <c r="M516" i="5"/>
  <c r="O516" i="5" s="1"/>
  <c r="X443" i="5"/>
  <c r="M443" i="5"/>
  <c r="O443" i="5" s="1"/>
  <c r="K443" i="5"/>
  <c r="X387" i="5"/>
  <c r="M387" i="5"/>
  <c r="O387" i="5" s="1"/>
  <c r="K387" i="5"/>
  <c r="X317" i="5"/>
  <c r="Z317" i="5" s="1"/>
  <c r="AB317" i="5" s="1"/>
  <c r="K317" i="5"/>
  <c r="M317" i="5"/>
  <c r="O317" i="5" s="1"/>
  <c r="K310" i="5"/>
  <c r="X310" i="5"/>
  <c r="Z310" i="5" s="1"/>
  <c r="AB310" i="5" s="1"/>
  <c r="M310" i="5"/>
  <c r="O310" i="5" s="1"/>
  <c r="K302" i="5"/>
  <c r="M302" i="5"/>
  <c r="O302" i="5" s="1"/>
  <c r="X302" i="5"/>
  <c r="Z302" i="5" s="1"/>
  <c r="AB302" i="5" s="1"/>
  <c r="K294" i="5"/>
  <c r="X294" i="5"/>
  <c r="Z294" i="5" s="1"/>
  <c r="AB294" i="5" s="1"/>
  <c r="M294" i="5"/>
  <c r="O294" i="5" s="1"/>
  <c r="K251" i="5"/>
  <c r="M251" i="5"/>
  <c r="O251" i="5" s="1"/>
  <c r="X251" i="5"/>
  <c r="X160" i="5"/>
  <c r="M160" i="5"/>
  <c r="O160" i="5" s="1"/>
  <c r="K160" i="5"/>
  <c r="X123" i="5"/>
  <c r="Z123" i="5" s="1"/>
  <c r="AB123" i="5" s="1"/>
  <c r="K123" i="5"/>
  <c r="M123" i="5"/>
  <c r="O123" i="5" s="1"/>
  <c r="K29" i="5"/>
  <c r="X29" i="5"/>
  <c r="Z29" i="5" s="1"/>
  <c r="AB29" i="5" s="1"/>
  <c r="M29" i="5"/>
  <c r="O29" i="5" s="1"/>
  <c r="K21" i="5"/>
  <c r="X21" i="5"/>
  <c r="M21" i="5"/>
  <c r="O21" i="5" s="1"/>
  <c r="X14" i="5"/>
  <c r="M14" i="5"/>
  <c r="O14" i="5" s="1"/>
  <c r="K14" i="5"/>
  <c r="X575" i="5"/>
  <c r="Z575" i="5" s="1"/>
  <c r="AB575" i="5" s="1"/>
  <c r="M575" i="5"/>
  <c r="O575" i="5" s="1"/>
  <c r="K575" i="5"/>
  <c r="X565" i="5"/>
  <c r="M565" i="5"/>
  <c r="O565" i="5" s="1"/>
  <c r="K565" i="5"/>
  <c r="K536" i="5"/>
  <c r="X536" i="5"/>
  <c r="Z536" i="5" s="1"/>
  <c r="AB536" i="5" s="1"/>
  <c r="M536" i="5"/>
  <c r="O536" i="5" s="1"/>
  <c r="K524" i="5"/>
  <c r="X524" i="5"/>
  <c r="Z524" i="5" s="1"/>
  <c r="AB524" i="5" s="1"/>
  <c r="M524" i="5"/>
  <c r="O524" i="5" s="1"/>
  <c r="K263" i="5"/>
  <c r="X263" i="5"/>
  <c r="M263" i="5"/>
  <c r="O263" i="5" s="1"/>
  <c r="K488" i="5"/>
  <c r="X488" i="5"/>
  <c r="Z488" i="5" s="1"/>
  <c r="AB488" i="5" s="1"/>
  <c r="M488" i="5"/>
  <c r="O488" i="5" s="1"/>
  <c r="X535" i="5"/>
  <c r="M535" i="5"/>
  <c r="O535" i="5" s="1"/>
  <c r="K535" i="5"/>
  <c r="X508" i="5"/>
  <c r="Z508" i="5" s="1"/>
  <c r="AB508" i="5" s="1"/>
  <c r="M508" i="5"/>
  <c r="O508" i="5" s="1"/>
  <c r="K508" i="5"/>
  <c r="K285" i="5"/>
  <c r="X285" i="5"/>
  <c r="Z285" i="5" s="1"/>
  <c r="AB285" i="5" s="1"/>
  <c r="M285" i="5"/>
  <c r="O285" i="5" s="1"/>
  <c r="M272" i="5"/>
  <c r="O272" i="5" s="1"/>
  <c r="X272" i="5"/>
  <c r="K272" i="5"/>
  <c r="X264" i="5"/>
  <c r="M264" i="5"/>
  <c r="O264" i="5" s="1"/>
  <c r="K264" i="5"/>
  <c r="X242" i="5"/>
  <c r="Z242" i="5" s="1"/>
  <c r="AB242" i="5" s="1"/>
  <c r="K242" i="5"/>
  <c r="M242" i="5"/>
  <c r="O242" i="5" s="1"/>
  <c r="X586" i="5"/>
  <c r="Z586" i="5" s="1"/>
  <c r="AB586" i="5" s="1"/>
  <c r="K586" i="5"/>
  <c r="M586" i="5"/>
  <c r="O586" i="5" s="1"/>
  <c r="X226" i="5"/>
  <c r="Z226" i="5" s="1"/>
  <c r="AB226" i="5" s="1"/>
  <c r="K226" i="5"/>
  <c r="M226" i="5"/>
  <c r="O226" i="5" s="1"/>
  <c r="K190" i="5"/>
  <c r="X190" i="5"/>
  <c r="Z190" i="5" s="1"/>
  <c r="AB190" i="5" s="1"/>
  <c r="M190" i="5"/>
  <c r="O190" i="5" s="1"/>
  <c r="X119" i="5"/>
  <c r="Z119" i="5" s="1"/>
  <c r="AB119" i="5" s="1"/>
  <c r="K119" i="5"/>
  <c r="M119" i="5"/>
  <c r="O119" i="5" s="1"/>
  <c r="M71" i="5"/>
  <c r="O71" i="5" s="1"/>
  <c r="X71" i="5"/>
  <c r="Z71" i="5" s="1"/>
  <c r="AB71" i="5" s="1"/>
  <c r="K71" i="5"/>
  <c r="M58" i="5"/>
  <c r="O58" i="5" s="1"/>
  <c r="X58" i="5"/>
  <c r="Z58" i="5" s="1"/>
  <c r="AB58" i="5" s="1"/>
  <c r="K58" i="5"/>
  <c r="X40" i="5"/>
  <c r="M40" i="5"/>
  <c r="O40" i="5" s="1"/>
  <c r="K40" i="5"/>
  <c r="M32" i="5"/>
  <c r="O32" i="5" s="1"/>
  <c r="X32" i="5"/>
  <c r="Z32" i="5" s="1"/>
  <c r="AB32" i="5" s="1"/>
  <c r="K32" i="5"/>
  <c r="X15" i="5"/>
  <c r="Z15" i="5" s="1"/>
  <c r="AB15" i="5" s="1"/>
  <c r="K15" i="5"/>
  <c r="M15" i="5"/>
  <c r="O15" i="5" s="1"/>
  <c r="K583" i="5"/>
  <c r="X583" i="5"/>
  <c r="M583" i="5"/>
  <c r="O583" i="5" s="1"/>
  <c r="X223" i="5"/>
  <c r="Z223" i="5" s="1"/>
  <c r="AB223" i="5" s="1"/>
  <c r="M223" i="5"/>
  <c r="O223" i="5" s="1"/>
  <c r="K223" i="5"/>
  <c r="X206" i="5"/>
  <c r="Z206" i="5" s="1"/>
  <c r="AB206" i="5" s="1"/>
  <c r="K206" i="5"/>
  <c r="M206" i="5"/>
  <c r="O206" i="5" s="1"/>
  <c r="X195" i="5"/>
  <c r="Z195" i="5" s="1"/>
  <c r="AB195" i="5" s="1"/>
  <c r="M195" i="5"/>
  <c r="O195" i="5" s="1"/>
  <c r="K195" i="5"/>
  <c r="X164" i="5"/>
  <c r="Z164" i="5" s="1"/>
  <c r="AB164" i="5" s="1"/>
  <c r="M164" i="5"/>
  <c r="O164" i="5" s="1"/>
  <c r="K164" i="5"/>
  <c r="X153" i="5"/>
  <c r="K153" i="5"/>
  <c r="M153" i="5"/>
  <c r="O153" i="5" s="1"/>
  <c r="X144" i="5"/>
  <c r="Z144" i="5" s="1"/>
  <c r="AB144" i="5" s="1"/>
  <c r="M144" i="5"/>
  <c r="O144" i="5" s="1"/>
  <c r="K144" i="5"/>
  <c r="K103" i="5"/>
  <c r="M103" i="5"/>
  <c r="O103" i="5" s="1"/>
  <c r="X103" i="5"/>
  <c r="Z103" i="5" s="1"/>
  <c r="AB103" i="5" s="1"/>
  <c r="M93" i="5"/>
  <c r="O93" i="5" s="1"/>
  <c r="X93" i="5"/>
  <c r="Z93" i="5" s="1"/>
  <c r="AB93" i="5" s="1"/>
  <c r="K93" i="5"/>
  <c r="M85" i="5"/>
  <c r="O85" i="5" s="1"/>
  <c r="X85" i="5"/>
  <c r="Z85" i="5" s="1"/>
  <c r="AB85" i="5" s="1"/>
  <c r="K85" i="5"/>
  <c r="X68" i="5"/>
  <c r="Z68" i="5" s="1"/>
  <c r="AB68" i="5" s="1"/>
  <c r="K68" i="5"/>
  <c r="M68" i="5"/>
  <c r="O68" i="5" s="1"/>
  <c r="X49" i="5"/>
  <c r="Z49" i="5" s="1"/>
  <c r="AB49" i="5" s="1"/>
  <c r="M49" i="5"/>
  <c r="O49" i="5" s="1"/>
  <c r="K49" i="5"/>
  <c r="X41" i="5"/>
  <c r="Z41" i="5" s="1"/>
  <c r="AB41" i="5" s="1"/>
  <c r="K41" i="5"/>
  <c r="M41" i="5"/>
  <c r="O41" i="5" s="1"/>
  <c r="K482" i="5"/>
  <c r="X482" i="5"/>
  <c r="Z482" i="5" s="1"/>
  <c r="AB482" i="5" s="1"/>
  <c r="M482" i="5"/>
  <c r="O482" i="5" s="1"/>
  <c r="K470" i="5"/>
  <c r="X470" i="5"/>
  <c r="M470" i="5"/>
  <c r="O470" i="5" s="1"/>
  <c r="X458" i="5"/>
  <c r="K458" i="5"/>
  <c r="M458" i="5"/>
  <c r="O458" i="5" s="1"/>
  <c r="X451" i="5"/>
  <c r="Z451" i="5" s="1"/>
  <c r="AB451" i="5" s="1"/>
  <c r="M451" i="5"/>
  <c r="O451" i="5" s="1"/>
  <c r="K451" i="5"/>
  <c r="X427" i="5"/>
  <c r="M427" i="5"/>
  <c r="O427" i="5" s="1"/>
  <c r="K427" i="5"/>
  <c r="X415" i="5"/>
  <c r="Z415" i="5" s="1"/>
  <c r="AB415" i="5" s="1"/>
  <c r="M415" i="5"/>
  <c r="O415" i="5" s="1"/>
  <c r="K415" i="5"/>
  <c r="M407" i="5"/>
  <c r="O407" i="5" s="1"/>
  <c r="K407" i="5"/>
  <c r="X407" i="5"/>
  <c r="Z407" i="5" s="1"/>
  <c r="AB407" i="5" s="1"/>
  <c r="K396" i="5"/>
  <c r="M396" i="5"/>
  <c r="O396" i="5" s="1"/>
  <c r="X396" i="5"/>
  <c r="M369" i="5"/>
  <c r="O369" i="5" s="1"/>
  <c r="K369" i="5"/>
  <c r="X369" i="5"/>
  <c r="Z369" i="5" s="1"/>
  <c r="AB369" i="5" s="1"/>
  <c r="M361" i="5"/>
  <c r="O361" i="5" s="1"/>
  <c r="X361" i="5"/>
  <c r="K361" i="5"/>
  <c r="X339" i="5"/>
  <c r="K339" i="5"/>
  <c r="M339" i="5"/>
  <c r="O339" i="5" s="1"/>
  <c r="X331" i="5"/>
  <c r="M331" i="5"/>
  <c r="O331" i="5" s="1"/>
  <c r="K331" i="5"/>
  <c r="X442" i="5"/>
  <c r="Z442" i="5" s="1"/>
  <c r="AB442" i="5" s="1"/>
  <c r="K442" i="5"/>
  <c r="M442" i="5"/>
  <c r="O442" i="5" s="1"/>
  <c r="M356" i="5"/>
  <c r="O356" i="5" s="1"/>
  <c r="K356" i="5"/>
  <c r="X356" i="5"/>
  <c r="Z356" i="5" s="1"/>
  <c r="AB356" i="5" s="1"/>
  <c r="K326" i="5"/>
  <c r="X326" i="5"/>
  <c r="M326" i="5"/>
  <c r="O326" i="5" s="1"/>
  <c r="K314" i="5"/>
  <c r="X314" i="5"/>
  <c r="Z314" i="5" s="1"/>
  <c r="AB314" i="5" s="1"/>
  <c r="M314" i="5"/>
  <c r="O314" i="5" s="1"/>
  <c r="M291" i="5"/>
  <c r="O291" i="5" s="1"/>
  <c r="K291" i="5"/>
  <c r="X291" i="5"/>
  <c r="Z291" i="5" s="1"/>
  <c r="AB291" i="5" s="1"/>
  <c r="M229" i="5"/>
  <c r="O229" i="5" s="1"/>
  <c r="K229" i="5"/>
  <c r="X229" i="5"/>
  <c r="Z229" i="5" s="1"/>
  <c r="AB229" i="5" s="1"/>
  <c r="O8" i="5" l="1"/>
  <c r="E359" i="8"/>
  <c r="E129" i="8"/>
  <c r="E133" i="8"/>
  <c r="E337" i="8"/>
  <c r="E225" i="8"/>
  <c r="E58" i="8"/>
  <c r="E241" i="8"/>
  <c r="E234" i="8"/>
  <c r="E294" i="8"/>
  <c r="E341" i="8"/>
  <c r="E397" i="8"/>
  <c r="E535" i="8"/>
  <c r="E460" i="8"/>
  <c r="E151" i="8"/>
  <c r="E155" i="8"/>
  <c r="E175" i="8"/>
  <c r="E232" i="8"/>
  <c r="E253" i="8"/>
  <c r="E271" i="8"/>
  <c r="E298" i="8"/>
  <c r="E364" i="8"/>
  <c r="E428" i="8"/>
  <c r="E472" i="8"/>
  <c r="E279" i="8"/>
  <c r="E300" i="8"/>
  <c r="E320" i="8"/>
  <c r="E233" i="8"/>
  <c r="E292" i="8"/>
  <c r="E468" i="8"/>
  <c r="E74" i="8"/>
  <c r="E70" i="8"/>
  <c r="E386" i="8"/>
  <c r="E450" i="8"/>
  <c r="E435" i="8"/>
  <c r="E479" i="8"/>
  <c r="E224" i="8"/>
  <c r="E267" i="8"/>
  <c r="E32" i="8"/>
  <c r="E339" i="8"/>
  <c r="E26" i="8"/>
  <c r="E145" i="8"/>
  <c r="E272" i="8"/>
  <c r="E333" i="8"/>
  <c r="E539" i="8"/>
  <c r="E328" i="8"/>
  <c r="E127" i="8"/>
  <c r="E149" i="8"/>
  <c r="E219" i="8"/>
  <c r="E585" i="8"/>
  <c r="E257" i="8"/>
  <c r="E147" i="8"/>
  <c r="E200" i="8"/>
  <c r="E264" i="8"/>
  <c r="E604" i="8"/>
  <c r="E354" i="8"/>
  <c r="E581" i="8"/>
  <c r="E470" i="8"/>
  <c r="E353" i="8"/>
  <c r="E421" i="8"/>
  <c r="E433" i="8"/>
  <c r="E477" i="8"/>
  <c r="E489" i="8"/>
  <c r="E46" i="8"/>
  <c r="E54" i="8"/>
  <c r="E166" i="8"/>
  <c r="E210" i="8"/>
  <c r="E222" i="8"/>
  <c r="E230" i="8"/>
  <c r="E159" i="8"/>
  <c r="E263" i="8"/>
  <c r="E544" i="8"/>
  <c r="E137" i="8"/>
  <c r="E537" i="8"/>
  <c r="E60" i="8"/>
  <c r="E37" i="8"/>
  <c r="E143" i="8"/>
  <c r="E170" i="8"/>
  <c r="E215" i="8"/>
  <c r="E324" i="8"/>
  <c r="E343" i="8"/>
  <c r="E448" i="8"/>
  <c r="E218" i="8"/>
  <c r="E487" i="8"/>
  <c r="E139" i="8"/>
  <c r="E157" i="8"/>
  <c r="E184" i="8"/>
  <c r="E245" i="8"/>
  <c r="E131" i="8"/>
  <c r="E103" i="8"/>
  <c r="E255" i="8"/>
  <c r="E304" i="8"/>
  <c r="E420" i="8"/>
  <c r="E408" i="8"/>
  <c r="E484" i="8"/>
  <c r="E462" i="8"/>
  <c r="E474" i="8"/>
  <c r="E322" i="8"/>
  <c r="E355" i="8"/>
  <c r="E423" i="8"/>
  <c r="E491" i="8"/>
  <c r="E48" i="8"/>
  <c r="E56" i="8"/>
  <c r="E180" i="8"/>
  <c r="E236" i="8"/>
  <c r="E546" i="8"/>
  <c r="E442" i="8"/>
  <c r="E347" i="8"/>
  <c r="E49" i="8"/>
  <c r="E140" i="8"/>
  <c r="E97" i="8"/>
  <c r="E254" i="8"/>
  <c r="E169" i="8"/>
  <c r="E221" i="8"/>
  <c r="E282" i="8"/>
  <c r="E412" i="8"/>
  <c r="E288" i="8"/>
  <c r="E372" i="8"/>
  <c r="E53" i="8"/>
  <c r="E86" i="8"/>
  <c r="E478" i="8"/>
  <c r="E502" i="8"/>
  <c r="E369" i="8"/>
  <c r="E381" i="8"/>
  <c r="E437" i="8"/>
  <c r="E449" i="8"/>
  <c r="E473" i="8"/>
  <c r="E132" i="8"/>
  <c r="E160" i="8"/>
  <c r="E174" i="8"/>
  <c r="E31" i="8"/>
  <c r="E41" i="8"/>
  <c r="E59" i="8"/>
  <c r="E235" i="8"/>
  <c r="E287" i="8"/>
  <c r="E548" i="8"/>
  <c r="E278" i="8"/>
  <c r="E591" i="8"/>
  <c r="E40" i="8"/>
  <c r="E12" i="8"/>
  <c r="E20" i="8"/>
  <c r="E111" i="8"/>
  <c r="E167" i="8"/>
  <c r="E202" i="8"/>
  <c r="E274" i="8"/>
  <c r="E335" i="8"/>
  <c r="E406" i="8"/>
  <c r="E395" i="8"/>
  <c r="E88" i="8"/>
  <c r="E36" i="8"/>
  <c r="E51" i="8"/>
  <c r="E83" i="8"/>
  <c r="E142" i="8"/>
  <c r="E206" i="8"/>
  <c r="E152" i="8"/>
  <c r="E104" i="8"/>
  <c r="E128" i="8"/>
  <c r="E190" i="8"/>
  <c r="E198" i="8"/>
  <c r="E290" i="8"/>
  <c r="E379" i="8"/>
  <c r="E403" i="8"/>
  <c r="E486" i="8"/>
  <c r="E523" i="8"/>
  <c r="E552" i="8"/>
  <c r="E569" i="8"/>
  <c r="E508" i="8"/>
  <c r="E81" i="8"/>
  <c r="E107" i="8"/>
  <c r="E150" i="8"/>
  <c r="E204" i="8"/>
  <c r="E99" i="8"/>
  <c r="E165" i="8"/>
  <c r="E185" i="8"/>
  <c r="E248" i="8"/>
  <c r="E291" i="8"/>
  <c r="E533" i="8"/>
  <c r="E577" i="8"/>
  <c r="E512" i="8"/>
  <c r="E376" i="8"/>
  <c r="E66" i="8"/>
  <c r="E286" i="8"/>
  <c r="E550" i="8"/>
  <c r="E506" i="8"/>
  <c r="E458" i="8"/>
  <c r="E601" i="8"/>
  <c r="E387" i="8"/>
  <c r="E455" i="8"/>
  <c r="E212" i="8"/>
  <c r="E244" i="8"/>
  <c r="E187" i="8"/>
  <c r="E18" i="8"/>
  <c r="E95" i="8"/>
  <c r="E564" i="8"/>
  <c r="E126" i="8"/>
  <c r="E374" i="8"/>
  <c r="E459" i="8"/>
  <c r="E567" i="8"/>
  <c r="E471" i="8"/>
  <c r="E119" i="8"/>
  <c r="E63" i="8"/>
  <c r="E418" i="8"/>
  <c r="E246" i="8"/>
  <c r="E466" i="8"/>
  <c r="E431" i="8"/>
  <c r="E483" i="8"/>
  <c r="E72" i="8"/>
  <c r="E15" i="8"/>
  <c r="E243" i="8"/>
  <c r="E346" i="8"/>
  <c r="E507" i="8"/>
  <c r="E303" i="8"/>
  <c r="E551" i="8"/>
  <c r="E268" i="8"/>
  <c r="E329" i="8"/>
  <c r="E362" i="8"/>
  <c r="E344" i="8"/>
  <c r="E189" i="8"/>
  <c r="E528" i="8"/>
  <c r="E302" i="8"/>
  <c r="E522" i="8"/>
  <c r="E375" i="8"/>
  <c r="E511" i="8"/>
  <c r="E96" i="8"/>
  <c r="E518" i="8"/>
  <c r="E598" i="8"/>
  <c r="E524" i="8"/>
  <c r="E380" i="8"/>
  <c r="E436" i="8"/>
  <c r="E583" i="8"/>
  <c r="E312" i="8"/>
  <c r="E338" i="8"/>
  <c r="E348" i="8"/>
  <c r="E497" i="8"/>
  <c r="E509" i="8"/>
  <c r="E80" i="8"/>
  <c r="E94" i="8"/>
  <c r="E114" i="8"/>
  <c r="E77" i="8"/>
  <c r="E211" i="8"/>
  <c r="E297" i="8"/>
  <c r="E432" i="8"/>
  <c r="E8" i="8"/>
  <c r="E309" i="8"/>
  <c r="E557" i="8"/>
  <c r="E582" i="8"/>
  <c r="E596" i="8"/>
  <c r="E605" i="8"/>
  <c r="E24" i="8"/>
  <c r="E315" i="8"/>
  <c r="E323" i="8"/>
  <c r="E331" i="8"/>
  <c r="E368" i="8"/>
  <c r="E578" i="8"/>
  <c r="E252" i="8"/>
  <c r="E503" i="8"/>
  <c r="E547" i="8"/>
  <c r="E589" i="8"/>
  <c r="E69" i="8"/>
  <c r="E201" i="8"/>
  <c r="E191" i="8"/>
  <c r="E216" i="8"/>
  <c r="E307" i="8"/>
  <c r="E409" i="8"/>
  <c r="E485" i="8"/>
  <c r="E545" i="8"/>
  <c r="E590" i="8"/>
  <c r="E356" i="8"/>
  <c r="E308" i="8"/>
  <c r="E532" i="8"/>
  <c r="E82" i="8"/>
  <c r="E318" i="8"/>
  <c r="E526" i="8"/>
  <c r="E570" i="8"/>
  <c r="E340" i="8"/>
  <c r="E350" i="8"/>
  <c r="E415" i="8"/>
  <c r="E108" i="8"/>
  <c r="E559" i="8"/>
  <c r="E607" i="8"/>
  <c r="E325" i="8"/>
  <c r="E64" i="8"/>
  <c r="E13" i="8"/>
  <c r="E188" i="8"/>
  <c r="E345" i="8"/>
  <c r="E426" i="8"/>
  <c r="E141" i="8"/>
  <c r="E456" i="8"/>
  <c r="E349" i="8"/>
  <c r="E357" i="8"/>
  <c r="E481" i="8"/>
  <c r="E50" i="8"/>
  <c r="E68" i="8"/>
  <c r="E182" i="8"/>
  <c r="E226" i="8"/>
  <c r="E305" i="8"/>
  <c r="E11" i="8"/>
  <c r="E612" i="8"/>
  <c r="E251" i="8"/>
  <c r="E277" i="8"/>
  <c r="E301" i="8"/>
  <c r="E610" i="8"/>
  <c r="E28" i="8"/>
  <c r="E454" i="8"/>
  <c r="E17" i="8"/>
  <c r="E153" i="8"/>
  <c r="E256" i="8"/>
  <c r="E330" i="8"/>
  <c r="E461" i="8"/>
  <c r="E587" i="8"/>
  <c r="E293" i="8"/>
  <c r="E135" i="8"/>
  <c r="E125" i="8"/>
  <c r="E173" i="8"/>
  <c r="E261" i="8"/>
  <c r="E223" i="8"/>
  <c r="E269" i="8"/>
  <c r="E361" i="8"/>
  <c r="E452" i="8"/>
  <c r="E217" i="8"/>
  <c r="E440" i="8"/>
  <c r="E62" i="8"/>
  <c r="E606" i="8"/>
  <c r="E446" i="8"/>
  <c r="E247" i="8"/>
  <c r="E608" i="8"/>
  <c r="E186" i="8"/>
  <c r="E394" i="8"/>
  <c r="E34" i="8"/>
  <c r="E177" i="8"/>
  <c r="E196" i="8"/>
  <c r="E273" i="8"/>
  <c r="E123" i="8"/>
  <c r="E168" i="8"/>
  <c r="E229" i="8"/>
  <c r="E239" i="8"/>
  <c r="E444" i="8"/>
  <c r="E265" i="8"/>
  <c r="E424" i="8"/>
  <c r="E490" i="8"/>
  <c r="E310" i="8"/>
  <c r="E614" i="8"/>
  <c r="E419" i="8"/>
  <c r="E280" i="8"/>
  <c r="E30" i="8"/>
  <c r="E321" i="8"/>
  <c r="E543" i="8"/>
  <c r="E209" i="8"/>
  <c r="E498" i="8"/>
  <c r="E411" i="8"/>
  <c r="E197" i="8"/>
  <c r="E568" i="8"/>
  <c r="E213" i="8"/>
  <c r="E87" i="8"/>
  <c r="E207" i="8"/>
  <c r="E586" i="8"/>
  <c r="E404" i="8"/>
  <c r="E540" i="8"/>
  <c r="E336" i="8"/>
  <c r="E580" i="8"/>
  <c r="E195" i="8"/>
  <c r="E520" i="8"/>
  <c r="E572" i="8"/>
  <c r="E360" i="8"/>
  <c r="E500" i="8"/>
  <c r="E566" i="8"/>
  <c r="E342" i="8"/>
  <c r="E358" i="8"/>
  <c r="E389" i="8"/>
  <c r="E417" i="8"/>
  <c r="E429" i="8"/>
  <c r="E493" i="8"/>
  <c r="E505" i="8"/>
  <c r="E42" i="8"/>
  <c r="E98" i="8"/>
  <c r="E110" i="8"/>
  <c r="E73" i="8"/>
  <c r="E199" i="8"/>
  <c r="E530" i="8"/>
  <c r="E549" i="8"/>
  <c r="E561" i="8"/>
  <c r="E600" i="8"/>
  <c r="E319" i="8"/>
  <c r="E327" i="8"/>
  <c r="E541" i="8"/>
  <c r="E574" i="8"/>
  <c r="E120" i="8"/>
  <c r="E492" i="8"/>
  <c r="E105" i="8"/>
  <c r="E352" i="8"/>
  <c r="E438" i="8"/>
  <c r="E384" i="8"/>
  <c r="E193" i="8"/>
  <c r="E427" i="8"/>
  <c r="E555" i="8"/>
  <c r="E205" i="8"/>
  <c r="E393" i="8"/>
  <c r="E425" i="8"/>
  <c r="E469" i="8"/>
  <c r="E501" i="8"/>
  <c r="E613" i="8"/>
  <c r="E295" i="8"/>
  <c r="E316" i="8"/>
  <c r="E388" i="8"/>
  <c r="E276" i="8"/>
  <c r="E516" i="8"/>
  <c r="E370" i="8"/>
  <c r="E434" i="8"/>
  <c r="E494" i="8"/>
  <c r="E592" i="8"/>
  <c r="E499" i="8"/>
  <c r="E116" i="8"/>
  <c r="E299" i="8"/>
  <c r="E584" i="8"/>
  <c r="E317" i="8"/>
  <c r="E71" i="8"/>
  <c r="E314" i="8"/>
  <c r="E553" i="8"/>
  <c r="E311" i="8"/>
  <c r="E496" i="8"/>
  <c r="E609" i="8"/>
  <c r="E378" i="8"/>
  <c r="E391" i="8"/>
  <c r="E44" i="8"/>
  <c r="E164" i="8"/>
  <c r="E220" i="8"/>
  <c r="E259" i="8"/>
  <c r="E334" i="8"/>
  <c r="E495" i="8"/>
  <c r="E112" i="8"/>
  <c r="E611" i="8"/>
  <c r="E203" i="8"/>
  <c r="E513" i="8"/>
  <c r="E563" i="8"/>
  <c r="E22" i="8"/>
  <c r="E313" i="8"/>
  <c r="E576" i="8"/>
  <c r="E407" i="8"/>
  <c r="E85" i="8"/>
  <c r="E351" i="8"/>
  <c r="E383" i="8"/>
  <c r="E439" i="8"/>
  <c r="E451" i="8"/>
  <c r="E475" i="8"/>
  <c r="E52" i="8"/>
  <c r="E92" i="8"/>
  <c r="E100" i="8"/>
  <c r="E154" i="8"/>
  <c r="E176" i="8"/>
  <c r="E208" i="8"/>
  <c r="E240" i="8"/>
  <c r="E33" i="8"/>
  <c r="E43" i="8"/>
  <c r="E61" i="8"/>
  <c r="E75" i="8"/>
  <c r="E281" i="8"/>
  <c r="E289" i="8"/>
  <c r="E534" i="8"/>
  <c r="E562" i="8"/>
  <c r="E593" i="8"/>
  <c r="E603" i="8"/>
  <c r="E14" i="8"/>
  <c r="E171" i="8"/>
  <c r="E410" i="8"/>
  <c r="E467" i="8"/>
  <c r="E595" i="8"/>
  <c r="E19" i="8"/>
  <c r="E38" i="8"/>
  <c r="E113" i="8"/>
  <c r="E144" i="8"/>
  <c r="E29" i="8"/>
  <c r="E122" i="8"/>
  <c r="E130" i="8"/>
  <c r="E192" i="8"/>
  <c r="E258" i="8"/>
  <c r="E405" i="8"/>
  <c r="E443" i="8"/>
  <c r="E463" i="8"/>
  <c r="E525" i="8"/>
  <c r="E554" i="8"/>
  <c r="E571" i="8"/>
  <c r="E597" i="8"/>
  <c r="E91" i="8"/>
  <c r="E109" i="8"/>
  <c r="E134" i="8"/>
  <c r="E115" i="8"/>
  <c r="E181" i="8"/>
  <c r="E396" i="8"/>
  <c r="E504" i="8"/>
  <c r="E536" i="8"/>
  <c r="E464" i="8"/>
  <c r="E392" i="8"/>
  <c r="E529" i="8"/>
  <c r="E510" i="8"/>
  <c r="E558" i="8"/>
  <c r="E398" i="8"/>
  <c r="E158" i="8"/>
  <c r="E9" i="8"/>
  <c r="E57" i="8"/>
  <c r="E231" i="8"/>
  <c r="E101" i="8"/>
  <c r="E326" i="8"/>
  <c r="E401" i="8"/>
  <c r="E521" i="8"/>
  <c r="E488" i="8"/>
  <c r="E382" i="8"/>
  <c r="E519" i="8"/>
  <c r="E365" i="8"/>
  <c r="E385" i="8"/>
  <c r="E413" i="8"/>
  <c r="E445" i="8"/>
  <c r="E453" i="8"/>
  <c r="E156" i="8"/>
  <c r="E178" i="8"/>
  <c r="E242" i="8"/>
  <c r="E7" i="8"/>
  <c r="E25" i="8"/>
  <c r="E47" i="8"/>
  <c r="E65" i="8"/>
  <c r="E183" i="8"/>
  <c r="E250" i="8"/>
  <c r="E283" i="8"/>
  <c r="E599" i="8"/>
  <c r="E136" i="8"/>
  <c r="E16" i="8"/>
  <c r="E55" i="8"/>
  <c r="E270" i="8"/>
  <c r="E422" i="8"/>
  <c r="E556" i="8"/>
  <c r="E148" i="8"/>
  <c r="E575" i="8"/>
  <c r="E6" i="8"/>
  <c r="E23" i="8"/>
  <c r="E45" i="8"/>
  <c r="E89" i="8"/>
  <c r="E138" i="8"/>
  <c r="E146" i="8"/>
  <c r="E76" i="8"/>
  <c r="E124" i="8"/>
  <c r="E194" i="8"/>
  <c r="E260" i="8"/>
  <c r="E366" i="8"/>
  <c r="E399" i="8"/>
  <c r="E416" i="8"/>
  <c r="E457" i="8"/>
  <c r="E465" i="8"/>
  <c r="E527" i="8"/>
  <c r="E573" i="8"/>
  <c r="E266" i="8"/>
  <c r="E363" i="8"/>
  <c r="E93" i="8"/>
  <c r="E118" i="8"/>
  <c r="E237" i="8"/>
  <c r="E275" i="8"/>
  <c r="E441" i="8"/>
  <c r="E517" i="8"/>
  <c r="E284" i="8"/>
  <c r="E480" i="8"/>
  <c r="E560" i="8"/>
  <c r="E249" i="8"/>
  <c r="E78" i="8"/>
  <c r="E402" i="8"/>
  <c r="E414" i="8"/>
  <c r="E538" i="8"/>
  <c r="E515" i="8"/>
  <c r="E390" i="8"/>
  <c r="E482" i="8"/>
  <c r="E531" i="8"/>
  <c r="E367" i="8"/>
  <c r="E447" i="8"/>
  <c r="E27" i="8"/>
  <c r="E117" i="8"/>
  <c r="E262" i="8"/>
  <c r="E285" i="8"/>
  <c r="E5" i="8"/>
  <c r="Z6" i="5"/>
  <c r="O6" i="5"/>
  <c r="O589" i="5" s="1"/>
  <c r="K589" i="5"/>
  <c r="E615" i="8" l="1"/>
  <c r="AB6" i="5"/>
  <c r="Q371" i="8" l="1"/>
  <c r="P371" i="8"/>
  <c r="Z585" i="5" l="1"/>
  <c r="AB585" i="5" s="1"/>
  <c r="Z584" i="5"/>
  <c r="AB584" i="5" s="1"/>
  <c r="Z569" i="5"/>
  <c r="AB569" i="5" s="1"/>
  <c r="Z568" i="5"/>
  <c r="AB568" i="5" s="1"/>
  <c r="Z566" i="5"/>
  <c r="AB566" i="5" s="1"/>
  <c r="Z564" i="5"/>
  <c r="AB564" i="5" s="1"/>
  <c r="Z563" i="5"/>
  <c r="AB563" i="5" s="1"/>
  <c r="Z549" i="5"/>
  <c r="AB549" i="5" s="1"/>
  <c r="Z527" i="5"/>
  <c r="AB527" i="5" s="1"/>
  <c r="Z534" i="5"/>
  <c r="AB534" i="5" s="1"/>
  <c r="Z517" i="5"/>
  <c r="AB517" i="5" s="1"/>
  <c r="Z468" i="5"/>
  <c r="AB468" i="5" s="1"/>
  <c r="Z470" i="5"/>
  <c r="AB470" i="5" s="1"/>
  <c r="Z463" i="5"/>
  <c r="AB463" i="5" s="1"/>
  <c r="Z458" i="5"/>
  <c r="AB458" i="5" s="1"/>
  <c r="Z456" i="5"/>
  <c r="AB456" i="5" s="1"/>
  <c r="Z460" i="5"/>
  <c r="AB460" i="5" s="1"/>
  <c r="Z459" i="5"/>
  <c r="AB459" i="5" s="1"/>
  <c r="Z455" i="5"/>
  <c r="AB455" i="5" s="1"/>
  <c r="Z454" i="5"/>
  <c r="AB454" i="5" s="1"/>
  <c r="Z443" i="5"/>
  <c r="AB443" i="5" s="1"/>
  <c r="Z441" i="5"/>
  <c r="AB441" i="5" s="1"/>
  <c r="Z435" i="5"/>
  <c r="AB435" i="5" s="1"/>
  <c r="Z437" i="5"/>
  <c r="AB437" i="5" s="1"/>
  <c r="Z438" i="5"/>
  <c r="AB438" i="5" s="1"/>
  <c r="Z412" i="5"/>
  <c r="AB412" i="5" s="1"/>
  <c r="Z430" i="5"/>
  <c r="AB430" i="5" s="1"/>
  <c r="Z413" i="5"/>
  <c r="AB413" i="5" s="1"/>
  <c r="Z416" i="5"/>
  <c r="AB416" i="5" s="1"/>
  <c r="Z424" i="5"/>
  <c r="AB424" i="5" s="1"/>
  <c r="Z409" i="5"/>
  <c r="AB409" i="5" s="1"/>
  <c r="Z425" i="5"/>
  <c r="AB425" i="5" s="1"/>
  <c r="Z427" i="5"/>
  <c r="AB427" i="5" s="1"/>
  <c r="Z428" i="5"/>
  <c r="AB428" i="5" s="1"/>
  <c r="Z452" i="5"/>
  <c r="AB452" i="5" s="1"/>
  <c r="Z390" i="5"/>
  <c r="AB390" i="5" s="1"/>
  <c r="Z389" i="5"/>
  <c r="AB389" i="5" s="1"/>
  <c r="Z388" i="5"/>
  <c r="AB388" i="5" s="1"/>
  <c r="Z399" i="5"/>
  <c r="AB399" i="5" s="1"/>
  <c r="Z395" i="5"/>
  <c r="AB395" i="5" s="1"/>
  <c r="Z396" i="5"/>
  <c r="AB396" i="5" s="1"/>
  <c r="Z392" i="5"/>
  <c r="AB392" i="5" s="1"/>
  <c r="Z391" i="5"/>
  <c r="AB391" i="5" s="1"/>
  <c r="Z386" i="5"/>
  <c r="AB386" i="5" s="1"/>
  <c r="Z381" i="5"/>
  <c r="AB381" i="5" s="1"/>
  <c r="Z379" i="5"/>
  <c r="AB379" i="5" s="1"/>
  <c r="Z382" i="5"/>
  <c r="AB382" i="5" s="1"/>
  <c r="Z368" i="5"/>
  <c r="AB368" i="5" s="1"/>
  <c r="Z362" i="5"/>
  <c r="AB362" i="5" s="1"/>
  <c r="Z353" i="5"/>
  <c r="AB353" i="5" s="1"/>
  <c r="Z352" i="5"/>
  <c r="AB352" i="5" s="1"/>
  <c r="Z336" i="5"/>
  <c r="AB336" i="5" s="1"/>
  <c r="Z333" i="5"/>
  <c r="AB333" i="5" s="1"/>
  <c r="Z331" i="5"/>
  <c r="AB331" i="5" s="1"/>
  <c r="Z320" i="5"/>
  <c r="AB320" i="5" s="1"/>
  <c r="Z313" i="5"/>
  <c r="AB313" i="5" s="1"/>
  <c r="Z332" i="5"/>
  <c r="AB332" i="5" s="1"/>
  <c r="Z315" i="5"/>
  <c r="AB315" i="5" s="1"/>
  <c r="Z325" i="5"/>
  <c r="AB325" i="5" s="1"/>
  <c r="Z330" i="5"/>
  <c r="AB330" i="5" s="1"/>
  <c r="Z321" i="5"/>
  <c r="AB321" i="5" s="1"/>
  <c r="Z319" i="5"/>
  <c r="AB319" i="5" s="1"/>
  <c r="Z318" i="5"/>
  <c r="AB318" i="5" s="1"/>
  <c r="Z326" i="5"/>
  <c r="AB326" i="5" s="1"/>
  <c r="Z324" i="5"/>
  <c r="AB324" i="5" s="1"/>
  <c r="Z296" i="5"/>
  <c r="AB296" i="5" s="1"/>
  <c r="Z286" i="5"/>
  <c r="AB286" i="5" s="1"/>
  <c r="Z269" i="5"/>
  <c r="AB269" i="5" s="1"/>
  <c r="Z273" i="5"/>
  <c r="AB273" i="5" s="1"/>
  <c r="Z259" i="5"/>
  <c r="AB259" i="5" s="1"/>
  <c r="Z258" i="5"/>
  <c r="AB258" i="5" s="1"/>
  <c r="Z264" i="5"/>
  <c r="AB264" i="5" s="1"/>
  <c r="Z272" i="5"/>
  <c r="AB272" i="5" s="1"/>
  <c r="Z276" i="5"/>
  <c r="AB276" i="5" s="1"/>
  <c r="Z275" i="5"/>
  <c r="AB275" i="5" s="1"/>
  <c r="Z267" i="5"/>
  <c r="AB267" i="5" s="1"/>
  <c r="Z263" i="5"/>
  <c r="AB263" i="5" s="1"/>
  <c r="Z262" i="5"/>
  <c r="AB262" i="5" s="1"/>
  <c r="Z271" i="5"/>
  <c r="AB271" i="5" s="1"/>
  <c r="Z265" i="5"/>
  <c r="AB265" i="5" s="1"/>
  <c r="Z255" i="5"/>
  <c r="AB255" i="5" s="1"/>
  <c r="Z251" i="5"/>
  <c r="AB251" i="5" s="1"/>
  <c r="Z245" i="5"/>
  <c r="AB245" i="5" s="1"/>
  <c r="Z253" i="5"/>
  <c r="AB253" i="5" s="1"/>
  <c r="Z252" i="5"/>
  <c r="AB252" i="5" s="1"/>
  <c r="Z243" i="5"/>
  <c r="AB243" i="5" s="1"/>
  <c r="Z239" i="5"/>
  <c r="AB239" i="5" s="1"/>
  <c r="Z238" i="5"/>
  <c r="AB238" i="5" s="1"/>
  <c r="Z235" i="5"/>
  <c r="AB235" i="5" s="1"/>
  <c r="Z241" i="5"/>
  <c r="AB241" i="5" s="1"/>
  <c r="Z237" i="5"/>
  <c r="AB237" i="5" s="1"/>
  <c r="Z215" i="5"/>
  <c r="AB215" i="5" s="1"/>
  <c r="Z212" i="5"/>
  <c r="AB212" i="5" s="1"/>
  <c r="Z166" i="5"/>
  <c r="AB166" i="5" s="1"/>
  <c r="Z163" i="5"/>
  <c r="AB163" i="5" s="1"/>
  <c r="Z160" i="5"/>
  <c r="AB160" i="5" s="1"/>
  <c r="Z153" i="5"/>
  <c r="AB153" i="5" s="1"/>
  <c r="Z130" i="5"/>
  <c r="AB130" i="5" s="1"/>
  <c r="Z137" i="5"/>
  <c r="AB137" i="5" s="1"/>
  <c r="Z141" i="5"/>
  <c r="AB141" i="5" s="1"/>
  <c r="Z134" i="5"/>
  <c r="AB134" i="5" s="1"/>
  <c r="Z112" i="5"/>
  <c r="AB112" i="5" s="1"/>
  <c r="Z97" i="5"/>
  <c r="AB97" i="5" s="1"/>
  <c r="Z65" i="5"/>
  <c r="AB65" i="5" s="1"/>
  <c r="Z61" i="5"/>
  <c r="AB61" i="5" s="1"/>
  <c r="Z56" i="5"/>
  <c r="AB56" i="5" s="1"/>
  <c r="Z45" i="5"/>
  <c r="AB45" i="5" s="1"/>
  <c r="Z57" i="5"/>
  <c r="AB57" i="5" s="1"/>
  <c r="Z44" i="5"/>
  <c r="AB44" i="5" s="1"/>
  <c r="Z42" i="5"/>
  <c r="AB42" i="5" s="1"/>
  <c r="Z37" i="5"/>
  <c r="AB37" i="5" s="1"/>
  <c r="Z40" i="5"/>
  <c r="AB40" i="5" s="1"/>
  <c r="Z12" i="5"/>
  <c r="AB12" i="5" s="1"/>
  <c r="Z453" i="5"/>
  <c r="AB453" i="5" s="1"/>
  <c r="Z46" i="5" l="1"/>
  <c r="AB46" i="5" s="1"/>
  <c r="Z43" i="5"/>
  <c r="AB43" i="5" s="1"/>
  <c r="Z60" i="5"/>
  <c r="AB60" i="5" s="1"/>
  <c r="Z62" i="5"/>
  <c r="AB62" i="5" s="1"/>
  <c r="Z129" i="5"/>
  <c r="AB129" i="5" s="1"/>
  <c r="Z133" i="5"/>
  <c r="AB133" i="5" s="1"/>
  <c r="Z155" i="5"/>
  <c r="AB155" i="5" s="1"/>
  <c r="Z202" i="5"/>
  <c r="AB202" i="5" s="1"/>
  <c r="Z234" i="5"/>
  <c r="AB234" i="5" s="1"/>
  <c r="Z244" i="5"/>
  <c r="AB244" i="5" s="1"/>
  <c r="Z247" i="5"/>
  <c r="AB247" i="5" s="1"/>
  <c r="Z300" i="5"/>
  <c r="AB300" i="5" s="1"/>
  <c r="Z301" i="5"/>
  <c r="AB301" i="5" s="1"/>
  <c r="Z328" i="5"/>
  <c r="AB328" i="5" s="1"/>
  <c r="Z380" i="5"/>
  <c r="AB380" i="5" s="1"/>
  <c r="Z548" i="5"/>
  <c r="AB548" i="5" s="1"/>
  <c r="Z565" i="5"/>
  <c r="AB565" i="5" s="1"/>
  <c r="Z11" i="5"/>
  <c r="Z21" i="5"/>
  <c r="AB21" i="5" s="1"/>
  <c r="Z25" i="5"/>
  <c r="AB25" i="5" s="1"/>
  <c r="Z157" i="5"/>
  <c r="AB157" i="5" s="1"/>
  <c r="Z30" i="5"/>
  <c r="AB30" i="5" s="1"/>
  <c r="Z36" i="5"/>
  <c r="AB36" i="5" s="1"/>
  <c r="Z257" i="5"/>
  <c r="AB257" i="5" s="1"/>
  <c r="Z216" i="5"/>
  <c r="AB216" i="5" s="1"/>
  <c r="Z64" i="5"/>
  <c r="AB64" i="5" s="1"/>
  <c r="Z158" i="5"/>
  <c r="AB158" i="5" s="1"/>
  <c r="Z218" i="5"/>
  <c r="AB218" i="5" s="1"/>
  <c r="Z334" i="5"/>
  <c r="AB334" i="5" s="1"/>
  <c r="Z338" i="5"/>
  <c r="AB338" i="5" s="1"/>
  <c r="Z367" i="5"/>
  <c r="AB367" i="5" s="1"/>
  <c r="Z370" i="5"/>
  <c r="AB370" i="5" s="1"/>
  <c r="Z467" i="5"/>
  <c r="AB467" i="5" s="1"/>
  <c r="Z474" i="5"/>
  <c r="AB474" i="5" s="1"/>
  <c r="Z489" i="5"/>
  <c r="AB489" i="5" s="1"/>
  <c r="Z101" i="5"/>
  <c r="AB101" i="5" s="1"/>
  <c r="Z200" i="5"/>
  <c r="AB200" i="5" s="1"/>
  <c r="Z210" i="5"/>
  <c r="AB210" i="5" s="1"/>
  <c r="Z104" i="5"/>
  <c r="AB104" i="5" s="1"/>
  <c r="Z464" i="5"/>
  <c r="AB464" i="5" s="1"/>
  <c r="Z105" i="5"/>
  <c r="AB105" i="5" s="1"/>
  <c r="Z106" i="5"/>
  <c r="AB106" i="5" s="1"/>
  <c r="Z114" i="5"/>
  <c r="AB114" i="5" s="1"/>
  <c r="Z290" i="5"/>
  <c r="AB290" i="5" s="1"/>
  <c r="Z316" i="5"/>
  <c r="AB316" i="5" s="1"/>
  <c r="Z360" i="5"/>
  <c r="AB360" i="5" s="1"/>
  <c r="Z361" i="5"/>
  <c r="AB361" i="5" s="1"/>
  <c r="Z400" i="5"/>
  <c r="AB400" i="5" s="1"/>
  <c r="Z401" i="5"/>
  <c r="AB401" i="5" s="1"/>
  <c r="Z433" i="5"/>
  <c r="AB433" i="5" s="1"/>
  <c r="Z445" i="5"/>
  <c r="AB445" i="5" s="1"/>
  <c r="Z583" i="5"/>
  <c r="Z461" i="5"/>
  <c r="AB461" i="5" s="1"/>
  <c r="Z535" i="5"/>
  <c r="AB535" i="5" s="1"/>
  <c r="Z525" i="5"/>
  <c r="AB525" i="5" s="1"/>
  <c r="Z19" i="5"/>
  <c r="AB19" i="5" s="1"/>
  <c r="Z76" i="5"/>
  <c r="AB76" i="5" s="1"/>
  <c r="Z88" i="5"/>
  <c r="AB88" i="5" s="1"/>
  <c r="Z92" i="5"/>
  <c r="AB92" i="5" s="1"/>
  <c r="Z96" i="5"/>
  <c r="AB96" i="5" s="1"/>
  <c r="Z377" i="5"/>
  <c r="AB377" i="5" s="1"/>
  <c r="Z378" i="5"/>
  <c r="AB378" i="5" s="1"/>
  <c r="Z161" i="5"/>
  <c r="AB161" i="5" s="1"/>
  <c r="Z232" i="5"/>
  <c r="AB232" i="5" s="1"/>
  <c r="Z231" i="5"/>
  <c r="AB231" i="5" s="1"/>
  <c r="Z446" i="5"/>
  <c r="AB446" i="5" s="1"/>
  <c r="Z278" i="5"/>
  <c r="AB278" i="5" s="1"/>
  <c r="Z348" i="5"/>
  <c r="AB348" i="5" s="1"/>
  <c r="Z279" i="5"/>
  <c r="AB279" i="5" s="1"/>
  <c r="Z341" i="5"/>
  <c r="AB341" i="5" s="1"/>
  <c r="Z339" i="5"/>
  <c r="AB339" i="5" s="1"/>
  <c r="Z387" i="5"/>
  <c r="AB387" i="5" s="1"/>
  <c r="Z397" i="5"/>
  <c r="AB397" i="5" s="1"/>
  <c r="Z483" i="5"/>
  <c r="AB483" i="5" s="1"/>
  <c r="Z481" i="5"/>
  <c r="AB481" i="5" s="1"/>
  <c r="Z518" i="5"/>
  <c r="AB518" i="5" s="1"/>
  <c r="AB583" i="5" l="1"/>
  <c r="AB11" i="5"/>
  <c r="Z14" i="5" l="1"/>
  <c r="AB14" i="5" l="1"/>
  <c r="AB589" i="5" l="1"/>
  <c r="R28" i="5" l="1"/>
  <c r="T28" i="5" s="1"/>
  <c r="V28" i="5" s="1"/>
  <c r="R17" i="5"/>
  <c r="T17" i="5" s="1"/>
  <c r="V17" i="5" s="1"/>
  <c r="R124" i="5"/>
  <c r="T124" i="5" s="1"/>
  <c r="V124" i="5" s="1"/>
  <c r="R132" i="5"/>
  <c r="T132" i="5" s="1"/>
  <c r="V132" i="5" s="1"/>
  <c r="R44" i="5"/>
  <c r="T44" i="5" s="1"/>
  <c r="V44" i="5" s="1"/>
  <c r="R57" i="5"/>
  <c r="T57" i="5" s="1"/>
  <c r="V57" i="5" s="1"/>
  <c r="R60" i="5"/>
  <c r="T60" i="5" s="1"/>
  <c r="V60" i="5" s="1"/>
  <c r="R109" i="5"/>
  <c r="T109" i="5" s="1"/>
  <c r="V109" i="5" s="1"/>
  <c r="R127" i="5"/>
  <c r="T127" i="5" s="1"/>
  <c r="V127" i="5" s="1"/>
  <c r="R45" i="5"/>
  <c r="T45" i="5" s="1"/>
  <c r="V45" i="5" s="1"/>
  <c r="R91" i="5"/>
  <c r="T91" i="5" s="1"/>
  <c r="V91" i="5" s="1"/>
  <c r="R99" i="5"/>
  <c r="T99" i="5" s="1"/>
  <c r="V99" i="5" s="1"/>
  <c r="R107" i="5"/>
  <c r="T107" i="5" s="1"/>
  <c r="V107" i="5" s="1"/>
  <c r="R115" i="5"/>
  <c r="T115" i="5" s="1"/>
  <c r="V115" i="5" s="1"/>
  <c r="R131" i="5"/>
  <c r="T131" i="5" s="1"/>
  <c r="V131" i="5" s="1"/>
  <c r="R162" i="5"/>
  <c r="T162" i="5" s="1"/>
  <c r="V162" i="5" s="1"/>
  <c r="R170" i="5"/>
  <c r="T170" i="5" s="1"/>
  <c r="V170" i="5" s="1"/>
  <c r="R197" i="5"/>
  <c r="T197" i="5" s="1"/>
  <c r="V197" i="5" s="1"/>
  <c r="R163" i="5"/>
  <c r="T163" i="5" s="1"/>
  <c r="V163" i="5" s="1"/>
  <c r="R188" i="5"/>
  <c r="T188" i="5" s="1"/>
  <c r="V188" i="5" s="1"/>
  <c r="R211" i="5"/>
  <c r="T211" i="5" s="1"/>
  <c r="V211" i="5" s="1"/>
  <c r="R225" i="5"/>
  <c r="T225" i="5" s="1"/>
  <c r="V225" i="5" s="1"/>
  <c r="R249" i="5"/>
  <c r="T249" i="5" s="1"/>
  <c r="V249" i="5" s="1"/>
  <c r="R273" i="5"/>
  <c r="T273" i="5" s="1"/>
  <c r="V273" i="5" s="1"/>
  <c r="R303" i="5"/>
  <c r="T303" i="5" s="1"/>
  <c r="V303" i="5" s="1"/>
  <c r="R319" i="5"/>
  <c r="T319" i="5" s="1"/>
  <c r="V319" i="5" s="1"/>
  <c r="R325" i="5"/>
  <c r="T325" i="5" s="1"/>
  <c r="V325" i="5" s="1"/>
  <c r="R268" i="5"/>
  <c r="T268" i="5" s="1"/>
  <c r="V268" i="5" s="1"/>
  <c r="R290" i="5"/>
  <c r="T290" i="5" s="1"/>
  <c r="V290" i="5" s="1"/>
  <c r="R293" i="5"/>
  <c r="T293" i="5" s="1"/>
  <c r="V293" i="5" s="1"/>
  <c r="R298" i="5"/>
  <c r="T298" i="5" s="1"/>
  <c r="V298" i="5" s="1"/>
  <c r="R317" i="5"/>
  <c r="T317" i="5" s="1"/>
  <c r="V317" i="5" s="1"/>
  <c r="R340" i="5"/>
  <c r="T340" i="5" s="1"/>
  <c r="V340" i="5" s="1"/>
  <c r="R348" i="5"/>
  <c r="T348" i="5" s="1"/>
  <c r="V348" i="5" s="1"/>
  <c r="R370" i="5"/>
  <c r="T370" i="5" s="1"/>
  <c r="V370" i="5" s="1"/>
  <c r="R396" i="5"/>
  <c r="T396" i="5" s="1"/>
  <c r="V396" i="5" s="1"/>
  <c r="R375" i="5"/>
  <c r="T375" i="5" s="1"/>
  <c r="V375" i="5" s="1"/>
  <c r="R401" i="5"/>
  <c r="T401" i="5" s="1"/>
  <c r="V401" i="5" s="1"/>
  <c r="R430" i="5"/>
  <c r="T430" i="5" s="1"/>
  <c r="V430" i="5" s="1"/>
  <c r="R476" i="5"/>
  <c r="T476" i="5" s="1"/>
  <c r="V476" i="5" s="1"/>
  <c r="R511" i="5"/>
  <c r="T511" i="5" s="1"/>
  <c r="V511" i="5" s="1"/>
  <c r="R513" i="5"/>
  <c r="T513" i="5" s="1"/>
  <c r="V513" i="5" s="1"/>
  <c r="R516" i="5"/>
  <c r="T516" i="5" s="1"/>
  <c r="V516" i="5" s="1"/>
  <c r="R532" i="5"/>
  <c r="T532" i="5" s="1"/>
  <c r="V532" i="5" s="1"/>
  <c r="R561" i="5"/>
  <c r="T561" i="5" s="1"/>
  <c r="V561" i="5" s="1"/>
  <c r="R467" i="5"/>
  <c r="T467" i="5" s="1"/>
  <c r="V467" i="5" s="1"/>
  <c r="R7" i="5"/>
  <c r="T7" i="5" s="1"/>
  <c r="V7" i="5" s="1"/>
  <c r="R35" i="5"/>
  <c r="T35" i="5" s="1"/>
  <c r="V35" i="5" s="1"/>
  <c r="R63" i="5"/>
  <c r="T63" i="5" s="1"/>
  <c r="V63" i="5" s="1"/>
  <c r="R79" i="5"/>
  <c r="T79" i="5" s="1"/>
  <c r="V79" i="5" s="1"/>
  <c r="R83" i="5"/>
  <c r="T83" i="5" s="1"/>
  <c r="V83" i="5" s="1"/>
  <c r="R87" i="5"/>
  <c r="T87" i="5" s="1"/>
  <c r="V87" i="5" s="1"/>
  <c r="R95" i="5"/>
  <c r="T95" i="5" s="1"/>
  <c r="V95" i="5" s="1"/>
  <c r="R103" i="5"/>
  <c r="T103" i="5" s="1"/>
  <c r="V103" i="5" s="1"/>
  <c r="R111" i="5"/>
  <c r="T111" i="5" s="1"/>
  <c r="V111" i="5" s="1"/>
  <c r="R119" i="5"/>
  <c r="T119" i="5" s="1"/>
  <c r="V119" i="5" s="1"/>
  <c r="R123" i="5"/>
  <c r="T123" i="5" s="1"/>
  <c r="V123" i="5" s="1"/>
  <c r="R135" i="5"/>
  <c r="T135" i="5" s="1"/>
  <c r="V135" i="5" s="1"/>
  <c r="R143" i="5"/>
  <c r="T143" i="5" s="1"/>
  <c r="V143" i="5" s="1"/>
  <c r="R147" i="5"/>
  <c r="T147" i="5" s="1"/>
  <c r="V147" i="5" s="1"/>
  <c r="R155" i="5"/>
  <c r="T155" i="5" s="1"/>
  <c r="V155" i="5" s="1"/>
  <c r="R159" i="5"/>
  <c r="T159" i="5" s="1"/>
  <c r="V159" i="5" s="1"/>
  <c r="R171" i="5"/>
  <c r="T171" i="5" s="1"/>
  <c r="V171" i="5" s="1"/>
  <c r="R175" i="5"/>
  <c r="T175" i="5" s="1"/>
  <c r="V175" i="5" s="1"/>
  <c r="R179" i="5"/>
  <c r="T179" i="5" s="1"/>
  <c r="V179" i="5" s="1"/>
  <c r="R183" i="5"/>
  <c r="T183" i="5" s="1"/>
  <c r="V183" i="5" s="1"/>
  <c r="R187" i="5"/>
  <c r="T187" i="5" s="1"/>
  <c r="V187" i="5" s="1"/>
  <c r="R191" i="5"/>
  <c r="T191" i="5" s="1"/>
  <c r="V191" i="5" s="1"/>
  <c r="R195" i="5"/>
  <c r="T195" i="5" s="1"/>
  <c r="V195" i="5" s="1"/>
  <c r="R199" i="5"/>
  <c r="T199" i="5" s="1"/>
  <c r="V199" i="5" s="1"/>
  <c r="R207" i="5"/>
  <c r="T207" i="5" s="1"/>
  <c r="V207" i="5" s="1"/>
  <c r="R215" i="5"/>
  <c r="T215" i="5" s="1"/>
  <c r="V215" i="5" s="1"/>
  <c r="R223" i="5"/>
  <c r="T223" i="5" s="1"/>
  <c r="V223" i="5" s="1"/>
  <c r="R231" i="5"/>
  <c r="T231" i="5" s="1"/>
  <c r="V231" i="5" s="1"/>
  <c r="R239" i="5"/>
  <c r="T239" i="5" s="1"/>
  <c r="V239" i="5" s="1"/>
  <c r="R267" i="5"/>
  <c r="T267" i="5" s="1"/>
  <c r="V267" i="5" s="1"/>
  <c r="R279" i="5"/>
  <c r="T279" i="5" s="1"/>
  <c r="V279" i="5" s="1"/>
  <c r="R283" i="5"/>
  <c r="T283" i="5" s="1"/>
  <c r="V283" i="5" s="1"/>
  <c r="R287" i="5"/>
  <c r="T287" i="5" s="1"/>
  <c r="V287" i="5" s="1"/>
  <c r="R295" i="5"/>
  <c r="T295" i="5" s="1"/>
  <c r="V295" i="5" s="1"/>
  <c r="R299" i="5"/>
  <c r="T299" i="5" s="1"/>
  <c r="V299" i="5" s="1"/>
  <c r="R307" i="5"/>
  <c r="T307" i="5" s="1"/>
  <c r="V307" i="5" s="1"/>
  <c r="R311" i="5"/>
  <c r="T311" i="5" s="1"/>
  <c r="V311" i="5" s="1"/>
  <c r="R323" i="5"/>
  <c r="T323" i="5" s="1"/>
  <c r="V323" i="5" s="1"/>
  <c r="R331" i="5"/>
  <c r="T331" i="5" s="1"/>
  <c r="V331" i="5" s="1"/>
  <c r="R335" i="5"/>
  <c r="T335" i="5" s="1"/>
  <c r="V335" i="5" s="1"/>
  <c r="R339" i="5"/>
  <c r="T339" i="5" s="1"/>
  <c r="V339" i="5" s="1"/>
  <c r="R24" i="5"/>
  <c r="T24" i="5" s="1"/>
  <c r="V24" i="5" s="1"/>
  <c r="R32" i="5"/>
  <c r="T32" i="5" s="1"/>
  <c r="V32" i="5" s="1"/>
  <c r="R40" i="5"/>
  <c r="T40" i="5" s="1"/>
  <c r="V40" i="5" s="1"/>
  <c r="R48" i="5"/>
  <c r="T48" i="5" s="1"/>
  <c r="V48" i="5" s="1"/>
  <c r="R52" i="5"/>
  <c r="T52" i="5" s="1"/>
  <c r="V52" i="5" s="1"/>
  <c r="R56" i="5"/>
  <c r="T56" i="5" s="1"/>
  <c r="V56" i="5" s="1"/>
  <c r="R76" i="5"/>
  <c r="T76" i="5" s="1"/>
  <c r="V76" i="5" s="1"/>
  <c r="R80" i="5"/>
  <c r="T80" i="5" s="1"/>
  <c r="V80" i="5" s="1"/>
  <c r="R100" i="5"/>
  <c r="T100" i="5" s="1"/>
  <c r="V100" i="5" s="1"/>
  <c r="R104" i="5"/>
  <c r="T104" i="5" s="1"/>
  <c r="V104" i="5" s="1"/>
  <c r="R108" i="5"/>
  <c r="T108" i="5" s="1"/>
  <c r="V108" i="5" s="1"/>
  <c r="R112" i="5"/>
  <c r="T112" i="5" s="1"/>
  <c r="V112" i="5" s="1"/>
  <c r="R116" i="5"/>
  <c r="T116" i="5" s="1"/>
  <c r="V116" i="5" s="1"/>
  <c r="R120" i="5"/>
  <c r="T120" i="5" s="1"/>
  <c r="V120" i="5" s="1"/>
  <c r="R128" i="5"/>
  <c r="T128" i="5" s="1"/>
  <c r="V128" i="5" s="1"/>
  <c r="R136" i="5"/>
  <c r="T136" i="5" s="1"/>
  <c r="V136" i="5" s="1"/>
  <c r="R140" i="5"/>
  <c r="T140" i="5" s="1"/>
  <c r="V140" i="5" s="1"/>
  <c r="R144" i="5"/>
  <c r="T144" i="5" s="1"/>
  <c r="V144" i="5" s="1"/>
  <c r="R148" i="5"/>
  <c r="T148" i="5" s="1"/>
  <c r="V148" i="5" s="1"/>
  <c r="R152" i="5"/>
  <c r="T152" i="5" s="1"/>
  <c r="V152" i="5" s="1"/>
  <c r="R156" i="5"/>
  <c r="T156" i="5" s="1"/>
  <c r="V156" i="5" s="1"/>
  <c r="R160" i="5"/>
  <c r="T160" i="5" s="1"/>
  <c r="V160" i="5" s="1"/>
  <c r="R176" i="5"/>
  <c r="T176" i="5" s="1"/>
  <c r="V176" i="5" s="1"/>
  <c r="R192" i="5"/>
  <c r="T192" i="5" s="1"/>
  <c r="V192" i="5" s="1"/>
  <c r="R196" i="5"/>
  <c r="T196" i="5" s="1"/>
  <c r="V196" i="5" s="1"/>
  <c r="R204" i="5"/>
  <c r="T204" i="5" s="1"/>
  <c r="V204" i="5" s="1"/>
  <c r="R208" i="5"/>
  <c r="T208" i="5" s="1"/>
  <c r="V208" i="5" s="1"/>
  <c r="R212" i="5"/>
  <c r="T212" i="5" s="1"/>
  <c r="V212" i="5" s="1"/>
  <c r="R216" i="5"/>
  <c r="T216" i="5" s="1"/>
  <c r="V216" i="5" s="1"/>
  <c r="R224" i="5"/>
  <c r="T224" i="5" s="1"/>
  <c r="V224" i="5" s="1"/>
  <c r="R232" i="5"/>
  <c r="T232" i="5" s="1"/>
  <c r="V232" i="5" s="1"/>
  <c r="R240" i="5"/>
  <c r="T240" i="5" s="1"/>
  <c r="V240" i="5" s="1"/>
  <c r="R248" i="5"/>
  <c r="T248" i="5" s="1"/>
  <c r="V248" i="5" s="1"/>
  <c r="R252" i="5"/>
  <c r="T252" i="5" s="1"/>
  <c r="V252" i="5" s="1"/>
  <c r="R256" i="5"/>
  <c r="T256" i="5" s="1"/>
  <c r="V256" i="5" s="1"/>
  <c r="R260" i="5"/>
  <c r="T260" i="5" s="1"/>
  <c r="V260" i="5" s="1"/>
  <c r="R264" i="5"/>
  <c r="T264" i="5" s="1"/>
  <c r="V264" i="5" s="1"/>
  <c r="R272" i="5"/>
  <c r="T272" i="5" s="1"/>
  <c r="V272" i="5" s="1"/>
  <c r="R276" i="5"/>
  <c r="T276" i="5" s="1"/>
  <c r="V276" i="5" s="1"/>
  <c r="R280" i="5"/>
  <c r="T280" i="5" s="1"/>
  <c r="V280" i="5" s="1"/>
  <c r="R292" i="5"/>
  <c r="T292" i="5" s="1"/>
  <c r="V292" i="5" s="1"/>
  <c r="R328" i="5"/>
  <c r="T328" i="5" s="1"/>
  <c r="V328" i="5" s="1"/>
  <c r="R336" i="5"/>
  <c r="T336" i="5" s="1"/>
  <c r="V336" i="5" s="1"/>
  <c r="R344" i="5"/>
  <c r="T344" i="5" s="1"/>
  <c r="V344" i="5" s="1"/>
  <c r="R10" i="5"/>
  <c r="T10" i="5" s="1"/>
  <c r="V10" i="5" s="1"/>
  <c r="R14" i="5"/>
  <c r="T14" i="5" s="1"/>
  <c r="V14" i="5" s="1"/>
  <c r="R18" i="5"/>
  <c r="T18" i="5" s="1"/>
  <c r="V18" i="5" s="1"/>
  <c r="R34" i="5"/>
  <c r="T34" i="5" s="1"/>
  <c r="V34" i="5" s="1"/>
  <c r="R38" i="5"/>
  <c r="T38" i="5" s="1"/>
  <c r="V38" i="5" s="1"/>
  <c r="R42" i="5"/>
  <c r="T42" i="5" s="1"/>
  <c r="V42" i="5" s="1"/>
  <c r="R46" i="5"/>
  <c r="T46" i="5" s="1"/>
  <c r="V46" i="5" s="1"/>
  <c r="R50" i="5"/>
  <c r="T50" i="5" s="1"/>
  <c r="V50" i="5" s="1"/>
  <c r="R54" i="5"/>
  <c r="T54" i="5" s="1"/>
  <c r="V54" i="5" s="1"/>
  <c r="R58" i="5"/>
  <c r="T58" i="5" s="1"/>
  <c r="V58" i="5" s="1"/>
  <c r="R62" i="5"/>
  <c r="T62" i="5" s="1"/>
  <c r="V62" i="5" s="1"/>
  <c r="R66" i="5"/>
  <c r="T66" i="5" s="1"/>
  <c r="V66" i="5" s="1"/>
  <c r="R70" i="5"/>
  <c r="T70" i="5" s="1"/>
  <c r="V70" i="5" s="1"/>
  <c r="R74" i="5"/>
  <c r="T74" i="5" s="1"/>
  <c r="V74" i="5" s="1"/>
  <c r="R82" i="5"/>
  <c r="T82" i="5" s="1"/>
  <c r="V82" i="5" s="1"/>
  <c r="R86" i="5"/>
  <c r="T86" i="5" s="1"/>
  <c r="V86" i="5" s="1"/>
  <c r="R90" i="5"/>
  <c r="T90" i="5" s="1"/>
  <c r="V90" i="5" s="1"/>
  <c r="R94" i="5"/>
  <c r="T94" i="5" s="1"/>
  <c r="V94" i="5" s="1"/>
  <c r="R98" i="5"/>
  <c r="T98" i="5" s="1"/>
  <c r="V98" i="5" s="1"/>
  <c r="R142" i="5"/>
  <c r="T142" i="5" s="1"/>
  <c r="V142" i="5" s="1"/>
  <c r="R146" i="5"/>
  <c r="T146" i="5" s="1"/>
  <c r="V146" i="5" s="1"/>
  <c r="R154" i="5"/>
  <c r="T154" i="5" s="1"/>
  <c r="V154" i="5" s="1"/>
  <c r="R166" i="5"/>
  <c r="T166" i="5" s="1"/>
  <c r="V166" i="5" s="1"/>
  <c r="R174" i="5"/>
  <c r="T174" i="5" s="1"/>
  <c r="V174" i="5" s="1"/>
  <c r="R178" i="5"/>
  <c r="T178" i="5" s="1"/>
  <c r="V178" i="5" s="1"/>
  <c r="R182" i="5"/>
  <c r="T182" i="5" s="1"/>
  <c r="V182" i="5" s="1"/>
  <c r="R190" i="5"/>
  <c r="T190" i="5" s="1"/>
  <c r="V190" i="5" s="1"/>
  <c r="R194" i="5"/>
  <c r="T194" i="5" s="1"/>
  <c r="V194" i="5" s="1"/>
  <c r="R198" i="5"/>
  <c r="T198" i="5" s="1"/>
  <c r="V198" i="5" s="1"/>
  <c r="R202" i="5"/>
  <c r="T202" i="5" s="1"/>
  <c r="V202" i="5" s="1"/>
  <c r="R206" i="5"/>
  <c r="T206" i="5" s="1"/>
  <c r="V206" i="5" s="1"/>
  <c r="R210" i="5"/>
  <c r="T210" i="5" s="1"/>
  <c r="V210" i="5" s="1"/>
  <c r="R214" i="5"/>
  <c r="T214" i="5" s="1"/>
  <c r="V214" i="5" s="1"/>
  <c r="R218" i="5"/>
  <c r="T218" i="5" s="1"/>
  <c r="V218" i="5" s="1"/>
  <c r="R222" i="5"/>
  <c r="T222" i="5" s="1"/>
  <c r="V222" i="5" s="1"/>
  <c r="R226" i="5"/>
  <c r="T226" i="5" s="1"/>
  <c r="V226" i="5" s="1"/>
  <c r="R230" i="5"/>
  <c r="T230" i="5" s="1"/>
  <c r="V230" i="5" s="1"/>
  <c r="R238" i="5"/>
  <c r="T238" i="5" s="1"/>
  <c r="V238" i="5" s="1"/>
  <c r="R246" i="5"/>
  <c r="T246" i="5" s="1"/>
  <c r="V246" i="5" s="1"/>
  <c r="R250" i="5"/>
  <c r="T250" i="5" s="1"/>
  <c r="V250" i="5" s="1"/>
  <c r="R254" i="5"/>
  <c r="T254" i="5" s="1"/>
  <c r="V254" i="5" s="1"/>
  <c r="R258" i="5"/>
  <c r="T258" i="5" s="1"/>
  <c r="V258" i="5" s="1"/>
  <c r="R262" i="5"/>
  <c r="T262" i="5" s="1"/>
  <c r="V262" i="5" s="1"/>
  <c r="R266" i="5"/>
  <c r="T266" i="5" s="1"/>
  <c r="V266" i="5" s="1"/>
  <c r="R294" i="5"/>
  <c r="T294" i="5" s="1"/>
  <c r="V294" i="5" s="1"/>
  <c r="R302" i="5"/>
  <c r="T302" i="5" s="1"/>
  <c r="V302" i="5" s="1"/>
  <c r="R306" i="5"/>
  <c r="T306" i="5" s="1"/>
  <c r="V306" i="5" s="1"/>
  <c r="R310" i="5"/>
  <c r="T310" i="5" s="1"/>
  <c r="V310" i="5" s="1"/>
  <c r="R314" i="5"/>
  <c r="T314" i="5" s="1"/>
  <c r="V314" i="5" s="1"/>
  <c r="R318" i="5"/>
  <c r="T318" i="5" s="1"/>
  <c r="V318" i="5" s="1"/>
  <c r="R322" i="5"/>
  <c r="T322" i="5" s="1"/>
  <c r="V322" i="5" s="1"/>
  <c r="R326" i="5"/>
  <c r="T326" i="5" s="1"/>
  <c r="V326" i="5" s="1"/>
  <c r="R330" i="5"/>
  <c r="T330" i="5" s="1"/>
  <c r="V330" i="5" s="1"/>
  <c r="R334" i="5"/>
  <c r="T334" i="5" s="1"/>
  <c r="V334" i="5" s="1"/>
  <c r="R342" i="5"/>
  <c r="T342" i="5" s="1"/>
  <c r="V342" i="5" s="1"/>
  <c r="R346" i="5"/>
  <c r="T346" i="5" s="1"/>
  <c r="V346" i="5" s="1"/>
  <c r="R9" i="5"/>
  <c r="T9" i="5" s="1"/>
  <c r="V9" i="5" s="1"/>
  <c r="R25" i="5"/>
  <c r="T25" i="5" s="1"/>
  <c r="V25" i="5" s="1"/>
  <c r="R41" i="5"/>
  <c r="T41" i="5" s="1"/>
  <c r="V41" i="5" s="1"/>
  <c r="R73" i="5"/>
  <c r="T73" i="5" s="1"/>
  <c r="V73" i="5" s="1"/>
  <c r="R105" i="5"/>
  <c r="T105" i="5" s="1"/>
  <c r="V105" i="5" s="1"/>
  <c r="R153" i="5"/>
  <c r="T153" i="5" s="1"/>
  <c r="V153" i="5" s="1"/>
  <c r="R169" i="5"/>
  <c r="T169" i="5" s="1"/>
  <c r="V169" i="5" s="1"/>
  <c r="R185" i="5"/>
  <c r="T185" i="5" s="1"/>
  <c r="V185" i="5" s="1"/>
  <c r="R201" i="5"/>
  <c r="T201" i="5" s="1"/>
  <c r="V201" i="5" s="1"/>
  <c r="R217" i="5"/>
  <c r="T217" i="5" s="1"/>
  <c r="V217" i="5" s="1"/>
  <c r="R233" i="5"/>
  <c r="T233" i="5" s="1"/>
  <c r="V233" i="5" s="1"/>
  <c r="R265" i="5"/>
  <c r="T265" i="5" s="1"/>
  <c r="V265" i="5" s="1"/>
  <c r="R313" i="5"/>
  <c r="T313" i="5" s="1"/>
  <c r="V313" i="5" s="1"/>
  <c r="R329" i="5"/>
  <c r="T329" i="5" s="1"/>
  <c r="V329" i="5" s="1"/>
  <c r="R349" i="5"/>
  <c r="T349" i="5" s="1"/>
  <c r="V349" i="5" s="1"/>
  <c r="R357" i="5"/>
  <c r="T357" i="5" s="1"/>
  <c r="V357" i="5" s="1"/>
  <c r="R369" i="5"/>
  <c r="T369" i="5" s="1"/>
  <c r="V369" i="5" s="1"/>
  <c r="R377" i="5"/>
  <c r="T377" i="5" s="1"/>
  <c r="V377" i="5" s="1"/>
  <c r="R385" i="5"/>
  <c r="T385" i="5" s="1"/>
  <c r="V385" i="5" s="1"/>
  <c r="R389" i="5"/>
  <c r="T389" i="5" s="1"/>
  <c r="V389" i="5" s="1"/>
  <c r="R393" i="5"/>
  <c r="T393" i="5" s="1"/>
  <c r="V393" i="5" s="1"/>
  <c r="R397" i="5"/>
  <c r="T397" i="5" s="1"/>
  <c r="V397" i="5" s="1"/>
  <c r="R417" i="5"/>
  <c r="T417" i="5" s="1"/>
  <c r="V417" i="5" s="1"/>
  <c r="R421" i="5"/>
  <c r="T421" i="5" s="1"/>
  <c r="V421" i="5" s="1"/>
  <c r="R425" i="5"/>
  <c r="T425" i="5" s="1"/>
  <c r="V425" i="5" s="1"/>
  <c r="R429" i="5"/>
  <c r="T429" i="5" s="1"/>
  <c r="V429" i="5" s="1"/>
  <c r="R433" i="5"/>
  <c r="T433" i="5" s="1"/>
  <c r="V433" i="5" s="1"/>
  <c r="R437" i="5"/>
  <c r="T437" i="5" s="1"/>
  <c r="V437" i="5" s="1"/>
  <c r="R441" i="5"/>
  <c r="T441" i="5" s="1"/>
  <c r="V441" i="5" s="1"/>
  <c r="R445" i="5"/>
  <c r="T445" i="5" s="1"/>
  <c r="V445" i="5" s="1"/>
  <c r="R449" i="5"/>
  <c r="T449" i="5" s="1"/>
  <c r="V449" i="5" s="1"/>
  <c r="R453" i="5"/>
  <c r="T453" i="5" s="1"/>
  <c r="V453" i="5" s="1"/>
  <c r="R457" i="5"/>
  <c r="T457" i="5" s="1"/>
  <c r="V457" i="5" s="1"/>
  <c r="R461" i="5"/>
  <c r="T461" i="5" s="1"/>
  <c r="V461" i="5" s="1"/>
  <c r="R465" i="5"/>
  <c r="T465" i="5" s="1"/>
  <c r="V465" i="5" s="1"/>
  <c r="R469" i="5"/>
  <c r="T469" i="5" s="1"/>
  <c r="V469" i="5" s="1"/>
  <c r="R473" i="5"/>
  <c r="T473" i="5" s="1"/>
  <c r="V473" i="5" s="1"/>
  <c r="R477" i="5"/>
  <c r="T477" i="5" s="1"/>
  <c r="V477" i="5" s="1"/>
  <c r="R481" i="5"/>
  <c r="T481" i="5" s="1"/>
  <c r="V481" i="5" s="1"/>
  <c r="R485" i="5"/>
  <c r="T485" i="5" s="1"/>
  <c r="V485" i="5" s="1"/>
  <c r="R489" i="5"/>
  <c r="T489" i="5" s="1"/>
  <c r="V489" i="5" s="1"/>
  <c r="R493" i="5"/>
  <c r="T493" i="5" s="1"/>
  <c r="V493" i="5" s="1"/>
  <c r="R497" i="5"/>
  <c r="T497" i="5" s="1"/>
  <c r="V497" i="5" s="1"/>
  <c r="R501" i="5"/>
  <c r="T501" i="5" s="1"/>
  <c r="V501" i="5" s="1"/>
  <c r="R525" i="5"/>
  <c r="T525" i="5" s="1"/>
  <c r="V525" i="5" s="1"/>
  <c r="R529" i="5"/>
  <c r="T529" i="5" s="1"/>
  <c r="V529" i="5" s="1"/>
  <c r="R533" i="5"/>
  <c r="T533" i="5" s="1"/>
  <c r="V533" i="5" s="1"/>
  <c r="R537" i="5"/>
  <c r="T537" i="5" s="1"/>
  <c r="V537" i="5" s="1"/>
  <c r="R541" i="5"/>
  <c r="T541" i="5" s="1"/>
  <c r="V541" i="5" s="1"/>
  <c r="R545" i="5"/>
  <c r="T545" i="5" s="1"/>
  <c r="V545" i="5" s="1"/>
  <c r="R549" i="5"/>
  <c r="T549" i="5" s="1"/>
  <c r="V549" i="5" s="1"/>
  <c r="R553" i="5"/>
  <c r="T553" i="5" s="1"/>
  <c r="V553" i="5" s="1"/>
  <c r="R557" i="5"/>
  <c r="T557" i="5" s="1"/>
  <c r="V557" i="5" s="1"/>
  <c r="R565" i="5"/>
  <c r="T565" i="5" s="1"/>
  <c r="V565" i="5" s="1"/>
  <c r="R569" i="5"/>
  <c r="T569" i="5" s="1"/>
  <c r="V569" i="5" s="1"/>
  <c r="R573" i="5"/>
  <c r="T573" i="5" s="1"/>
  <c r="V573" i="5" s="1"/>
  <c r="R577" i="5"/>
  <c r="T577" i="5" s="1"/>
  <c r="V577" i="5" s="1"/>
  <c r="R49" i="5"/>
  <c r="T49" i="5" s="1"/>
  <c r="V49" i="5" s="1"/>
  <c r="R97" i="5"/>
  <c r="T97" i="5" s="1"/>
  <c r="V97" i="5" s="1"/>
  <c r="R13" i="5"/>
  <c r="T13" i="5" s="1"/>
  <c r="V13" i="5" s="1"/>
  <c r="R29" i="5"/>
  <c r="T29" i="5" s="1"/>
  <c r="V29" i="5" s="1"/>
  <c r="R61" i="5"/>
  <c r="T61" i="5" s="1"/>
  <c r="V61" i="5" s="1"/>
  <c r="R77" i="5"/>
  <c r="T77" i="5" s="1"/>
  <c r="V77" i="5" s="1"/>
  <c r="R173" i="5"/>
  <c r="T173" i="5" s="1"/>
  <c r="V173" i="5" s="1"/>
  <c r="R189" i="5"/>
  <c r="T189" i="5" s="1"/>
  <c r="V189" i="5" s="1"/>
  <c r="R237" i="5"/>
  <c r="T237" i="5" s="1"/>
  <c r="V237" i="5" s="1"/>
  <c r="R253" i="5"/>
  <c r="T253" i="5" s="1"/>
  <c r="V253" i="5" s="1"/>
  <c r="R285" i="5"/>
  <c r="T285" i="5" s="1"/>
  <c r="V285" i="5" s="1"/>
  <c r="R333" i="5"/>
  <c r="T333" i="5" s="1"/>
  <c r="V333" i="5" s="1"/>
  <c r="R345" i="5"/>
  <c r="T345" i="5" s="1"/>
  <c r="V345" i="5" s="1"/>
  <c r="R350" i="5"/>
  <c r="T350" i="5" s="1"/>
  <c r="V350" i="5" s="1"/>
  <c r="R354" i="5"/>
  <c r="T354" i="5" s="1"/>
  <c r="V354" i="5" s="1"/>
  <c r="R362" i="5"/>
  <c r="T362" i="5" s="1"/>
  <c r="V362" i="5" s="1"/>
  <c r="R378" i="5"/>
  <c r="T378" i="5" s="1"/>
  <c r="V378" i="5" s="1"/>
  <c r="R382" i="5"/>
  <c r="T382" i="5" s="1"/>
  <c r="V382" i="5" s="1"/>
  <c r="R386" i="5"/>
  <c r="T386" i="5" s="1"/>
  <c r="V386" i="5" s="1"/>
  <c r="R390" i="5"/>
  <c r="T390" i="5" s="1"/>
  <c r="V390" i="5" s="1"/>
  <c r="R394" i="5"/>
  <c r="T394" i="5" s="1"/>
  <c r="V394" i="5" s="1"/>
  <c r="R398" i="5"/>
  <c r="T398" i="5" s="1"/>
  <c r="V398" i="5" s="1"/>
  <c r="R402" i="5"/>
  <c r="T402" i="5" s="1"/>
  <c r="V402" i="5" s="1"/>
  <c r="R418" i="5"/>
  <c r="T418" i="5" s="1"/>
  <c r="V418" i="5" s="1"/>
  <c r="R434" i="5"/>
  <c r="T434" i="5" s="1"/>
  <c r="V434" i="5" s="1"/>
  <c r="R438" i="5"/>
  <c r="T438" i="5" s="1"/>
  <c r="V438" i="5" s="1"/>
  <c r="R446" i="5"/>
  <c r="T446" i="5" s="1"/>
  <c r="V446" i="5" s="1"/>
  <c r="R450" i="5"/>
  <c r="T450" i="5" s="1"/>
  <c r="V450" i="5" s="1"/>
  <c r="R454" i="5"/>
  <c r="T454" i="5" s="1"/>
  <c r="V454" i="5" s="1"/>
  <c r="R458" i="5"/>
  <c r="T458" i="5" s="1"/>
  <c r="V458" i="5" s="1"/>
  <c r="R462" i="5"/>
  <c r="T462" i="5" s="1"/>
  <c r="V462" i="5" s="1"/>
  <c r="R466" i="5"/>
  <c r="T466" i="5" s="1"/>
  <c r="V466" i="5" s="1"/>
  <c r="R498" i="5"/>
  <c r="T498" i="5" s="1"/>
  <c r="V498" i="5" s="1"/>
  <c r="R510" i="5"/>
  <c r="T510" i="5" s="1"/>
  <c r="V510" i="5" s="1"/>
  <c r="R522" i="5"/>
  <c r="T522" i="5" s="1"/>
  <c r="V522" i="5" s="1"/>
  <c r="R526" i="5"/>
  <c r="T526" i="5" s="1"/>
  <c r="V526" i="5" s="1"/>
  <c r="R538" i="5"/>
  <c r="T538" i="5" s="1"/>
  <c r="V538" i="5" s="1"/>
  <c r="R546" i="5"/>
  <c r="T546" i="5" s="1"/>
  <c r="V546" i="5" s="1"/>
  <c r="R558" i="5"/>
  <c r="T558" i="5" s="1"/>
  <c r="V558" i="5" s="1"/>
  <c r="R562" i="5"/>
  <c r="T562" i="5" s="1"/>
  <c r="V562" i="5" s="1"/>
  <c r="R582" i="5"/>
  <c r="T582" i="5" s="1"/>
  <c r="V582" i="5" s="1"/>
  <c r="R586" i="5"/>
  <c r="T586" i="5" s="1"/>
  <c r="V586" i="5" s="1"/>
  <c r="R65" i="5"/>
  <c r="T65" i="5" s="1"/>
  <c r="V65" i="5" s="1"/>
  <c r="R21" i="5"/>
  <c r="T21" i="5" s="1"/>
  <c r="V21" i="5" s="1"/>
  <c r="R37" i="5"/>
  <c r="T37" i="5" s="1"/>
  <c r="V37" i="5" s="1"/>
  <c r="R53" i="5"/>
  <c r="T53" i="5" s="1"/>
  <c r="V53" i="5" s="1"/>
  <c r="R69" i="5"/>
  <c r="T69" i="5" s="1"/>
  <c r="V69" i="5" s="1"/>
  <c r="R101" i="5"/>
  <c r="T101" i="5" s="1"/>
  <c r="V101" i="5" s="1"/>
  <c r="R149" i="5"/>
  <c r="T149" i="5" s="1"/>
  <c r="V149" i="5" s="1"/>
  <c r="R181" i="5"/>
  <c r="T181" i="5" s="1"/>
  <c r="V181" i="5" s="1"/>
  <c r="R213" i="5"/>
  <c r="T213" i="5" s="1"/>
  <c r="V213" i="5" s="1"/>
  <c r="R229" i="5"/>
  <c r="T229" i="5" s="1"/>
  <c r="V229" i="5" s="1"/>
  <c r="R245" i="5"/>
  <c r="T245" i="5" s="1"/>
  <c r="V245" i="5" s="1"/>
  <c r="R261" i="5"/>
  <c r="T261" i="5" s="1"/>
  <c r="V261" i="5" s="1"/>
  <c r="R277" i="5"/>
  <c r="T277" i="5" s="1"/>
  <c r="V277" i="5" s="1"/>
  <c r="R341" i="5"/>
  <c r="T341" i="5" s="1"/>
  <c r="V341" i="5" s="1"/>
  <c r="R352" i="5"/>
  <c r="T352" i="5" s="1"/>
  <c r="V352" i="5" s="1"/>
  <c r="R356" i="5"/>
  <c r="T356" i="5" s="1"/>
  <c r="V356" i="5" s="1"/>
  <c r="R368" i="5"/>
  <c r="T368" i="5" s="1"/>
  <c r="V368" i="5" s="1"/>
  <c r="R376" i="5"/>
  <c r="T376" i="5" s="1"/>
  <c r="V376" i="5" s="1"/>
  <c r="R388" i="5"/>
  <c r="T388" i="5" s="1"/>
  <c r="V388" i="5" s="1"/>
  <c r="R404" i="5"/>
  <c r="T404" i="5" s="1"/>
  <c r="V404" i="5" s="1"/>
  <c r="R416" i="5"/>
  <c r="T416" i="5" s="1"/>
  <c r="V416" i="5" s="1"/>
  <c r="R420" i="5"/>
  <c r="T420" i="5" s="1"/>
  <c r="V420" i="5" s="1"/>
  <c r="R424" i="5"/>
  <c r="T424" i="5" s="1"/>
  <c r="V424" i="5" s="1"/>
  <c r="R428" i="5"/>
  <c r="T428" i="5" s="1"/>
  <c r="V428" i="5" s="1"/>
  <c r="R436" i="5"/>
  <c r="T436" i="5" s="1"/>
  <c r="V436" i="5" s="1"/>
  <c r="R440" i="5"/>
  <c r="T440" i="5" s="1"/>
  <c r="V440" i="5" s="1"/>
  <c r="R444" i="5"/>
  <c r="T444" i="5" s="1"/>
  <c r="V444" i="5" s="1"/>
  <c r="R448" i="5"/>
  <c r="T448" i="5" s="1"/>
  <c r="V448" i="5" s="1"/>
  <c r="R468" i="5"/>
  <c r="T468" i="5" s="1"/>
  <c r="V468" i="5" s="1"/>
  <c r="R472" i="5"/>
  <c r="T472" i="5" s="1"/>
  <c r="V472" i="5" s="1"/>
  <c r="R480" i="5"/>
  <c r="T480" i="5" s="1"/>
  <c r="V480" i="5" s="1"/>
  <c r="R484" i="5"/>
  <c r="T484" i="5" s="1"/>
  <c r="V484" i="5" s="1"/>
  <c r="R488" i="5"/>
  <c r="T488" i="5" s="1"/>
  <c r="V488" i="5" s="1"/>
  <c r="R492" i="5"/>
  <c r="T492" i="5" s="1"/>
  <c r="V492" i="5" s="1"/>
  <c r="R496" i="5"/>
  <c r="T496" i="5" s="1"/>
  <c r="V496" i="5" s="1"/>
  <c r="R500" i="5"/>
  <c r="T500" i="5" s="1"/>
  <c r="V500" i="5" s="1"/>
  <c r="R504" i="5"/>
  <c r="T504" i="5" s="1"/>
  <c r="V504" i="5" s="1"/>
  <c r="R508" i="5"/>
  <c r="T508" i="5" s="1"/>
  <c r="V508" i="5" s="1"/>
  <c r="R512" i="5"/>
  <c r="T512" i="5" s="1"/>
  <c r="V512" i="5" s="1"/>
  <c r="R520" i="5"/>
  <c r="T520" i="5" s="1"/>
  <c r="V520" i="5" s="1"/>
  <c r="R528" i="5"/>
  <c r="T528" i="5" s="1"/>
  <c r="V528" i="5" s="1"/>
  <c r="R536" i="5"/>
  <c r="T536" i="5" s="1"/>
  <c r="V536" i="5" s="1"/>
  <c r="R540" i="5"/>
  <c r="T540" i="5" s="1"/>
  <c r="V540" i="5" s="1"/>
  <c r="R564" i="5"/>
  <c r="T564" i="5" s="1"/>
  <c r="V564" i="5" s="1"/>
  <c r="R572" i="5"/>
  <c r="T572" i="5" s="1"/>
  <c r="V572" i="5" s="1"/>
  <c r="R580" i="5"/>
  <c r="T580" i="5" s="1"/>
  <c r="V580" i="5" s="1"/>
  <c r="R584" i="5"/>
  <c r="T584" i="5" s="1"/>
  <c r="V584" i="5" s="1"/>
  <c r="R588" i="5"/>
  <c r="T588" i="5" s="1"/>
  <c r="V588" i="5" s="1"/>
  <c r="AK588" i="5" s="1"/>
  <c r="R33" i="5"/>
  <c r="T33" i="5" s="1"/>
  <c r="V33" i="5" s="1"/>
  <c r="R289" i="5"/>
  <c r="T289" i="5" s="1"/>
  <c r="V289" i="5" s="1"/>
  <c r="R363" i="5"/>
  <c r="T363" i="5" s="1"/>
  <c r="V363" i="5" s="1"/>
  <c r="R443" i="5"/>
  <c r="T443" i="5" s="1"/>
  <c r="V443" i="5" s="1"/>
  <c r="R475" i="5"/>
  <c r="T475" i="5" s="1"/>
  <c r="V475" i="5" s="1"/>
  <c r="R555" i="5"/>
  <c r="T555" i="5" s="1"/>
  <c r="V555" i="5" s="1"/>
  <c r="R571" i="5"/>
  <c r="T571" i="5" s="1"/>
  <c r="V571" i="5" s="1"/>
  <c r="R587" i="5"/>
  <c r="T587" i="5" s="1"/>
  <c r="V587" i="5" s="1"/>
  <c r="AK587" i="5" s="1"/>
  <c r="R419" i="5"/>
  <c r="T419" i="5" s="1"/>
  <c r="V419" i="5" s="1"/>
  <c r="R483" i="5"/>
  <c r="T483" i="5" s="1"/>
  <c r="V483" i="5" s="1"/>
  <c r="R177" i="5"/>
  <c r="T177" i="5" s="1"/>
  <c r="V177" i="5" s="1"/>
  <c r="R241" i="5"/>
  <c r="T241" i="5" s="1"/>
  <c r="V241" i="5" s="1"/>
  <c r="R351" i="5"/>
  <c r="T351" i="5" s="1"/>
  <c r="V351" i="5" s="1"/>
  <c r="AK351" i="5" s="1"/>
  <c r="R367" i="5"/>
  <c r="T367" i="5" s="1"/>
  <c r="V367" i="5" s="1"/>
  <c r="R383" i="5"/>
  <c r="T383" i="5" s="1"/>
  <c r="V383" i="5" s="1"/>
  <c r="R399" i="5"/>
  <c r="T399" i="5" s="1"/>
  <c r="V399" i="5" s="1"/>
  <c r="R447" i="5"/>
  <c r="T447" i="5" s="1"/>
  <c r="V447" i="5" s="1"/>
  <c r="R479" i="5"/>
  <c r="T479" i="5" s="1"/>
  <c r="V479" i="5" s="1"/>
  <c r="R495" i="5"/>
  <c r="T495" i="5" s="1"/>
  <c r="V495" i="5" s="1"/>
  <c r="R559" i="5"/>
  <c r="T559" i="5" s="1"/>
  <c r="V559" i="5" s="1"/>
  <c r="R575" i="5"/>
  <c r="T575" i="5" s="1"/>
  <c r="V575" i="5" s="1"/>
  <c r="R451" i="5"/>
  <c r="T451" i="5" s="1"/>
  <c r="V451" i="5" s="1"/>
  <c r="R257" i="5"/>
  <c r="T257" i="5" s="1"/>
  <c r="V257" i="5" s="1"/>
  <c r="R321" i="5"/>
  <c r="T321" i="5" s="1"/>
  <c r="V321" i="5" s="1"/>
  <c r="R371" i="5"/>
  <c r="T371" i="5" s="1"/>
  <c r="V371" i="5" s="1"/>
  <c r="R499" i="5"/>
  <c r="T499" i="5" s="1"/>
  <c r="V499" i="5" s="1"/>
  <c r="R563" i="5"/>
  <c r="T563" i="5" s="1"/>
  <c r="V563" i="5" s="1"/>
  <c r="R209" i="5"/>
  <c r="T209" i="5" s="1"/>
  <c r="V209" i="5" s="1"/>
  <c r="R337" i="5"/>
  <c r="T337" i="5" s="1"/>
  <c r="V337" i="5" s="1"/>
  <c r="R359" i="5"/>
  <c r="T359" i="5" s="1"/>
  <c r="V359" i="5" s="1"/>
  <c r="R391" i="5"/>
  <c r="T391" i="5" s="1"/>
  <c r="V391" i="5" s="1"/>
  <c r="R471" i="5"/>
  <c r="T471" i="5" s="1"/>
  <c r="V471" i="5" s="1"/>
  <c r="R487" i="5"/>
  <c r="T487" i="5" s="1"/>
  <c r="V487" i="5" s="1"/>
  <c r="R519" i="5"/>
  <c r="T519" i="5" s="1"/>
  <c r="V519" i="5" s="1"/>
  <c r="R535" i="5"/>
  <c r="T535" i="5" s="1"/>
  <c r="V535" i="5" s="1"/>
  <c r="R551" i="5"/>
  <c r="T551" i="5" s="1"/>
  <c r="V551" i="5" s="1"/>
  <c r="R567" i="5"/>
  <c r="T567" i="5" s="1"/>
  <c r="V567" i="5" s="1"/>
  <c r="R583" i="5"/>
  <c r="T583" i="5" s="1"/>
  <c r="V583" i="5" s="1"/>
  <c r="R403" i="5"/>
  <c r="T403" i="5" s="1"/>
  <c r="V403" i="5" s="1"/>
  <c r="L7" i="6"/>
  <c r="L11" i="6"/>
  <c r="L15" i="6"/>
  <c r="M15" i="6" s="1"/>
  <c r="L19" i="6"/>
  <c r="L23" i="6"/>
  <c r="L27" i="6"/>
  <c r="L8" i="6"/>
  <c r="L12" i="6"/>
  <c r="L16" i="6"/>
  <c r="L20" i="6"/>
  <c r="L24" i="6"/>
  <c r="L28" i="6"/>
  <c r="L9" i="6"/>
  <c r="M9" i="6" s="1"/>
  <c r="L13" i="6"/>
  <c r="L17" i="6"/>
  <c r="L21" i="6"/>
  <c r="M21" i="6" s="1"/>
  <c r="L25" i="6"/>
  <c r="L29" i="6"/>
  <c r="L10" i="6"/>
  <c r="L14" i="6"/>
  <c r="L18" i="6"/>
  <c r="L22" i="6"/>
  <c r="L26" i="6"/>
  <c r="R8" i="5"/>
  <c r="T8" i="5" s="1"/>
  <c r="V8" i="5" s="1"/>
  <c r="R12" i="5"/>
  <c r="T12" i="5" s="1"/>
  <c r="V12" i="5" s="1"/>
  <c r="R16" i="5"/>
  <c r="T16" i="5" s="1"/>
  <c r="V16" i="5" s="1"/>
  <c r="R20" i="5"/>
  <c r="T20" i="5" s="1"/>
  <c r="V20" i="5" s="1"/>
  <c r="R23" i="5"/>
  <c r="T23" i="5" s="1"/>
  <c r="V23" i="5" s="1"/>
  <c r="R27" i="5"/>
  <c r="T27" i="5" s="1"/>
  <c r="V27" i="5" s="1"/>
  <c r="R31" i="5"/>
  <c r="T31" i="5" s="1"/>
  <c r="V31" i="5" s="1"/>
  <c r="R36" i="5"/>
  <c r="T36" i="5" s="1"/>
  <c r="V36" i="5" s="1"/>
  <c r="R39" i="5"/>
  <c r="T39" i="5" s="1"/>
  <c r="V39" i="5" s="1"/>
  <c r="R43" i="5"/>
  <c r="T43" i="5" s="1"/>
  <c r="V43" i="5" s="1"/>
  <c r="R47" i="5"/>
  <c r="T47" i="5" s="1"/>
  <c r="V47" i="5" s="1"/>
  <c r="R51" i="5"/>
  <c r="T51" i="5" s="1"/>
  <c r="V51" i="5" s="1"/>
  <c r="R55" i="5"/>
  <c r="T55" i="5" s="1"/>
  <c r="V55" i="5" s="1"/>
  <c r="R59" i="5"/>
  <c r="T59" i="5" s="1"/>
  <c r="V59" i="5" s="1"/>
  <c r="R64" i="5"/>
  <c r="T64" i="5" s="1"/>
  <c r="V64" i="5" s="1"/>
  <c r="R68" i="5"/>
  <c r="T68" i="5" s="1"/>
  <c r="V68" i="5" s="1"/>
  <c r="R72" i="5"/>
  <c r="T72" i="5" s="1"/>
  <c r="V72" i="5" s="1"/>
  <c r="R75" i="5"/>
  <c r="T75" i="5" s="1"/>
  <c r="V75" i="5" s="1"/>
  <c r="R11" i="5"/>
  <c r="T11" i="5" s="1"/>
  <c r="V11" i="5" s="1"/>
  <c r="R15" i="5"/>
  <c r="T15" i="5" s="1"/>
  <c r="V15" i="5" s="1"/>
  <c r="R19" i="5"/>
  <c r="T19" i="5" s="1"/>
  <c r="V19" i="5" s="1"/>
  <c r="R22" i="5"/>
  <c r="T22" i="5" s="1"/>
  <c r="V22" i="5" s="1"/>
  <c r="R26" i="5"/>
  <c r="T26" i="5" s="1"/>
  <c r="V26" i="5" s="1"/>
  <c r="R30" i="5"/>
  <c r="T30" i="5" s="1"/>
  <c r="V30" i="5" s="1"/>
  <c r="R67" i="5"/>
  <c r="T67" i="5" s="1"/>
  <c r="V67" i="5" s="1"/>
  <c r="R71" i="5"/>
  <c r="T71" i="5" s="1"/>
  <c r="V71" i="5" s="1"/>
  <c r="R78" i="5"/>
  <c r="T78" i="5" s="1"/>
  <c r="V78" i="5" s="1"/>
  <c r="R85" i="5"/>
  <c r="T85" i="5" s="1"/>
  <c r="V85" i="5" s="1"/>
  <c r="R89" i="5"/>
  <c r="T89" i="5" s="1"/>
  <c r="V89" i="5" s="1"/>
  <c r="R93" i="5"/>
  <c r="T93" i="5" s="1"/>
  <c r="V93" i="5" s="1"/>
  <c r="R96" i="5"/>
  <c r="T96" i="5" s="1"/>
  <c r="V96" i="5" s="1"/>
  <c r="R106" i="5"/>
  <c r="T106" i="5" s="1"/>
  <c r="V106" i="5" s="1"/>
  <c r="R113" i="5"/>
  <c r="T113" i="5" s="1"/>
  <c r="V113" i="5" s="1"/>
  <c r="R117" i="5"/>
  <c r="T117" i="5" s="1"/>
  <c r="V117" i="5" s="1"/>
  <c r="R121" i="5"/>
  <c r="T121" i="5" s="1"/>
  <c r="V121" i="5" s="1"/>
  <c r="R125" i="5"/>
  <c r="T125" i="5" s="1"/>
  <c r="V125" i="5" s="1"/>
  <c r="R129" i="5"/>
  <c r="T129" i="5" s="1"/>
  <c r="V129" i="5" s="1"/>
  <c r="R133" i="5"/>
  <c r="T133" i="5" s="1"/>
  <c r="V133" i="5" s="1"/>
  <c r="R137" i="5"/>
  <c r="T137" i="5" s="1"/>
  <c r="V137" i="5" s="1"/>
  <c r="R139" i="5"/>
  <c r="T139" i="5" s="1"/>
  <c r="V139" i="5" s="1"/>
  <c r="R141" i="5"/>
  <c r="T141" i="5" s="1"/>
  <c r="V141" i="5" s="1"/>
  <c r="R145" i="5"/>
  <c r="T145" i="5" s="1"/>
  <c r="V145" i="5" s="1"/>
  <c r="R151" i="5"/>
  <c r="T151" i="5" s="1"/>
  <c r="V151" i="5" s="1"/>
  <c r="R157" i="5"/>
  <c r="T157" i="5" s="1"/>
  <c r="V157" i="5" s="1"/>
  <c r="R164" i="5"/>
  <c r="T164" i="5" s="1"/>
  <c r="V164" i="5" s="1"/>
  <c r="R167" i="5"/>
  <c r="T167" i="5" s="1"/>
  <c r="V167" i="5" s="1"/>
  <c r="R81" i="5"/>
  <c r="T81" i="5" s="1"/>
  <c r="V81" i="5" s="1"/>
  <c r="R84" i="5"/>
  <c r="T84" i="5" s="1"/>
  <c r="V84" i="5" s="1"/>
  <c r="R88" i="5"/>
  <c r="T88" i="5" s="1"/>
  <c r="V88" i="5" s="1"/>
  <c r="R92" i="5"/>
  <c r="T92" i="5" s="1"/>
  <c r="V92" i="5" s="1"/>
  <c r="R102" i="5"/>
  <c r="T102" i="5" s="1"/>
  <c r="V102" i="5" s="1"/>
  <c r="R110" i="5"/>
  <c r="T110" i="5" s="1"/>
  <c r="V110" i="5" s="1"/>
  <c r="R114" i="5"/>
  <c r="T114" i="5" s="1"/>
  <c r="V114" i="5" s="1"/>
  <c r="R118" i="5"/>
  <c r="T118" i="5" s="1"/>
  <c r="V118" i="5" s="1"/>
  <c r="R122" i="5"/>
  <c r="T122" i="5" s="1"/>
  <c r="V122" i="5" s="1"/>
  <c r="R126" i="5"/>
  <c r="T126" i="5" s="1"/>
  <c r="V126" i="5" s="1"/>
  <c r="R130" i="5"/>
  <c r="T130" i="5" s="1"/>
  <c r="V130" i="5" s="1"/>
  <c r="R134" i="5"/>
  <c r="T134" i="5" s="1"/>
  <c r="V134" i="5" s="1"/>
  <c r="R138" i="5"/>
  <c r="T138" i="5" s="1"/>
  <c r="V138" i="5" s="1"/>
  <c r="R150" i="5"/>
  <c r="T150" i="5" s="1"/>
  <c r="V150" i="5" s="1"/>
  <c r="R158" i="5"/>
  <c r="T158" i="5" s="1"/>
  <c r="V158" i="5" s="1"/>
  <c r="R161" i="5"/>
  <c r="T161" i="5" s="1"/>
  <c r="V161" i="5" s="1"/>
  <c r="R165" i="5"/>
  <c r="T165" i="5" s="1"/>
  <c r="V165" i="5" s="1"/>
  <c r="R168" i="5"/>
  <c r="T168" i="5" s="1"/>
  <c r="V168" i="5" s="1"/>
  <c r="R172" i="5"/>
  <c r="T172" i="5" s="1"/>
  <c r="V172" i="5" s="1"/>
  <c r="R180" i="5"/>
  <c r="T180" i="5" s="1"/>
  <c r="V180" i="5" s="1"/>
  <c r="R184" i="5"/>
  <c r="T184" i="5" s="1"/>
  <c r="V184" i="5" s="1"/>
  <c r="R186" i="5"/>
  <c r="T186" i="5" s="1"/>
  <c r="V186" i="5" s="1"/>
  <c r="R193" i="5"/>
  <c r="T193" i="5" s="1"/>
  <c r="V193" i="5" s="1"/>
  <c r="R200" i="5"/>
  <c r="T200" i="5" s="1"/>
  <c r="V200" i="5" s="1"/>
  <c r="R203" i="5"/>
  <c r="T203" i="5" s="1"/>
  <c r="V203" i="5" s="1"/>
  <c r="R205" i="5"/>
  <c r="T205" i="5" s="1"/>
  <c r="V205" i="5" s="1"/>
  <c r="R284" i="5"/>
  <c r="T284" i="5" s="1"/>
  <c r="V284" i="5" s="1"/>
  <c r="R219" i="5"/>
  <c r="T219" i="5" s="1"/>
  <c r="V219" i="5" s="1"/>
  <c r="R221" i="5"/>
  <c r="T221" i="5" s="1"/>
  <c r="V221" i="5" s="1"/>
  <c r="R227" i="5"/>
  <c r="T227" i="5" s="1"/>
  <c r="V227" i="5" s="1"/>
  <c r="R234" i="5"/>
  <c r="T234" i="5" s="1"/>
  <c r="V234" i="5" s="1"/>
  <c r="R236" i="5"/>
  <c r="T236" i="5" s="1"/>
  <c r="V236" i="5" s="1"/>
  <c r="R243" i="5"/>
  <c r="T243" i="5" s="1"/>
  <c r="V243" i="5" s="1"/>
  <c r="R247" i="5"/>
  <c r="T247" i="5" s="1"/>
  <c r="V247" i="5" s="1"/>
  <c r="R251" i="5"/>
  <c r="T251" i="5" s="1"/>
  <c r="V251" i="5" s="1"/>
  <c r="R255" i="5"/>
  <c r="T255" i="5" s="1"/>
  <c r="V255" i="5" s="1"/>
  <c r="R259" i="5"/>
  <c r="T259" i="5" s="1"/>
  <c r="V259" i="5" s="1"/>
  <c r="R263" i="5"/>
  <c r="T263" i="5" s="1"/>
  <c r="V263" i="5" s="1"/>
  <c r="R270" i="5"/>
  <c r="T270" i="5" s="1"/>
  <c r="V270" i="5" s="1"/>
  <c r="R275" i="5"/>
  <c r="T275" i="5" s="1"/>
  <c r="V275" i="5" s="1"/>
  <c r="R278" i="5"/>
  <c r="T278" i="5" s="1"/>
  <c r="V278" i="5" s="1"/>
  <c r="R282" i="5"/>
  <c r="T282" i="5" s="1"/>
  <c r="V282" i="5" s="1"/>
  <c r="R291" i="5"/>
  <c r="T291" i="5" s="1"/>
  <c r="V291" i="5" s="1"/>
  <c r="R297" i="5"/>
  <c r="T297" i="5" s="1"/>
  <c r="V297" i="5" s="1"/>
  <c r="R301" i="5"/>
  <c r="T301" i="5" s="1"/>
  <c r="V301" i="5" s="1"/>
  <c r="R305" i="5"/>
  <c r="T305" i="5" s="1"/>
  <c r="V305" i="5" s="1"/>
  <c r="R309" i="5"/>
  <c r="T309" i="5" s="1"/>
  <c r="V309" i="5" s="1"/>
  <c r="R315" i="5"/>
  <c r="T315" i="5" s="1"/>
  <c r="V315" i="5" s="1"/>
  <c r="R220" i="5"/>
  <c r="T220" i="5" s="1"/>
  <c r="V220" i="5" s="1"/>
  <c r="R228" i="5"/>
  <c r="T228" i="5" s="1"/>
  <c r="V228" i="5" s="1"/>
  <c r="R235" i="5"/>
  <c r="T235" i="5" s="1"/>
  <c r="V235" i="5" s="1"/>
  <c r="R242" i="5"/>
  <c r="T242" i="5" s="1"/>
  <c r="V242" i="5" s="1"/>
  <c r="R244" i="5"/>
  <c r="T244" i="5" s="1"/>
  <c r="V244" i="5" s="1"/>
  <c r="R269" i="5"/>
  <c r="T269" i="5" s="1"/>
  <c r="V269" i="5" s="1"/>
  <c r="R271" i="5"/>
  <c r="T271" i="5" s="1"/>
  <c r="V271" i="5" s="1"/>
  <c r="R274" i="5"/>
  <c r="T274" i="5" s="1"/>
  <c r="V274" i="5" s="1"/>
  <c r="R281" i="5"/>
  <c r="T281" i="5" s="1"/>
  <c r="V281" i="5" s="1"/>
  <c r="R286" i="5"/>
  <c r="T286" i="5" s="1"/>
  <c r="V286" i="5" s="1"/>
  <c r="R288" i="5"/>
  <c r="T288" i="5" s="1"/>
  <c r="V288" i="5" s="1"/>
  <c r="R296" i="5"/>
  <c r="T296" i="5" s="1"/>
  <c r="V296" i="5" s="1"/>
  <c r="R300" i="5"/>
  <c r="T300" i="5" s="1"/>
  <c r="V300" i="5" s="1"/>
  <c r="R304" i="5"/>
  <c r="T304" i="5" s="1"/>
  <c r="V304" i="5" s="1"/>
  <c r="R308" i="5"/>
  <c r="T308" i="5" s="1"/>
  <c r="V308" i="5" s="1"/>
  <c r="R312" i="5"/>
  <c r="T312" i="5" s="1"/>
  <c r="V312" i="5" s="1"/>
  <c r="R316" i="5"/>
  <c r="T316" i="5" s="1"/>
  <c r="V316" i="5" s="1"/>
  <c r="R320" i="5"/>
  <c r="T320" i="5" s="1"/>
  <c r="V320" i="5" s="1"/>
  <c r="R324" i="5"/>
  <c r="T324" i="5" s="1"/>
  <c r="V324" i="5" s="1"/>
  <c r="R338" i="5"/>
  <c r="T338" i="5" s="1"/>
  <c r="V338" i="5" s="1"/>
  <c r="R347" i="5"/>
  <c r="T347" i="5" s="1"/>
  <c r="V347" i="5" s="1"/>
  <c r="R355" i="5"/>
  <c r="T355" i="5" s="1"/>
  <c r="V355" i="5" s="1"/>
  <c r="R364" i="5"/>
  <c r="T364" i="5" s="1"/>
  <c r="V364" i="5" s="1"/>
  <c r="R366" i="5"/>
  <c r="T366" i="5" s="1"/>
  <c r="V366" i="5" s="1"/>
  <c r="R373" i="5"/>
  <c r="T373" i="5" s="1"/>
  <c r="V373" i="5" s="1"/>
  <c r="R379" i="5"/>
  <c r="T379" i="5" s="1"/>
  <c r="V379" i="5" s="1"/>
  <c r="R381" i="5"/>
  <c r="T381" i="5" s="1"/>
  <c r="V381" i="5" s="1"/>
  <c r="R387" i="5"/>
  <c r="T387" i="5" s="1"/>
  <c r="V387" i="5" s="1"/>
  <c r="R392" i="5"/>
  <c r="T392" i="5" s="1"/>
  <c r="V392" i="5" s="1"/>
  <c r="R327" i="5"/>
  <c r="T327" i="5" s="1"/>
  <c r="V327" i="5" s="1"/>
  <c r="R343" i="5"/>
  <c r="T343" i="5" s="1"/>
  <c r="V343" i="5" s="1"/>
  <c r="R353" i="5"/>
  <c r="T353" i="5" s="1"/>
  <c r="V353" i="5" s="1"/>
  <c r="R358" i="5"/>
  <c r="T358" i="5" s="1"/>
  <c r="V358" i="5" s="1"/>
  <c r="R365" i="5"/>
  <c r="T365" i="5" s="1"/>
  <c r="V365" i="5" s="1"/>
  <c r="R372" i="5"/>
  <c r="T372" i="5" s="1"/>
  <c r="V372" i="5" s="1"/>
  <c r="R374" i="5"/>
  <c r="T374" i="5" s="1"/>
  <c r="V374" i="5" s="1"/>
  <c r="R380" i="5"/>
  <c r="T380" i="5" s="1"/>
  <c r="V380" i="5" s="1"/>
  <c r="R384" i="5"/>
  <c r="T384" i="5" s="1"/>
  <c r="V384" i="5" s="1"/>
  <c r="R406" i="5"/>
  <c r="T406" i="5" s="1"/>
  <c r="V406" i="5" s="1"/>
  <c r="R409" i="5"/>
  <c r="T409" i="5" s="1"/>
  <c r="V409" i="5" s="1"/>
  <c r="R415" i="5"/>
  <c r="T415" i="5" s="1"/>
  <c r="V415" i="5" s="1"/>
  <c r="R423" i="5"/>
  <c r="T423" i="5" s="1"/>
  <c r="V423" i="5" s="1"/>
  <c r="R427" i="5"/>
  <c r="T427" i="5" s="1"/>
  <c r="V427" i="5" s="1"/>
  <c r="R431" i="5"/>
  <c r="T431" i="5" s="1"/>
  <c r="V431" i="5" s="1"/>
  <c r="R435" i="5"/>
  <c r="T435" i="5" s="1"/>
  <c r="V435" i="5" s="1"/>
  <c r="R439" i="5"/>
  <c r="T439" i="5" s="1"/>
  <c r="V439" i="5" s="1"/>
  <c r="R442" i="5"/>
  <c r="T442" i="5" s="1"/>
  <c r="V442" i="5" s="1"/>
  <c r="R395" i="5"/>
  <c r="T395" i="5" s="1"/>
  <c r="V395" i="5" s="1"/>
  <c r="R400" i="5"/>
  <c r="T400" i="5" s="1"/>
  <c r="V400" i="5" s="1"/>
  <c r="R405" i="5"/>
  <c r="T405" i="5" s="1"/>
  <c r="V405" i="5" s="1"/>
  <c r="R408" i="5"/>
  <c r="T408" i="5" s="1"/>
  <c r="V408" i="5" s="1"/>
  <c r="R411" i="5"/>
  <c r="T411" i="5" s="1"/>
  <c r="V411" i="5" s="1"/>
  <c r="R413" i="5"/>
  <c r="T413" i="5" s="1"/>
  <c r="V413" i="5" s="1"/>
  <c r="R422" i="5"/>
  <c r="T422" i="5" s="1"/>
  <c r="V422" i="5" s="1"/>
  <c r="R426" i="5"/>
  <c r="T426" i="5" s="1"/>
  <c r="V426" i="5" s="1"/>
  <c r="R452" i="5"/>
  <c r="T452" i="5" s="1"/>
  <c r="V452" i="5" s="1"/>
  <c r="R456" i="5"/>
  <c r="T456" i="5" s="1"/>
  <c r="V456" i="5" s="1"/>
  <c r="R460" i="5"/>
  <c r="T460" i="5" s="1"/>
  <c r="V460" i="5" s="1"/>
  <c r="R464" i="5"/>
  <c r="T464" i="5" s="1"/>
  <c r="V464" i="5" s="1"/>
  <c r="R470" i="5"/>
  <c r="T470" i="5" s="1"/>
  <c r="V470" i="5" s="1"/>
  <c r="R474" i="5"/>
  <c r="T474" i="5" s="1"/>
  <c r="V474" i="5" s="1"/>
  <c r="R478" i="5"/>
  <c r="T478" i="5" s="1"/>
  <c r="V478" i="5" s="1"/>
  <c r="R482" i="5"/>
  <c r="T482" i="5" s="1"/>
  <c r="V482" i="5" s="1"/>
  <c r="R486" i="5"/>
  <c r="T486" i="5" s="1"/>
  <c r="V486" i="5" s="1"/>
  <c r="R491" i="5"/>
  <c r="T491" i="5" s="1"/>
  <c r="V491" i="5" s="1"/>
  <c r="R502" i="5"/>
  <c r="T502" i="5" s="1"/>
  <c r="V502" i="5" s="1"/>
  <c r="R505" i="5"/>
  <c r="T505" i="5" s="1"/>
  <c r="V505" i="5" s="1"/>
  <c r="R507" i="5"/>
  <c r="T507" i="5" s="1"/>
  <c r="V507" i="5" s="1"/>
  <c r="R514" i="5"/>
  <c r="T514" i="5" s="1"/>
  <c r="V514" i="5" s="1"/>
  <c r="R517" i="5"/>
  <c r="T517" i="5" s="1"/>
  <c r="V517" i="5" s="1"/>
  <c r="R521" i="5"/>
  <c r="T521" i="5" s="1"/>
  <c r="V521" i="5" s="1"/>
  <c r="R455" i="5"/>
  <c r="T455" i="5" s="1"/>
  <c r="V455" i="5" s="1"/>
  <c r="R459" i="5"/>
  <c r="T459" i="5" s="1"/>
  <c r="V459" i="5" s="1"/>
  <c r="R463" i="5"/>
  <c r="T463" i="5" s="1"/>
  <c r="V463" i="5" s="1"/>
  <c r="R490" i="5"/>
  <c r="T490" i="5" s="1"/>
  <c r="V490" i="5" s="1"/>
  <c r="R494" i="5"/>
  <c r="T494" i="5" s="1"/>
  <c r="V494" i="5" s="1"/>
  <c r="R503" i="5"/>
  <c r="T503" i="5" s="1"/>
  <c r="V503" i="5" s="1"/>
  <c r="R506" i="5"/>
  <c r="T506" i="5" s="1"/>
  <c r="V506" i="5" s="1"/>
  <c r="R509" i="5"/>
  <c r="T509" i="5" s="1"/>
  <c r="V509" i="5" s="1"/>
  <c r="R515" i="5"/>
  <c r="T515" i="5" s="1"/>
  <c r="V515" i="5" s="1"/>
  <c r="R518" i="5"/>
  <c r="T518" i="5" s="1"/>
  <c r="V518" i="5" s="1"/>
  <c r="R524" i="5"/>
  <c r="T524" i="5" s="1"/>
  <c r="V524" i="5" s="1"/>
  <c r="R523" i="5"/>
  <c r="T523" i="5" s="1"/>
  <c r="V523" i="5" s="1"/>
  <c r="R527" i="5"/>
  <c r="T527" i="5" s="1"/>
  <c r="V527" i="5" s="1"/>
  <c r="R531" i="5"/>
  <c r="T531" i="5" s="1"/>
  <c r="V531" i="5" s="1"/>
  <c r="R550" i="5"/>
  <c r="T550" i="5" s="1"/>
  <c r="V550" i="5" s="1"/>
  <c r="R552" i="5"/>
  <c r="T552" i="5" s="1"/>
  <c r="V552" i="5" s="1"/>
  <c r="R568" i="5"/>
  <c r="T568" i="5" s="1"/>
  <c r="V568" i="5" s="1"/>
  <c r="R585" i="5"/>
  <c r="T585" i="5" s="1"/>
  <c r="V585" i="5" s="1"/>
  <c r="R539" i="5"/>
  <c r="T539" i="5" s="1"/>
  <c r="V539" i="5" s="1"/>
  <c r="R543" i="5"/>
  <c r="T543" i="5" s="1"/>
  <c r="V543" i="5" s="1"/>
  <c r="R547" i="5"/>
  <c r="T547" i="5" s="1"/>
  <c r="V547" i="5" s="1"/>
  <c r="R554" i="5"/>
  <c r="T554" i="5" s="1"/>
  <c r="V554" i="5" s="1"/>
  <c r="R556" i="5"/>
  <c r="T556" i="5" s="1"/>
  <c r="V556" i="5" s="1"/>
  <c r="R560" i="5"/>
  <c r="T560" i="5" s="1"/>
  <c r="V560" i="5" s="1"/>
  <c r="R530" i="5"/>
  <c r="T530" i="5" s="1"/>
  <c r="V530" i="5" s="1"/>
  <c r="R534" i="5"/>
  <c r="T534" i="5" s="1"/>
  <c r="V534" i="5" s="1"/>
  <c r="R542" i="5"/>
  <c r="T542" i="5" s="1"/>
  <c r="V542" i="5" s="1"/>
  <c r="R544" i="5"/>
  <c r="T544" i="5" s="1"/>
  <c r="V544" i="5" s="1"/>
  <c r="R548" i="5"/>
  <c r="T548" i="5" s="1"/>
  <c r="V548" i="5" s="1"/>
  <c r="R576" i="5"/>
  <c r="T576" i="5" s="1"/>
  <c r="V576" i="5" s="1"/>
  <c r="R579" i="5"/>
  <c r="T579" i="5" s="1"/>
  <c r="V579" i="5" s="1"/>
  <c r="R581" i="5"/>
  <c r="T581" i="5" s="1"/>
  <c r="V581" i="5" s="1"/>
  <c r="R360" i="5"/>
  <c r="T360" i="5" s="1"/>
  <c r="V360" i="5" s="1"/>
  <c r="R578" i="5"/>
  <c r="T578" i="5" s="1"/>
  <c r="V578" i="5" s="1"/>
  <c r="R566" i="5"/>
  <c r="T566" i="5" s="1"/>
  <c r="V566" i="5" s="1"/>
  <c r="R570" i="5"/>
  <c r="T570" i="5" s="1"/>
  <c r="V570" i="5" s="1"/>
  <c r="R574" i="5"/>
  <c r="T574" i="5" s="1"/>
  <c r="V574" i="5" s="1"/>
  <c r="R407" i="5" l="1"/>
  <c r="T407" i="5" s="1"/>
  <c r="V407" i="5" s="1"/>
  <c r="F431" i="8" s="1"/>
  <c r="R410" i="5"/>
  <c r="T410" i="5" s="1"/>
  <c r="V410" i="5" s="1"/>
  <c r="R332" i="5"/>
  <c r="T332" i="5" s="1"/>
  <c r="V332" i="5" s="1"/>
  <c r="F352" i="8" s="1"/>
  <c r="R361" i="5"/>
  <c r="T361" i="5" s="1"/>
  <c r="V361" i="5" s="1"/>
  <c r="F383" i="8" s="1"/>
  <c r="R432" i="5"/>
  <c r="T432" i="5" s="1"/>
  <c r="V432" i="5" s="1"/>
  <c r="R412" i="5"/>
  <c r="T412" i="5" s="1"/>
  <c r="V412" i="5" s="1"/>
  <c r="F436" i="8" s="1"/>
  <c r="R414" i="5"/>
  <c r="T414" i="5" s="1"/>
  <c r="V414" i="5" s="1"/>
  <c r="F438" i="8" s="1"/>
  <c r="M30" i="6"/>
  <c r="L6" i="6"/>
  <c r="AS63" i="4"/>
  <c r="AU63" i="4" s="1"/>
  <c r="AS58" i="4"/>
  <c r="AU58" i="4" s="1"/>
  <c r="AS54" i="4"/>
  <c r="AU54" i="4" s="1"/>
  <c r="AS50" i="4"/>
  <c r="AU50" i="4" s="1"/>
  <c r="AS46" i="4"/>
  <c r="AU46" i="4" s="1"/>
  <c r="AS42" i="4"/>
  <c r="AU42" i="4" s="1"/>
  <c r="AS38" i="4"/>
  <c r="AU38" i="4" s="1"/>
  <c r="AS34" i="4"/>
  <c r="AU34" i="4" s="1"/>
  <c r="AS30" i="4"/>
  <c r="AU30" i="4" s="1"/>
  <c r="AS26" i="4"/>
  <c r="AU26" i="4" s="1"/>
  <c r="AS22" i="4"/>
  <c r="AU22" i="4" s="1"/>
  <c r="AS18" i="4"/>
  <c r="AU18" i="4" s="1"/>
  <c r="AS14" i="4"/>
  <c r="AU14" i="4" s="1"/>
  <c r="AS10" i="4"/>
  <c r="AU10" i="4" s="1"/>
  <c r="AS62" i="4"/>
  <c r="AU62" i="4" s="1"/>
  <c r="AS61" i="4"/>
  <c r="AU61" i="4" s="1"/>
  <c r="AS57" i="4"/>
  <c r="AU57" i="4" s="1"/>
  <c r="AS53" i="4"/>
  <c r="AU53" i="4" s="1"/>
  <c r="AS49" i="4"/>
  <c r="AU49" i="4" s="1"/>
  <c r="AS45" i="4"/>
  <c r="AU45" i="4" s="1"/>
  <c r="AS41" i="4"/>
  <c r="AU41" i="4" s="1"/>
  <c r="AS37" i="4"/>
  <c r="AU37" i="4" s="1"/>
  <c r="AS33" i="4"/>
  <c r="AU33" i="4" s="1"/>
  <c r="AS29" i="4"/>
  <c r="AU29" i="4" s="1"/>
  <c r="AS25" i="4"/>
  <c r="AU25" i="4" s="1"/>
  <c r="AS21" i="4"/>
  <c r="AU21" i="4" s="1"/>
  <c r="AS17" i="4"/>
  <c r="AU17" i="4" s="1"/>
  <c r="AS13" i="4"/>
  <c r="AU13" i="4" s="1"/>
  <c r="AS9" i="4"/>
  <c r="AU9" i="4" s="1"/>
  <c r="AS64" i="4"/>
  <c r="AU64" i="4" s="1"/>
  <c r="AS60" i="4"/>
  <c r="AU60" i="4" s="1"/>
  <c r="AS56" i="4"/>
  <c r="AU56" i="4" s="1"/>
  <c r="AS52" i="4"/>
  <c r="AU52" i="4" s="1"/>
  <c r="AS48" i="4"/>
  <c r="AU48" i="4" s="1"/>
  <c r="AS44" i="4"/>
  <c r="AU44" i="4" s="1"/>
  <c r="AS40" i="4"/>
  <c r="AU40" i="4" s="1"/>
  <c r="AS36" i="4"/>
  <c r="AU36" i="4" s="1"/>
  <c r="AS32" i="4"/>
  <c r="AU32" i="4" s="1"/>
  <c r="AS28" i="4"/>
  <c r="AU28" i="4" s="1"/>
  <c r="AS24" i="4"/>
  <c r="AU24" i="4" s="1"/>
  <c r="AS20" i="4"/>
  <c r="AU20" i="4" s="1"/>
  <c r="AS16" i="4"/>
  <c r="AU16" i="4" s="1"/>
  <c r="AS12" i="4"/>
  <c r="AU12" i="4" s="1"/>
  <c r="AS8" i="4"/>
  <c r="AU8" i="4" s="1"/>
  <c r="AS59" i="4"/>
  <c r="AU59" i="4" s="1"/>
  <c r="AS55" i="4"/>
  <c r="AU55" i="4" s="1"/>
  <c r="AS51" i="4"/>
  <c r="AU51" i="4" s="1"/>
  <c r="AS47" i="4"/>
  <c r="AU47" i="4" s="1"/>
  <c r="AS43" i="4"/>
  <c r="AU43" i="4" s="1"/>
  <c r="AS39" i="4"/>
  <c r="AU39" i="4" s="1"/>
  <c r="AS35" i="4"/>
  <c r="AU35" i="4" s="1"/>
  <c r="AS31" i="4"/>
  <c r="AU31" i="4" s="1"/>
  <c r="AS27" i="4"/>
  <c r="AU27" i="4" s="1"/>
  <c r="AS23" i="4"/>
  <c r="AU23" i="4" s="1"/>
  <c r="AS19" i="4"/>
  <c r="AU19" i="4" s="1"/>
  <c r="AS15" i="4"/>
  <c r="AU15" i="4" s="1"/>
  <c r="AS11" i="4"/>
  <c r="AU11" i="4" s="1"/>
  <c r="AS7" i="4"/>
  <c r="AU7" i="4" s="1"/>
  <c r="F558" i="8"/>
  <c r="F492" i="8"/>
  <c r="F426" i="8"/>
  <c r="F611" i="8"/>
  <c r="F595" i="8"/>
  <c r="F579" i="8"/>
  <c r="F562" i="8"/>
  <c r="F546" i="8"/>
  <c r="F529" i="8"/>
  <c r="F512" i="8"/>
  <c r="F496" i="8"/>
  <c r="F480" i="8"/>
  <c r="F463" i="8"/>
  <c r="F447" i="8"/>
  <c r="F414" i="8"/>
  <c r="F397" i="8"/>
  <c r="F381" i="8"/>
  <c r="F357" i="8"/>
  <c r="F290" i="8"/>
  <c r="F223" i="8"/>
  <c r="F591" i="8"/>
  <c r="F525" i="8"/>
  <c r="F459" i="8"/>
  <c r="F393" i="8"/>
  <c r="F341" i="8"/>
  <c r="F274" i="8"/>
  <c r="F206" i="8"/>
  <c r="F607" i="8"/>
  <c r="F541" i="8"/>
  <c r="F475" i="8"/>
  <c r="F410" i="8"/>
  <c r="F376" i="8"/>
  <c r="F603" i="8"/>
  <c r="F587" i="8"/>
  <c r="F571" i="8"/>
  <c r="F554" i="8"/>
  <c r="F537" i="8"/>
  <c r="F521" i="8"/>
  <c r="F504" i="8"/>
  <c r="F488" i="8"/>
  <c r="F471" i="8"/>
  <c r="F455" i="8"/>
  <c r="F439" i="8"/>
  <c r="F422" i="8"/>
  <c r="F406" i="8"/>
  <c r="F389" i="8"/>
  <c r="AM351" i="5"/>
  <c r="AN351" i="5"/>
  <c r="F324" i="8"/>
  <c r="F258" i="8"/>
  <c r="F190" i="8"/>
  <c r="F575" i="8"/>
  <c r="F508" i="8"/>
  <c r="F443" i="8"/>
  <c r="AM587" i="5"/>
  <c r="AN587" i="5"/>
  <c r="F599" i="8"/>
  <c r="F583" i="8"/>
  <c r="F567" i="8"/>
  <c r="F550" i="8"/>
  <c r="F533" i="8"/>
  <c r="F517" i="8"/>
  <c r="F500" i="8"/>
  <c r="F484" i="8"/>
  <c r="F467" i="8"/>
  <c r="F451" i="8"/>
  <c r="F435" i="8"/>
  <c r="F418" i="8"/>
  <c r="F402" i="8"/>
  <c r="F385" i="8"/>
  <c r="F367" i="8"/>
  <c r="F308" i="8"/>
  <c r="F242" i="8"/>
  <c r="F173" i="8"/>
  <c r="F139" i="8"/>
  <c r="F87" i="8"/>
  <c r="F34" i="8"/>
  <c r="AM588" i="5"/>
  <c r="AN588" i="5"/>
  <c r="F612" i="8"/>
  <c r="F608" i="8"/>
  <c r="F604" i="8"/>
  <c r="F600" i="8"/>
  <c r="F596" i="8"/>
  <c r="F592" i="8"/>
  <c r="F588" i="8"/>
  <c r="F584" i="8"/>
  <c r="F580" i="8"/>
  <c r="F576" i="8"/>
  <c r="F572" i="8"/>
  <c r="F568" i="8"/>
  <c r="F563" i="8"/>
  <c r="F559" i="8"/>
  <c r="F555" i="8"/>
  <c r="F551" i="8"/>
  <c r="F547" i="8"/>
  <c r="F543" i="8"/>
  <c r="F538" i="8"/>
  <c r="F534" i="8"/>
  <c r="F530" i="8"/>
  <c r="F526" i="8"/>
  <c r="F522" i="8"/>
  <c r="F518" i="8"/>
  <c r="F513" i="8"/>
  <c r="F509" i="8"/>
  <c r="F505" i="8"/>
  <c r="F501" i="8"/>
  <c r="F497" i="8"/>
  <c r="F493" i="8"/>
  <c r="F489" i="8"/>
  <c r="F485" i="8"/>
  <c r="F481" i="8"/>
  <c r="F477" i="8"/>
  <c r="F472" i="8"/>
  <c r="F468" i="8"/>
  <c r="F464" i="8"/>
  <c r="F460" i="8"/>
  <c r="F456" i="8"/>
  <c r="F452" i="8"/>
  <c r="F448" i="8"/>
  <c r="F444" i="8"/>
  <c r="F440" i="8"/>
  <c r="F432" i="8"/>
  <c r="F427" i="8"/>
  <c r="F423" i="8"/>
  <c r="F419" i="8"/>
  <c r="F415" i="8"/>
  <c r="F411" i="8"/>
  <c r="F407" i="8"/>
  <c r="F403" i="8"/>
  <c r="F398" i="8"/>
  <c r="F394" i="8"/>
  <c r="F390" i="8"/>
  <c r="F386" i="8"/>
  <c r="F382" i="8"/>
  <c r="F378" i="8"/>
  <c r="F372" i="8"/>
  <c r="F368" i="8"/>
  <c r="F361" i="8"/>
  <c r="F345" i="8"/>
  <c r="F328" i="8"/>
  <c r="F312" i="8"/>
  <c r="F294" i="8"/>
  <c r="F278" i="8"/>
  <c r="F262" i="8"/>
  <c r="F246" i="8"/>
  <c r="F229" i="8"/>
  <c r="F210" i="8"/>
  <c r="F194" i="8"/>
  <c r="F177" i="8"/>
  <c r="F159" i="8"/>
  <c r="F143" i="8"/>
  <c r="F127" i="8"/>
  <c r="F110" i="8"/>
  <c r="F92" i="8"/>
  <c r="F73" i="8"/>
  <c r="F56" i="8"/>
  <c r="F40" i="8"/>
  <c r="F22" i="8"/>
  <c r="F123" i="8"/>
  <c r="F69" i="8"/>
  <c r="F17" i="8"/>
  <c r="F614" i="8"/>
  <c r="F610" i="8"/>
  <c r="F606" i="8"/>
  <c r="F602" i="8"/>
  <c r="F598" i="8"/>
  <c r="F594" i="8"/>
  <c r="F590" i="8"/>
  <c r="F586" i="8"/>
  <c r="F582" i="8"/>
  <c r="F578" i="8"/>
  <c r="F574" i="8"/>
  <c r="F570" i="8"/>
  <c r="F566" i="8"/>
  <c r="F561" i="8"/>
  <c r="F557" i="8"/>
  <c r="F553" i="8"/>
  <c r="F549" i="8"/>
  <c r="F545" i="8"/>
  <c r="F540" i="8"/>
  <c r="F536" i="8"/>
  <c r="F532" i="8"/>
  <c r="F528" i="8"/>
  <c r="F524" i="8"/>
  <c r="F520" i="8"/>
  <c r="F516" i="8"/>
  <c r="F511" i="8"/>
  <c r="F507" i="8"/>
  <c r="F503" i="8"/>
  <c r="F499" i="8"/>
  <c r="F495" i="8"/>
  <c r="F491" i="8"/>
  <c r="F487" i="8"/>
  <c r="F483" i="8"/>
  <c r="F479" i="8"/>
  <c r="F474" i="8"/>
  <c r="F470" i="8"/>
  <c r="F466" i="8"/>
  <c r="F462" i="8"/>
  <c r="F458" i="8"/>
  <c r="F454" i="8"/>
  <c r="F450" i="8"/>
  <c r="F446" i="8"/>
  <c r="F442" i="8"/>
  <c r="F434" i="8"/>
  <c r="F429" i="8"/>
  <c r="F425" i="8"/>
  <c r="F421" i="8"/>
  <c r="F417" i="8"/>
  <c r="F413" i="8"/>
  <c r="F409" i="8"/>
  <c r="F405" i="8"/>
  <c r="F401" i="8"/>
  <c r="F396" i="8"/>
  <c r="F392" i="8"/>
  <c r="F388" i="8"/>
  <c r="F384" i="8"/>
  <c r="F380" i="8"/>
  <c r="F375" i="8"/>
  <c r="F370" i="8"/>
  <c r="F365" i="8"/>
  <c r="F353" i="8"/>
  <c r="F337" i="8"/>
  <c r="F320" i="8"/>
  <c r="F303" i="8"/>
  <c r="F286" i="8"/>
  <c r="F270" i="8"/>
  <c r="F254" i="8"/>
  <c r="F237" i="8"/>
  <c r="F219" i="8"/>
  <c r="F202" i="8"/>
  <c r="F186" i="8"/>
  <c r="F168" i="8"/>
  <c r="F151" i="8"/>
  <c r="F135" i="8"/>
  <c r="F118" i="8"/>
  <c r="F100" i="8"/>
  <c r="F82" i="8"/>
  <c r="F64" i="8"/>
  <c r="F48" i="8"/>
  <c r="F30" i="8"/>
  <c r="F13" i="8"/>
  <c r="F155" i="8"/>
  <c r="F105" i="8"/>
  <c r="F52" i="8"/>
  <c r="F613" i="8"/>
  <c r="F609" i="8"/>
  <c r="F605" i="8"/>
  <c r="F601" i="8"/>
  <c r="F597" i="8"/>
  <c r="F593" i="8"/>
  <c r="F589" i="8"/>
  <c r="F585" i="8"/>
  <c r="F581" i="8"/>
  <c r="F577" i="8"/>
  <c r="F573" i="8"/>
  <c r="F569" i="8"/>
  <c r="F564" i="8"/>
  <c r="F560" i="8"/>
  <c r="F556" i="8"/>
  <c r="F552" i="8"/>
  <c r="F548" i="8"/>
  <c r="F544" i="8"/>
  <c r="F539" i="8"/>
  <c r="F535" i="8"/>
  <c r="F531" i="8"/>
  <c r="F527" i="8"/>
  <c r="F523" i="8"/>
  <c r="F519" i="8"/>
  <c r="F515" i="8"/>
  <c r="F510" i="8"/>
  <c r="F506" i="8"/>
  <c r="F502" i="8"/>
  <c r="F498" i="8"/>
  <c r="F494" i="8"/>
  <c r="F490" i="8"/>
  <c r="F486" i="8"/>
  <c r="F482" i="8"/>
  <c r="F478" i="8"/>
  <c r="F473" i="8"/>
  <c r="F469" i="8"/>
  <c r="F465" i="8"/>
  <c r="F461" i="8"/>
  <c r="F457" i="8"/>
  <c r="F453" i="8"/>
  <c r="F449" i="8"/>
  <c r="F445" i="8"/>
  <c r="F441" i="8"/>
  <c r="F437" i="8"/>
  <c r="F433" i="8"/>
  <c r="F428" i="8"/>
  <c r="F424" i="8"/>
  <c r="F420" i="8"/>
  <c r="F416" i="8"/>
  <c r="F412" i="8"/>
  <c r="F408" i="8"/>
  <c r="F404" i="8"/>
  <c r="F399" i="8"/>
  <c r="F395" i="8"/>
  <c r="F391" i="8"/>
  <c r="F387" i="8"/>
  <c r="F379" i="8"/>
  <c r="F374" i="8"/>
  <c r="F369" i="8"/>
  <c r="F363" i="8"/>
  <c r="F349" i="8"/>
  <c r="F333" i="8"/>
  <c r="F316" i="8"/>
  <c r="F299" i="8"/>
  <c r="F282" i="8"/>
  <c r="F266" i="8"/>
  <c r="F250" i="8"/>
  <c r="F233" i="8"/>
  <c r="F215" i="8"/>
  <c r="F198" i="8"/>
  <c r="F182" i="8"/>
  <c r="F164" i="8"/>
  <c r="F147" i="8"/>
  <c r="F131" i="8"/>
  <c r="F114" i="8"/>
  <c r="F96" i="8"/>
  <c r="F77" i="8"/>
  <c r="F60" i="8"/>
  <c r="F44" i="8"/>
  <c r="F26" i="8"/>
  <c r="F8" i="8"/>
  <c r="F366" i="8"/>
  <c r="F362" i="8"/>
  <c r="F358" i="8"/>
  <c r="F354" i="8"/>
  <c r="F350" i="8"/>
  <c r="F346" i="8"/>
  <c r="F342" i="8"/>
  <c r="F338" i="8"/>
  <c r="F334" i="8"/>
  <c r="F329" i="8"/>
  <c r="F325" i="8"/>
  <c r="F321" i="8"/>
  <c r="F317" i="8"/>
  <c r="F313" i="8"/>
  <c r="F309" i="8"/>
  <c r="F304" i="8"/>
  <c r="F300" i="8"/>
  <c r="F295" i="8"/>
  <c r="F291" i="8"/>
  <c r="F287" i="8"/>
  <c r="F283" i="8"/>
  <c r="F279" i="8"/>
  <c r="F275" i="8"/>
  <c r="F271" i="8"/>
  <c r="F267" i="8"/>
  <c r="F263" i="8"/>
  <c r="F259" i="8"/>
  <c r="F255" i="8"/>
  <c r="F251" i="8"/>
  <c r="F247" i="8"/>
  <c r="F243" i="8"/>
  <c r="F239" i="8"/>
  <c r="F234" i="8"/>
  <c r="F230" i="8"/>
  <c r="F224" i="8"/>
  <c r="F220" i="8"/>
  <c r="F216" i="8"/>
  <c r="F211" i="8"/>
  <c r="F207" i="8"/>
  <c r="F203" i="8"/>
  <c r="F199" i="8"/>
  <c r="F195" i="8"/>
  <c r="F191" i="8"/>
  <c r="F187" i="8"/>
  <c r="F183" i="8"/>
  <c r="F178" i="8"/>
  <c r="F174" i="8"/>
  <c r="F169" i="8"/>
  <c r="F165" i="8"/>
  <c r="F160" i="8"/>
  <c r="F156" i="8"/>
  <c r="F152" i="8"/>
  <c r="F148" i="8"/>
  <c r="F144" i="8"/>
  <c r="F140" i="8"/>
  <c r="F136" i="8"/>
  <c r="F132" i="8"/>
  <c r="F128" i="8"/>
  <c r="F124" i="8"/>
  <c r="F119" i="8"/>
  <c r="F115" i="8"/>
  <c r="F111" i="8"/>
  <c r="F107" i="8"/>
  <c r="F101" i="8"/>
  <c r="F97" i="8"/>
  <c r="F93" i="8"/>
  <c r="F88" i="8"/>
  <c r="F83" i="8"/>
  <c r="F78" i="8"/>
  <c r="F74" i="8"/>
  <c r="F70" i="8"/>
  <c r="F65" i="8"/>
  <c r="F61" i="8"/>
  <c r="F57" i="8"/>
  <c r="F53" i="8"/>
  <c r="F49" i="8"/>
  <c r="F45" i="8"/>
  <c r="F41" i="8"/>
  <c r="F36" i="8"/>
  <c r="F31" i="8"/>
  <c r="F27" i="8"/>
  <c r="F23" i="8"/>
  <c r="F18" i="8"/>
  <c r="F14" i="8"/>
  <c r="F9" i="8"/>
  <c r="F364" i="8"/>
  <c r="F360" i="8"/>
  <c r="F356" i="8"/>
  <c r="F348" i="8"/>
  <c r="F344" i="8"/>
  <c r="F340" i="8"/>
  <c r="F336" i="8"/>
  <c r="F331" i="8"/>
  <c r="F327" i="8"/>
  <c r="F323" i="8"/>
  <c r="F319" i="8"/>
  <c r="F315" i="8"/>
  <c r="F311" i="8"/>
  <c r="F307" i="8"/>
  <c r="F302" i="8"/>
  <c r="F298" i="8"/>
  <c r="F293" i="8"/>
  <c r="F289" i="8"/>
  <c r="F285" i="8"/>
  <c r="F281" i="8"/>
  <c r="F277" i="8"/>
  <c r="F273" i="8"/>
  <c r="F269" i="8"/>
  <c r="F265" i="8"/>
  <c r="F261" i="8"/>
  <c r="F257" i="8"/>
  <c r="F253" i="8"/>
  <c r="F249" i="8"/>
  <c r="F245" i="8"/>
  <c r="F241" i="8"/>
  <c r="F236" i="8"/>
  <c r="F232" i="8"/>
  <c r="F226" i="8"/>
  <c r="F222" i="8"/>
  <c r="F218" i="8"/>
  <c r="F213" i="8"/>
  <c r="F209" i="8"/>
  <c r="F205" i="8"/>
  <c r="F201" i="8"/>
  <c r="F197" i="8"/>
  <c r="F193" i="8"/>
  <c r="F189" i="8"/>
  <c r="F185" i="8"/>
  <c r="F181" i="8"/>
  <c r="F176" i="8"/>
  <c r="F171" i="8"/>
  <c r="F167" i="8"/>
  <c r="F162" i="8"/>
  <c r="F158" i="8"/>
  <c r="F154" i="8"/>
  <c r="F150" i="8"/>
  <c r="F146" i="8"/>
  <c r="F142" i="8"/>
  <c r="F138" i="8"/>
  <c r="F134" i="8"/>
  <c r="F130" i="8"/>
  <c r="F126" i="8"/>
  <c r="F122" i="8"/>
  <c r="F117" i="8"/>
  <c r="F113" i="8"/>
  <c r="F109" i="8"/>
  <c r="F104" i="8"/>
  <c r="F99" i="8"/>
  <c r="F95" i="8"/>
  <c r="F91" i="8"/>
  <c r="F86" i="8"/>
  <c r="F81" i="8"/>
  <c r="F76" i="8"/>
  <c r="F72" i="8"/>
  <c r="F68" i="8"/>
  <c r="F63" i="8"/>
  <c r="F59" i="8"/>
  <c r="F55" i="8"/>
  <c r="F51" i="8"/>
  <c r="F47" i="8"/>
  <c r="F43" i="8"/>
  <c r="F38" i="8"/>
  <c r="F33" i="8"/>
  <c r="F29" i="8"/>
  <c r="F25" i="8"/>
  <c r="F20" i="8"/>
  <c r="F16" i="8"/>
  <c r="F12" i="8"/>
  <c r="F7" i="8"/>
  <c r="F359" i="8"/>
  <c r="F355" i="8"/>
  <c r="F351" i="8"/>
  <c r="F347" i="8"/>
  <c r="F343" i="8"/>
  <c r="F339" i="8"/>
  <c r="F335" i="8"/>
  <c r="F330" i="8"/>
  <c r="F326" i="8"/>
  <c r="F322" i="8"/>
  <c r="F318" i="8"/>
  <c r="F314" i="8"/>
  <c r="F310" i="8"/>
  <c r="F305" i="8"/>
  <c r="F301" i="8"/>
  <c r="F297" i="8"/>
  <c r="F292" i="8"/>
  <c r="F288" i="8"/>
  <c r="F284" i="8"/>
  <c r="F280" i="8"/>
  <c r="F276" i="8"/>
  <c r="F272" i="8"/>
  <c r="F268" i="8"/>
  <c r="F264" i="8"/>
  <c r="F260" i="8"/>
  <c r="F256" i="8"/>
  <c r="F252" i="8"/>
  <c r="F248" i="8"/>
  <c r="F244" i="8"/>
  <c r="F240" i="8"/>
  <c r="F235" i="8"/>
  <c r="F231" i="8"/>
  <c r="F225" i="8"/>
  <c r="F221" i="8"/>
  <c r="F217" i="8"/>
  <c r="F212" i="8"/>
  <c r="F208" i="8"/>
  <c r="F204" i="8"/>
  <c r="F200" i="8"/>
  <c r="F196" i="8"/>
  <c r="F192" i="8"/>
  <c r="F188" i="8"/>
  <c r="F184" i="8"/>
  <c r="F180" i="8"/>
  <c r="F175" i="8"/>
  <c r="F170" i="8"/>
  <c r="F166" i="8"/>
  <c r="F161" i="8"/>
  <c r="F157" i="8"/>
  <c r="F153" i="8"/>
  <c r="F149" i="8"/>
  <c r="F145" i="8"/>
  <c r="F141" i="8"/>
  <c r="F137" i="8"/>
  <c r="F133" i="8"/>
  <c r="F129" i="8"/>
  <c r="F125" i="8"/>
  <c r="F120" i="8"/>
  <c r="F116" i="8"/>
  <c r="F112" i="8"/>
  <c r="F108" i="8"/>
  <c r="F103" i="8"/>
  <c r="F98" i="8"/>
  <c r="F94" i="8"/>
  <c r="F89" i="8"/>
  <c r="F85" i="8"/>
  <c r="F80" i="8"/>
  <c r="F75" i="8"/>
  <c r="F71" i="8"/>
  <c r="F66" i="8"/>
  <c r="F62" i="8"/>
  <c r="F58" i="8"/>
  <c r="F54" i="8"/>
  <c r="F50" i="8"/>
  <c r="F46" i="8"/>
  <c r="F42" i="8"/>
  <c r="F37" i="8"/>
  <c r="F32" i="8"/>
  <c r="F28" i="8"/>
  <c r="F24" i="8"/>
  <c r="F19" i="8"/>
  <c r="F15" i="8"/>
  <c r="F11" i="8"/>
  <c r="F6" i="8"/>
  <c r="R6" i="5"/>
  <c r="R589" i="5" s="1"/>
  <c r="T6" i="5" l="1"/>
  <c r="T589" i="5" s="1"/>
  <c r="AS6" i="4"/>
  <c r="V6" i="5" l="1"/>
  <c r="V589" i="5" s="1"/>
  <c r="AU6" i="4"/>
  <c r="AS65" i="4"/>
  <c r="F5" i="8" l="1"/>
  <c r="F615" i="8" s="1"/>
  <c r="AU65" i="4"/>
  <c r="G23" i="4" l="1"/>
  <c r="AP23" i="4" s="1"/>
  <c r="AW23" i="4" s="1"/>
  <c r="M163" i="8" s="1"/>
  <c r="G26" i="4"/>
  <c r="AP26" i="4" s="1"/>
  <c r="AW26" i="4" s="1"/>
  <c r="M179" i="8" s="1"/>
  <c r="AP15" i="4"/>
  <c r="AW15" i="4" s="1"/>
  <c r="M90" i="8" s="1"/>
  <c r="G15" i="4"/>
  <c r="G20" i="4"/>
  <c r="AP20" i="4" s="1"/>
  <c r="AW20" i="4" s="1"/>
  <c r="M121" i="8" s="1"/>
  <c r="G31" i="4"/>
  <c r="AP31" i="4" s="1"/>
  <c r="AW31" i="4" s="1"/>
  <c r="M227" i="8" s="1"/>
  <c r="AP32" i="4"/>
  <c r="AW32" i="4" s="1"/>
  <c r="M228" i="8" s="1"/>
  <c r="G32" i="4"/>
  <c r="AP57" i="4"/>
  <c r="AW57" i="4" s="1"/>
  <c r="M514" i="8" s="1"/>
  <c r="G57" i="4"/>
  <c r="G58" i="4"/>
  <c r="AP58" i="4" s="1"/>
  <c r="AW58" i="4" s="1"/>
  <c r="M524" i="8" s="1"/>
  <c r="G6" i="4"/>
  <c r="AP7" i="4"/>
  <c r="AW7" i="4" s="1"/>
  <c r="M21" i="8" s="1"/>
  <c r="G7" i="4"/>
  <c r="AP8" i="4"/>
  <c r="AW8" i="4" s="1"/>
  <c r="M35" i="8" s="1"/>
  <c r="G8" i="4"/>
  <c r="AP9" i="4"/>
  <c r="AW9" i="4" s="1"/>
  <c r="M39" i="8" s="1"/>
  <c r="G9" i="4"/>
  <c r="G11" i="4"/>
  <c r="AP11" i="4" s="1"/>
  <c r="AW11" i="4" s="1"/>
  <c r="M63" i="8" s="1"/>
  <c r="AP16" i="4"/>
  <c r="AW16" i="4" s="1"/>
  <c r="M95" i="8" s="1"/>
  <c r="G16" i="4"/>
  <c r="AP21" i="4"/>
  <c r="AW21" i="4" s="1"/>
  <c r="M126" i="8" s="1"/>
  <c r="G21" i="4"/>
  <c r="AP22" i="4"/>
  <c r="AW22" i="4" s="1"/>
  <c r="M139" i="8" s="1"/>
  <c r="G22" i="4"/>
  <c r="G34" i="4"/>
  <c r="AP34" i="4" s="1"/>
  <c r="AW34" i="4" s="1"/>
  <c r="M248" i="8" s="1"/>
  <c r="G36" i="4"/>
  <c r="AP36" i="4" s="1"/>
  <c r="AW36" i="4" s="1"/>
  <c r="M274" i="8" s="1"/>
  <c r="AP41" i="4"/>
  <c r="AW41" i="4" s="1"/>
  <c r="M354" i="8" s="1"/>
  <c r="G41" i="4"/>
  <c r="G43" i="4"/>
  <c r="AP43" i="4" s="1"/>
  <c r="AW43" i="4" s="1"/>
  <c r="M368" i="8" s="1"/>
  <c r="AP47" i="4"/>
  <c r="AW47" i="4" s="1"/>
  <c r="M389" i="8" s="1"/>
  <c r="G47" i="4"/>
  <c r="G59" i="4"/>
  <c r="AP59" i="4" s="1"/>
  <c r="AW59" i="4" s="1"/>
  <c r="M533" i="8" s="1"/>
  <c r="G60" i="4"/>
  <c r="AP60" i="4" s="1"/>
  <c r="AW60" i="4" s="1"/>
  <c r="M542" i="8" s="1"/>
  <c r="AP61" i="4"/>
  <c r="AW61" i="4" s="1"/>
  <c r="M552" i="8" s="1"/>
  <c r="G61" i="4"/>
  <c r="AP62" i="4"/>
  <c r="AW62" i="4" s="1"/>
  <c r="M565" i="8" s="1"/>
  <c r="G62" i="4"/>
  <c r="G10" i="4"/>
  <c r="AP10" i="4" s="1"/>
  <c r="AW10" i="4" s="1"/>
  <c r="M46" i="8" s="1"/>
  <c r="AP25" i="4"/>
  <c r="AW25" i="4" s="1"/>
  <c r="M172" i="8" s="1"/>
  <c r="G25" i="4"/>
  <c r="AP27" i="4"/>
  <c r="AW27" i="4" s="1"/>
  <c r="M188" i="8" s="1"/>
  <c r="G27" i="4"/>
  <c r="G28" i="4"/>
  <c r="AP28" i="4" s="1"/>
  <c r="AW28" i="4" s="1"/>
  <c r="M198" i="8" s="1"/>
  <c r="AP29" i="4"/>
  <c r="AW29" i="4" s="1"/>
  <c r="M213" i="8" s="1"/>
  <c r="G29" i="4"/>
  <c r="AP30" i="4"/>
  <c r="AW30" i="4" s="1"/>
  <c r="M214" i="8" s="1"/>
  <c r="G30" i="4"/>
  <c r="AP35" i="4"/>
  <c r="AW35" i="4" s="1"/>
  <c r="M261" i="8" s="1"/>
  <c r="G35" i="4"/>
  <c r="AP37" i="4"/>
  <c r="AW37" i="4" s="1"/>
  <c r="M296" i="8" s="1"/>
  <c r="G37" i="4"/>
  <c r="AP38" i="4"/>
  <c r="AW38" i="4" s="1"/>
  <c r="M306" i="8" s="1"/>
  <c r="G38" i="4"/>
  <c r="AP39" i="4"/>
  <c r="AW39" i="4" s="1"/>
  <c r="M319" i="8" s="1"/>
  <c r="G39" i="4"/>
  <c r="AP40" i="4"/>
  <c r="AW40" i="4" s="1"/>
  <c r="M332" i="8" s="1"/>
  <c r="G40" i="4"/>
  <c r="G42" i="4"/>
  <c r="AP42" i="4" s="1"/>
  <c r="AW42" i="4" s="1"/>
  <c r="M359" i="8" s="1"/>
  <c r="G44" i="4"/>
  <c r="AP44" i="4" s="1"/>
  <c r="AW44" i="4" s="1"/>
  <c r="M373" i="8" s="1"/>
  <c r="AP45" i="4"/>
  <c r="AW45" i="4" s="1"/>
  <c r="M377" i="8" s="1"/>
  <c r="G45" i="4"/>
  <c r="AP46" i="4"/>
  <c r="AW46" i="4" s="1"/>
  <c r="M382" i="8" s="1"/>
  <c r="G46" i="4"/>
  <c r="AP48" i="4"/>
  <c r="AW48" i="4" s="1"/>
  <c r="M399" i="8" s="1"/>
  <c r="G48" i="4"/>
  <c r="AP49" i="4"/>
  <c r="AW49" i="4" s="1"/>
  <c r="M400" i="8" s="1"/>
  <c r="G49" i="4"/>
  <c r="G50" i="4"/>
  <c r="AP50" i="4" s="1"/>
  <c r="AW50" i="4" s="1"/>
  <c r="M410" i="8" s="1"/>
  <c r="G51" i="4"/>
  <c r="AP51" i="4" s="1"/>
  <c r="AW51" i="4" s="1"/>
  <c r="M423" i="8" s="1"/>
  <c r="G52" i="4"/>
  <c r="AP52" i="4" s="1"/>
  <c r="AW52" i="4" s="1"/>
  <c r="M430" i="8" s="1"/>
  <c r="AP53" i="4"/>
  <c r="AW53" i="4" s="1"/>
  <c r="M476" i="8" s="1"/>
  <c r="G53" i="4"/>
  <c r="AP54" i="4"/>
  <c r="AW54" i="4" s="1"/>
  <c r="M489" i="8" s="1"/>
  <c r="G54" i="4"/>
  <c r="AP64" i="4"/>
  <c r="AW64" i="4" s="1"/>
  <c r="M611" i="8" s="1"/>
  <c r="G64" i="4"/>
  <c r="AP13" i="4"/>
  <c r="AW13" i="4" s="1"/>
  <c r="M79" i="8" s="1"/>
  <c r="G13" i="4"/>
  <c r="AP24" i="4"/>
  <c r="AW24" i="4" s="1"/>
  <c r="M168" i="8" s="1"/>
  <c r="G24" i="4"/>
  <c r="G12" i="4"/>
  <c r="AP12" i="4" s="1"/>
  <c r="AW12" i="4" s="1"/>
  <c r="M67" i="8" s="1"/>
  <c r="AP14" i="4"/>
  <c r="AW14" i="4" s="1"/>
  <c r="M84" i="8" s="1"/>
  <c r="G14" i="4"/>
  <c r="AP17" i="4"/>
  <c r="AW17" i="4" s="1"/>
  <c r="M102" i="8" s="1"/>
  <c r="G17" i="4"/>
  <c r="G18" i="4"/>
  <c r="AP18" i="4" s="1"/>
  <c r="AW18" i="4" s="1"/>
  <c r="M106" i="8" s="1"/>
  <c r="G19" i="4"/>
  <c r="AP19" i="4" s="1"/>
  <c r="AW19" i="4" s="1"/>
  <c r="M114" i="8" s="1"/>
  <c r="AP33" i="4"/>
  <c r="AW33" i="4" s="1"/>
  <c r="M238" i="8" s="1"/>
  <c r="G33" i="4"/>
  <c r="G55" i="4"/>
  <c r="AP55" i="4" s="1"/>
  <c r="AW55" i="4" s="1"/>
  <c r="M492" i="8" s="1"/>
  <c r="AP56" i="4"/>
  <c r="AW56" i="4" s="1"/>
  <c r="M506" i="8" s="1"/>
  <c r="G56" i="4"/>
  <c r="AP63" i="4"/>
  <c r="AW63" i="4" s="1"/>
  <c r="M576" i="8" s="1"/>
  <c r="G63" i="4"/>
  <c r="I18" i="4" l="1"/>
  <c r="AC18" i="4"/>
  <c r="AE18" i="4" s="1"/>
  <c r="R18" i="4"/>
  <c r="T18" i="4" s="1"/>
  <c r="I51" i="4"/>
  <c r="R51" i="4"/>
  <c r="T51" i="4" s="1"/>
  <c r="AC51" i="4"/>
  <c r="AE51" i="4" s="1"/>
  <c r="R44" i="4"/>
  <c r="T44" i="4" s="1"/>
  <c r="AC44" i="4"/>
  <c r="AE44" i="4" s="1"/>
  <c r="I44" i="4"/>
  <c r="R10" i="4"/>
  <c r="T10" i="4" s="1"/>
  <c r="I10" i="4"/>
  <c r="AC10" i="4"/>
  <c r="AE10" i="4" s="1"/>
  <c r="I59" i="4"/>
  <c r="AC59" i="4"/>
  <c r="AE59" i="4" s="1"/>
  <c r="R59" i="4"/>
  <c r="T59" i="4" s="1"/>
  <c r="I43" i="4"/>
  <c r="AC43" i="4"/>
  <c r="AE43" i="4" s="1"/>
  <c r="R43" i="4"/>
  <c r="T43" i="4" s="1"/>
  <c r="AC36" i="4"/>
  <c r="AE36" i="4" s="1"/>
  <c r="I36" i="4"/>
  <c r="R36" i="4"/>
  <c r="T36" i="4" s="1"/>
  <c r="AC32" i="4"/>
  <c r="AE32" i="4" s="1"/>
  <c r="I32" i="4"/>
  <c r="R32" i="4"/>
  <c r="T32" i="4" s="1"/>
  <c r="R63" i="4"/>
  <c r="T63" i="4" s="1"/>
  <c r="AC63" i="4"/>
  <c r="AE63" i="4" s="1"/>
  <c r="I63" i="4"/>
  <c r="R17" i="4"/>
  <c r="T17" i="4" s="1"/>
  <c r="I17" i="4"/>
  <c r="AC17" i="4"/>
  <c r="AE17" i="4" s="1"/>
  <c r="AC13" i="4"/>
  <c r="AE13" i="4" s="1"/>
  <c r="R13" i="4"/>
  <c r="T13" i="4" s="1"/>
  <c r="I13" i="4"/>
  <c r="R54" i="4"/>
  <c r="T54" i="4" s="1"/>
  <c r="AC54" i="4"/>
  <c r="AE54" i="4" s="1"/>
  <c r="I54" i="4"/>
  <c r="R48" i="4"/>
  <c r="T48" i="4" s="1"/>
  <c r="AC48" i="4"/>
  <c r="AE48" i="4" s="1"/>
  <c r="I48" i="4"/>
  <c r="I45" i="4"/>
  <c r="R45" i="4"/>
  <c r="T45" i="4" s="1"/>
  <c r="AC45" i="4"/>
  <c r="AE45" i="4" s="1"/>
  <c r="R39" i="4"/>
  <c r="T39" i="4" s="1"/>
  <c r="AC39" i="4"/>
  <c r="AE39" i="4" s="1"/>
  <c r="I39" i="4"/>
  <c r="AC37" i="4"/>
  <c r="AE37" i="4" s="1"/>
  <c r="I37" i="4"/>
  <c r="R37" i="4"/>
  <c r="T37" i="4" s="1"/>
  <c r="AC30" i="4"/>
  <c r="AE30" i="4" s="1"/>
  <c r="I30" i="4"/>
  <c r="R30" i="4"/>
  <c r="T30" i="4" s="1"/>
  <c r="AC25" i="4"/>
  <c r="AE25" i="4" s="1"/>
  <c r="I25" i="4"/>
  <c r="R25" i="4"/>
  <c r="T25" i="4" s="1"/>
  <c r="I62" i="4"/>
  <c r="R62" i="4"/>
  <c r="T62" i="4" s="1"/>
  <c r="AC62" i="4"/>
  <c r="AE62" i="4" s="1"/>
  <c r="I47" i="4"/>
  <c r="R47" i="4"/>
  <c r="T47" i="4" s="1"/>
  <c r="AC47" i="4"/>
  <c r="AE47" i="4" s="1"/>
  <c r="AC41" i="4"/>
  <c r="AE41" i="4" s="1"/>
  <c r="I41" i="4"/>
  <c r="R41" i="4"/>
  <c r="T41" i="4" s="1"/>
  <c r="I21" i="4"/>
  <c r="AC21" i="4"/>
  <c r="AE21" i="4" s="1"/>
  <c r="R21" i="4"/>
  <c r="T21" i="4" s="1"/>
  <c r="I8" i="4"/>
  <c r="AC8" i="4"/>
  <c r="AE8" i="4" s="1"/>
  <c r="R8" i="4"/>
  <c r="T8" i="4" s="1"/>
  <c r="AC6" i="4"/>
  <c r="I6" i="4"/>
  <c r="R6" i="4"/>
  <c r="R58" i="4"/>
  <c r="T58" i="4" s="1"/>
  <c r="I58" i="4"/>
  <c r="AC58" i="4"/>
  <c r="AE58" i="4" s="1"/>
  <c r="R20" i="4"/>
  <c r="T20" i="4" s="1"/>
  <c r="AC20" i="4"/>
  <c r="AE20" i="4" s="1"/>
  <c r="I20" i="4"/>
  <c r="I26" i="4"/>
  <c r="R26" i="4"/>
  <c r="T26" i="4" s="1"/>
  <c r="AC26" i="4"/>
  <c r="AE26" i="4" s="1"/>
  <c r="R55" i="4"/>
  <c r="T55" i="4" s="1"/>
  <c r="I55" i="4"/>
  <c r="AC55" i="4"/>
  <c r="AE55" i="4" s="1"/>
  <c r="AC19" i="4"/>
  <c r="AE19" i="4" s="1"/>
  <c r="R19" i="4"/>
  <c r="T19" i="4" s="1"/>
  <c r="I19" i="4"/>
  <c r="I12" i="4"/>
  <c r="AC12" i="4"/>
  <c r="AE12" i="4" s="1"/>
  <c r="R12" i="4"/>
  <c r="T12" i="4" s="1"/>
  <c r="R52" i="4"/>
  <c r="T52" i="4" s="1"/>
  <c r="AC52" i="4"/>
  <c r="AE52" i="4" s="1"/>
  <c r="I52" i="4"/>
  <c r="I50" i="4"/>
  <c r="R50" i="4"/>
  <c r="T50" i="4" s="1"/>
  <c r="AC50" i="4"/>
  <c r="AE50" i="4" s="1"/>
  <c r="I42" i="4"/>
  <c r="AC42" i="4"/>
  <c r="AE42" i="4" s="1"/>
  <c r="R42" i="4"/>
  <c r="T42" i="4" s="1"/>
  <c r="I28" i="4"/>
  <c r="AC28" i="4"/>
  <c r="AE28" i="4" s="1"/>
  <c r="R28" i="4"/>
  <c r="T28" i="4" s="1"/>
  <c r="I60" i="4"/>
  <c r="AC60" i="4"/>
  <c r="AE60" i="4" s="1"/>
  <c r="R60" i="4"/>
  <c r="T60" i="4" s="1"/>
  <c r="AC34" i="4"/>
  <c r="AE34" i="4" s="1"/>
  <c r="I34" i="4"/>
  <c r="R34" i="4"/>
  <c r="T34" i="4" s="1"/>
  <c r="I11" i="4"/>
  <c r="AC11" i="4"/>
  <c r="AE11" i="4" s="1"/>
  <c r="R11" i="4"/>
  <c r="T11" i="4" s="1"/>
  <c r="AC57" i="4"/>
  <c r="AE57" i="4" s="1"/>
  <c r="R57" i="4"/>
  <c r="T57" i="4" s="1"/>
  <c r="I57" i="4"/>
  <c r="AC15" i="4"/>
  <c r="AE15" i="4" s="1"/>
  <c r="I15" i="4"/>
  <c r="R15" i="4"/>
  <c r="T15" i="4" s="1"/>
  <c r="R56" i="4"/>
  <c r="T56" i="4" s="1"/>
  <c r="AC56" i="4"/>
  <c r="AE56" i="4" s="1"/>
  <c r="I56" i="4"/>
  <c r="AC33" i="4"/>
  <c r="AE33" i="4" s="1"/>
  <c r="R33" i="4"/>
  <c r="T33" i="4" s="1"/>
  <c r="I33" i="4"/>
  <c r="AC14" i="4"/>
  <c r="AE14" i="4" s="1"/>
  <c r="R14" i="4"/>
  <c r="T14" i="4" s="1"/>
  <c r="I14" i="4"/>
  <c r="R24" i="4"/>
  <c r="T24" i="4" s="1"/>
  <c r="I24" i="4"/>
  <c r="AC24" i="4"/>
  <c r="AE24" i="4" s="1"/>
  <c r="AC64" i="4"/>
  <c r="AE64" i="4" s="1"/>
  <c r="I64" i="4"/>
  <c r="R64" i="4"/>
  <c r="T64" i="4" s="1"/>
  <c r="AC53" i="4"/>
  <c r="AE53" i="4" s="1"/>
  <c r="I53" i="4"/>
  <c r="R53" i="4"/>
  <c r="T53" i="4" s="1"/>
  <c r="I49" i="4"/>
  <c r="R49" i="4"/>
  <c r="T49" i="4" s="1"/>
  <c r="AC49" i="4"/>
  <c r="AE49" i="4" s="1"/>
  <c r="R46" i="4"/>
  <c r="T46" i="4" s="1"/>
  <c r="AC46" i="4"/>
  <c r="AE46" i="4" s="1"/>
  <c r="I46" i="4"/>
  <c r="R40" i="4"/>
  <c r="T40" i="4" s="1"/>
  <c r="I40" i="4"/>
  <c r="AC40" i="4"/>
  <c r="AE40" i="4" s="1"/>
  <c r="R38" i="4"/>
  <c r="T38" i="4" s="1"/>
  <c r="I38" i="4"/>
  <c r="AC38" i="4"/>
  <c r="AE38" i="4" s="1"/>
  <c r="I35" i="4"/>
  <c r="R35" i="4"/>
  <c r="T35" i="4" s="1"/>
  <c r="AC35" i="4"/>
  <c r="AE35" i="4" s="1"/>
  <c r="R29" i="4"/>
  <c r="T29" i="4" s="1"/>
  <c r="I29" i="4"/>
  <c r="AC29" i="4"/>
  <c r="AE29" i="4" s="1"/>
  <c r="R27" i="4"/>
  <c r="T27" i="4" s="1"/>
  <c r="I27" i="4"/>
  <c r="AC27" i="4"/>
  <c r="AE27" i="4" s="1"/>
  <c r="AC61" i="4"/>
  <c r="AE61" i="4" s="1"/>
  <c r="I61" i="4"/>
  <c r="R61" i="4"/>
  <c r="T61" i="4" s="1"/>
  <c r="I22" i="4"/>
  <c r="AC22" i="4"/>
  <c r="AE22" i="4" s="1"/>
  <c r="R22" i="4"/>
  <c r="T22" i="4" s="1"/>
  <c r="AC16" i="4"/>
  <c r="AE16" i="4" s="1"/>
  <c r="I16" i="4"/>
  <c r="R16" i="4"/>
  <c r="T16" i="4" s="1"/>
  <c r="I9" i="4"/>
  <c r="AC9" i="4"/>
  <c r="AE9" i="4" s="1"/>
  <c r="R9" i="4"/>
  <c r="T9" i="4" s="1"/>
  <c r="R7" i="4"/>
  <c r="T7" i="4" s="1"/>
  <c r="AC7" i="4"/>
  <c r="AE7" i="4" s="1"/>
  <c r="I7" i="4"/>
  <c r="AP6" i="4"/>
  <c r="R31" i="4"/>
  <c r="T31" i="4" s="1"/>
  <c r="AC31" i="4"/>
  <c r="AE31" i="4" s="1"/>
  <c r="I31" i="4"/>
  <c r="AC23" i="4"/>
  <c r="AE23" i="4" s="1"/>
  <c r="R23" i="4"/>
  <c r="T23" i="4" s="1"/>
  <c r="I23" i="4"/>
  <c r="T6" i="4" l="1"/>
  <c r="I65" i="4"/>
  <c r="AE6" i="4"/>
  <c r="AP65" i="4"/>
  <c r="AW6" i="4"/>
  <c r="M10" i="8" l="1"/>
  <c r="M615" i="8" s="1"/>
  <c r="AW65" i="4"/>
  <c r="AE65" i="4"/>
  <c r="T65" i="4"/>
  <c r="H29" i="6" l="1"/>
  <c r="I29" i="6" s="1"/>
  <c r="N29" i="6" s="1"/>
  <c r="H28" i="6"/>
  <c r="I28" i="6" s="1"/>
  <c r="N28" i="6" s="1"/>
  <c r="H27" i="6"/>
  <c r="I27" i="6" s="1"/>
  <c r="N27" i="6" s="1"/>
  <c r="H26" i="6"/>
  <c r="I26" i="6" s="1"/>
  <c r="N26" i="6" s="1"/>
  <c r="I47" i="7"/>
  <c r="J47" i="7" s="1"/>
  <c r="I46" i="7"/>
  <c r="J46" i="7" s="1"/>
  <c r="H25" i="6"/>
  <c r="I25" i="6" s="1"/>
  <c r="N25" i="6" s="1"/>
  <c r="H24" i="6"/>
  <c r="I24" i="6" s="1"/>
  <c r="N24" i="6" s="1"/>
  <c r="I45" i="7"/>
  <c r="J45" i="7" s="1"/>
  <c r="H23" i="6"/>
  <c r="I23" i="6" s="1"/>
  <c r="N23" i="6" s="1"/>
  <c r="I44" i="7"/>
  <c r="J44" i="7" s="1"/>
  <c r="I43" i="7"/>
  <c r="J43" i="7" s="1"/>
  <c r="I42" i="7"/>
  <c r="J42" i="7" s="1"/>
  <c r="H22" i="6"/>
  <c r="I22" i="6" s="1"/>
  <c r="N22" i="6" s="1"/>
  <c r="H21" i="6"/>
  <c r="I21" i="6" s="1"/>
  <c r="N21" i="6" s="1"/>
  <c r="H20" i="6"/>
  <c r="I20" i="6" s="1"/>
  <c r="N20" i="6" s="1"/>
  <c r="H19" i="6"/>
  <c r="I19" i="6" s="1"/>
  <c r="N19" i="6" s="1"/>
  <c r="H18" i="6"/>
  <c r="I18" i="6" s="1"/>
  <c r="N18" i="6" s="1"/>
  <c r="H17" i="6"/>
  <c r="I17" i="6" s="1"/>
  <c r="N17" i="6" s="1"/>
  <c r="H16" i="6"/>
  <c r="I16" i="6" s="1"/>
  <c r="N16" i="6" s="1"/>
  <c r="H15" i="6"/>
  <c r="I15" i="6" s="1"/>
  <c r="N15" i="6" s="1"/>
  <c r="H14" i="6"/>
  <c r="I14" i="6" s="1"/>
  <c r="N14" i="6" s="1"/>
  <c r="H13" i="6"/>
  <c r="I13" i="6" s="1"/>
  <c r="N13" i="6" s="1"/>
  <c r="I41" i="7"/>
  <c r="J41" i="7" s="1"/>
  <c r="I40" i="7"/>
  <c r="J40" i="7" s="1"/>
  <c r="H12" i="6"/>
  <c r="I12" i="6" s="1"/>
  <c r="N12" i="6" s="1"/>
  <c r="I39" i="7"/>
  <c r="J39" i="7" s="1"/>
  <c r="I38" i="7"/>
  <c r="J38" i="7" s="1"/>
  <c r="I37" i="7"/>
  <c r="J37" i="7" s="1"/>
  <c r="H11" i="6"/>
  <c r="I11" i="6" s="1"/>
  <c r="N11" i="6" s="1"/>
  <c r="H10" i="6"/>
  <c r="I10" i="6" s="1"/>
  <c r="N10" i="6" s="1"/>
  <c r="H9" i="6"/>
  <c r="I9" i="6" s="1"/>
  <c r="N9" i="6" s="1"/>
  <c r="I36" i="7"/>
  <c r="J36" i="7" s="1"/>
  <c r="I35" i="7"/>
  <c r="J35" i="7" s="1"/>
  <c r="I34" i="7"/>
  <c r="J34" i="7" s="1"/>
  <c r="I33" i="7"/>
  <c r="J33" i="7" s="1"/>
  <c r="I32" i="7"/>
  <c r="J32" i="7" s="1"/>
  <c r="I31" i="7"/>
  <c r="J31" i="7" s="1"/>
  <c r="I30" i="7"/>
  <c r="J30" i="7" s="1"/>
  <c r="I29" i="7"/>
  <c r="J29" i="7" s="1"/>
  <c r="I28" i="7"/>
  <c r="J28" i="7" s="1"/>
  <c r="I27" i="7"/>
  <c r="J27" i="7" s="1"/>
  <c r="H8" i="6"/>
  <c r="I8" i="6" s="1"/>
  <c r="N8" i="6" s="1"/>
  <c r="I26" i="7"/>
  <c r="J26" i="7" s="1"/>
  <c r="I25" i="7"/>
  <c r="J25" i="7" s="1"/>
  <c r="I24" i="7"/>
  <c r="J24" i="7" s="1"/>
  <c r="I23" i="7"/>
  <c r="J23" i="7" s="1"/>
  <c r="I22" i="7"/>
  <c r="J22" i="7" s="1"/>
  <c r="I21" i="7"/>
  <c r="J21" i="7" s="1"/>
  <c r="H7" i="6"/>
  <c r="I7" i="6" s="1"/>
  <c r="N7" i="6" s="1"/>
  <c r="I20" i="7"/>
  <c r="J20" i="7" s="1"/>
  <c r="I19" i="7"/>
  <c r="J19" i="7" s="1"/>
  <c r="I18" i="7"/>
  <c r="J18" i="7" s="1"/>
  <c r="I17" i="7"/>
  <c r="J17" i="7" s="1"/>
  <c r="I16" i="7"/>
  <c r="J16" i="7" s="1"/>
  <c r="I15" i="7"/>
  <c r="J15" i="7" s="1"/>
  <c r="I14" i="7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H6" i="6" l="1"/>
  <c r="I25" i="8"/>
  <c r="I45" i="8"/>
  <c r="I85" i="8"/>
  <c r="I93" i="8"/>
  <c r="I97" i="8"/>
  <c r="I101" i="8"/>
  <c r="H134" i="8"/>
  <c r="I193" i="8"/>
  <c r="I209" i="8"/>
  <c r="I237" i="8"/>
  <c r="I365" i="8"/>
  <c r="I429" i="8"/>
  <c r="H434" i="8"/>
  <c r="H438" i="8"/>
  <c r="H566" i="8"/>
  <c r="I577" i="8"/>
  <c r="I585" i="8"/>
  <c r="I20" i="8"/>
  <c r="I24" i="8"/>
  <c r="I32" i="8"/>
  <c r="I52" i="8"/>
  <c r="I60" i="8"/>
  <c r="I68" i="8"/>
  <c r="I240" i="8"/>
  <c r="I304" i="8"/>
  <c r="I328" i="8"/>
  <c r="H333" i="8"/>
  <c r="H349" i="8"/>
  <c r="I364" i="8"/>
  <c r="I412" i="8"/>
  <c r="H445" i="8"/>
  <c r="H457" i="8"/>
  <c r="I460" i="8"/>
  <c r="J48" i="7"/>
  <c r="I7" i="8"/>
  <c r="I87" i="8"/>
  <c r="I135" i="8"/>
  <c r="I167" i="8"/>
  <c r="I211" i="8"/>
  <c r="H224" i="8"/>
  <c r="I295" i="8"/>
  <c r="I327" i="8"/>
  <c r="I331" i="8"/>
  <c r="H352" i="8"/>
  <c r="I363" i="8"/>
  <c r="H436" i="8"/>
  <c r="H440" i="8"/>
  <c r="H444" i="8"/>
  <c r="H448" i="8"/>
  <c r="H456" i="8"/>
  <c r="I475" i="8"/>
  <c r="I555" i="8"/>
  <c r="H592" i="8"/>
  <c r="I6" i="8"/>
  <c r="I50" i="8"/>
  <c r="I206" i="8"/>
  <c r="I294" i="8"/>
  <c r="I302" i="8"/>
  <c r="I330" i="8"/>
  <c r="H383" i="8"/>
  <c r="H431" i="8"/>
  <c r="H579" i="8"/>
  <c r="H583" i="8"/>
  <c r="I586" i="8"/>
  <c r="H591" i="8"/>
  <c r="H595" i="8"/>
  <c r="H603" i="8"/>
  <c r="P28" i="6" l="1"/>
  <c r="Q28" i="6"/>
  <c r="L47" i="7"/>
  <c r="M47" i="7"/>
  <c r="P24" i="6"/>
  <c r="Q24" i="6"/>
  <c r="L29" i="7"/>
  <c r="M29" i="7"/>
  <c r="Q27" i="6"/>
  <c r="P27" i="6"/>
  <c r="P20" i="6"/>
  <c r="Q20" i="6"/>
  <c r="Q17" i="6"/>
  <c r="P17" i="6"/>
  <c r="L36" i="7"/>
  <c r="M36" i="7"/>
  <c r="L26" i="7"/>
  <c r="M26" i="7"/>
  <c r="M42" i="7"/>
  <c r="L42" i="7"/>
  <c r="P9" i="6"/>
  <c r="Q9" i="6"/>
  <c r="M15" i="7"/>
  <c r="L15" i="7"/>
  <c r="M13" i="7"/>
  <c r="L13" i="7"/>
  <c r="P23" i="6"/>
  <c r="Q23" i="6"/>
  <c r="Q16" i="6"/>
  <c r="P16" i="6"/>
  <c r="M19" i="7"/>
  <c r="L19" i="7"/>
  <c r="M16" i="7"/>
  <c r="L16" i="7"/>
  <c r="L9" i="7"/>
  <c r="M9" i="7"/>
  <c r="P13" i="6"/>
  <c r="Q13" i="6"/>
  <c r="M35" i="7"/>
  <c r="L35" i="7"/>
  <c r="L12" i="7"/>
  <c r="M12" i="7"/>
  <c r="M43" i="7"/>
  <c r="L43" i="7"/>
  <c r="M37" i="7"/>
  <c r="L37" i="7"/>
  <c r="L30" i="7"/>
  <c r="M30" i="7"/>
  <c r="L21" i="7"/>
  <c r="M21" i="7"/>
  <c r="M6" i="7"/>
  <c r="L6" i="7"/>
  <c r="P19" i="6"/>
  <c r="Q19" i="6"/>
  <c r="M38" i="7"/>
  <c r="L38" i="7"/>
  <c r="M32" i="7"/>
  <c r="L32" i="7"/>
  <c r="M8" i="7"/>
  <c r="L8" i="7"/>
  <c r="L46" i="7"/>
  <c r="M46" i="7"/>
  <c r="L39" i="7"/>
  <c r="M39" i="7"/>
  <c r="M27" i="7"/>
  <c r="L27" i="7"/>
  <c r="L23" i="7"/>
  <c r="M23" i="7"/>
  <c r="M20" i="7"/>
  <c r="L20" i="7"/>
  <c r="Q29" i="6"/>
  <c r="P29" i="6"/>
  <c r="M31" i="7"/>
  <c r="L31" i="7"/>
  <c r="I615" i="8"/>
  <c r="Q21" i="6"/>
  <c r="P21" i="6"/>
  <c r="P15" i="6"/>
  <c r="Q15" i="6"/>
  <c r="P22" i="6"/>
  <c r="Q22" i="6"/>
  <c r="Q10" i="6"/>
  <c r="P10" i="6"/>
  <c r="M10" i="7"/>
  <c r="L10" i="7"/>
  <c r="M45" i="7"/>
  <c r="L45" i="7"/>
  <c r="L18" i="7"/>
  <c r="M18" i="7"/>
  <c r="M11" i="7"/>
  <c r="L11" i="7"/>
  <c r="I6" i="6"/>
  <c r="P26" i="6"/>
  <c r="Q26" i="6"/>
  <c r="P25" i="6"/>
  <c r="Q25" i="6"/>
  <c r="Q12" i="6"/>
  <c r="P12" i="6"/>
  <c r="L24" i="7"/>
  <c r="M24" i="7"/>
  <c r="M5" i="7"/>
  <c r="L5" i="7"/>
  <c r="M44" i="7"/>
  <c r="L44" i="7"/>
  <c r="Q18" i="6"/>
  <c r="P18" i="6"/>
  <c r="P11" i="6"/>
  <c r="Q11" i="6"/>
  <c r="L33" i="7"/>
  <c r="M33" i="7"/>
  <c r="P8" i="6"/>
  <c r="Q8" i="6"/>
  <c r="L22" i="7"/>
  <c r="M22" i="7"/>
  <c r="L17" i="7"/>
  <c r="M17" i="7"/>
  <c r="M40" i="7"/>
  <c r="L40" i="7"/>
  <c r="L34" i="7"/>
  <c r="M34" i="7"/>
  <c r="L28" i="7"/>
  <c r="M28" i="7"/>
  <c r="L14" i="7"/>
  <c r="M14" i="7"/>
  <c r="M7" i="7"/>
  <c r="L7" i="7"/>
  <c r="P14" i="6"/>
  <c r="Q14" i="6"/>
  <c r="L41" i="7"/>
  <c r="M41" i="7"/>
  <c r="L25" i="7"/>
  <c r="M25" i="7"/>
  <c r="P7" i="6"/>
  <c r="Q7" i="6"/>
  <c r="L48" i="7" l="1"/>
  <c r="M48" i="7"/>
  <c r="N6" i="6"/>
  <c r="I30" i="6"/>
  <c r="AE133" i="5"/>
  <c r="AG133" i="5" s="1"/>
  <c r="AI133" i="5" s="1"/>
  <c r="AE313" i="5"/>
  <c r="AG313" i="5" s="1"/>
  <c r="AI313" i="5" s="1"/>
  <c r="AE207" i="5"/>
  <c r="AG207" i="5" s="1"/>
  <c r="AI207" i="5" s="1"/>
  <c r="AE191" i="5"/>
  <c r="AG191" i="5" s="1"/>
  <c r="AI191" i="5" s="1"/>
  <c r="AE529" i="5"/>
  <c r="AG529" i="5" s="1"/>
  <c r="AI529" i="5" s="1"/>
  <c r="AE450" i="5"/>
  <c r="AG450" i="5" s="1"/>
  <c r="AI450" i="5" s="1"/>
  <c r="AE451" i="5"/>
  <c r="AG451" i="5" s="1"/>
  <c r="AI451" i="5" s="1"/>
  <c r="AE62" i="5"/>
  <c r="AG62" i="5" s="1"/>
  <c r="AI62" i="5" s="1"/>
  <c r="AE97" i="5"/>
  <c r="AG97" i="5" s="1"/>
  <c r="AI97" i="5" s="1"/>
  <c r="AE16" i="5"/>
  <c r="AG16" i="5" s="1"/>
  <c r="AI16" i="5" s="1"/>
  <c r="AE82" i="5"/>
  <c r="AG82" i="5" s="1"/>
  <c r="AI82" i="5" s="1"/>
  <c r="AE72" i="5"/>
  <c r="AG72" i="5" s="1"/>
  <c r="AI72" i="5" s="1"/>
  <c r="AE49" i="5"/>
  <c r="AG49" i="5" s="1"/>
  <c r="AI49" i="5" s="1"/>
  <c r="AE125" i="5"/>
  <c r="AG125" i="5" s="1"/>
  <c r="AI125" i="5" s="1"/>
  <c r="AE12" i="5"/>
  <c r="AG12" i="5" s="1"/>
  <c r="AI12" i="5" s="1"/>
  <c r="AE55" i="5"/>
  <c r="AG55" i="5" s="1"/>
  <c r="AI55" i="5" s="1"/>
  <c r="AE164" i="5"/>
  <c r="AG164" i="5" s="1"/>
  <c r="AI164" i="5" s="1"/>
  <c r="AE162" i="5"/>
  <c r="AG162" i="5" s="1"/>
  <c r="AI162" i="5" s="1"/>
  <c r="AE212" i="5"/>
  <c r="AG212" i="5" s="1"/>
  <c r="AI212" i="5" s="1"/>
  <c r="AE241" i="5"/>
  <c r="AG241" i="5" s="1"/>
  <c r="AI241" i="5" s="1"/>
  <c r="AE177" i="5"/>
  <c r="AG177" i="5" s="1"/>
  <c r="AI177" i="5" s="1"/>
  <c r="AE330" i="5"/>
  <c r="AG330" i="5" s="1"/>
  <c r="AI330" i="5" s="1"/>
  <c r="AE269" i="5"/>
  <c r="AG269" i="5" s="1"/>
  <c r="AI269" i="5" s="1"/>
  <c r="AE225" i="5"/>
  <c r="AG225" i="5" s="1"/>
  <c r="AI225" i="5" s="1"/>
  <c r="AE196" i="5"/>
  <c r="AG196" i="5" s="1"/>
  <c r="AI196" i="5" s="1"/>
  <c r="AE211" i="5"/>
  <c r="AG211" i="5" s="1"/>
  <c r="AI211" i="5" s="1"/>
  <c r="AE310" i="5"/>
  <c r="AG310" i="5" s="1"/>
  <c r="AI310" i="5" s="1"/>
  <c r="AE317" i="5"/>
  <c r="AG317" i="5" s="1"/>
  <c r="AI317" i="5" s="1"/>
  <c r="AE325" i="5"/>
  <c r="AG325" i="5" s="1"/>
  <c r="AI325" i="5" s="1"/>
  <c r="AE349" i="5"/>
  <c r="AG349" i="5" s="1"/>
  <c r="AI349" i="5" s="1"/>
  <c r="AE202" i="5"/>
  <c r="AG202" i="5" s="1"/>
  <c r="AI202" i="5" s="1"/>
  <c r="AE223" i="5"/>
  <c r="AG223" i="5" s="1"/>
  <c r="AI223" i="5" s="1"/>
  <c r="AE239" i="5"/>
  <c r="AG239" i="5" s="1"/>
  <c r="AI239" i="5" s="1"/>
  <c r="AE255" i="5"/>
  <c r="AG255" i="5" s="1"/>
  <c r="AI255" i="5" s="1"/>
  <c r="AE271" i="5"/>
  <c r="AG271" i="5" s="1"/>
  <c r="AI271" i="5" s="1"/>
  <c r="AE286" i="5"/>
  <c r="AG286" i="5" s="1"/>
  <c r="AI286" i="5" s="1"/>
  <c r="AE301" i="5"/>
  <c r="AG301" i="5" s="1"/>
  <c r="AI301" i="5" s="1"/>
  <c r="AE420" i="5"/>
  <c r="AG420" i="5" s="1"/>
  <c r="AI420" i="5" s="1"/>
  <c r="AE174" i="5"/>
  <c r="AG174" i="5" s="1"/>
  <c r="AI174" i="5" s="1"/>
  <c r="AE182" i="5"/>
  <c r="AG182" i="5" s="1"/>
  <c r="AI182" i="5" s="1"/>
  <c r="AE402" i="5"/>
  <c r="AG402" i="5" s="1"/>
  <c r="AI402" i="5" s="1"/>
  <c r="AE409" i="5"/>
  <c r="AG409" i="5" s="1"/>
  <c r="AI409" i="5" s="1"/>
  <c r="AE533" i="5"/>
  <c r="AG533" i="5" s="1"/>
  <c r="AI533" i="5" s="1"/>
  <c r="AE470" i="5"/>
  <c r="AG470" i="5" s="1"/>
  <c r="AI470" i="5" s="1"/>
  <c r="AE545" i="5"/>
  <c r="AG545" i="5" s="1"/>
  <c r="AI545" i="5" s="1"/>
  <c r="AE204" i="5"/>
  <c r="AG204" i="5" s="1"/>
  <c r="AI204" i="5" s="1"/>
  <c r="AE218" i="5"/>
  <c r="AG218" i="5" s="1"/>
  <c r="AI218" i="5" s="1"/>
  <c r="AE76" i="5"/>
  <c r="AG76" i="5" s="1"/>
  <c r="AI76" i="5" s="1"/>
  <c r="AE22" i="5"/>
  <c r="AG22" i="5" s="1"/>
  <c r="AI22" i="5" s="1"/>
  <c r="AE102" i="5"/>
  <c r="AG102" i="5" s="1"/>
  <c r="AI102" i="5" s="1"/>
  <c r="AE117" i="5"/>
  <c r="AG117" i="5" s="1"/>
  <c r="AI117" i="5" s="1"/>
  <c r="AE141" i="5"/>
  <c r="AG141" i="5" s="1"/>
  <c r="AI141" i="5" s="1"/>
  <c r="AE318" i="5"/>
  <c r="AG318" i="5" s="1"/>
  <c r="AI318" i="5" s="1"/>
  <c r="AE160" i="5"/>
  <c r="AG160" i="5" s="1"/>
  <c r="AI160" i="5" s="1"/>
  <c r="AE53" i="5"/>
  <c r="AG53" i="5" s="1"/>
  <c r="AI53" i="5" s="1"/>
  <c r="AE10" i="5"/>
  <c r="AG10" i="5" s="1"/>
  <c r="AI10" i="5" s="1"/>
  <c r="AE56" i="5"/>
  <c r="AG56" i="5" s="1"/>
  <c r="AI56" i="5" s="1"/>
  <c r="AE32" i="5"/>
  <c r="AG32" i="5" s="1"/>
  <c r="AI32" i="5" s="1"/>
  <c r="AE156" i="5"/>
  <c r="AG156" i="5" s="1"/>
  <c r="AI156" i="5" s="1"/>
  <c r="AE138" i="5"/>
  <c r="AG138" i="5" s="1"/>
  <c r="AI138" i="5" s="1"/>
  <c r="AE303" i="5"/>
  <c r="AG303" i="5" s="1"/>
  <c r="AI303" i="5" s="1"/>
  <c r="AE237" i="5"/>
  <c r="AG237" i="5" s="1"/>
  <c r="AI237" i="5" s="1"/>
  <c r="AE273" i="5"/>
  <c r="AG273" i="5" s="1"/>
  <c r="AI273" i="5" s="1"/>
  <c r="AE208" i="5"/>
  <c r="AG208" i="5" s="1"/>
  <c r="AI208" i="5" s="1"/>
  <c r="AE93" i="5"/>
  <c r="AG93" i="5" s="1"/>
  <c r="AI93" i="5" s="1"/>
  <c r="AE172" i="5"/>
  <c r="AG172" i="5" s="1"/>
  <c r="AI172" i="5" s="1"/>
  <c r="AE180" i="5"/>
  <c r="AG180" i="5" s="1"/>
  <c r="AI180" i="5" s="1"/>
  <c r="AE188" i="5"/>
  <c r="AG188" i="5" s="1"/>
  <c r="AI188" i="5" s="1"/>
  <c r="AE213" i="5"/>
  <c r="AG213" i="5" s="1"/>
  <c r="AI213" i="5" s="1"/>
  <c r="AE224" i="5"/>
  <c r="AG224" i="5" s="1"/>
  <c r="AI224" i="5" s="1"/>
  <c r="AE232" i="5"/>
  <c r="AG232" i="5" s="1"/>
  <c r="AI232" i="5" s="1"/>
  <c r="AE240" i="5"/>
  <c r="AG240" i="5" s="1"/>
  <c r="AI240" i="5" s="1"/>
  <c r="AE248" i="5"/>
  <c r="AG248" i="5" s="1"/>
  <c r="AI248" i="5" s="1"/>
  <c r="AE256" i="5"/>
  <c r="AG256" i="5" s="1"/>
  <c r="AI256" i="5" s="1"/>
  <c r="AE264" i="5"/>
  <c r="AG264" i="5" s="1"/>
  <c r="AI264" i="5" s="1"/>
  <c r="AE272" i="5"/>
  <c r="AG272" i="5" s="1"/>
  <c r="AI272" i="5" s="1"/>
  <c r="AE279" i="5"/>
  <c r="AG279" i="5" s="1"/>
  <c r="AI279" i="5" s="1"/>
  <c r="AE287" i="5"/>
  <c r="AG287" i="5" s="1"/>
  <c r="AI287" i="5" s="1"/>
  <c r="AE294" i="5"/>
  <c r="AG294" i="5" s="1"/>
  <c r="AI294" i="5" s="1"/>
  <c r="AE302" i="5"/>
  <c r="AG302" i="5" s="1"/>
  <c r="AI302" i="5" s="1"/>
  <c r="AE171" i="5"/>
  <c r="AG171" i="5" s="1"/>
  <c r="AI171" i="5" s="1"/>
  <c r="AE187" i="5"/>
  <c r="AG187" i="5" s="1"/>
  <c r="AI187" i="5" s="1"/>
  <c r="AE222" i="5"/>
  <c r="AG222" i="5" s="1"/>
  <c r="AI222" i="5" s="1"/>
  <c r="AE238" i="5"/>
  <c r="AG238" i="5" s="1"/>
  <c r="AI238" i="5" s="1"/>
  <c r="AE254" i="5"/>
  <c r="AG254" i="5" s="1"/>
  <c r="AI254" i="5" s="1"/>
  <c r="AE270" i="5"/>
  <c r="AG270" i="5" s="1"/>
  <c r="AI270" i="5" s="1"/>
  <c r="AE285" i="5"/>
  <c r="AG285" i="5" s="1"/>
  <c r="AI285" i="5" s="1"/>
  <c r="AE343" i="5"/>
  <c r="AG343" i="5" s="1"/>
  <c r="AI343" i="5" s="1"/>
  <c r="AE363" i="5"/>
  <c r="AG363" i="5" s="1"/>
  <c r="AI363" i="5" s="1"/>
  <c r="AE371" i="5"/>
  <c r="AG371" i="5" s="1"/>
  <c r="AI371" i="5" s="1"/>
  <c r="AE378" i="5"/>
  <c r="AG378" i="5" s="1"/>
  <c r="AI378" i="5" s="1"/>
  <c r="AE386" i="5"/>
  <c r="AG386" i="5" s="1"/>
  <c r="AI386" i="5" s="1"/>
  <c r="AE429" i="5"/>
  <c r="AG429" i="5" s="1"/>
  <c r="AI429" i="5" s="1"/>
  <c r="AE437" i="5"/>
  <c r="AG437" i="5" s="1"/>
  <c r="AI437" i="5" s="1"/>
  <c r="AE445" i="5"/>
  <c r="AG445" i="5" s="1"/>
  <c r="AI445" i="5" s="1"/>
  <c r="AE476" i="5"/>
  <c r="AG476" i="5" s="1"/>
  <c r="AI476" i="5" s="1"/>
  <c r="AE557" i="5"/>
  <c r="AG557" i="5" s="1"/>
  <c r="AI557" i="5" s="1"/>
  <c r="AE414" i="5"/>
  <c r="AG414" i="5" s="1"/>
  <c r="AI414" i="5" s="1"/>
  <c r="AE397" i="5"/>
  <c r="AG397" i="5" s="1"/>
  <c r="AI397" i="5" s="1"/>
  <c r="AE77" i="5"/>
  <c r="AG77" i="5" s="1"/>
  <c r="AI77" i="5" s="1"/>
  <c r="AE154" i="5"/>
  <c r="AG154" i="5" s="1"/>
  <c r="AI154" i="5" s="1"/>
  <c r="AE6" i="5"/>
  <c r="AE37" i="5"/>
  <c r="AG37" i="5" s="1"/>
  <c r="AI37" i="5" s="1"/>
  <c r="AE100" i="5"/>
  <c r="AG100" i="5" s="1"/>
  <c r="AI100" i="5" s="1"/>
  <c r="AE314" i="5"/>
  <c r="AG314" i="5" s="1"/>
  <c r="AI314" i="5" s="1"/>
  <c r="AE165" i="5"/>
  <c r="AG165" i="5" s="1"/>
  <c r="AI165" i="5" s="1"/>
  <c r="AE36" i="5"/>
  <c r="AG36" i="5" s="1"/>
  <c r="AI36" i="5" s="1"/>
  <c r="AE27" i="5"/>
  <c r="AG27" i="5" s="1"/>
  <c r="AI27" i="5" s="1"/>
  <c r="AE126" i="5"/>
  <c r="AG126" i="5" s="1"/>
  <c r="AI126" i="5" s="1"/>
  <c r="AE146" i="5"/>
  <c r="AG146" i="5" s="1"/>
  <c r="AI146" i="5" s="1"/>
  <c r="AE299" i="5"/>
  <c r="AG299" i="5" s="1"/>
  <c r="AI299" i="5" s="1"/>
  <c r="AE284" i="5"/>
  <c r="AG284" i="5" s="1"/>
  <c r="AI284" i="5" s="1"/>
  <c r="AE128" i="5"/>
  <c r="AG128" i="5" s="1"/>
  <c r="AI128" i="5" s="1"/>
  <c r="AE203" i="5"/>
  <c r="AG203" i="5" s="1"/>
  <c r="AI203" i="5" s="1"/>
  <c r="AE217" i="5"/>
  <c r="AG217" i="5" s="1"/>
  <c r="AI217" i="5" s="1"/>
  <c r="AE321" i="5"/>
  <c r="AG321" i="5" s="1"/>
  <c r="AI321" i="5" s="1"/>
  <c r="AE345" i="5"/>
  <c r="AG345" i="5" s="1"/>
  <c r="AI345" i="5" s="1"/>
  <c r="AE199" i="5"/>
  <c r="AG199" i="5" s="1"/>
  <c r="AI199" i="5" s="1"/>
  <c r="AE206" i="5"/>
  <c r="AG206" i="5" s="1"/>
  <c r="AI206" i="5" s="1"/>
  <c r="AE316" i="5"/>
  <c r="AG316" i="5" s="1"/>
  <c r="AI316" i="5" s="1"/>
  <c r="AE424" i="5"/>
  <c r="AG424" i="5" s="1"/>
  <c r="AI424" i="5" s="1"/>
  <c r="AE170" i="5"/>
  <c r="AG170" i="5" s="1"/>
  <c r="AI170" i="5" s="1"/>
  <c r="AE186" i="5"/>
  <c r="AG186" i="5" s="1"/>
  <c r="AI186" i="5" s="1"/>
  <c r="AE390" i="5"/>
  <c r="AG390" i="5" s="1"/>
  <c r="AI390" i="5" s="1"/>
  <c r="AE398" i="5"/>
  <c r="AG398" i="5" s="1"/>
  <c r="AI398" i="5" s="1"/>
  <c r="AE406" i="5"/>
  <c r="AG406" i="5" s="1"/>
  <c r="AI406" i="5" s="1"/>
  <c r="AE417" i="5"/>
  <c r="AG417" i="5" s="1"/>
  <c r="AI417" i="5" s="1"/>
  <c r="AE572" i="5"/>
  <c r="AG572" i="5" s="1"/>
  <c r="AI572" i="5" s="1"/>
  <c r="AE197" i="5"/>
  <c r="AG197" i="5" s="1"/>
  <c r="AI197" i="5" s="1"/>
  <c r="AE418" i="5"/>
  <c r="AG418" i="5" s="1"/>
  <c r="AI418" i="5" s="1"/>
  <c r="AE215" i="5"/>
  <c r="AG215" i="5" s="1"/>
  <c r="AI215" i="5" s="1"/>
  <c r="AE219" i="5"/>
  <c r="AG219" i="5" s="1"/>
  <c r="AI219" i="5" s="1"/>
  <c r="AE214" i="5"/>
  <c r="AG214" i="5" s="1"/>
  <c r="AI214" i="5" s="1"/>
  <c r="AE127" i="5"/>
  <c r="AG127" i="5" s="1"/>
  <c r="AI127" i="5" s="1"/>
  <c r="AE20" i="5"/>
  <c r="AG20" i="5" s="1"/>
  <c r="AI20" i="5" s="1"/>
  <c r="AE9" i="5"/>
  <c r="AG9" i="5" s="1"/>
  <c r="AI9" i="5" s="1"/>
  <c r="AE75" i="5"/>
  <c r="AG75" i="5" s="1"/>
  <c r="AI75" i="5" s="1"/>
  <c r="AE34" i="5"/>
  <c r="AG34" i="5" s="1"/>
  <c r="AI34" i="5" s="1"/>
  <c r="AE70" i="5"/>
  <c r="AG70" i="5" s="1"/>
  <c r="AI70" i="5" s="1"/>
  <c r="AE80" i="5"/>
  <c r="AG80" i="5" s="1"/>
  <c r="AI80" i="5" s="1"/>
  <c r="AE118" i="5"/>
  <c r="AG118" i="5" s="1"/>
  <c r="AI118" i="5" s="1"/>
  <c r="AE134" i="5"/>
  <c r="AG134" i="5" s="1"/>
  <c r="AI134" i="5" s="1"/>
  <c r="AE147" i="5"/>
  <c r="AG147" i="5" s="1"/>
  <c r="AI147" i="5" s="1"/>
  <c r="AE79" i="5"/>
  <c r="AG79" i="5" s="1"/>
  <c r="AI79" i="5" s="1"/>
  <c r="AE104" i="5"/>
  <c r="AG104" i="5" s="1"/>
  <c r="AI104" i="5" s="1"/>
  <c r="AE193" i="5"/>
  <c r="AG193" i="5" s="1"/>
  <c r="AI193" i="5" s="1"/>
  <c r="AE149" i="5"/>
  <c r="AG149" i="5" s="1"/>
  <c r="AI149" i="5" s="1"/>
  <c r="AE47" i="5"/>
  <c r="AG47" i="5" s="1"/>
  <c r="AI47" i="5" s="1"/>
  <c r="AE153" i="5"/>
  <c r="AG153" i="5" s="1"/>
  <c r="AI153" i="5" s="1"/>
  <c r="AE98" i="5"/>
  <c r="AG98" i="5" s="1"/>
  <c r="AI98" i="5" s="1"/>
  <c r="AE67" i="5"/>
  <c r="AG67" i="5" s="1"/>
  <c r="AI67" i="5" s="1"/>
  <c r="AE253" i="5"/>
  <c r="AG253" i="5" s="1"/>
  <c r="AI253" i="5" s="1"/>
  <c r="AE176" i="5"/>
  <c r="AG176" i="5" s="1"/>
  <c r="AI176" i="5" s="1"/>
  <c r="AE184" i="5"/>
  <c r="AG184" i="5" s="1"/>
  <c r="AI184" i="5" s="1"/>
  <c r="AE192" i="5"/>
  <c r="AG192" i="5" s="1"/>
  <c r="AI192" i="5" s="1"/>
  <c r="AE221" i="5"/>
  <c r="AG221" i="5" s="1"/>
  <c r="AI221" i="5" s="1"/>
  <c r="AE228" i="5"/>
  <c r="AG228" i="5" s="1"/>
  <c r="AI228" i="5" s="1"/>
  <c r="AE236" i="5"/>
  <c r="AG236" i="5" s="1"/>
  <c r="AI236" i="5" s="1"/>
  <c r="AE252" i="5"/>
  <c r="AG252" i="5" s="1"/>
  <c r="AI252" i="5" s="1"/>
  <c r="AE260" i="5"/>
  <c r="AG260" i="5" s="1"/>
  <c r="AI260" i="5" s="1"/>
  <c r="AE268" i="5"/>
  <c r="AG268" i="5" s="1"/>
  <c r="AI268" i="5" s="1"/>
  <c r="AE276" i="5"/>
  <c r="AG276" i="5" s="1"/>
  <c r="AI276" i="5" s="1"/>
  <c r="AE283" i="5"/>
  <c r="AG283" i="5" s="1"/>
  <c r="AI283" i="5" s="1"/>
  <c r="AE290" i="5"/>
  <c r="AG290" i="5" s="1"/>
  <c r="AI290" i="5" s="1"/>
  <c r="AE298" i="5"/>
  <c r="AG298" i="5" s="1"/>
  <c r="AI298" i="5" s="1"/>
  <c r="AE306" i="5"/>
  <c r="AG306" i="5" s="1"/>
  <c r="AI306" i="5" s="1"/>
  <c r="AE130" i="5"/>
  <c r="AG130" i="5" s="1"/>
  <c r="AI130" i="5" s="1"/>
  <c r="AE183" i="5"/>
  <c r="AG183" i="5" s="1"/>
  <c r="AI183" i="5" s="1"/>
  <c r="AE113" i="5"/>
  <c r="AG113" i="5" s="1"/>
  <c r="AI113" i="5" s="1"/>
  <c r="AE315" i="5"/>
  <c r="AG315" i="5" s="1"/>
  <c r="AI315" i="5" s="1"/>
  <c r="AE331" i="5"/>
  <c r="AG331" i="5" s="1"/>
  <c r="AI331" i="5" s="1"/>
  <c r="AE108" i="5"/>
  <c r="AG108" i="5" s="1"/>
  <c r="AI108" i="5" s="1"/>
  <c r="AE161" i="5"/>
  <c r="AG161" i="5" s="1"/>
  <c r="AI161" i="5" s="1"/>
  <c r="AE375" i="5"/>
  <c r="AG375" i="5" s="1"/>
  <c r="AI375" i="5" s="1"/>
  <c r="AE382" i="5"/>
  <c r="AG382" i="5" s="1"/>
  <c r="AI382" i="5" s="1"/>
  <c r="AE433" i="5"/>
  <c r="AG433" i="5" s="1"/>
  <c r="AI433" i="5" s="1"/>
  <c r="AE441" i="5"/>
  <c r="AG441" i="5" s="1"/>
  <c r="AI441" i="5" s="1"/>
  <c r="AE501" i="5"/>
  <c r="AG501" i="5" s="1"/>
  <c r="AI501" i="5" s="1"/>
  <c r="AE542" i="5"/>
  <c r="AG542" i="5" s="1"/>
  <c r="AI542" i="5" s="1"/>
  <c r="AE471" i="5"/>
  <c r="AG471" i="5" s="1"/>
  <c r="AI471" i="5" s="1"/>
  <c r="AE307" i="5"/>
  <c r="AG307" i="5" s="1"/>
  <c r="AI307" i="5" s="1"/>
  <c r="AE449" i="5"/>
  <c r="AG449" i="5" s="1"/>
  <c r="AI449" i="5" s="1"/>
  <c r="G465" i="8" l="1"/>
  <c r="N465" i="8" s="1"/>
  <c r="AK441" i="5"/>
  <c r="G317" i="8"/>
  <c r="N317" i="8" s="1"/>
  <c r="AK298" i="5"/>
  <c r="G237" i="8"/>
  <c r="N237" i="8" s="1"/>
  <c r="AK221" i="5"/>
  <c r="G107" i="8"/>
  <c r="N107" i="8" s="1"/>
  <c r="AK98" i="5"/>
  <c r="G20" i="8"/>
  <c r="N20" i="8" s="1"/>
  <c r="AK20" i="5"/>
  <c r="G138" i="8"/>
  <c r="N138" i="8" s="1"/>
  <c r="AK128" i="5"/>
  <c r="AE105" i="5"/>
  <c r="AG105" i="5" s="1"/>
  <c r="AI105" i="5" s="1"/>
  <c r="G38" i="8"/>
  <c r="N38" i="8" s="1"/>
  <c r="AK36" i="5"/>
  <c r="G177" i="8"/>
  <c r="N177" i="8" s="1"/>
  <c r="AK165" i="5"/>
  <c r="G109" i="8"/>
  <c r="N109" i="8" s="1"/>
  <c r="AK100" i="5"/>
  <c r="G82" i="8"/>
  <c r="N82" i="8" s="1"/>
  <c r="AK77" i="5"/>
  <c r="G453" i="8"/>
  <c r="N453" i="8" s="1"/>
  <c r="AK429" i="5"/>
  <c r="G303" i="8"/>
  <c r="N303" i="8" s="1"/>
  <c r="AK285" i="5"/>
  <c r="G287" i="8"/>
  <c r="N287" i="8" s="1"/>
  <c r="AK270" i="5"/>
  <c r="AF32" i="4"/>
  <c r="AH32" i="4" s="1"/>
  <c r="AJ32" i="4" s="1"/>
  <c r="AL32" i="4" s="1"/>
  <c r="L228" i="8" s="1"/>
  <c r="L32" i="4"/>
  <c r="N32" i="4" s="1"/>
  <c r="P32" i="4" s="1"/>
  <c r="U32" i="4"/>
  <c r="W32" i="4" s="1"/>
  <c r="Y32" i="4" s="1"/>
  <c r="AA32" i="4" s="1"/>
  <c r="K228" i="8" s="1"/>
  <c r="G184" i="8"/>
  <c r="N184" i="8" s="1"/>
  <c r="AK171" i="5"/>
  <c r="G313" i="8"/>
  <c r="N313" i="8" s="1"/>
  <c r="AK294" i="5"/>
  <c r="G257" i="8"/>
  <c r="N257" i="8" s="1"/>
  <c r="AK240" i="5"/>
  <c r="G249" i="8"/>
  <c r="N249" i="8" s="1"/>
  <c r="AK232" i="5"/>
  <c r="G193" i="8"/>
  <c r="N193" i="8" s="1"/>
  <c r="AK180" i="5"/>
  <c r="G222" i="8"/>
  <c r="N222" i="8" s="1"/>
  <c r="AK208" i="5"/>
  <c r="G33" i="8"/>
  <c r="N33" i="8" s="1"/>
  <c r="AK32" i="5"/>
  <c r="G9" i="8"/>
  <c r="N9" i="8" s="1"/>
  <c r="AK10" i="5"/>
  <c r="G56" i="8"/>
  <c r="N56" i="8" s="1"/>
  <c r="AK53" i="5"/>
  <c r="G127" i="8"/>
  <c r="N127" i="8" s="1"/>
  <c r="AK117" i="5"/>
  <c r="G111" i="8"/>
  <c r="N111" i="8" s="1"/>
  <c r="AK102" i="5"/>
  <c r="G234" i="8"/>
  <c r="N234" i="8" s="1"/>
  <c r="AK218" i="5"/>
  <c r="G218" i="8"/>
  <c r="N218" i="8" s="1"/>
  <c r="AK204" i="5"/>
  <c r="G560" i="8"/>
  <c r="N560" i="8" s="1"/>
  <c r="AK533" i="5"/>
  <c r="G425" i="8"/>
  <c r="N425" i="8" s="1"/>
  <c r="AK402" i="5"/>
  <c r="G195" i="8"/>
  <c r="N195" i="8" s="1"/>
  <c r="AK182" i="5"/>
  <c r="G444" i="8"/>
  <c r="N444" i="8" s="1"/>
  <c r="AK420" i="5"/>
  <c r="G320" i="8"/>
  <c r="N320" i="8" s="1"/>
  <c r="AK301" i="5"/>
  <c r="G240" i="8"/>
  <c r="N240" i="8" s="1"/>
  <c r="AK223" i="5"/>
  <c r="G216" i="8"/>
  <c r="N216" i="8" s="1"/>
  <c r="AK202" i="5"/>
  <c r="G345" i="8"/>
  <c r="N345" i="8" s="1"/>
  <c r="AK325" i="5"/>
  <c r="G225" i="8"/>
  <c r="N225" i="8" s="1"/>
  <c r="AK211" i="5"/>
  <c r="G258" i="8"/>
  <c r="N258" i="8" s="1"/>
  <c r="AK241" i="5"/>
  <c r="G176" i="8"/>
  <c r="N176" i="8" s="1"/>
  <c r="AK164" i="5"/>
  <c r="G76" i="8"/>
  <c r="N76" i="8" s="1"/>
  <c r="AK72" i="5"/>
  <c r="G473" i="8"/>
  <c r="N473" i="8" s="1"/>
  <c r="AK449" i="5"/>
  <c r="G301" i="8"/>
  <c r="N301" i="8" s="1"/>
  <c r="AK283" i="5"/>
  <c r="G205" i="8"/>
  <c r="N205" i="8" s="1"/>
  <c r="AK192" i="5"/>
  <c r="G164" i="8"/>
  <c r="N164" i="8" s="1"/>
  <c r="AK153" i="5"/>
  <c r="G235" i="8"/>
  <c r="N235" i="8" s="1"/>
  <c r="AK219" i="5"/>
  <c r="G457" i="8"/>
  <c r="N457" i="8" s="1"/>
  <c r="AK433" i="5"/>
  <c r="G173" i="8"/>
  <c r="N173" i="8" s="1"/>
  <c r="AK161" i="5"/>
  <c r="G335" i="8"/>
  <c r="N335" i="8" s="1"/>
  <c r="AK315" i="5"/>
  <c r="G309" i="8"/>
  <c r="N309" i="8" s="1"/>
  <c r="AK290" i="5"/>
  <c r="G285" i="8"/>
  <c r="N285" i="8" s="1"/>
  <c r="AK268" i="5"/>
  <c r="G277" i="8"/>
  <c r="N277" i="8" s="1"/>
  <c r="AK260" i="5"/>
  <c r="G197" i="8"/>
  <c r="N197" i="8" s="1"/>
  <c r="AK184" i="5"/>
  <c r="G189" i="8"/>
  <c r="N189" i="8" s="1"/>
  <c r="AK176" i="5"/>
  <c r="G71" i="8"/>
  <c r="N71" i="8" s="1"/>
  <c r="AK67" i="5"/>
  <c r="G50" i="8"/>
  <c r="N50" i="8" s="1"/>
  <c r="AK47" i="5"/>
  <c r="AE43" i="5"/>
  <c r="AG43" i="5" s="1"/>
  <c r="AI43" i="5" s="1"/>
  <c r="G128" i="8"/>
  <c r="N128" i="8" s="1"/>
  <c r="AK118" i="5"/>
  <c r="G86" i="8"/>
  <c r="N86" i="8" s="1"/>
  <c r="AK80" i="5"/>
  <c r="G80" i="8"/>
  <c r="N80" i="8" s="1"/>
  <c r="AK75" i="5"/>
  <c r="G230" i="8"/>
  <c r="N230" i="8" s="1"/>
  <c r="AK214" i="5"/>
  <c r="G429" i="8"/>
  <c r="N429" i="8" s="1"/>
  <c r="AK406" i="5"/>
  <c r="G413" i="8"/>
  <c r="N413" i="8" s="1"/>
  <c r="AK390" i="5"/>
  <c r="G183" i="8"/>
  <c r="N183" i="8" s="1"/>
  <c r="AK170" i="5"/>
  <c r="G341" i="8"/>
  <c r="N341" i="8" s="1"/>
  <c r="AK321" i="5"/>
  <c r="G302" i="8"/>
  <c r="N302" i="8" s="1"/>
  <c r="AK284" i="5"/>
  <c r="AF38" i="4"/>
  <c r="AH38" i="4" s="1"/>
  <c r="AJ38" i="4" s="1"/>
  <c r="AL38" i="4" s="1"/>
  <c r="L306" i="8" s="1"/>
  <c r="L38" i="4"/>
  <c r="N38" i="4" s="1"/>
  <c r="P38" i="4" s="1"/>
  <c r="U38" i="4"/>
  <c r="W38" i="4" s="1"/>
  <c r="Y38" i="4" s="1"/>
  <c r="AA38" i="4" s="1"/>
  <c r="K306" i="8" s="1"/>
  <c r="G318" i="8"/>
  <c r="N318" i="8" s="1"/>
  <c r="AK299" i="5"/>
  <c r="G40" i="8"/>
  <c r="N40" i="8" s="1"/>
  <c r="AK37" i="5"/>
  <c r="G165" i="8"/>
  <c r="N165" i="8" s="1"/>
  <c r="AK154" i="5"/>
  <c r="G501" i="8"/>
  <c r="N501" i="8" s="1"/>
  <c r="AK476" i="5"/>
  <c r="G385" i="8"/>
  <c r="N385" i="8" s="1"/>
  <c r="AK363" i="5"/>
  <c r="AE300" i="5"/>
  <c r="AG300" i="5" s="1"/>
  <c r="AI300" i="5" s="1"/>
  <c r="G271" i="8"/>
  <c r="N271" i="8" s="1"/>
  <c r="AK254" i="5"/>
  <c r="G255" i="8"/>
  <c r="N255" i="8" s="1"/>
  <c r="AK238" i="5"/>
  <c r="G239" i="8"/>
  <c r="N239" i="8" s="1"/>
  <c r="AK222" i="5"/>
  <c r="G321" i="8"/>
  <c r="N321" i="8" s="1"/>
  <c r="AK302" i="5"/>
  <c r="G289" i="8"/>
  <c r="N289" i="8" s="1"/>
  <c r="AK272" i="5"/>
  <c r="G265" i="8"/>
  <c r="N265" i="8" s="1"/>
  <c r="AK248" i="5"/>
  <c r="AE200" i="5"/>
  <c r="AG200" i="5" s="1"/>
  <c r="AI200" i="5" s="1"/>
  <c r="G201" i="8"/>
  <c r="N201" i="8" s="1"/>
  <c r="AK188" i="5"/>
  <c r="G185" i="8"/>
  <c r="N185" i="8" s="1"/>
  <c r="AK172" i="5"/>
  <c r="G322" i="8"/>
  <c r="N322" i="8" s="1"/>
  <c r="AK303" i="5"/>
  <c r="G148" i="8"/>
  <c r="N148" i="8" s="1"/>
  <c r="AK138" i="5"/>
  <c r="AF14" i="4"/>
  <c r="AH14" i="4" s="1"/>
  <c r="AJ14" i="4" s="1"/>
  <c r="AL14" i="4" s="1"/>
  <c r="L84" i="8" s="1"/>
  <c r="U14" i="4"/>
  <c r="W14" i="4" s="1"/>
  <c r="Y14" i="4" s="1"/>
  <c r="AA14" i="4" s="1"/>
  <c r="K84" i="8" s="1"/>
  <c r="L14" i="4"/>
  <c r="N14" i="4" s="1"/>
  <c r="P14" i="4" s="1"/>
  <c r="G495" i="8"/>
  <c r="N495" i="8" s="1"/>
  <c r="AK470" i="5"/>
  <c r="G433" i="8"/>
  <c r="N433" i="8" s="1"/>
  <c r="AK409" i="5"/>
  <c r="G304" i="8"/>
  <c r="N304" i="8" s="1"/>
  <c r="AK286" i="5"/>
  <c r="G272" i="8"/>
  <c r="N272" i="8" s="1"/>
  <c r="AK255" i="5"/>
  <c r="G190" i="8"/>
  <c r="N190" i="8" s="1"/>
  <c r="AK177" i="5"/>
  <c r="G58" i="8"/>
  <c r="N58" i="8" s="1"/>
  <c r="AK55" i="5"/>
  <c r="G52" i="8"/>
  <c r="N52" i="8" s="1"/>
  <c r="AK49" i="5"/>
  <c r="G88" i="8"/>
  <c r="N88" i="8" s="1"/>
  <c r="AK82" i="5"/>
  <c r="G475" i="8"/>
  <c r="N475" i="8" s="1"/>
  <c r="AK451" i="5"/>
  <c r="G527" i="8"/>
  <c r="N527" i="8" s="1"/>
  <c r="AK501" i="5"/>
  <c r="G117" i="8"/>
  <c r="N117" i="8" s="1"/>
  <c r="AK108" i="5"/>
  <c r="G253" i="8"/>
  <c r="N253" i="8" s="1"/>
  <c r="AK236" i="5"/>
  <c r="G270" i="8"/>
  <c r="N270" i="8" s="1"/>
  <c r="AK253" i="5"/>
  <c r="G159" i="8"/>
  <c r="N159" i="8" s="1"/>
  <c r="AK149" i="5"/>
  <c r="G231" i="8"/>
  <c r="N231" i="8" s="1"/>
  <c r="AK215" i="5"/>
  <c r="U30" i="4"/>
  <c r="W30" i="4" s="1"/>
  <c r="Y30" i="4" s="1"/>
  <c r="AA30" i="4" s="1"/>
  <c r="K214" i="8" s="1"/>
  <c r="AF30" i="4"/>
  <c r="AH30" i="4" s="1"/>
  <c r="AJ30" i="4" s="1"/>
  <c r="AL30" i="4" s="1"/>
  <c r="L214" i="8" s="1"/>
  <c r="L30" i="4"/>
  <c r="N30" i="4" s="1"/>
  <c r="P30" i="4" s="1"/>
  <c r="G326" i="8"/>
  <c r="N326" i="8" s="1"/>
  <c r="AK307" i="5"/>
  <c r="G570" i="8"/>
  <c r="N570" i="8" s="1"/>
  <c r="AK542" i="5"/>
  <c r="AE367" i="5"/>
  <c r="AG367" i="5" s="1"/>
  <c r="AI367" i="5" s="1"/>
  <c r="G351" i="8"/>
  <c r="N351" i="8" s="1"/>
  <c r="AK331" i="5"/>
  <c r="AE175" i="5"/>
  <c r="AG175" i="5" s="1"/>
  <c r="AI175" i="5" s="1"/>
  <c r="G293" i="8"/>
  <c r="N293" i="8" s="1"/>
  <c r="AK276" i="5"/>
  <c r="G113" i="8"/>
  <c r="N113" i="8" s="1"/>
  <c r="AK104" i="5"/>
  <c r="G74" i="8"/>
  <c r="N74" i="8" s="1"/>
  <c r="AK70" i="5"/>
  <c r="G137" i="8"/>
  <c r="N137" i="8" s="1"/>
  <c r="AK127" i="5"/>
  <c r="G442" i="8"/>
  <c r="N442" i="8" s="1"/>
  <c r="AK418" i="5"/>
  <c r="G210" i="8"/>
  <c r="N210" i="8" s="1"/>
  <c r="AK197" i="5"/>
  <c r="G600" i="8"/>
  <c r="N600" i="8" s="1"/>
  <c r="AK572" i="5"/>
  <c r="G421" i="8"/>
  <c r="N421" i="8" s="1"/>
  <c r="AK398" i="5"/>
  <c r="AE334" i="5"/>
  <c r="AG334" i="5" s="1"/>
  <c r="AI334" i="5" s="1"/>
  <c r="G220" i="8"/>
  <c r="N220" i="8" s="1"/>
  <c r="AK206" i="5"/>
  <c r="U44" i="4"/>
  <c r="W44" i="4" s="1"/>
  <c r="Y44" i="4" s="1"/>
  <c r="AA44" i="4" s="1"/>
  <c r="K373" i="8" s="1"/>
  <c r="L44" i="4"/>
  <c r="N44" i="4" s="1"/>
  <c r="P44" i="4" s="1"/>
  <c r="AF44" i="4"/>
  <c r="AH44" i="4" s="1"/>
  <c r="AJ44" i="4" s="1"/>
  <c r="AL44" i="4" s="1"/>
  <c r="L373" i="8" s="1"/>
  <c r="G365" i="8"/>
  <c r="N365" i="8" s="1"/>
  <c r="AK345" i="5"/>
  <c r="G217" i="8"/>
  <c r="N217" i="8" s="1"/>
  <c r="AK203" i="5"/>
  <c r="G156" i="8"/>
  <c r="N156" i="8" s="1"/>
  <c r="AK146" i="5"/>
  <c r="G136" i="8"/>
  <c r="N136" i="8" s="1"/>
  <c r="AK126" i="5"/>
  <c r="G334" i="8"/>
  <c r="N334" i="8" s="1"/>
  <c r="AK314" i="5"/>
  <c r="AG6" i="5"/>
  <c r="G420" i="8"/>
  <c r="N420" i="8" s="1"/>
  <c r="AK397" i="5"/>
  <c r="G585" i="8"/>
  <c r="N585" i="8" s="1"/>
  <c r="AK557" i="5"/>
  <c r="G469" i="8"/>
  <c r="N469" i="8" s="1"/>
  <c r="AK445" i="5"/>
  <c r="G461" i="8"/>
  <c r="N461" i="8" s="1"/>
  <c r="AK437" i="5"/>
  <c r="G393" i="8"/>
  <c r="N393" i="8" s="1"/>
  <c r="AK371" i="5"/>
  <c r="G363" i="8"/>
  <c r="N363" i="8" s="1"/>
  <c r="AK343" i="5"/>
  <c r="G305" i="8"/>
  <c r="N305" i="8" s="1"/>
  <c r="AK287" i="5"/>
  <c r="G229" i="8"/>
  <c r="N229" i="8" s="1"/>
  <c r="AK213" i="5"/>
  <c r="G100" i="8"/>
  <c r="N100" i="8" s="1"/>
  <c r="AK93" i="5"/>
  <c r="G254" i="8"/>
  <c r="N254" i="8" s="1"/>
  <c r="AK237" i="5"/>
  <c r="G167" i="8"/>
  <c r="N167" i="8" s="1"/>
  <c r="AK156" i="5"/>
  <c r="G59" i="8"/>
  <c r="N59" i="8" s="1"/>
  <c r="AK56" i="5"/>
  <c r="G151" i="8"/>
  <c r="N151" i="8" s="1"/>
  <c r="AK141" i="5"/>
  <c r="G23" i="8"/>
  <c r="N23" i="8" s="1"/>
  <c r="AK22" i="5"/>
  <c r="G573" i="8"/>
  <c r="N573" i="8" s="1"/>
  <c r="AK545" i="5"/>
  <c r="U26" i="4"/>
  <c r="W26" i="4" s="1"/>
  <c r="Y26" i="4" s="1"/>
  <c r="AA26" i="4" s="1"/>
  <c r="K179" i="8" s="1"/>
  <c r="L26" i="4"/>
  <c r="N26" i="4" s="1"/>
  <c r="P26" i="4" s="1"/>
  <c r="AF26" i="4"/>
  <c r="AH26" i="4" s="1"/>
  <c r="AJ26" i="4" s="1"/>
  <c r="AL26" i="4" s="1"/>
  <c r="L179" i="8" s="1"/>
  <c r="G288" i="8"/>
  <c r="N288" i="8" s="1"/>
  <c r="AK271" i="5"/>
  <c r="G256" i="8"/>
  <c r="N256" i="8" s="1"/>
  <c r="AK239" i="5"/>
  <c r="U25" i="4"/>
  <c r="W25" i="4" s="1"/>
  <c r="Y25" i="4" s="1"/>
  <c r="AA25" i="4" s="1"/>
  <c r="K172" i="8" s="1"/>
  <c r="L25" i="4"/>
  <c r="N25" i="4" s="1"/>
  <c r="P25" i="4" s="1"/>
  <c r="AF25" i="4"/>
  <c r="AH25" i="4" s="1"/>
  <c r="AJ25" i="4" s="1"/>
  <c r="AL25" i="4" s="1"/>
  <c r="L172" i="8" s="1"/>
  <c r="G369" i="8"/>
  <c r="N369" i="8" s="1"/>
  <c r="AK349" i="5"/>
  <c r="G329" i="8"/>
  <c r="N329" i="8" s="1"/>
  <c r="AK310" i="5"/>
  <c r="G286" i="8"/>
  <c r="N286" i="8" s="1"/>
  <c r="AK269" i="5"/>
  <c r="G350" i="8"/>
  <c r="N350" i="8" s="1"/>
  <c r="AK330" i="5"/>
  <c r="AF9" i="4"/>
  <c r="AH9" i="4" s="1"/>
  <c r="AJ9" i="4" s="1"/>
  <c r="AL9" i="4" s="1"/>
  <c r="L39" i="8" s="1"/>
  <c r="U9" i="4"/>
  <c r="W9" i="4" s="1"/>
  <c r="Y9" i="4" s="1"/>
  <c r="AA9" i="4" s="1"/>
  <c r="K39" i="8" s="1"/>
  <c r="L9" i="4"/>
  <c r="N9" i="4" s="1"/>
  <c r="P9" i="4" s="1"/>
  <c r="G65" i="8"/>
  <c r="N65" i="8" s="1"/>
  <c r="AK62" i="5"/>
  <c r="AE387" i="5"/>
  <c r="AG387" i="5" s="1"/>
  <c r="AI387" i="5" s="1"/>
  <c r="G496" i="8"/>
  <c r="N496" i="8" s="1"/>
  <c r="AK471" i="5"/>
  <c r="G405" i="8"/>
  <c r="N405" i="8" s="1"/>
  <c r="AK382" i="5"/>
  <c r="G397" i="8"/>
  <c r="N397" i="8" s="1"/>
  <c r="AK375" i="5"/>
  <c r="AE339" i="5"/>
  <c r="AG339" i="5" s="1"/>
  <c r="AI339" i="5" s="1"/>
  <c r="G123" i="8"/>
  <c r="N123" i="8" s="1"/>
  <c r="AK113" i="5"/>
  <c r="G196" i="8"/>
  <c r="N196" i="8" s="1"/>
  <c r="AK183" i="5"/>
  <c r="G140" i="8"/>
  <c r="N140" i="8" s="1"/>
  <c r="AK130" i="5"/>
  <c r="G325" i="8"/>
  <c r="N325" i="8" s="1"/>
  <c r="AK306" i="5"/>
  <c r="G269" i="8"/>
  <c r="N269" i="8" s="1"/>
  <c r="AK252" i="5"/>
  <c r="AE244" i="5"/>
  <c r="AG244" i="5" s="1"/>
  <c r="AI244" i="5" s="1"/>
  <c r="G245" i="8"/>
  <c r="N245" i="8" s="1"/>
  <c r="AK228" i="5"/>
  <c r="G206" i="8"/>
  <c r="N206" i="8" s="1"/>
  <c r="AK193" i="5"/>
  <c r="G85" i="8"/>
  <c r="N85" i="8" s="1"/>
  <c r="AK79" i="5"/>
  <c r="G157" i="8"/>
  <c r="N157" i="8" s="1"/>
  <c r="AK147" i="5"/>
  <c r="G144" i="8"/>
  <c r="N144" i="8" s="1"/>
  <c r="AK134" i="5"/>
  <c r="G36" i="8"/>
  <c r="N36" i="8" s="1"/>
  <c r="AK34" i="5"/>
  <c r="G8" i="8"/>
  <c r="N8" i="8" s="1"/>
  <c r="AK9" i="5"/>
  <c r="G441" i="8"/>
  <c r="N441" i="8" s="1"/>
  <c r="AK417" i="5"/>
  <c r="G199" i="8"/>
  <c r="N199" i="8" s="1"/>
  <c r="AK186" i="5"/>
  <c r="G448" i="8"/>
  <c r="N448" i="8" s="1"/>
  <c r="AK424" i="5"/>
  <c r="G336" i="8"/>
  <c r="N336" i="8" s="1"/>
  <c r="AK316" i="5"/>
  <c r="G212" i="8"/>
  <c r="N212" i="8" s="1"/>
  <c r="AK199" i="5"/>
  <c r="G233" i="8"/>
  <c r="N233" i="8" s="1"/>
  <c r="AK217" i="5"/>
  <c r="G28" i="8"/>
  <c r="N28" i="8" s="1"/>
  <c r="AK27" i="5"/>
  <c r="G438" i="8"/>
  <c r="N438" i="8" s="1"/>
  <c r="AK414" i="5"/>
  <c r="G409" i="8"/>
  <c r="N409" i="8" s="1"/>
  <c r="AK386" i="5"/>
  <c r="G401" i="8"/>
  <c r="N401" i="8" s="1"/>
  <c r="AK378" i="5"/>
  <c r="G200" i="8"/>
  <c r="N200" i="8" s="1"/>
  <c r="AK187" i="5"/>
  <c r="G297" i="8"/>
  <c r="N297" i="8" s="1"/>
  <c r="AK279" i="5"/>
  <c r="G281" i="8"/>
  <c r="N281" i="8" s="1"/>
  <c r="AK264" i="5"/>
  <c r="G273" i="8"/>
  <c r="N273" i="8" s="1"/>
  <c r="AK256" i="5"/>
  <c r="G241" i="8"/>
  <c r="N241" i="8" s="1"/>
  <c r="AK224" i="5"/>
  <c r="G290" i="8"/>
  <c r="N290" i="8" s="1"/>
  <c r="AK273" i="5"/>
  <c r="G171" i="8"/>
  <c r="N171" i="8" s="1"/>
  <c r="AK160" i="5"/>
  <c r="G338" i="8"/>
  <c r="N338" i="8" s="1"/>
  <c r="AK318" i="5"/>
  <c r="G81" i="8"/>
  <c r="N81" i="8" s="1"/>
  <c r="AK76" i="5"/>
  <c r="G187" i="8"/>
  <c r="N187" i="8" s="1"/>
  <c r="AK174" i="5"/>
  <c r="U45" i="4"/>
  <c r="W45" i="4" s="1"/>
  <c r="Y45" i="4" s="1"/>
  <c r="AA45" i="4" s="1"/>
  <c r="K377" i="8" s="1"/>
  <c r="L45" i="4"/>
  <c r="N45" i="4" s="1"/>
  <c r="P45" i="4" s="1"/>
  <c r="AF45" i="4"/>
  <c r="AH45" i="4" s="1"/>
  <c r="AJ45" i="4" s="1"/>
  <c r="AL45" i="4" s="1"/>
  <c r="L377" i="8" s="1"/>
  <c r="G337" i="8"/>
  <c r="N337" i="8" s="1"/>
  <c r="AK317" i="5"/>
  <c r="G209" i="8"/>
  <c r="N209" i="8" s="1"/>
  <c r="AK196" i="5"/>
  <c r="G242" i="8"/>
  <c r="N242" i="8" s="1"/>
  <c r="AK225" i="5"/>
  <c r="G226" i="8"/>
  <c r="N226" i="8" s="1"/>
  <c r="AK212" i="5"/>
  <c r="G174" i="8"/>
  <c r="N174" i="8" s="1"/>
  <c r="AK162" i="5"/>
  <c r="G12" i="8"/>
  <c r="N12" i="8" s="1"/>
  <c r="AK12" i="5"/>
  <c r="G135" i="8"/>
  <c r="N135" i="8" s="1"/>
  <c r="AK125" i="5"/>
  <c r="AF17" i="4"/>
  <c r="AH17" i="4" s="1"/>
  <c r="AJ17" i="4" s="1"/>
  <c r="AL17" i="4" s="1"/>
  <c r="L102" i="8" s="1"/>
  <c r="L17" i="4"/>
  <c r="N17" i="4" s="1"/>
  <c r="P17" i="4" s="1"/>
  <c r="U17" i="4"/>
  <c r="W17" i="4" s="1"/>
  <c r="Y17" i="4" s="1"/>
  <c r="AA17" i="4" s="1"/>
  <c r="K102" i="8" s="1"/>
  <c r="G16" i="8"/>
  <c r="N16" i="8" s="1"/>
  <c r="AK16" i="5"/>
  <c r="G105" i="8"/>
  <c r="N105" i="8" s="1"/>
  <c r="AK97" i="5"/>
  <c r="G474" i="8"/>
  <c r="N474" i="8" s="1"/>
  <c r="AK450" i="5"/>
  <c r="G556" i="8"/>
  <c r="N556" i="8" s="1"/>
  <c r="AK529" i="5"/>
  <c r="G204" i="8"/>
  <c r="N204" i="8" s="1"/>
  <c r="AK191" i="5"/>
  <c r="G221" i="8"/>
  <c r="N221" i="8" s="1"/>
  <c r="AK207" i="5"/>
  <c r="G333" i="8"/>
  <c r="N333" i="8" s="1"/>
  <c r="AK313" i="5"/>
  <c r="G143" i="8"/>
  <c r="N143" i="8" s="1"/>
  <c r="AK133" i="5"/>
  <c r="N30" i="6"/>
  <c r="H18" i="8"/>
  <c r="AE359" i="5"/>
  <c r="AG359" i="5" s="1"/>
  <c r="AI359" i="5" s="1"/>
  <c r="AE17" i="5"/>
  <c r="AG17" i="5" s="1"/>
  <c r="AI17" i="5" s="1"/>
  <c r="AE28" i="5"/>
  <c r="AG28" i="5" s="1"/>
  <c r="AI28" i="5" s="1"/>
  <c r="AE531" i="5"/>
  <c r="AG531" i="5" s="1"/>
  <c r="AI531" i="5" s="1"/>
  <c r="AE522" i="5"/>
  <c r="AG522" i="5" s="1"/>
  <c r="AI522" i="5" s="1"/>
  <c r="AE168" i="5"/>
  <c r="AG168" i="5" s="1"/>
  <c r="AI168" i="5" s="1"/>
  <c r="AE565" i="5"/>
  <c r="AG565" i="5" s="1"/>
  <c r="AI565" i="5" s="1"/>
  <c r="AE341" i="5"/>
  <c r="AG341" i="5" s="1"/>
  <c r="AI341" i="5" s="1"/>
  <c r="AE426" i="5"/>
  <c r="AG426" i="5" s="1"/>
  <c r="AI426" i="5" s="1"/>
  <c r="AE578" i="5"/>
  <c r="AG578" i="5" s="1"/>
  <c r="AI578" i="5" s="1"/>
  <c r="AE245" i="5"/>
  <c r="AG245" i="5" s="1"/>
  <c r="AI245" i="5" s="1"/>
  <c r="AE579" i="5"/>
  <c r="AG579" i="5" s="1"/>
  <c r="AI579" i="5" s="1"/>
  <c r="AE486" i="5"/>
  <c r="AG486" i="5" s="1"/>
  <c r="AI486" i="5" s="1"/>
  <c r="AE427" i="5"/>
  <c r="AG427" i="5" s="1"/>
  <c r="AI427" i="5" s="1"/>
  <c r="AE373" i="5"/>
  <c r="AG373" i="5" s="1"/>
  <c r="AI373" i="5" s="1"/>
  <c r="AE521" i="5"/>
  <c r="AG521" i="5" s="1"/>
  <c r="AI521" i="5" s="1"/>
  <c r="AE459" i="5"/>
  <c r="AG459" i="5" s="1"/>
  <c r="AI459" i="5" s="1"/>
  <c r="AE210" i="5"/>
  <c r="AG210" i="5" s="1"/>
  <c r="AI210" i="5" s="1"/>
  <c r="AE480" i="5"/>
  <c r="AG480" i="5" s="1"/>
  <c r="AI480" i="5" s="1"/>
  <c r="AE376" i="5"/>
  <c r="AG376" i="5" s="1"/>
  <c r="AI376" i="5" s="1"/>
  <c r="AE354" i="5"/>
  <c r="AG354" i="5" s="1"/>
  <c r="AI354" i="5" s="1"/>
  <c r="AE323" i="5"/>
  <c r="AG323" i="5" s="1"/>
  <c r="AI323" i="5" s="1"/>
  <c r="AE296" i="5"/>
  <c r="AG296" i="5" s="1"/>
  <c r="AI296" i="5" s="1"/>
  <c r="AE266" i="5"/>
  <c r="AG266" i="5" s="1"/>
  <c r="AI266" i="5" s="1"/>
  <c r="AE234" i="5"/>
  <c r="AG234" i="5" s="1"/>
  <c r="AI234" i="5" s="1"/>
  <c r="AE370" i="5"/>
  <c r="AG370" i="5" s="1"/>
  <c r="AI370" i="5" s="1"/>
  <c r="AE89" i="5"/>
  <c r="AG89" i="5" s="1"/>
  <c r="AI89" i="5" s="1"/>
  <c r="AE110" i="5"/>
  <c r="AG110" i="5" s="1"/>
  <c r="AI110" i="5" s="1"/>
  <c r="AE148" i="5"/>
  <c r="AG148" i="5" s="1"/>
  <c r="AI148" i="5" s="1"/>
  <c r="AE144" i="5"/>
  <c r="AG144" i="5" s="1"/>
  <c r="AI144" i="5" s="1"/>
  <c r="AE81" i="5"/>
  <c r="AG81" i="5" s="1"/>
  <c r="AI81" i="5" s="1"/>
  <c r="AE38" i="5"/>
  <c r="AG38" i="5" s="1"/>
  <c r="AI38" i="5" s="1"/>
  <c r="AE84" i="5"/>
  <c r="AG84" i="5" s="1"/>
  <c r="AI84" i="5" s="1"/>
  <c r="AE577" i="5"/>
  <c r="AG577" i="5" s="1"/>
  <c r="AI577" i="5" s="1"/>
  <c r="AE581" i="5"/>
  <c r="AG581" i="5" s="1"/>
  <c r="AI581" i="5" s="1"/>
  <c r="AE526" i="5"/>
  <c r="AG526" i="5" s="1"/>
  <c r="AI526" i="5" s="1"/>
  <c r="AE143" i="5"/>
  <c r="AG143" i="5" s="1"/>
  <c r="AI143" i="5" s="1"/>
  <c r="AE87" i="5"/>
  <c r="AG87" i="5" s="1"/>
  <c r="AI87" i="5" s="1"/>
  <c r="AE190" i="5"/>
  <c r="AG190" i="5" s="1"/>
  <c r="AI190" i="5" s="1"/>
  <c r="AE550" i="5"/>
  <c r="AG550" i="5" s="1"/>
  <c r="AI550" i="5" s="1"/>
  <c r="AE457" i="5"/>
  <c r="AG457" i="5" s="1"/>
  <c r="AI457" i="5" s="1"/>
  <c r="AE567" i="5"/>
  <c r="AG567" i="5" s="1"/>
  <c r="AI567" i="5" s="1"/>
  <c r="AE536" i="5"/>
  <c r="AG536" i="5" s="1"/>
  <c r="AI536" i="5" s="1"/>
  <c r="AE411" i="5"/>
  <c r="AG411" i="5" s="1"/>
  <c r="AI411" i="5" s="1"/>
  <c r="AE537" i="5"/>
  <c r="AG537" i="5" s="1"/>
  <c r="AI537" i="5" s="1"/>
  <c r="AE355" i="5"/>
  <c r="AG355" i="5" s="1"/>
  <c r="AI355" i="5" s="1"/>
  <c r="AE195" i="5"/>
  <c r="AG195" i="5" s="1"/>
  <c r="AI195" i="5" s="1"/>
  <c r="AE440" i="5"/>
  <c r="AG440" i="5" s="1"/>
  <c r="AI440" i="5" s="1"/>
  <c r="AE78" i="5"/>
  <c r="AG78" i="5" s="1"/>
  <c r="AI78" i="5" s="1"/>
  <c r="AE111" i="5"/>
  <c r="AG111" i="5" s="1"/>
  <c r="AI111" i="5" s="1"/>
  <c r="AE71" i="5"/>
  <c r="AG71" i="5" s="1"/>
  <c r="AI71" i="5" s="1"/>
  <c r="AE74" i="5"/>
  <c r="AG74" i="5" s="1"/>
  <c r="AI74" i="5" s="1"/>
  <c r="AE68" i="5"/>
  <c r="AG68" i="5" s="1"/>
  <c r="AI68" i="5" s="1"/>
  <c r="AE508" i="5"/>
  <c r="AG508" i="5" s="1"/>
  <c r="AI508" i="5" s="1"/>
  <c r="AE472" i="5"/>
  <c r="AG472" i="5" s="1"/>
  <c r="AI472" i="5" s="1"/>
  <c r="AE151" i="5"/>
  <c r="AG151" i="5" s="1"/>
  <c r="AI151" i="5" s="1"/>
  <c r="AE337" i="5"/>
  <c r="AG337" i="5" s="1"/>
  <c r="AI337" i="5" s="1"/>
  <c r="AE216" i="5"/>
  <c r="AG216" i="5" s="1"/>
  <c r="AI216" i="5" s="1"/>
  <c r="AE509" i="5"/>
  <c r="AG509" i="5" s="1"/>
  <c r="AI509" i="5" s="1"/>
  <c r="AE124" i="5"/>
  <c r="AG124" i="5" s="1"/>
  <c r="AI124" i="5" s="1"/>
  <c r="AE574" i="5"/>
  <c r="AG574" i="5" s="1"/>
  <c r="AI574" i="5" s="1"/>
  <c r="AE492" i="5"/>
  <c r="AG492" i="5" s="1"/>
  <c r="AI492" i="5" s="1"/>
  <c r="AE277" i="5"/>
  <c r="AG277" i="5" s="1"/>
  <c r="AI277" i="5" s="1"/>
  <c r="AE532" i="5"/>
  <c r="AG532" i="5" s="1"/>
  <c r="AI532" i="5" s="1"/>
  <c r="AE489" i="5"/>
  <c r="AG489" i="5" s="1"/>
  <c r="AI489" i="5" s="1"/>
  <c r="AE431" i="5"/>
  <c r="AG431" i="5" s="1"/>
  <c r="AI431" i="5" s="1"/>
  <c r="AE463" i="5"/>
  <c r="AG463" i="5" s="1"/>
  <c r="AI463" i="5" s="1"/>
  <c r="AE289" i="5"/>
  <c r="AG289" i="5" s="1"/>
  <c r="AI289" i="5" s="1"/>
  <c r="AE259" i="5"/>
  <c r="AG259" i="5" s="1"/>
  <c r="AI259" i="5" s="1"/>
  <c r="AE227" i="5"/>
  <c r="AG227" i="5" s="1"/>
  <c r="AI227" i="5" s="1"/>
  <c r="AE499" i="5"/>
  <c r="AG499" i="5" s="1"/>
  <c r="AI499" i="5" s="1"/>
  <c r="AE379" i="5"/>
  <c r="AG379" i="5" s="1"/>
  <c r="AI379" i="5" s="1"/>
  <c r="AE335" i="5"/>
  <c r="AG335" i="5" s="1"/>
  <c r="AI335" i="5" s="1"/>
  <c r="AE374" i="5"/>
  <c r="AG374" i="5" s="1"/>
  <c r="AI374" i="5" s="1"/>
  <c r="AE7" i="5"/>
  <c r="AG7" i="5" s="1"/>
  <c r="AI7" i="5" s="1"/>
  <c r="AE166" i="5"/>
  <c r="AG166" i="5" s="1"/>
  <c r="AI166" i="5" s="1"/>
  <c r="AE13" i="5"/>
  <c r="AG13" i="5" s="1"/>
  <c r="AI13" i="5" s="1"/>
  <c r="AE35" i="5"/>
  <c r="AG35" i="5" s="1"/>
  <c r="AI35" i="5" s="1"/>
  <c r="AE57" i="5"/>
  <c r="AG57" i="5" s="1"/>
  <c r="AI57" i="5" s="1"/>
  <c r="AE534" i="5"/>
  <c r="AG534" i="5" s="1"/>
  <c r="AI534" i="5" s="1"/>
  <c r="AE425" i="5"/>
  <c r="AG425" i="5" s="1"/>
  <c r="AI425" i="5" s="1"/>
  <c r="AE502" i="5"/>
  <c r="AG502" i="5" s="1"/>
  <c r="AI502" i="5" s="1"/>
  <c r="AE430" i="5"/>
  <c r="AG430" i="5" s="1"/>
  <c r="AI430" i="5" s="1"/>
  <c r="AE99" i="5"/>
  <c r="AG99" i="5" s="1"/>
  <c r="AI99" i="5" s="1"/>
  <c r="AE554" i="5"/>
  <c r="AG554" i="5" s="1"/>
  <c r="AI554" i="5" s="1"/>
  <c r="AE469" i="5"/>
  <c r="AG469" i="5" s="1"/>
  <c r="AI469" i="5" s="1"/>
  <c r="AE311" i="5"/>
  <c r="AG311" i="5" s="1"/>
  <c r="AI311" i="5" s="1"/>
  <c r="AE555" i="5"/>
  <c r="AG555" i="5" s="1"/>
  <c r="AI555" i="5" s="1"/>
  <c r="AE407" i="5"/>
  <c r="AG407" i="5" s="1"/>
  <c r="AI407" i="5" s="1"/>
  <c r="AE540" i="5"/>
  <c r="AG540" i="5" s="1"/>
  <c r="AI540" i="5" s="1"/>
  <c r="AE358" i="5"/>
  <c r="AG358" i="5" s="1"/>
  <c r="AI358" i="5" s="1"/>
  <c r="AE150" i="5"/>
  <c r="AG150" i="5" s="1"/>
  <c r="AI150" i="5" s="1"/>
  <c r="AE25" i="5"/>
  <c r="AG25" i="5" s="1"/>
  <c r="AI25" i="5" s="1"/>
  <c r="AE428" i="5"/>
  <c r="AG428" i="5" s="1"/>
  <c r="AI428" i="5" s="1"/>
  <c r="AE412" i="5"/>
  <c r="AG412" i="5" s="1"/>
  <c r="AI412" i="5" s="1"/>
  <c r="AE26" i="5"/>
  <c r="AG26" i="5" s="1"/>
  <c r="AI26" i="5" s="1"/>
  <c r="AE29" i="5"/>
  <c r="AG29" i="5" s="1"/>
  <c r="AI29" i="5" s="1"/>
  <c r="AE136" i="5"/>
  <c r="AG136" i="5" s="1"/>
  <c r="AI136" i="5" s="1"/>
  <c r="AE63" i="5"/>
  <c r="AG63" i="5" s="1"/>
  <c r="AI63" i="5" s="1"/>
  <c r="AE145" i="5"/>
  <c r="AG145" i="5" s="1"/>
  <c r="AI145" i="5" s="1"/>
  <c r="AE59" i="5"/>
  <c r="AG59" i="5" s="1"/>
  <c r="AI59" i="5" s="1"/>
  <c r="AE504" i="5"/>
  <c r="AG504" i="5" s="1"/>
  <c r="AI504" i="5" s="1"/>
  <c r="AE139" i="5"/>
  <c r="AG139" i="5" s="1"/>
  <c r="AI139" i="5" s="1"/>
  <c r="AE421" i="5"/>
  <c r="AG421" i="5" s="1"/>
  <c r="AI421" i="5" s="1"/>
  <c r="AE530" i="5"/>
  <c r="AG530" i="5" s="1"/>
  <c r="AI530" i="5" s="1"/>
  <c r="AE280" i="5"/>
  <c r="AG280" i="5" s="1"/>
  <c r="AI280" i="5" s="1"/>
  <c r="AE422" i="5"/>
  <c r="AG422" i="5" s="1"/>
  <c r="AI422" i="5" s="1"/>
  <c r="AE33" i="5"/>
  <c r="AG33" i="5" s="1"/>
  <c r="AI33" i="5" s="1"/>
  <c r="AE570" i="5"/>
  <c r="AG570" i="5" s="1"/>
  <c r="AI570" i="5" s="1"/>
  <c r="AE528" i="5"/>
  <c r="AG528" i="5" s="1"/>
  <c r="AI528" i="5" s="1"/>
  <c r="AE478" i="5"/>
  <c r="AG478" i="5" s="1"/>
  <c r="AI478" i="5" s="1"/>
  <c r="AE396" i="5"/>
  <c r="AG396" i="5" s="1"/>
  <c r="AI396" i="5" s="1"/>
  <c r="AE365" i="5"/>
  <c r="AG365" i="5" s="1"/>
  <c r="AI365" i="5" s="1"/>
  <c r="AE514" i="5"/>
  <c r="AG514" i="5" s="1"/>
  <c r="AI514" i="5" s="1"/>
  <c r="AE263" i="5"/>
  <c r="AG263" i="5" s="1"/>
  <c r="AI263" i="5" s="1"/>
  <c r="AE179" i="5"/>
  <c r="AG179" i="5" s="1"/>
  <c r="AI179" i="5" s="1"/>
  <c r="AE368" i="5"/>
  <c r="AG368" i="5" s="1"/>
  <c r="AI368" i="5" s="1"/>
  <c r="AE347" i="5"/>
  <c r="AG347" i="5" s="1"/>
  <c r="AI347" i="5" s="1"/>
  <c r="AE288" i="5"/>
  <c r="AG288" i="5" s="1"/>
  <c r="AI288" i="5" s="1"/>
  <c r="AE258" i="5"/>
  <c r="AG258" i="5" s="1"/>
  <c r="AI258" i="5" s="1"/>
  <c r="AE226" i="5"/>
  <c r="AG226" i="5" s="1"/>
  <c r="AI226" i="5" s="1"/>
  <c r="AE362" i="5"/>
  <c r="AG362" i="5" s="1"/>
  <c r="AI362" i="5" s="1"/>
  <c r="AE131" i="5"/>
  <c r="AG131" i="5" s="1"/>
  <c r="AI131" i="5" s="1"/>
  <c r="AE30" i="5"/>
  <c r="AG30" i="5" s="1"/>
  <c r="AI30" i="5" s="1"/>
  <c r="AE86" i="5"/>
  <c r="AG86" i="5" s="1"/>
  <c r="AI86" i="5" s="1"/>
  <c r="AE40" i="5"/>
  <c r="AG40" i="5" s="1"/>
  <c r="AI40" i="5" s="1"/>
  <c r="AE295" i="5"/>
  <c r="AG295" i="5" s="1"/>
  <c r="AI295" i="5" s="1"/>
  <c r="AE468" i="5"/>
  <c r="AG468" i="5" s="1"/>
  <c r="AI468" i="5" s="1"/>
  <c r="AE452" i="5"/>
  <c r="AG452" i="5" s="1"/>
  <c r="AI452" i="5" s="1"/>
  <c r="AE434" i="5"/>
  <c r="AG434" i="5" s="1"/>
  <c r="AI434" i="5" s="1"/>
  <c r="AE201" i="5"/>
  <c r="AG201" i="5" s="1"/>
  <c r="AI201" i="5" s="1"/>
  <c r="AE410" i="5"/>
  <c r="AG410" i="5" s="1"/>
  <c r="AI410" i="5" s="1"/>
  <c r="AE194" i="5"/>
  <c r="AG194" i="5" s="1"/>
  <c r="AI194" i="5" s="1"/>
  <c r="AE523" i="5"/>
  <c r="AG523" i="5" s="1"/>
  <c r="AI523" i="5" s="1"/>
  <c r="AE326" i="5"/>
  <c r="AG326" i="5" s="1"/>
  <c r="AI326" i="5" s="1"/>
  <c r="AE559" i="5"/>
  <c r="AG559" i="5" s="1"/>
  <c r="AI559" i="5" s="1"/>
  <c r="AE466" i="5"/>
  <c r="AG466" i="5" s="1"/>
  <c r="AI466" i="5" s="1"/>
  <c r="AE404" i="5"/>
  <c r="AG404" i="5" s="1"/>
  <c r="AI404" i="5" s="1"/>
  <c r="AE494" i="5"/>
  <c r="AG494" i="5" s="1"/>
  <c r="AI494" i="5" s="1"/>
  <c r="AE432" i="5"/>
  <c r="AG432" i="5" s="1"/>
  <c r="AI432" i="5" s="1"/>
  <c r="AE416" i="5"/>
  <c r="AG416" i="5" s="1"/>
  <c r="AI416" i="5" s="1"/>
  <c r="AE8" i="5"/>
  <c r="AG8" i="5" s="1"/>
  <c r="AI8" i="5" s="1"/>
  <c r="AE41" i="5"/>
  <c r="AG41" i="5" s="1"/>
  <c r="AI41" i="5" s="1"/>
  <c r="AE122" i="5"/>
  <c r="AG122" i="5" s="1"/>
  <c r="AI122" i="5" s="1"/>
  <c r="AE69" i="5"/>
  <c r="AG69" i="5" s="1"/>
  <c r="AI69" i="5" s="1"/>
  <c r="AE54" i="5"/>
  <c r="AG54" i="5" s="1"/>
  <c r="AI54" i="5" s="1"/>
  <c r="AE23" i="5"/>
  <c r="AG23" i="5" s="1"/>
  <c r="AI23" i="5" s="1"/>
  <c r="AE64" i="5"/>
  <c r="AG64" i="5" s="1"/>
  <c r="AI64" i="5" s="1"/>
  <c r="AE92" i="5"/>
  <c r="AG92" i="5" s="1"/>
  <c r="AI92" i="5" s="1"/>
  <c r="AE477" i="5"/>
  <c r="AG477" i="5" s="1"/>
  <c r="AI477" i="5" s="1"/>
  <c r="AE233" i="5"/>
  <c r="AG233" i="5" s="1"/>
  <c r="AI233" i="5" s="1"/>
  <c r="AE573" i="5"/>
  <c r="AG573" i="5" s="1"/>
  <c r="AI573" i="5" s="1"/>
  <c r="AE403" i="5"/>
  <c r="AG403" i="5" s="1"/>
  <c r="AI403" i="5" s="1"/>
  <c r="AE566" i="5"/>
  <c r="AG566" i="5" s="1"/>
  <c r="AI566" i="5" s="1"/>
  <c r="AE485" i="5"/>
  <c r="AG485" i="5" s="1"/>
  <c r="AI485" i="5" s="1"/>
  <c r="AE101" i="5"/>
  <c r="AG101" i="5" s="1"/>
  <c r="AI101" i="5" s="1"/>
  <c r="AE524" i="5"/>
  <c r="AG524" i="5" s="1"/>
  <c r="AI524" i="5" s="1"/>
  <c r="AE482" i="5"/>
  <c r="AG482" i="5" s="1"/>
  <c r="AI482" i="5" s="1"/>
  <c r="AE419" i="5"/>
  <c r="AG419" i="5" s="1"/>
  <c r="AI419" i="5" s="1"/>
  <c r="AE369" i="5"/>
  <c r="AG369" i="5" s="1"/>
  <c r="AI369" i="5" s="1"/>
  <c r="AE517" i="5"/>
  <c r="AG517" i="5" s="1"/>
  <c r="AI517" i="5" s="1"/>
  <c r="AE455" i="5"/>
  <c r="AG455" i="5" s="1"/>
  <c r="AI455" i="5" s="1"/>
  <c r="AE282" i="5"/>
  <c r="AG282" i="5" s="1"/>
  <c r="AI282" i="5" s="1"/>
  <c r="AE251" i="5"/>
  <c r="AG251" i="5" s="1"/>
  <c r="AI251" i="5" s="1"/>
  <c r="AE491" i="5"/>
  <c r="AG491" i="5" s="1"/>
  <c r="AI491" i="5" s="1"/>
  <c r="AE372" i="5"/>
  <c r="AG372" i="5" s="1"/>
  <c r="AI372" i="5" s="1"/>
  <c r="AE327" i="5"/>
  <c r="AG327" i="5" s="1"/>
  <c r="AI327" i="5" s="1"/>
  <c r="AE366" i="5"/>
  <c r="AG366" i="5" s="1"/>
  <c r="AI366" i="5" s="1"/>
  <c r="AE115" i="5"/>
  <c r="AG115" i="5" s="1"/>
  <c r="AI115" i="5" s="1"/>
  <c r="AE19" i="5"/>
  <c r="AG19" i="5" s="1"/>
  <c r="AI19" i="5" s="1"/>
  <c r="AE132" i="5"/>
  <c r="AG132" i="5" s="1"/>
  <c r="AI132" i="5" s="1"/>
  <c r="AE137" i="5"/>
  <c r="AG137" i="5" s="1"/>
  <c r="AI137" i="5" s="1"/>
  <c r="AE460" i="5"/>
  <c r="AG460" i="5" s="1"/>
  <c r="AI460" i="5" s="1"/>
  <c r="AE344" i="5"/>
  <c r="AG344" i="5" s="1"/>
  <c r="AI344" i="5" s="1"/>
  <c r="AE569" i="5"/>
  <c r="AG569" i="5" s="1"/>
  <c r="AI569" i="5" s="1"/>
  <c r="AE342" i="5"/>
  <c r="AG342" i="5" s="1"/>
  <c r="AI342" i="5" s="1"/>
  <c r="AE340" i="5"/>
  <c r="AG340" i="5" s="1"/>
  <c r="AI340" i="5" s="1"/>
  <c r="AE442" i="5"/>
  <c r="AG442" i="5" s="1"/>
  <c r="AI442" i="5" s="1"/>
  <c r="AE209" i="5"/>
  <c r="AG209" i="5" s="1"/>
  <c r="AI209" i="5" s="1"/>
  <c r="AE527" i="5"/>
  <c r="AG527" i="5" s="1"/>
  <c r="AI527" i="5" s="1"/>
  <c r="AE461" i="5"/>
  <c r="AG461" i="5" s="1"/>
  <c r="AI461" i="5" s="1"/>
  <c r="AE261" i="5"/>
  <c r="AG261" i="5" s="1"/>
  <c r="AI261" i="5" s="1"/>
  <c r="AE547" i="5"/>
  <c r="AG547" i="5" s="1"/>
  <c r="AI547" i="5" s="1"/>
  <c r="AE490" i="5"/>
  <c r="AG490" i="5" s="1"/>
  <c r="AI490" i="5" s="1"/>
  <c r="AE352" i="5"/>
  <c r="AG352" i="5" s="1"/>
  <c r="AI352" i="5" s="1"/>
  <c r="AE405" i="5"/>
  <c r="AG405" i="5" s="1"/>
  <c r="AI405" i="5" s="1"/>
  <c r="AE18" i="5"/>
  <c r="AG18" i="5" s="1"/>
  <c r="AI18" i="5" s="1"/>
  <c r="AE121" i="5"/>
  <c r="AG121" i="5" s="1"/>
  <c r="AI121" i="5" s="1"/>
  <c r="AE50" i="5"/>
  <c r="AG50" i="5" s="1"/>
  <c r="AI50" i="5" s="1"/>
  <c r="AE473" i="5"/>
  <c r="AG473" i="5" s="1"/>
  <c r="AI473" i="5" s="1"/>
  <c r="AE158" i="5"/>
  <c r="AG158" i="5" s="1"/>
  <c r="AI158" i="5" s="1"/>
  <c r="AE328" i="5"/>
  <c r="AG328" i="5" s="1"/>
  <c r="AI328" i="5" s="1"/>
  <c r="AE503" i="5"/>
  <c r="AG503" i="5" s="1"/>
  <c r="AI503" i="5" s="1"/>
  <c r="AE114" i="5"/>
  <c r="AG114" i="5" s="1"/>
  <c r="AI114" i="5" s="1"/>
  <c r="AE220" i="5"/>
  <c r="AG220" i="5" s="1"/>
  <c r="AI220" i="5" s="1"/>
  <c r="AE336" i="5"/>
  <c r="AG336" i="5" s="1"/>
  <c r="AI336" i="5" s="1"/>
  <c r="AE45" i="5"/>
  <c r="AG45" i="5" s="1"/>
  <c r="AI45" i="5" s="1"/>
  <c r="AE562" i="5"/>
  <c r="AG562" i="5" s="1"/>
  <c r="AI562" i="5" s="1"/>
  <c r="AE535" i="5"/>
  <c r="AG535" i="5" s="1"/>
  <c r="AI535" i="5" s="1"/>
  <c r="AE356" i="5"/>
  <c r="AG356" i="5" s="1"/>
  <c r="AI356" i="5" s="1"/>
  <c r="AE520" i="5"/>
  <c r="AG520" i="5" s="1"/>
  <c r="AI520" i="5" s="1"/>
  <c r="AE443" i="5"/>
  <c r="AG443" i="5" s="1"/>
  <c r="AI443" i="5" s="1"/>
  <c r="AE388" i="5"/>
  <c r="AG388" i="5" s="1"/>
  <c r="AI388" i="5" s="1"/>
  <c r="AE584" i="5"/>
  <c r="AG584" i="5" s="1"/>
  <c r="AI584" i="5" s="1"/>
  <c r="AE506" i="5"/>
  <c r="AG506" i="5" s="1"/>
  <c r="AI506" i="5" s="1"/>
  <c r="AE389" i="5"/>
  <c r="AG389" i="5" s="1"/>
  <c r="AI389" i="5" s="1"/>
  <c r="AE247" i="5"/>
  <c r="AG247" i="5" s="1"/>
  <c r="AI247" i="5" s="1"/>
  <c r="AE495" i="5"/>
  <c r="AG495" i="5" s="1"/>
  <c r="AI495" i="5" s="1"/>
  <c r="AE399" i="5"/>
  <c r="AG399" i="5" s="1"/>
  <c r="AI399" i="5" s="1"/>
  <c r="AE109" i="5"/>
  <c r="AG109" i="5" s="1"/>
  <c r="AI109" i="5" s="1"/>
  <c r="AE281" i="5"/>
  <c r="AG281" i="5" s="1"/>
  <c r="AI281" i="5" s="1"/>
  <c r="AE250" i="5"/>
  <c r="AG250" i="5" s="1"/>
  <c r="AI250" i="5" s="1"/>
  <c r="AE163" i="5"/>
  <c r="AG163" i="5" s="1"/>
  <c r="AI163" i="5" s="1"/>
  <c r="AE385" i="5"/>
  <c r="AG385" i="5" s="1"/>
  <c r="AI385" i="5" s="1"/>
  <c r="AE11" i="5"/>
  <c r="AG11" i="5" s="1"/>
  <c r="AI11" i="5" s="1"/>
  <c r="AE48" i="5"/>
  <c r="AG48" i="5" s="1"/>
  <c r="AI48" i="5" s="1"/>
  <c r="AE61" i="5"/>
  <c r="AG61" i="5" s="1"/>
  <c r="AI61" i="5" s="1"/>
  <c r="AE65" i="5"/>
  <c r="AG65" i="5" s="1"/>
  <c r="AI65" i="5" s="1"/>
  <c r="AE585" i="5"/>
  <c r="AG585" i="5" s="1"/>
  <c r="AI585" i="5" s="1"/>
  <c r="AE338" i="5"/>
  <c r="AG338" i="5" s="1"/>
  <c r="AI338" i="5" s="1"/>
  <c r="AE304" i="5"/>
  <c r="AG304" i="5" s="1"/>
  <c r="AI304" i="5" s="1"/>
  <c r="AE198" i="5"/>
  <c r="AG198" i="5" s="1"/>
  <c r="AI198" i="5" s="1"/>
  <c r="AE291" i="5"/>
  <c r="AG291" i="5" s="1"/>
  <c r="AI291" i="5" s="1"/>
  <c r="AE551" i="5"/>
  <c r="AG551" i="5" s="1"/>
  <c r="AI551" i="5" s="1"/>
  <c r="AE458" i="5"/>
  <c r="AG458" i="5" s="1"/>
  <c r="AI458" i="5" s="1"/>
  <c r="AE95" i="5"/>
  <c r="AG95" i="5" s="1"/>
  <c r="AI95" i="5" s="1"/>
  <c r="AE564" i="5"/>
  <c r="AG564" i="5" s="1"/>
  <c r="AI564" i="5" s="1"/>
  <c r="AE487" i="5"/>
  <c r="AG487" i="5" s="1"/>
  <c r="AI487" i="5" s="1"/>
  <c r="AE324" i="5"/>
  <c r="AG324" i="5" s="1"/>
  <c r="AI324" i="5" s="1"/>
  <c r="AE408" i="5"/>
  <c r="AG408" i="5" s="1"/>
  <c r="AI408" i="5" s="1"/>
  <c r="AE103" i="5"/>
  <c r="AG103" i="5" s="1"/>
  <c r="AI103" i="5" s="1"/>
  <c r="AE94" i="5"/>
  <c r="AG94" i="5" s="1"/>
  <c r="AI94" i="5" s="1"/>
  <c r="AE31" i="5"/>
  <c r="AG31" i="5" s="1"/>
  <c r="AI31" i="5" s="1"/>
  <c r="AE395" i="5"/>
  <c r="AG395" i="5" s="1"/>
  <c r="AI395" i="5" s="1"/>
  <c r="AE333" i="5"/>
  <c r="AG333" i="5" s="1"/>
  <c r="AI333" i="5" s="1"/>
  <c r="AE541" i="5"/>
  <c r="AG541" i="5" s="1"/>
  <c r="AI541" i="5" s="1"/>
  <c r="AE415" i="5"/>
  <c r="AG415" i="5" s="1"/>
  <c r="AI415" i="5" s="1"/>
  <c r="AE15" i="5"/>
  <c r="AG15" i="5" s="1"/>
  <c r="AI15" i="5" s="1"/>
  <c r="AE538" i="5"/>
  <c r="AG538" i="5" s="1"/>
  <c r="AI538" i="5" s="1"/>
  <c r="AE353" i="5"/>
  <c r="AG353" i="5" s="1"/>
  <c r="AI353" i="5" s="1"/>
  <c r="AE516" i="5"/>
  <c r="AG516" i="5" s="1"/>
  <c r="AI516" i="5" s="1"/>
  <c r="AE447" i="5"/>
  <c r="AG447" i="5" s="1"/>
  <c r="AI447" i="5" s="1"/>
  <c r="AE392" i="5"/>
  <c r="AG392" i="5" s="1"/>
  <c r="AI392" i="5" s="1"/>
  <c r="AE580" i="5"/>
  <c r="AG580" i="5" s="1"/>
  <c r="AI580" i="5" s="1"/>
  <c r="AE510" i="5"/>
  <c r="AG510" i="5" s="1"/>
  <c r="AI510" i="5" s="1"/>
  <c r="AE305" i="5"/>
  <c r="AG305" i="5" s="1"/>
  <c r="AI305" i="5" s="1"/>
  <c r="AE275" i="5"/>
  <c r="AG275" i="5" s="1"/>
  <c r="AI275" i="5" s="1"/>
  <c r="AE243" i="5"/>
  <c r="AG243" i="5" s="1"/>
  <c r="AI243" i="5" s="1"/>
  <c r="AE484" i="5"/>
  <c r="AG484" i="5" s="1"/>
  <c r="AI484" i="5" s="1"/>
  <c r="AE364" i="5"/>
  <c r="AG364" i="5" s="1"/>
  <c r="AI364" i="5" s="1"/>
  <c r="AE319" i="5"/>
  <c r="AG319" i="5" s="1"/>
  <c r="AI319" i="5" s="1"/>
  <c r="AE21" i="5"/>
  <c r="AG21" i="5" s="1"/>
  <c r="AI21" i="5" s="1"/>
  <c r="AE66" i="5"/>
  <c r="AG66" i="5" s="1"/>
  <c r="AI66" i="5" s="1"/>
  <c r="AE438" i="5"/>
  <c r="AG438" i="5" s="1"/>
  <c r="AI438" i="5" s="1"/>
  <c r="AE85" i="5"/>
  <c r="AG85" i="5" s="1"/>
  <c r="AI85" i="5" s="1"/>
  <c r="AE96" i="5"/>
  <c r="AG96" i="5" s="1"/>
  <c r="AI96" i="5" s="1"/>
  <c r="AE519" i="5"/>
  <c r="AG519" i="5" s="1"/>
  <c r="AI519" i="5" s="1"/>
  <c r="AE453" i="5"/>
  <c r="AG453" i="5" s="1"/>
  <c r="AI453" i="5" s="1"/>
  <c r="AE571" i="5"/>
  <c r="AG571" i="5" s="1"/>
  <c r="AI571" i="5" s="1"/>
  <c r="AE539" i="5"/>
  <c r="AG539" i="5" s="1"/>
  <c r="AI539" i="5" s="1"/>
  <c r="AE462" i="5"/>
  <c r="AG462" i="5" s="1"/>
  <c r="AI462" i="5" s="1"/>
  <c r="AE568" i="5"/>
  <c r="AG568" i="5" s="1"/>
  <c r="AI568" i="5" s="1"/>
  <c r="AE483" i="5"/>
  <c r="AG483" i="5" s="1"/>
  <c r="AI483" i="5" s="1"/>
  <c r="AE320" i="5"/>
  <c r="AG320" i="5" s="1"/>
  <c r="AI320" i="5" s="1"/>
  <c r="AE444" i="5"/>
  <c r="AG444" i="5" s="1"/>
  <c r="AI444" i="5" s="1"/>
  <c r="AE107" i="5"/>
  <c r="AG107" i="5" s="1"/>
  <c r="AI107" i="5" s="1"/>
  <c r="AE152" i="5"/>
  <c r="AG152" i="5" s="1"/>
  <c r="AI152" i="5" s="1"/>
  <c r="AE140" i="5"/>
  <c r="AG140" i="5" s="1"/>
  <c r="AI140" i="5" s="1"/>
  <c r="AE46" i="5"/>
  <c r="AG46" i="5" s="1"/>
  <c r="AI46" i="5" s="1"/>
  <c r="AE83" i="5"/>
  <c r="AG83" i="5" s="1"/>
  <c r="AI83" i="5" s="1"/>
  <c r="AE558" i="5"/>
  <c r="AG558" i="5" s="1"/>
  <c r="AI558" i="5" s="1"/>
  <c r="AE391" i="5"/>
  <c r="AG391" i="5" s="1"/>
  <c r="AI391" i="5" s="1"/>
  <c r="AE189" i="5"/>
  <c r="AG189" i="5" s="1"/>
  <c r="AI189" i="5" s="1"/>
  <c r="AE511" i="5"/>
  <c r="AG511" i="5" s="1"/>
  <c r="AI511" i="5" s="1"/>
  <c r="AE456" i="5"/>
  <c r="AG456" i="5" s="1"/>
  <c r="AI456" i="5" s="1"/>
  <c r="AE173" i="5"/>
  <c r="AG173" i="5" s="1"/>
  <c r="AI173" i="5" s="1"/>
  <c r="AE332" i="5"/>
  <c r="AG332" i="5" s="1"/>
  <c r="AI332" i="5" s="1"/>
  <c r="AE308" i="5"/>
  <c r="AG308" i="5" s="1"/>
  <c r="AI308" i="5" s="1"/>
  <c r="AE586" i="5"/>
  <c r="AG586" i="5" s="1"/>
  <c r="AI586" i="5" s="1"/>
  <c r="AE496" i="5"/>
  <c r="AG496" i="5" s="1"/>
  <c r="AI496" i="5" s="1"/>
  <c r="AE350" i="5"/>
  <c r="AG350" i="5" s="1"/>
  <c r="AI350" i="5" s="1"/>
  <c r="AE513" i="5"/>
  <c r="AG513" i="5" s="1"/>
  <c r="AI513" i="5" s="1"/>
  <c r="AE493" i="5"/>
  <c r="AG493" i="5" s="1"/>
  <c r="AI493" i="5" s="1"/>
  <c r="AE435" i="5"/>
  <c r="AG435" i="5" s="1"/>
  <c r="AI435" i="5" s="1"/>
  <c r="AE380" i="5"/>
  <c r="AG380" i="5" s="1"/>
  <c r="AI380" i="5" s="1"/>
  <c r="AE556" i="5"/>
  <c r="AG556" i="5" s="1"/>
  <c r="AI556" i="5" s="1"/>
  <c r="AE293" i="5"/>
  <c r="AG293" i="5" s="1"/>
  <c r="AI293" i="5" s="1"/>
  <c r="AE488" i="5"/>
  <c r="AG488" i="5" s="1"/>
  <c r="AI488" i="5" s="1"/>
  <c r="AE383" i="5"/>
  <c r="AG383" i="5" s="1"/>
  <c r="AI383" i="5" s="1"/>
  <c r="AE169" i="5"/>
  <c r="AG169" i="5" s="1"/>
  <c r="AI169" i="5" s="1"/>
  <c r="AE274" i="5"/>
  <c r="AG274" i="5" s="1"/>
  <c r="AI274" i="5" s="1"/>
  <c r="AE242" i="5"/>
  <c r="AG242" i="5" s="1"/>
  <c r="AI242" i="5" s="1"/>
  <c r="AE167" i="5"/>
  <c r="AG167" i="5" s="1"/>
  <c r="AI167" i="5" s="1"/>
  <c r="AE120" i="5"/>
  <c r="AG120" i="5" s="1"/>
  <c r="AI120" i="5" s="1"/>
  <c r="AE106" i="5"/>
  <c r="AG106" i="5" s="1"/>
  <c r="AI106" i="5" s="1"/>
  <c r="AE24" i="5"/>
  <c r="AG24" i="5" s="1"/>
  <c r="AI24" i="5" s="1"/>
  <c r="AE119" i="5"/>
  <c r="AG119" i="5" s="1"/>
  <c r="AI119" i="5" s="1"/>
  <c r="AE42" i="5"/>
  <c r="AG42" i="5" s="1"/>
  <c r="AI42" i="5" s="1"/>
  <c r="AE51" i="5"/>
  <c r="AG51" i="5" s="1"/>
  <c r="AI51" i="5" s="1"/>
  <c r="AE413" i="5"/>
  <c r="AG413" i="5" s="1"/>
  <c r="AI413" i="5" s="1"/>
  <c r="AE561" i="5"/>
  <c r="AG561" i="5" s="1"/>
  <c r="AI561" i="5" s="1"/>
  <c r="AE249" i="5"/>
  <c r="AG249" i="5" s="1"/>
  <c r="AI249" i="5" s="1"/>
  <c r="AE576" i="5"/>
  <c r="AG576" i="5" s="1"/>
  <c r="AI576" i="5" s="1"/>
  <c r="AE181" i="5"/>
  <c r="AG181" i="5" s="1"/>
  <c r="AI181" i="5" s="1"/>
  <c r="AE159" i="5"/>
  <c r="AG159" i="5" s="1"/>
  <c r="AI159" i="5" s="1"/>
  <c r="AE465" i="5"/>
  <c r="AG465" i="5" s="1"/>
  <c r="AI465" i="5" s="1"/>
  <c r="AE229" i="5"/>
  <c r="AG229" i="5" s="1"/>
  <c r="AI229" i="5" s="1"/>
  <c r="AE543" i="5"/>
  <c r="AG543" i="5" s="1"/>
  <c r="AI543" i="5" s="1"/>
  <c r="AE423" i="5"/>
  <c r="AG423" i="5" s="1"/>
  <c r="AI423" i="5" s="1"/>
  <c r="AE544" i="5"/>
  <c r="AG544" i="5" s="1"/>
  <c r="AI544" i="5" s="1"/>
  <c r="AE479" i="5"/>
  <c r="AG479" i="5" s="1"/>
  <c r="AI479" i="5" s="1"/>
  <c r="AE309" i="5"/>
  <c r="AG309" i="5" s="1"/>
  <c r="AI309" i="5" s="1"/>
  <c r="AE178" i="5"/>
  <c r="AG178" i="5" s="1"/>
  <c r="AI178" i="5" s="1"/>
  <c r="AE448" i="5"/>
  <c r="AG448" i="5" s="1"/>
  <c r="AI448" i="5" s="1"/>
  <c r="AE401" i="5"/>
  <c r="AG401" i="5" s="1"/>
  <c r="AI401" i="5" s="1"/>
  <c r="AE91" i="5"/>
  <c r="AG91" i="5" s="1"/>
  <c r="AI91" i="5" s="1"/>
  <c r="AE112" i="5"/>
  <c r="AG112" i="5" s="1"/>
  <c r="AI112" i="5" s="1"/>
  <c r="AE58" i="5"/>
  <c r="AG58" i="5" s="1"/>
  <c r="AI58" i="5" s="1"/>
  <c r="AE39" i="5"/>
  <c r="AG39" i="5" s="1"/>
  <c r="AI39" i="5" s="1"/>
  <c r="AE265" i="5"/>
  <c r="AG265" i="5" s="1"/>
  <c r="AI265" i="5" s="1"/>
  <c r="AE546" i="5"/>
  <c r="AG546" i="5" s="1"/>
  <c r="AI546" i="5" s="1"/>
  <c r="AE553" i="5"/>
  <c r="AG553" i="5" s="1"/>
  <c r="AI553" i="5" s="1"/>
  <c r="AE549" i="5"/>
  <c r="AG549" i="5" s="1"/>
  <c r="AI549" i="5" s="1"/>
  <c r="AE518" i="5"/>
  <c r="AG518" i="5" s="1"/>
  <c r="AI518" i="5" s="1"/>
  <c r="AE505" i="5"/>
  <c r="AG505" i="5" s="1"/>
  <c r="AI505" i="5" s="1"/>
  <c r="AE582" i="5"/>
  <c r="AG582" i="5" s="1"/>
  <c r="AI582" i="5" s="1"/>
  <c r="AE500" i="5"/>
  <c r="AG500" i="5" s="1"/>
  <c r="AI500" i="5" s="1"/>
  <c r="AE346" i="5"/>
  <c r="AG346" i="5" s="1"/>
  <c r="AI346" i="5" s="1"/>
  <c r="AE575" i="5"/>
  <c r="AG575" i="5" s="1"/>
  <c r="AI575" i="5" s="1"/>
  <c r="AE497" i="5"/>
  <c r="AG497" i="5" s="1"/>
  <c r="AI497" i="5" s="1"/>
  <c r="AE439" i="5"/>
  <c r="AG439" i="5" s="1"/>
  <c r="AI439" i="5" s="1"/>
  <c r="AE384" i="5"/>
  <c r="AG384" i="5" s="1"/>
  <c r="AI384" i="5" s="1"/>
  <c r="AE552" i="5"/>
  <c r="AG552" i="5" s="1"/>
  <c r="AI552" i="5" s="1"/>
  <c r="AE475" i="5"/>
  <c r="AG475" i="5" s="1"/>
  <c r="AI475" i="5" s="1"/>
  <c r="AE297" i="5"/>
  <c r="AG297" i="5" s="1"/>
  <c r="AI297" i="5" s="1"/>
  <c r="AE267" i="5"/>
  <c r="AG267" i="5" s="1"/>
  <c r="AI267" i="5" s="1"/>
  <c r="AE235" i="5"/>
  <c r="AG235" i="5" s="1"/>
  <c r="AI235" i="5" s="1"/>
  <c r="AE123" i="5"/>
  <c r="AG123" i="5" s="1"/>
  <c r="AI123" i="5" s="1"/>
  <c r="AE357" i="5"/>
  <c r="AG357" i="5" s="1"/>
  <c r="AI357" i="5" s="1"/>
  <c r="AE312" i="5"/>
  <c r="AG312" i="5" s="1"/>
  <c r="AI312" i="5" s="1"/>
  <c r="AE292" i="5"/>
  <c r="AG292" i="5" s="1"/>
  <c r="AI292" i="5" s="1"/>
  <c r="AE278" i="5"/>
  <c r="AG278" i="5" s="1"/>
  <c r="AI278" i="5" s="1"/>
  <c r="AE262" i="5"/>
  <c r="AG262" i="5" s="1"/>
  <c r="AI262" i="5" s="1"/>
  <c r="AE246" i="5"/>
  <c r="AG246" i="5" s="1"/>
  <c r="AI246" i="5" s="1"/>
  <c r="AE230" i="5"/>
  <c r="AG230" i="5" s="1"/>
  <c r="AI230" i="5" s="1"/>
  <c r="AE381" i="5"/>
  <c r="AG381" i="5" s="1"/>
  <c r="AI381" i="5" s="1"/>
  <c r="AE142" i="5"/>
  <c r="AG142" i="5" s="1"/>
  <c r="AI142" i="5" s="1"/>
  <c r="AE135" i="5"/>
  <c r="AG135" i="5" s="1"/>
  <c r="AI135" i="5" s="1"/>
  <c r="AE52" i="5"/>
  <c r="AG52" i="5" s="1"/>
  <c r="AI52" i="5" s="1"/>
  <c r="AE73" i="5"/>
  <c r="AG73" i="5" s="1"/>
  <c r="AI73" i="5" s="1"/>
  <c r="AE329" i="5"/>
  <c r="AG329" i="5" s="1"/>
  <c r="AI329" i="5" s="1"/>
  <c r="AE515" i="5"/>
  <c r="AG515" i="5" s="1"/>
  <c r="AI515" i="5" s="1"/>
  <c r="AE474" i="5"/>
  <c r="AG474" i="5" s="1"/>
  <c r="AI474" i="5" s="1"/>
  <c r="AE446" i="5"/>
  <c r="AG446" i="5" s="1"/>
  <c r="AI446" i="5" s="1"/>
  <c r="AE205" i="5"/>
  <c r="AG205" i="5" s="1"/>
  <c r="AI205" i="5" s="1"/>
  <c r="AE155" i="5"/>
  <c r="AG155" i="5" s="1"/>
  <c r="AI155" i="5" s="1"/>
  <c r="AE512" i="5"/>
  <c r="AG512" i="5" s="1"/>
  <c r="AI512" i="5" s="1"/>
  <c r="AE322" i="5"/>
  <c r="AG322" i="5" s="1"/>
  <c r="AI322" i="5" s="1"/>
  <c r="AE563" i="5"/>
  <c r="AG563" i="5" s="1"/>
  <c r="AI563" i="5" s="1"/>
  <c r="AE454" i="5"/>
  <c r="AG454" i="5" s="1"/>
  <c r="AI454" i="5" s="1"/>
  <c r="AE560" i="5"/>
  <c r="AG560" i="5" s="1"/>
  <c r="AI560" i="5" s="1"/>
  <c r="AE393" i="5"/>
  <c r="AG393" i="5" s="1"/>
  <c r="AI393" i="5" s="1"/>
  <c r="AE394" i="5"/>
  <c r="AG394" i="5" s="1"/>
  <c r="AI394" i="5" s="1"/>
  <c r="AE436" i="5"/>
  <c r="AG436" i="5" s="1"/>
  <c r="AI436" i="5" s="1"/>
  <c r="AE14" i="5"/>
  <c r="AG14" i="5" s="1"/>
  <c r="AI14" i="5" s="1"/>
  <c r="AE44" i="5"/>
  <c r="AG44" i="5" s="1"/>
  <c r="AI44" i="5" s="1"/>
  <c r="AE90" i="5"/>
  <c r="AG90" i="5" s="1"/>
  <c r="AI90" i="5" s="1"/>
  <c r="G416" i="8" l="1"/>
  <c r="N416" i="8" s="1"/>
  <c r="AK393" i="5"/>
  <c r="G152" i="8"/>
  <c r="N152" i="8" s="1"/>
  <c r="AK142" i="5"/>
  <c r="G526" i="8"/>
  <c r="N526" i="8" s="1"/>
  <c r="AK500" i="5"/>
  <c r="G545" i="8"/>
  <c r="N545" i="8" s="1"/>
  <c r="AK518" i="5"/>
  <c r="AE116" i="5"/>
  <c r="AG116" i="5" s="1"/>
  <c r="AI116" i="5" s="1"/>
  <c r="G145" i="8"/>
  <c r="N145" i="8" s="1"/>
  <c r="AK135" i="5"/>
  <c r="G311" i="8"/>
  <c r="N311" i="8" s="1"/>
  <c r="AK292" i="5"/>
  <c r="G252" i="8"/>
  <c r="N252" i="8" s="1"/>
  <c r="AK235" i="5"/>
  <c r="G580" i="8"/>
  <c r="N580" i="8" s="1"/>
  <c r="AK552" i="5"/>
  <c r="G407" i="8"/>
  <c r="N407" i="8" s="1"/>
  <c r="AK384" i="5"/>
  <c r="G463" i="8"/>
  <c r="N463" i="8" s="1"/>
  <c r="AK439" i="5"/>
  <c r="G603" i="8"/>
  <c r="N603" i="8" s="1"/>
  <c r="AK575" i="5"/>
  <c r="G366" i="8"/>
  <c r="N366" i="8" s="1"/>
  <c r="AK346" i="5"/>
  <c r="G574" i="8"/>
  <c r="N574" i="8" s="1"/>
  <c r="AK546" i="5"/>
  <c r="G282" i="8"/>
  <c r="N282" i="8" s="1"/>
  <c r="AK265" i="5"/>
  <c r="G98" i="8"/>
  <c r="N98" i="8" s="1"/>
  <c r="AK91" i="5"/>
  <c r="G572" i="8"/>
  <c r="N572" i="8" s="1"/>
  <c r="AK544" i="5"/>
  <c r="G45" i="8"/>
  <c r="N45" i="8" s="1"/>
  <c r="AK42" i="5"/>
  <c r="G129" i="8"/>
  <c r="N129" i="8" s="1"/>
  <c r="AK119" i="5"/>
  <c r="G180" i="8"/>
  <c r="N180" i="8" s="1"/>
  <c r="AK167" i="5"/>
  <c r="G291" i="8"/>
  <c r="N291" i="8" s="1"/>
  <c r="AK274" i="5"/>
  <c r="G539" i="8"/>
  <c r="N539" i="8" s="1"/>
  <c r="AK513" i="5"/>
  <c r="G370" i="8"/>
  <c r="N370" i="8" s="1"/>
  <c r="AK350" i="5"/>
  <c r="G327" i="8"/>
  <c r="N327" i="8" s="1"/>
  <c r="AK308" i="5"/>
  <c r="G186" i="8"/>
  <c r="N186" i="8" s="1"/>
  <c r="AK173" i="5"/>
  <c r="G202" i="8"/>
  <c r="N202" i="8" s="1"/>
  <c r="AK189" i="5"/>
  <c r="G414" i="8"/>
  <c r="N414" i="8" s="1"/>
  <c r="AK391" i="5"/>
  <c r="G89" i="8"/>
  <c r="N89" i="8" s="1"/>
  <c r="AK83" i="5"/>
  <c r="G49" i="8"/>
  <c r="N49" i="8" s="1"/>
  <c r="AK46" i="5"/>
  <c r="G508" i="8"/>
  <c r="N508" i="8" s="1"/>
  <c r="AK483" i="5"/>
  <c r="G596" i="8"/>
  <c r="N596" i="8" s="1"/>
  <c r="AK568" i="5"/>
  <c r="G546" i="8"/>
  <c r="N546" i="8" s="1"/>
  <c r="AK519" i="5"/>
  <c r="G92" i="8"/>
  <c r="N92" i="8" s="1"/>
  <c r="AK85" i="5"/>
  <c r="G462" i="8"/>
  <c r="N462" i="8" s="1"/>
  <c r="AK438" i="5"/>
  <c r="G509" i="8"/>
  <c r="N509" i="8" s="1"/>
  <c r="AK484" i="5"/>
  <c r="G292" i="8"/>
  <c r="N292" i="8" s="1"/>
  <c r="AK275" i="5"/>
  <c r="AE583" i="5"/>
  <c r="AG583" i="5" s="1"/>
  <c r="AI583" i="5" s="1"/>
  <c r="G374" i="8"/>
  <c r="N374" i="8" s="1"/>
  <c r="AK353" i="5"/>
  <c r="G439" i="8"/>
  <c r="N439" i="8" s="1"/>
  <c r="AK415" i="5"/>
  <c r="G353" i="8"/>
  <c r="N353" i="8" s="1"/>
  <c r="AK333" i="5"/>
  <c r="G579" i="8"/>
  <c r="N579" i="8" s="1"/>
  <c r="AK551" i="5"/>
  <c r="G613" i="8"/>
  <c r="N613" i="8" s="1"/>
  <c r="AK585" i="5"/>
  <c r="G69" i="8"/>
  <c r="N69" i="8" s="1"/>
  <c r="AK65" i="5"/>
  <c r="G64" i="8"/>
  <c r="N64" i="8" s="1"/>
  <c r="AK61" i="5"/>
  <c r="G175" i="8"/>
  <c r="N175" i="8" s="1"/>
  <c r="AK163" i="5"/>
  <c r="G299" i="8"/>
  <c r="N299" i="8" s="1"/>
  <c r="AK281" i="5"/>
  <c r="G118" i="8"/>
  <c r="N118" i="8" s="1"/>
  <c r="AK109" i="5"/>
  <c r="G422" i="8"/>
  <c r="N422" i="8" s="1"/>
  <c r="AK399" i="5"/>
  <c r="G264" i="8"/>
  <c r="N264" i="8" s="1"/>
  <c r="AK247" i="5"/>
  <c r="G411" i="8"/>
  <c r="N411" i="8" s="1"/>
  <c r="AK388" i="5"/>
  <c r="G467" i="8"/>
  <c r="N467" i="8" s="1"/>
  <c r="AK443" i="5"/>
  <c r="G562" i="8"/>
  <c r="N562" i="8" s="1"/>
  <c r="AK535" i="5"/>
  <c r="G124" i="8"/>
  <c r="N124" i="8" s="1"/>
  <c r="AK114" i="5"/>
  <c r="G529" i="8"/>
  <c r="N529" i="8" s="1"/>
  <c r="AK503" i="5"/>
  <c r="G498" i="8"/>
  <c r="N498" i="8" s="1"/>
  <c r="AK473" i="5"/>
  <c r="G428" i="8"/>
  <c r="N428" i="8" s="1"/>
  <c r="AK405" i="5"/>
  <c r="G466" i="8"/>
  <c r="N466" i="8" s="1"/>
  <c r="AK442" i="5"/>
  <c r="G597" i="8"/>
  <c r="N597" i="8" s="1"/>
  <c r="AK569" i="5"/>
  <c r="G142" i="8"/>
  <c r="N142" i="8" s="1"/>
  <c r="AK132" i="5"/>
  <c r="G394" i="8"/>
  <c r="N394" i="8" s="1"/>
  <c r="AK372" i="5"/>
  <c r="G391" i="8"/>
  <c r="N391" i="8" s="1"/>
  <c r="AK369" i="5"/>
  <c r="G24" i="8"/>
  <c r="N24" i="8" s="1"/>
  <c r="AK23" i="5"/>
  <c r="G434" i="8"/>
  <c r="N434" i="8" s="1"/>
  <c r="AK410" i="5"/>
  <c r="G215" i="8"/>
  <c r="N215" i="8" s="1"/>
  <c r="AK201" i="5"/>
  <c r="G458" i="8"/>
  <c r="N458" i="8" s="1"/>
  <c r="AK434" i="5"/>
  <c r="G493" i="8"/>
  <c r="N493" i="8" s="1"/>
  <c r="AK468" i="5"/>
  <c r="AE481" i="5"/>
  <c r="AG481" i="5" s="1"/>
  <c r="AI481" i="5" s="1"/>
  <c r="G557" i="8"/>
  <c r="N557" i="8" s="1"/>
  <c r="AK530" i="5"/>
  <c r="G149" i="8"/>
  <c r="N149" i="8" s="1"/>
  <c r="AK139" i="5"/>
  <c r="G530" i="8"/>
  <c r="N530" i="8" s="1"/>
  <c r="AK504" i="5"/>
  <c r="G62" i="8"/>
  <c r="N62" i="8" s="1"/>
  <c r="AK59" i="5"/>
  <c r="G30" i="8"/>
  <c r="N30" i="8" s="1"/>
  <c r="AK29" i="5"/>
  <c r="G380" i="8"/>
  <c r="N380" i="8" s="1"/>
  <c r="AK358" i="5"/>
  <c r="G568" i="8"/>
  <c r="N568" i="8" s="1"/>
  <c r="AK540" i="5"/>
  <c r="G494" i="8"/>
  <c r="N494" i="8" s="1"/>
  <c r="AK469" i="5"/>
  <c r="G108" i="8"/>
  <c r="N108" i="8" s="1"/>
  <c r="AK99" i="5"/>
  <c r="G454" i="8"/>
  <c r="N454" i="8" s="1"/>
  <c r="AK430" i="5"/>
  <c r="G528" i="8"/>
  <c r="N528" i="8" s="1"/>
  <c r="AK502" i="5"/>
  <c r="G561" i="8"/>
  <c r="N561" i="8" s="1"/>
  <c r="AK534" i="5"/>
  <c r="G13" i="8"/>
  <c r="N13" i="8" s="1"/>
  <c r="AK13" i="5"/>
  <c r="G178" i="8"/>
  <c r="N178" i="8" s="1"/>
  <c r="AK166" i="5"/>
  <c r="G276" i="8"/>
  <c r="N276" i="8" s="1"/>
  <c r="AK259" i="5"/>
  <c r="G602" i="8"/>
  <c r="N602" i="8" s="1"/>
  <c r="AK574" i="5"/>
  <c r="G161" i="8"/>
  <c r="N161" i="8" s="1"/>
  <c r="AK151" i="5"/>
  <c r="AF12" i="4"/>
  <c r="AH12" i="4" s="1"/>
  <c r="AJ12" i="4" s="1"/>
  <c r="AL12" i="4" s="1"/>
  <c r="L67" i="8" s="1"/>
  <c r="L12" i="4"/>
  <c r="N12" i="4" s="1"/>
  <c r="P12" i="4" s="1"/>
  <c r="U12" i="4"/>
  <c r="W12" i="4" s="1"/>
  <c r="Y12" i="4" s="1"/>
  <c r="AA12" i="4" s="1"/>
  <c r="K67" i="8" s="1"/>
  <c r="G464" i="8"/>
  <c r="N464" i="8" s="1"/>
  <c r="AK440" i="5"/>
  <c r="G595" i="8"/>
  <c r="N595" i="8" s="1"/>
  <c r="AK567" i="5"/>
  <c r="G482" i="8"/>
  <c r="N482" i="8" s="1"/>
  <c r="AK457" i="5"/>
  <c r="G578" i="8"/>
  <c r="N578" i="8" s="1"/>
  <c r="AK550" i="5"/>
  <c r="G91" i="8"/>
  <c r="N91" i="8" s="1"/>
  <c r="AK84" i="5"/>
  <c r="G283" i="8"/>
  <c r="N283" i="8" s="1"/>
  <c r="AK266" i="5"/>
  <c r="G315" i="8"/>
  <c r="N315" i="8" s="1"/>
  <c r="AK296" i="5"/>
  <c r="G398" i="8"/>
  <c r="N398" i="8" s="1"/>
  <c r="AK376" i="5"/>
  <c r="G224" i="8"/>
  <c r="N224" i="8" s="1"/>
  <c r="AK210" i="5"/>
  <c r="G606" i="8"/>
  <c r="N606" i="8" s="1"/>
  <c r="AK578" i="5"/>
  <c r="G361" i="8"/>
  <c r="N361" i="8" s="1"/>
  <c r="AK341" i="5"/>
  <c r="G181" i="8"/>
  <c r="N181" i="8" s="1"/>
  <c r="AK168" i="5"/>
  <c r="G17" i="8"/>
  <c r="N17" i="8" s="1"/>
  <c r="AK17" i="5"/>
  <c r="AM313" i="5"/>
  <c r="AN313" i="5"/>
  <c r="AN191" i="5"/>
  <c r="AM191" i="5"/>
  <c r="AN450" i="5"/>
  <c r="AM450" i="5"/>
  <c r="AN16" i="5"/>
  <c r="AM16" i="5"/>
  <c r="P12" i="8"/>
  <c r="Q12" i="8"/>
  <c r="Q226" i="8"/>
  <c r="P226" i="8"/>
  <c r="P209" i="8"/>
  <c r="Q209" i="8"/>
  <c r="J377" i="8"/>
  <c r="N377" i="8" s="1"/>
  <c r="AY45" i="4"/>
  <c r="AM76" i="5"/>
  <c r="AN76" i="5"/>
  <c r="AM160" i="5"/>
  <c r="AN160" i="5"/>
  <c r="AN224" i="5"/>
  <c r="AM224" i="5"/>
  <c r="AM264" i="5"/>
  <c r="AN264" i="5"/>
  <c r="AN187" i="5"/>
  <c r="AM187" i="5"/>
  <c r="AN386" i="5"/>
  <c r="AM386" i="5"/>
  <c r="AN27" i="5"/>
  <c r="AM27" i="5"/>
  <c r="AM199" i="5"/>
  <c r="AN199" i="5"/>
  <c r="AN424" i="5"/>
  <c r="AM424" i="5"/>
  <c r="AN417" i="5"/>
  <c r="AM417" i="5"/>
  <c r="AM34" i="5"/>
  <c r="AN34" i="5"/>
  <c r="AN147" i="5"/>
  <c r="AM147" i="5"/>
  <c r="AM193" i="5"/>
  <c r="AN193" i="5"/>
  <c r="AF35" i="4"/>
  <c r="AH35" i="4" s="1"/>
  <c r="AJ35" i="4" s="1"/>
  <c r="AL35" i="4" s="1"/>
  <c r="L261" i="8" s="1"/>
  <c r="U35" i="4"/>
  <c r="W35" i="4" s="1"/>
  <c r="Y35" i="4" s="1"/>
  <c r="AA35" i="4" s="1"/>
  <c r="K261" i="8" s="1"/>
  <c r="L35" i="4"/>
  <c r="N35" i="4" s="1"/>
  <c r="P35" i="4" s="1"/>
  <c r="AN306" i="5"/>
  <c r="AM306" i="5"/>
  <c r="AM183" i="5"/>
  <c r="AN183" i="5"/>
  <c r="AF42" i="4"/>
  <c r="AH42" i="4" s="1"/>
  <c r="AJ42" i="4" s="1"/>
  <c r="AL42" i="4" s="1"/>
  <c r="L359" i="8" s="1"/>
  <c r="L42" i="4"/>
  <c r="N42" i="4" s="1"/>
  <c r="P42" i="4" s="1"/>
  <c r="U42" i="4"/>
  <c r="W42" i="4" s="1"/>
  <c r="Y42" i="4" s="1"/>
  <c r="AA42" i="4" s="1"/>
  <c r="K359" i="8" s="1"/>
  <c r="AN382" i="5"/>
  <c r="AM382" i="5"/>
  <c r="U50" i="4"/>
  <c r="W50" i="4" s="1"/>
  <c r="Y50" i="4" s="1"/>
  <c r="AA50" i="4" s="1"/>
  <c r="K410" i="8" s="1"/>
  <c r="AF50" i="4"/>
  <c r="AH50" i="4" s="1"/>
  <c r="AJ50" i="4" s="1"/>
  <c r="AL50" i="4" s="1"/>
  <c r="L410" i="8" s="1"/>
  <c r="L50" i="4"/>
  <c r="N50" i="4" s="1"/>
  <c r="P50" i="4" s="1"/>
  <c r="J39" i="8"/>
  <c r="N39" i="8" s="1"/>
  <c r="AY9" i="4"/>
  <c r="Q350" i="8"/>
  <c r="P350" i="8"/>
  <c r="P329" i="8"/>
  <c r="Q329" i="8"/>
  <c r="AY25" i="4"/>
  <c r="J172" i="8"/>
  <c r="N172" i="8" s="1"/>
  <c r="AM271" i="5"/>
  <c r="AN271" i="5"/>
  <c r="Q23" i="8"/>
  <c r="P23" i="8"/>
  <c r="P59" i="8"/>
  <c r="Q59" i="8"/>
  <c r="P254" i="8"/>
  <c r="Q254" i="8"/>
  <c r="Q229" i="8"/>
  <c r="P229" i="8"/>
  <c r="Q363" i="8"/>
  <c r="P363" i="8"/>
  <c r="P461" i="8"/>
  <c r="Q461" i="8"/>
  <c r="Q585" i="8"/>
  <c r="P585" i="8"/>
  <c r="AI6" i="5"/>
  <c r="Q136" i="8"/>
  <c r="P136" i="8"/>
  <c r="P217" i="8"/>
  <c r="Q217" i="8"/>
  <c r="J373" i="8"/>
  <c r="N373" i="8" s="1"/>
  <c r="AY44" i="4"/>
  <c r="U41" i="4"/>
  <c r="W41" i="4" s="1"/>
  <c r="Y41" i="4" s="1"/>
  <c r="AA41" i="4" s="1"/>
  <c r="K354" i="8" s="1"/>
  <c r="L41" i="4"/>
  <c r="N41" i="4" s="1"/>
  <c r="P41" i="4" s="1"/>
  <c r="AF41" i="4"/>
  <c r="AH41" i="4" s="1"/>
  <c r="AJ41" i="4" s="1"/>
  <c r="AL41" i="4" s="1"/>
  <c r="L354" i="8" s="1"/>
  <c r="AN572" i="5"/>
  <c r="AM572" i="5"/>
  <c r="AN418" i="5"/>
  <c r="AM418" i="5"/>
  <c r="AM70" i="5"/>
  <c r="AN70" i="5"/>
  <c r="AN276" i="5"/>
  <c r="AM276" i="5"/>
  <c r="AM331" i="5"/>
  <c r="AN331" i="5"/>
  <c r="AN542" i="5"/>
  <c r="AM542" i="5"/>
  <c r="AY30" i="4"/>
  <c r="J214" i="8"/>
  <c r="N214" i="8" s="1"/>
  <c r="P231" i="8"/>
  <c r="Q231" i="8"/>
  <c r="P270" i="8"/>
  <c r="Q270" i="8"/>
  <c r="P117" i="8"/>
  <c r="Q117" i="8"/>
  <c r="P475" i="8"/>
  <c r="Q475" i="8"/>
  <c r="Q52" i="8"/>
  <c r="P52" i="8"/>
  <c r="P190" i="8"/>
  <c r="Q190" i="8"/>
  <c r="P304" i="8"/>
  <c r="Q304" i="8"/>
  <c r="Q495" i="8"/>
  <c r="P495" i="8"/>
  <c r="AM138" i="5"/>
  <c r="AN138" i="5"/>
  <c r="AN172" i="5"/>
  <c r="AM172" i="5"/>
  <c r="AF29" i="4"/>
  <c r="AH29" i="4" s="1"/>
  <c r="AJ29" i="4" s="1"/>
  <c r="AL29" i="4" s="1"/>
  <c r="L213" i="8" s="1"/>
  <c r="L29" i="4"/>
  <c r="N29" i="4" s="1"/>
  <c r="P29" i="4" s="1"/>
  <c r="U29" i="4"/>
  <c r="W29" i="4" s="1"/>
  <c r="Y29" i="4" s="1"/>
  <c r="AA29" i="4" s="1"/>
  <c r="K213" i="8" s="1"/>
  <c r="AN272" i="5"/>
  <c r="AM272" i="5"/>
  <c r="AM222" i="5"/>
  <c r="AN222" i="5"/>
  <c r="AN254" i="5"/>
  <c r="AM254" i="5"/>
  <c r="AN363" i="5"/>
  <c r="AM363" i="5"/>
  <c r="AM154" i="5"/>
  <c r="AN154" i="5"/>
  <c r="AN299" i="5"/>
  <c r="AM299" i="5"/>
  <c r="Q341" i="8"/>
  <c r="P341" i="8"/>
  <c r="P413" i="8"/>
  <c r="Q413" i="8"/>
  <c r="Q230" i="8"/>
  <c r="P230" i="8"/>
  <c r="Q86" i="8"/>
  <c r="P86" i="8"/>
  <c r="G46" i="8"/>
  <c r="AK43" i="5"/>
  <c r="P71" i="8"/>
  <c r="Q71" i="8"/>
  <c r="P197" i="8"/>
  <c r="Q197" i="8"/>
  <c r="P285" i="8"/>
  <c r="Q285" i="8"/>
  <c r="Q335" i="8"/>
  <c r="P335" i="8"/>
  <c r="Q457" i="8"/>
  <c r="P457" i="8"/>
  <c r="Q164" i="8"/>
  <c r="P164" i="8"/>
  <c r="Q301" i="8"/>
  <c r="P301" i="8"/>
  <c r="Q76" i="8"/>
  <c r="P76" i="8"/>
  <c r="P258" i="8"/>
  <c r="Q258" i="8"/>
  <c r="P345" i="8"/>
  <c r="Q345" i="8"/>
  <c r="Q240" i="8"/>
  <c r="P240" i="8"/>
  <c r="P444" i="8"/>
  <c r="Q444" i="8"/>
  <c r="P425" i="8"/>
  <c r="Q425" i="8"/>
  <c r="Q218" i="8"/>
  <c r="P218" i="8"/>
  <c r="Q111" i="8"/>
  <c r="P111" i="8"/>
  <c r="P56" i="8"/>
  <c r="Q56" i="8"/>
  <c r="Q33" i="8"/>
  <c r="P33" i="8"/>
  <c r="Q193" i="8"/>
  <c r="P193" i="8"/>
  <c r="P257" i="8"/>
  <c r="Q257" i="8"/>
  <c r="P184" i="8"/>
  <c r="Q184" i="8"/>
  <c r="AM270" i="5"/>
  <c r="AN270" i="5"/>
  <c r="AM429" i="5"/>
  <c r="AN429" i="5"/>
  <c r="AN100" i="5"/>
  <c r="AM100" i="5"/>
  <c r="AM36" i="5"/>
  <c r="AN36" i="5"/>
  <c r="AN128" i="5"/>
  <c r="AM128" i="5"/>
  <c r="AM98" i="5"/>
  <c r="AN98" i="5"/>
  <c r="AM298" i="5"/>
  <c r="AN298" i="5"/>
  <c r="AF18" i="4"/>
  <c r="AH18" i="4" s="1"/>
  <c r="AJ18" i="4" s="1"/>
  <c r="AL18" i="4" s="1"/>
  <c r="L106" i="8" s="1"/>
  <c r="L18" i="4"/>
  <c r="N18" i="4" s="1"/>
  <c r="P18" i="4" s="1"/>
  <c r="U18" i="4"/>
  <c r="W18" i="4" s="1"/>
  <c r="Y18" i="4" s="1"/>
  <c r="AA18" i="4" s="1"/>
  <c r="K106" i="8" s="1"/>
  <c r="G342" i="8"/>
  <c r="N342" i="8" s="1"/>
  <c r="AK322" i="5"/>
  <c r="G523" i="8"/>
  <c r="N523" i="8" s="1"/>
  <c r="AK497" i="5"/>
  <c r="G531" i="8"/>
  <c r="N531" i="8" s="1"/>
  <c r="AK505" i="5"/>
  <c r="G541" i="8"/>
  <c r="N541" i="8" s="1"/>
  <c r="AK515" i="5"/>
  <c r="AE129" i="5"/>
  <c r="AG129" i="5" s="1"/>
  <c r="AI129" i="5" s="1"/>
  <c r="G263" i="8"/>
  <c r="N263" i="8" s="1"/>
  <c r="AK246" i="5"/>
  <c r="G331" i="8"/>
  <c r="N331" i="8" s="1"/>
  <c r="AK312" i="5"/>
  <c r="G316" i="8"/>
  <c r="N316" i="8" s="1"/>
  <c r="AK297" i="5"/>
  <c r="G417" i="8"/>
  <c r="N417" i="8" s="1"/>
  <c r="AK394" i="5"/>
  <c r="U40" i="4"/>
  <c r="W40" i="4" s="1"/>
  <c r="Y40" i="4" s="1"/>
  <c r="AA40" i="4" s="1"/>
  <c r="K332" i="8" s="1"/>
  <c r="L40" i="4"/>
  <c r="N40" i="4" s="1"/>
  <c r="P40" i="4" s="1"/>
  <c r="AF40" i="4"/>
  <c r="AH40" i="4" s="1"/>
  <c r="AJ40" i="4" s="1"/>
  <c r="AL40" i="4" s="1"/>
  <c r="L332" i="8" s="1"/>
  <c r="G479" i="8"/>
  <c r="N479" i="8" s="1"/>
  <c r="AK454" i="5"/>
  <c r="G538" i="8"/>
  <c r="N538" i="8" s="1"/>
  <c r="AK512" i="5"/>
  <c r="G219" i="8"/>
  <c r="N219" i="8" s="1"/>
  <c r="AK205" i="5"/>
  <c r="G349" i="8"/>
  <c r="N349" i="8" s="1"/>
  <c r="AK329" i="5"/>
  <c r="G77" i="8"/>
  <c r="N77" i="8" s="1"/>
  <c r="AK73" i="5"/>
  <c r="G55" i="8"/>
  <c r="N55" i="8" s="1"/>
  <c r="AK52" i="5"/>
  <c r="G295" i="8"/>
  <c r="N295" i="8" s="1"/>
  <c r="AK278" i="5"/>
  <c r="G284" i="8"/>
  <c r="N284" i="8" s="1"/>
  <c r="AK267" i="5"/>
  <c r="G581" i="8"/>
  <c r="N581" i="8" s="1"/>
  <c r="AK553" i="5"/>
  <c r="G61" i="8"/>
  <c r="N61" i="8" s="1"/>
  <c r="AK58" i="5"/>
  <c r="G122" i="8"/>
  <c r="N122" i="8" s="1"/>
  <c r="AK112" i="5"/>
  <c r="G191" i="8"/>
  <c r="N191" i="8" s="1"/>
  <c r="AK178" i="5"/>
  <c r="G490" i="8"/>
  <c r="N490" i="8" s="1"/>
  <c r="AK465" i="5"/>
  <c r="G170" i="8"/>
  <c r="N170" i="8" s="1"/>
  <c r="AK159" i="5"/>
  <c r="U15" i="4"/>
  <c r="W15" i="4" s="1"/>
  <c r="Y15" i="4" s="1"/>
  <c r="AA15" i="4" s="1"/>
  <c r="K90" i="8" s="1"/>
  <c r="L15" i="4"/>
  <c r="N15" i="4" s="1"/>
  <c r="P15" i="4" s="1"/>
  <c r="AF15" i="4"/>
  <c r="AH15" i="4" s="1"/>
  <c r="AJ15" i="4" s="1"/>
  <c r="AL15" i="4" s="1"/>
  <c r="L90" i="8" s="1"/>
  <c r="G115" i="8"/>
  <c r="N115" i="8" s="1"/>
  <c r="AK106" i="5"/>
  <c r="AE231" i="5"/>
  <c r="AG231" i="5" s="1"/>
  <c r="AI231" i="5" s="1"/>
  <c r="AE467" i="5"/>
  <c r="AG467" i="5" s="1"/>
  <c r="AI467" i="5" s="1"/>
  <c r="G584" i="8"/>
  <c r="N584" i="8" s="1"/>
  <c r="AK556" i="5"/>
  <c r="G519" i="8"/>
  <c r="N519" i="8" s="1"/>
  <c r="AK493" i="5"/>
  <c r="G352" i="8"/>
  <c r="N352" i="8" s="1"/>
  <c r="AK332" i="5"/>
  <c r="U33" i="4"/>
  <c r="W33" i="4" s="1"/>
  <c r="Y33" i="4" s="1"/>
  <c r="AA33" i="4" s="1"/>
  <c r="K238" i="8" s="1"/>
  <c r="L33" i="4"/>
  <c r="N33" i="4" s="1"/>
  <c r="P33" i="4" s="1"/>
  <c r="AF33" i="4"/>
  <c r="AH33" i="4" s="1"/>
  <c r="AJ33" i="4" s="1"/>
  <c r="AL33" i="4" s="1"/>
  <c r="L238" i="8" s="1"/>
  <c r="G599" i="8"/>
  <c r="N599" i="8" s="1"/>
  <c r="AK571" i="5"/>
  <c r="G22" i="8"/>
  <c r="N22" i="8" s="1"/>
  <c r="AK21" i="5"/>
  <c r="G260" i="8"/>
  <c r="N260" i="8" s="1"/>
  <c r="AK243" i="5"/>
  <c r="G536" i="8"/>
  <c r="N536" i="8" s="1"/>
  <c r="AK510" i="5"/>
  <c r="G471" i="8"/>
  <c r="N471" i="8" s="1"/>
  <c r="AK447" i="5"/>
  <c r="G15" i="8"/>
  <c r="N15" i="8" s="1"/>
  <c r="AK15" i="5"/>
  <c r="G418" i="8"/>
  <c r="N418" i="8" s="1"/>
  <c r="AK395" i="5"/>
  <c r="G101" i="8"/>
  <c r="N101" i="8" s="1"/>
  <c r="AK94" i="5"/>
  <c r="G112" i="8"/>
  <c r="N112" i="8" s="1"/>
  <c r="AK103" i="5"/>
  <c r="G512" i="8"/>
  <c r="N512" i="8" s="1"/>
  <c r="AK487" i="5"/>
  <c r="G592" i="8"/>
  <c r="N592" i="8" s="1"/>
  <c r="AK564" i="5"/>
  <c r="AE185" i="5"/>
  <c r="AG185" i="5" s="1"/>
  <c r="AI185" i="5" s="1"/>
  <c r="G51" i="8"/>
  <c r="N51" i="8" s="1"/>
  <c r="AK48" i="5"/>
  <c r="G11" i="8"/>
  <c r="N11" i="8" s="1"/>
  <c r="AK11" i="5"/>
  <c r="G408" i="8"/>
  <c r="N408" i="8" s="1"/>
  <c r="AK385" i="5"/>
  <c r="G267" i="8"/>
  <c r="N267" i="8" s="1"/>
  <c r="AK250" i="5"/>
  <c r="G412" i="8"/>
  <c r="N412" i="8" s="1"/>
  <c r="AK389" i="5"/>
  <c r="G590" i="8"/>
  <c r="N590" i="8" s="1"/>
  <c r="AK562" i="5"/>
  <c r="G356" i="8"/>
  <c r="N356" i="8" s="1"/>
  <c r="AK336" i="5"/>
  <c r="G169" i="8"/>
  <c r="N169" i="8" s="1"/>
  <c r="AK158" i="5"/>
  <c r="AE400" i="5"/>
  <c r="AG400" i="5" s="1"/>
  <c r="AI400" i="5" s="1"/>
  <c r="G554" i="8"/>
  <c r="N554" i="8" s="1"/>
  <c r="AK527" i="5"/>
  <c r="G223" i="8"/>
  <c r="N223" i="8" s="1"/>
  <c r="AK209" i="5"/>
  <c r="G147" i="8"/>
  <c r="N147" i="8" s="1"/>
  <c r="AK137" i="5"/>
  <c r="G347" i="8"/>
  <c r="N347" i="8" s="1"/>
  <c r="AK327" i="5"/>
  <c r="G517" i="8"/>
  <c r="N517" i="8" s="1"/>
  <c r="AK491" i="5"/>
  <c r="G443" i="8"/>
  <c r="N443" i="8" s="1"/>
  <c r="AK419" i="5"/>
  <c r="G510" i="8"/>
  <c r="N510" i="8" s="1"/>
  <c r="AK485" i="5"/>
  <c r="AF31" i="4"/>
  <c r="AH31" i="4" s="1"/>
  <c r="AJ31" i="4" s="1"/>
  <c r="AL31" i="4" s="1"/>
  <c r="L227" i="8" s="1"/>
  <c r="L31" i="4"/>
  <c r="N31" i="4" s="1"/>
  <c r="P31" i="4" s="1"/>
  <c r="U31" i="4"/>
  <c r="W31" i="4" s="1"/>
  <c r="Y31" i="4" s="1"/>
  <c r="AA31" i="4" s="1"/>
  <c r="K227" i="8" s="1"/>
  <c r="G426" i="8"/>
  <c r="N426" i="8" s="1"/>
  <c r="AK403" i="5"/>
  <c r="G99" i="8"/>
  <c r="N99" i="8" s="1"/>
  <c r="AK92" i="5"/>
  <c r="G57" i="8"/>
  <c r="N57" i="8" s="1"/>
  <c r="AK54" i="5"/>
  <c r="G44" i="8"/>
  <c r="N44" i="8" s="1"/>
  <c r="AK41" i="5"/>
  <c r="AE348" i="5"/>
  <c r="AG348" i="5" s="1"/>
  <c r="AI348" i="5" s="1"/>
  <c r="G346" i="8"/>
  <c r="N346" i="8" s="1"/>
  <c r="AK326" i="5"/>
  <c r="G31" i="8"/>
  <c r="N31" i="8" s="1"/>
  <c r="AK30" i="5"/>
  <c r="G192" i="8"/>
  <c r="N192" i="8" s="1"/>
  <c r="AK179" i="5"/>
  <c r="U53" i="4"/>
  <c r="W53" i="4" s="1"/>
  <c r="Y53" i="4" s="1"/>
  <c r="AA53" i="4" s="1"/>
  <c r="K476" i="8" s="1"/>
  <c r="L53" i="4"/>
  <c r="N53" i="4" s="1"/>
  <c r="P53" i="4" s="1"/>
  <c r="AF53" i="4"/>
  <c r="AH53" i="4" s="1"/>
  <c r="AJ53" i="4" s="1"/>
  <c r="AL53" i="4" s="1"/>
  <c r="L476" i="8" s="1"/>
  <c r="G540" i="8"/>
  <c r="N540" i="8" s="1"/>
  <c r="AK514" i="5"/>
  <c r="G503" i="8"/>
  <c r="N503" i="8" s="1"/>
  <c r="AK478" i="5"/>
  <c r="G555" i="8"/>
  <c r="N555" i="8" s="1"/>
  <c r="AK528" i="5"/>
  <c r="G446" i="8"/>
  <c r="N446" i="8" s="1"/>
  <c r="AK422" i="5"/>
  <c r="G66" i="8"/>
  <c r="N66" i="8" s="1"/>
  <c r="AK63" i="5"/>
  <c r="G146" i="8"/>
  <c r="N146" i="8" s="1"/>
  <c r="AK136" i="5"/>
  <c r="AE498" i="5"/>
  <c r="AG498" i="5" s="1"/>
  <c r="AI498" i="5" s="1"/>
  <c r="G583" i="8"/>
  <c r="N583" i="8" s="1"/>
  <c r="AK555" i="5"/>
  <c r="G330" i="8"/>
  <c r="N330" i="8" s="1"/>
  <c r="AK311" i="5"/>
  <c r="G37" i="8"/>
  <c r="N37" i="8" s="1"/>
  <c r="AK35" i="5"/>
  <c r="G525" i="8"/>
  <c r="N525" i="8" s="1"/>
  <c r="AK499" i="5"/>
  <c r="G244" i="8"/>
  <c r="N244" i="8" s="1"/>
  <c r="AK227" i="5"/>
  <c r="G308" i="8"/>
  <c r="N308" i="8" s="1"/>
  <c r="AK289" i="5"/>
  <c r="AE525" i="5"/>
  <c r="AG525" i="5" s="1"/>
  <c r="AI525" i="5" s="1"/>
  <c r="G559" i="8"/>
  <c r="N559" i="8" s="1"/>
  <c r="AK532" i="5"/>
  <c r="G232" i="8"/>
  <c r="N232" i="8" s="1"/>
  <c r="AK216" i="5"/>
  <c r="G357" i="8"/>
  <c r="N357" i="8" s="1"/>
  <c r="AK337" i="5"/>
  <c r="G78" i="8"/>
  <c r="N78" i="8" s="1"/>
  <c r="AK74" i="5"/>
  <c r="G120" i="8"/>
  <c r="N120" i="8" s="1"/>
  <c r="AK111" i="5"/>
  <c r="G376" i="8"/>
  <c r="N376" i="8" s="1"/>
  <c r="AK355" i="5"/>
  <c r="G564" i="8"/>
  <c r="N564" i="8" s="1"/>
  <c r="AK537" i="5"/>
  <c r="G94" i="8"/>
  <c r="N94" i="8" s="1"/>
  <c r="AK87" i="5"/>
  <c r="G609" i="8"/>
  <c r="N609" i="8" s="1"/>
  <c r="AK581" i="5"/>
  <c r="G605" i="8"/>
  <c r="N605" i="8" s="1"/>
  <c r="AK577" i="5"/>
  <c r="G87" i="8"/>
  <c r="N87" i="8" s="1"/>
  <c r="AK81" i="5"/>
  <c r="G154" i="8"/>
  <c r="N154" i="8" s="1"/>
  <c r="AK144" i="5"/>
  <c r="G96" i="8"/>
  <c r="N96" i="8" s="1"/>
  <c r="AK89" i="5"/>
  <c r="G375" i="8"/>
  <c r="N375" i="8" s="1"/>
  <c r="AK354" i="5"/>
  <c r="G505" i="8"/>
  <c r="N505" i="8" s="1"/>
  <c r="AK480" i="5"/>
  <c r="G484" i="8"/>
  <c r="N484" i="8" s="1"/>
  <c r="AK459" i="5"/>
  <c r="G548" i="8"/>
  <c r="N548" i="8" s="1"/>
  <c r="AK521" i="5"/>
  <c r="G451" i="8"/>
  <c r="N451" i="8" s="1"/>
  <c r="AK427" i="5"/>
  <c r="AF57" i="4"/>
  <c r="AH57" i="4" s="1"/>
  <c r="AJ57" i="4" s="1"/>
  <c r="AL57" i="4" s="1"/>
  <c r="L514" i="8" s="1"/>
  <c r="L57" i="4"/>
  <c r="N57" i="4" s="1"/>
  <c r="P57" i="4" s="1"/>
  <c r="U57" i="4"/>
  <c r="W57" i="4" s="1"/>
  <c r="Y57" i="4" s="1"/>
  <c r="AA57" i="4" s="1"/>
  <c r="K514" i="8" s="1"/>
  <c r="P333" i="8"/>
  <c r="Q333" i="8"/>
  <c r="Q204" i="8"/>
  <c r="P204" i="8"/>
  <c r="P474" i="8"/>
  <c r="Q474" i="8"/>
  <c r="P16" i="8"/>
  <c r="Q16" i="8"/>
  <c r="AM125" i="5"/>
  <c r="AN125" i="5"/>
  <c r="AM162" i="5"/>
  <c r="AN162" i="5"/>
  <c r="AM225" i="5"/>
  <c r="AN225" i="5"/>
  <c r="AN317" i="5"/>
  <c r="AM317" i="5"/>
  <c r="P81" i="8"/>
  <c r="Q81" i="8"/>
  <c r="Q171" i="8"/>
  <c r="P171" i="8"/>
  <c r="P241" i="8"/>
  <c r="Q241" i="8"/>
  <c r="P281" i="8"/>
  <c r="Q281" i="8"/>
  <c r="Q200" i="8"/>
  <c r="P200" i="8"/>
  <c r="P409" i="8"/>
  <c r="Q409" i="8"/>
  <c r="Q28" i="8"/>
  <c r="P28" i="8"/>
  <c r="Q212" i="8"/>
  <c r="P212" i="8"/>
  <c r="P448" i="8"/>
  <c r="Q448" i="8"/>
  <c r="P441" i="8"/>
  <c r="Q441" i="8"/>
  <c r="Q36" i="8"/>
  <c r="P36" i="8"/>
  <c r="P157" i="8"/>
  <c r="Q157" i="8"/>
  <c r="P206" i="8"/>
  <c r="Q206" i="8"/>
  <c r="G261" i="8"/>
  <c r="AK244" i="5"/>
  <c r="P325" i="8"/>
  <c r="Q325" i="8"/>
  <c r="P196" i="8"/>
  <c r="Q196" i="8"/>
  <c r="G359" i="8"/>
  <c r="AK339" i="5"/>
  <c r="P405" i="8"/>
  <c r="Q405" i="8"/>
  <c r="G410" i="8"/>
  <c r="AK387" i="5"/>
  <c r="AM269" i="5"/>
  <c r="AN269" i="5"/>
  <c r="AM349" i="5"/>
  <c r="AN349" i="5"/>
  <c r="P288" i="8"/>
  <c r="Q288" i="8"/>
  <c r="AN545" i="5"/>
  <c r="AM545" i="5"/>
  <c r="AM141" i="5"/>
  <c r="AN141" i="5"/>
  <c r="AN156" i="5"/>
  <c r="AM156" i="5"/>
  <c r="AN93" i="5"/>
  <c r="AM93" i="5"/>
  <c r="AN287" i="5"/>
  <c r="AM287" i="5"/>
  <c r="AM371" i="5"/>
  <c r="AN371" i="5"/>
  <c r="AM445" i="5"/>
  <c r="AN445" i="5"/>
  <c r="AN397" i="5"/>
  <c r="AM397" i="5"/>
  <c r="AM314" i="5"/>
  <c r="AN314" i="5"/>
  <c r="AM146" i="5"/>
  <c r="AN146" i="5"/>
  <c r="AN345" i="5"/>
  <c r="AM345" i="5"/>
  <c r="G354" i="8"/>
  <c r="AK334" i="5"/>
  <c r="Q600" i="8"/>
  <c r="P600" i="8"/>
  <c r="P442" i="8"/>
  <c r="Q442" i="8"/>
  <c r="Q74" i="8"/>
  <c r="P74" i="8"/>
  <c r="P293" i="8"/>
  <c r="Q293" i="8"/>
  <c r="P351" i="8"/>
  <c r="Q351" i="8"/>
  <c r="P570" i="8"/>
  <c r="Q570" i="8"/>
  <c r="AN149" i="5"/>
  <c r="AM149" i="5"/>
  <c r="AN236" i="5"/>
  <c r="AM236" i="5"/>
  <c r="AN501" i="5"/>
  <c r="AM501" i="5"/>
  <c r="AM82" i="5"/>
  <c r="AN82" i="5"/>
  <c r="AN55" i="5"/>
  <c r="AM55" i="5"/>
  <c r="AM255" i="5"/>
  <c r="AN255" i="5"/>
  <c r="AM409" i="5"/>
  <c r="AN409" i="5"/>
  <c r="J84" i="8"/>
  <c r="N84" i="8" s="1"/>
  <c r="AY14" i="4"/>
  <c r="Q148" i="8"/>
  <c r="P148" i="8"/>
  <c r="Q185" i="8"/>
  <c r="P185" i="8"/>
  <c r="G213" i="8"/>
  <c r="AK200" i="5"/>
  <c r="P289" i="8"/>
  <c r="Q289" i="8"/>
  <c r="Q239" i="8"/>
  <c r="P239" i="8"/>
  <c r="P271" i="8"/>
  <c r="Q271" i="8"/>
  <c r="P385" i="8"/>
  <c r="Q385" i="8"/>
  <c r="P165" i="8"/>
  <c r="Q165" i="8"/>
  <c r="Q318" i="8"/>
  <c r="P318" i="8"/>
  <c r="AN284" i="5"/>
  <c r="AM284" i="5"/>
  <c r="AM170" i="5"/>
  <c r="AN170" i="5"/>
  <c r="AM406" i="5"/>
  <c r="AN406" i="5"/>
  <c r="AN75" i="5"/>
  <c r="AM75" i="5"/>
  <c r="AN118" i="5"/>
  <c r="AM118" i="5"/>
  <c r="AN47" i="5"/>
  <c r="AM47" i="5"/>
  <c r="AM176" i="5"/>
  <c r="AN176" i="5"/>
  <c r="AM260" i="5"/>
  <c r="AN260" i="5"/>
  <c r="AN290" i="5"/>
  <c r="AM290" i="5"/>
  <c r="AM161" i="5"/>
  <c r="AN161" i="5"/>
  <c r="AM219" i="5"/>
  <c r="AN219" i="5"/>
  <c r="AM192" i="5"/>
  <c r="AN192" i="5"/>
  <c r="AM449" i="5"/>
  <c r="AN449" i="5"/>
  <c r="AM164" i="5"/>
  <c r="AN164" i="5"/>
  <c r="AN211" i="5"/>
  <c r="AM211" i="5"/>
  <c r="AN202" i="5"/>
  <c r="AM202" i="5"/>
  <c r="AM301" i="5"/>
  <c r="AN301" i="5"/>
  <c r="AN182" i="5"/>
  <c r="AM182" i="5"/>
  <c r="AN533" i="5"/>
  <c r="AM533" i="5"/>
  <c r="AM218" i="5"/>
  <c r="AN218" i="5"/>
  <c r="AM117" i="5"/>
  <c r="AN117" i="5"/>
  <c r="AM10" i="5"/>
  <c r="AN10" i="5"/>
  <c r="AN208" i="5"/>
  <c r="AM208" i="5"/>
  <c r="AN232" i="5"/>
  <c r="AM232" i="5"/>
  <c r="AN294" i="5"/>
  <c r="AM294" i="5"/>
  <c r="P287" i="8"/>
  <c r="Q287" i="8"/>
  <c r="Q453" i="8"/>
  <c r="P453" i="8"/>
  <c r="P109" i="8"/>
  <c r="Q109" i="8"/>
  <c r="Q38" i="8"/>
  <c r="P38" i="8"/>
  <c r="P138" i="8"/>
  <c r="Q138" i="8"/>
  <c r="P107" i="8"/>
  <c r="Q107" i="8"/>
  <c r="P317" i="8"/>
  <c r="Q317" i="8"/>
  <c r="G97" i="8"/>
  <c r="N97" i="8" s="1"/>
  <c r="AK90" i="5"/>
  <c r="G47" i="8"/>
  <c r="N47" i="8" s="1"/>
  <c r="AK44" i="5"/>
  <c r="G14" i="8"/>
  <c r="N14" i="8" s="1"/>
  <c r="AK14" i="5"/>
  <c r="G460" i="8"/>
  <c r="N460" i="8" s="1"/>
  <c r="AK436" i="5"/>
  <c r="G588" i="8"/>
  <c r="N588" i="8" s="1"/>
  <c r="AK560" i="5"/>
  <c r="G166" i="8"/>
  <c r="N166" i="8" s="1"/>
  <c r="AK155" i="5"/>
  <c r="G470" i="8"/>
  <c r="N470" i="8" s="1"/>
  <c r="AK446" i="5"/>
  <c r="G499" i="8"/>
  <c r="N499" i="8" s="1"/>
  <c r="AK474" i="5"/>
  <c r="G404" i="8"/>
  <c r="N404" i="8" s="1"/>
  <c r="AK381" i="5"/>
  <c r="G247" i="8"/>
  <c r="N247" i="8" s="1"/>
  <c r="AK230" i="5"/>
  <c r="G379" i="8"/>
  <c r="N379" i="8" s="1"/>
  <c r="AK357" i="5"/>
  <c r="G133" i="8"/>
  <c r="N133" i="8" s="1"/>
  <c r="AK123" i="5"/>
  <c r="G500" i="8"/>
  <c r="N500" i="8" s="1"/>
  <c r="AK475" i="5"/>
  <c r="AF13" i="4"/>
  <c r="AH13" i="4" s="1"/>
  <c r="AJ13" i="4" s="1"/>
  <c r="AL13" i="4" s="1"/>
  <c r="L79" i="8" s="1"/>
  <c r="L13" i="4"/>
  <c r="N13" i="4" s="1"/>
  <c r="P13" i="4" s="1"/>
  <c r="U13" i="4"/>
  <c r="W13" i="4" s="1"/>
  <c r="Y13" i="4" s="1"/>
  <c r="AA13" i="4" s="1"/>
  <c r="K79" i="8" s="1"/>
  <c r="G577" i="8"/>
  <c r="N577" i="8" s="1"/>
  <c r="AK549" i="5"/>
  <c r="G42" i="8"/>
  <c r="N42" i="8" s="1"/>
  <c r="AK39" i="5"/>
  <c r="G472" i="8"/>
  <c r="N472" i="8" s="1"/>
  <c r="AK448" i="5"/>
  <c r="G571" i="8"/>
  <c r="N571" i="8" s="1"/>
  <c r="AK543" i="5"/>
  <c r="G246" i="8"/>
  <c r="N246" i="8" s="1"/>
  <c r="AK229" i="5"/>
  <c r="G604" i="8"/>
  <c r="N604" i="8" s="1"/>
  <c r="AK576" i="5"/>
  <c r="G266" i="8"/>
  <c r="N266" i="8" s="1"/>
  <c r="AK249" i="5"/>
  <c r="G437" i="8"/>
  <c r="N437" i="8" s="1"/>
  <c r="AK413" i="5"/>
  <c r="G54" i="8"/>
  <c r="N54" i="8" s="1"/>
  <c r="AK51" i="5"/>
  <c r="G259" i="8"/>
  <c r="N259" i="8" s="1"/>
  <c r="AK242" i="5"/>
  <c r="G513" i="8"/>
  <c r="N513" i="8" s="1"/>
  <c r="AK488" i="5"/>
  <c r="G481" i="8"/>
  <c r="N481" i="8" s="1"/>
  <c r="AK456" i="5"/>
  <c r="G537" i="8"/>
  <c r="N537" i="8" s="1"/>
  <c r="AK511" i="5"/>
  <c r="G150" i="8"/>
  <c r="N150" i="8" s="1"/>
  <c r="AK140" i="5"/>
  <c r="G162" i="8"/>
  <c r="N162" i="8" s="1"/>
  <c r="AK152" i="5"/>
  <c r="G340" i="8"/>
  <c r="N340" i="8" s="1"/>
  <c r="AK320" i="5"/>
  <c r="G487" i="8"/>
  <c r="N487" i="8" s="1"/>
  <c r="AK462" i="5"/>
  <c r="G567" i="8"/>
  <c r="N567" i="8" s="1"/>
  <c r="AK539" i="5"/>
  <c r="G104" i="8"/>
  <c r="N104" i="8" s="1"/>
  <c r="AK96" i="5"/>
  <c r="G70" i="8"/>
  <c r="N70" i="8" s="1"/>
  <c r="AK66" i="5"/>
  <c r="G324" i="8"/>
  <c r="N324" i="8" s="1"/>
  <c r="AK305" i="5"/>
  <c r="G543" i="8"/>
  <c r="N543" i="8" s="1"/>
  <c r="AK516" i="5"/>
  <c r="G566" i="8"/>
  <c r="N566" i="8" s="1"/>
  <c r="AK538" i="5"/>
  <c r="L6" i="4"/>
  <c r="U6" i="4"/>
  <c r="AF6" i="4"/>
  <c r="AE60" i="5"/>
  <c r="AG60" i="5" s="1"/>
  <c r="AI60" i="5" s="1"/>
  <c r="G344" i="8"/>
  <c r="N344" i="8" s="1"/>
  <c r="AK324" i="5"/>
  <c r="G483" i="8"/>
  <c r="N483" i="8" s="1"/>
  <c r="AK458" i="5"/>
  <c r="G211" i="8"/>
  <c r="N211" i="8" s="1"/>
  <c r="AK198" i="5"/>
  <c r="G323" i="8"/>
  <c r="N323" i="8" s="1"/>
  <c r="AK304" i="5"/>
  <c r="G521" i="8"/>
  <c r="N521" i="8" s="1"/>
  <c r="AK495" i="5"/>
  <c r="G532" i="8"/>
  <c r="N532" i="8" s="1"/>
  <c r="AK506" i="5"/>
  <c r="G612" i="8"/>
  <c r="N612" i="8" s="1"/>
  <c r="AK584" i="5"/>
  <c r="G236" i="8"/>
  <c r="N236" i="8" s="1"/>
  <c r="AK220" i="5"/>
  <c r="G18" i="8"/>
  <c r="N18" i="8" s="1"/>
  <c r="AK18" i="5"/>
  <c r="G516" i="8"/>
  <c r="N516" i="8" s="1"/>
  <c r="AK490" i="5"/>
  <c r="G360" i="8"/>
  <c r="N360" i="8" s="1"/>
  <c r="AK340" i="5"/>
  <c r="G362" i="8"/>
  <c r="N362" i="8" s="1"/>
  <c r="AK342" i="5"/>
  <c r="G364" i="8"/>
  <c r="N364" i="8" s="1"/>
  <c r="AK344" i="5"/>
  <c r="G19" i="8"/>
  <c r="N19" i="8" s="1"/>
  <c r="AK19" i="5"/>
  <c r="G125" i="8"/>
  <c r="N125" i="8" s="1"/>
  <c r="AK115" i="5"/>
  <c r="G388" i="8"/>
  <c r="N388" i="8" s="1"/>
  <c r="AK366" i="5"/>
  <c r="G268" i="8"/>
  <c r="N268" i="8" s="1"/>
  <c r="AK251" i="5"/>
  <c r="G544" i="8"/>
  <c r="N544" i="8" s="1"/>
  <c r="AK517" i="5"/>
  <c r="G551" i="8"/>
  <c r="N551" i="8" s="1"/>
  <c r="AK524" i="5"/>
  <c r="G110" i="8"/>
  <c r="N110" i="8" s="1"/>
  <c r="AK101" i="5"/>
  <c r="AE257" i="5"/>
  <c r="AG257" i="5" s="1"/>
  <c r="AI257" i="5" s="1"/>
  <c r="G250" i="8"/>
  <c r="N250" i="8" s="1"/>
  <c r="AK233" i="5"/>
  <c r="G502" i="8"/>
  <c r="N502" i="8" s="1"/>
  <c r="AK477" i="5"/>
  <c r="AF20" i="4"/>
  <c r="AH20" i="4" s="1"/>
  <c r="AJ20" i="4" s="1"/>
  <c r="AL20" i="4" s="1"/>
  <c r="L121" i="8" s="1"/>
  <c r="U20" i="4"/>
  <c r="W20" i="4" s="1"/>
  <c r="Y20" i="4" s="1"/>
  <c r="AA20" i="4" s="1"/>
  <c r="K121" i="8" s="1"/>
  <c r="L20" i="4"/>
  <c r="N20" i="4" s="1"/>
  <c r="P20" i="4" s="1"/>
  <c r="G440" i="8"/>
  <c r="N440" i="8" s="1"/>
  <c r="AK416" i="5"/>
  <c r="G456" i="8"/>
  <c r="N456" i="8" s="1"/>
  <c r="AK432" i="5"/>
  <c r="G491" i="8"/>
  <c r="N491" i="8" s="1"/>
  <c r="AK466" i="5"/>
  <c r="G587" i="8"/>
  <c r="N587" i="8" s="1"/>
  <c r="AK559" i="5"/>
  <c r="G550" i="8"/>
  <c r="N550" i="8" s="1"/>
  <c r="AK523" i="5"/>
  <c r="G207" i="8"/>
  <c r="N207" i="8" s="1"/>
  <c r="AK194" i="5"/>
  <c r="G477" i="8"/>
  <c r="N477" i="8" s="1"/>
  <c r="AK452" i="5"/>
  <c r="AE507" i="5"/>
  <c r="AG507" i="5" s="1"/>
  <c r="AI507" i="5" s="1"/>
  <c r="G43" i="8"/>
  <c r="N43" i="8" s="1"/>
  <c r="AK40" i="5"/>
  <c r="G93" i="8"/>
  <c r="N93" i="8" s="1"/>
  <c r="AK86" i="5"/>
  <c r="G141" i="8"/>
  <c r="N141" i="8" s="1"/>
  <c r="AK131" i="5"/>
  <c r="G243" i="8"/>
  <c r="N243" i="8" s="1"/>
  <c r="AK226" i="5"/>
  <c r="G307" i="8"/>
  <c r="N307" i="8" s="1"/>
  <c r="AK288" i="5"/>
  <c r="G367" i="8"/>
  <c r="N367" i="8" s="1"/>
  <c r="AK347" i="5"/>
  <c r="G390" i="8"/>
  <c r="N390" i="8" s="1"/>
  <c r="AK368" i="5"/>
  <c r="G280" i="8"/>
  <c r="N280" i="8" s="1"/>
  <c r="AK263" i="5"/>
  <c r="G34" i="8"/>
  <c r="N34" i="8" s="1"/>
  <c r="AK33" i="5"/>
  <c r="G445" i="8"/>
  <c r="N445" i="8" s="1"/>
  <c r="AK421" i="5"/>
  <c r="G155" i="8"/>
  <c r="N155" i="8" s="1"/>
  <c r="AK145" i="5"/>
  <c r="G27" i="8"/>
  <c r="N27" i="8" s="1"/>
  <c r="AK26" i="5"/>
  <c r="G436" i="8"/>
  <c r="N436" i="8" s="1"/>
  <c r="AK412" i="5"/>
  <c r="G160" i="8"/>
  <c r="N160" i="8" s="1"/>
  <c r="AK150" i="5"/>
  <c r="G449" i="8"/>
  <c r="N449" i="8" s="1"/>
  <c r="AK425" i="5"/>
  <c r="AF7" i="4"/>
  <c r="AH7" i="4" s="1"/>
  <c r="AJ7" i="4" s="1"/>
  <c r="AL7" i="4" s="1"/>
  <c r="L21" i="8" s="1"/>
  <c r="L7" i="4"/>
  <c r="N7" i="4" s="1"/>
  <c r="P7" i="4" s="1"/>
  <c r="U7" i="4"/>
  <c r="W7" i="4" s="1"/>
  <c r="Y7" i="4" s="1"/>
  <c r="AA7" i="4" s="1"/>
  <c r="K21" i="8" s="1"/>
  <c r="G6" i="8"/>
  <c r="N6" i="8" s="1"/>
  <c r="AK7" i="5"/>
  <c r="G396" i="8"/>
  <c r="N396" i="8" s="1"/>
  <c r="AK374" i="5"/>
  <c r="G488" i="8"/>
  <c r="N488" i="8" s="1"/>
  <c r="AK463" i="5"/>
  <c r="AE377" i="5"/>
  <c r="AG377" i="5" s="1"/>
  <c r="AI377" i="5" s="1"/>
  <c r="G515" i="8"/>
  <c r="N515" i="8" s="1"/>
  <c r="AK489" i="5"/>
  <c r="G518" i="8"/>
  <c r="N518" i="8" s="1"/>
  <c r="AK492" i="5"/>
  <c r="G535" i="8"/>
  <c r="N535" i="8" s="1"/>
  <c r="AK509" i="5"/>
  <c r="G72" i="8"/>
  <c r="N72" i="8" s="1"/>
  <c r="AK68" i="5"/>
  <c r="G392" i="8"/>
  <c r="N392" i="8" s="1"/>
  <c r="AK370" i="5"/>
  <c r="G395" i="8"/>
  <c r="N395" i="8" s="1"/>
  <c r="AK373" i="5"/>
  <c r="G262" i="8"/>
  <c r="N262" i="8" s="1"/>
  <c r="AK245" i="5"/>
  <c r="U52" i="4"/>
  <c r="W52" i="4" s="1"/>
  <c r="Y52" i="4" s="1"/>
  <c r="AA52" i="4" s="1"/>
  <c r="K430" i="8" s="1"/>
  <c r="AF52" i="4"/>
  <c r="AH52" i="4" s="1"/>
  <c r="AJ52" i="4" s="1"/>
  <c r="AL52" i="4" s="1"/>
  <c r="L430" i="8" s="1"/>
  <c r="L52" i="4"/>
  <c r="N52" i="4" s="1"/>
  <c r="P52" i="4" s="1"/>
  <c r="G558" i="8"/>
  <c r="N558" i="8" s="1"/>
  <c r="AK531" i="5"/>
  <c r="G29" i="8"/>
  <c r="N29" i="8" s="1"/>
  <c r="AK28" i="5"/>
  <c r="G381" i="8"/>
  <c r="N381" i="8" s="1"/>
  <c r="AK359" i="5"/>
  <c r="AM133" i="5"/>
  <c r="AN133" i="5"/>
  <c r="AM207" i="5"/>
  <c r="AN207" i="5"/>
  <c r="AM529" i="5"/>
  <c r="AN529" i="5"/>
  <c r="AN97" i="5"/>
  <c r="AM97" i="5"/>
  <c r="Q135" i="8"/>
  <c r="P135" i="8"/>
  <c r="P174" i="8"/>
  <c r="Q174" i="8"/>
  <c r="P242" i="8"/>
  <c r="Q242" i="8"/>
  <c r="Q337" i="8"/>
  <c r="P337" i="8"/>
  <c r="AN174" i="5"/>
  <c r="AM174" i="5"/>
  <c r="AM318" i="5"/>
  <c r="AN318" i="5"/>
  <c r="AM273" i="5"/>
  <c r="AN273" i="5"/>
  <c r="AN256" i="5"/>
  <c r="AM256" i="5"/>
  <c r="AN279" i="5"/>
  <c r="AM279" i="5"/>
  <c r="AM378" i="5"/>
  <c r="AN378" i="5"/>
  <c r="AN414" i="5"/>
  <c r="AM414" i="5"/>
  <c r="AN217" i="5"/>
  <c r="AM217" i="5"/>
  <c r="AN316" i="5"/>
  <c r="AM316" i="5"/>
  <c r="AM186" i="5"/>
  <c r="AN186" i="5"/>
  <c r="AN9" i="5"/>
  <c r="AM9" i="5"/>
  <c r="AN134" i="5"/>
  <c r="AM134" i="5"/>
  <c r="AN79" i="5"/>
  <c r="AM79" i="5"/>
  <c r="AM228" i="5"/>
  <c r="AN228" i="5"/>
  <c r="AM252" i="5"/>
  <c r="AN252" i="5"/>
  <c r="AM130" i="5"/>
  <c r="AN130" i="5"/>
  <c r="AM113" i="5"/>
  <c r="AN113" i="5"/>
  <c r="AM375" i="5"/>
  <c r="AN375" i="5"/>
  <c r="AN471" i="5"/>
  <c r="AM471" i="5"/>
  <c r="AM62" i="5"/>
  <c r="AN62" i="5"/>
  <c r="P286" i="8"/>
  <c r="Q286" i="8"/>
  <c r="P369" i="8"/>
  <c r="Q369" i="8"/>
  <c r="AM239" i="5"/>
  <c r="AN239" i="5"/>
  <c r="P573" i="8"/>
  <c r="Q573" i="8"/>
  <c r="Q151" i="8"/>
  <c r="P151" i="8"/>
  <c r="P167" i="8"/>
  <c r="Q167" i="8"/>
  <c r="Q100" i="8"/>
  <c r="P100" i="8"/>
  <c r="Q305" i="8"/>
  <c r="P305" i="8"/>
  <c r="P393" i="8"/>
  <c r="Q393" i="8"/>
  <c r="Q469" i="8"/>
  <c r="P469" i="8"/>
  <c r="Q420" i="8"/>
  <c r="P420" i="8"/>
  <c r="Q334" i="8"/>
  <c r="P334" i="8"/>
  <c r="Q156" i="8"/>
  <c r="P156" i="8"/>
  <c r="Q365" i="8"/>
  <c r="P365" i="8"/>
  <c r="AN206" i="5"/>
  <c r="AM206" i="5"/>
  <c r="AN398" i="5"/>
  <c r="AM398" i="5"/>
  <c r="AN197" i="5"/>
  <c r="AM197" i="5"/>
  <c r="AM127" i="5"/>
  <c r="AN127" i="5"/>
  <c r="AM104" i="5"/>
  <c r="AN104" i="5"/>
  <c r="AF27" i="4"/>
  <c r="AH27" i="4" s="1"/>
  <c r="AJ27" i="4" s="1"/>
  <c r="AL27" i="4" s="1"/>
  <c r="L188" i="8" s="1"/>
  <c r="L27" i="4"/>
  <c r="N27" i="4" s="1"/>
  <c r="P27" i="4" s="1"/>
  <c r="U27" i="4"/>
  <c r="W27" i="4" s="1"/>
  <c r="Y27" i="4" s="1"/>
  <c r="AA27" i="4" s="1"/>
  <c r="K188" i="8" s="1"/>
  <c r="U47" i="4"/>
  <c r="W47" i="4" s="1"/>
  <c r="Y47" i="4" s="1"/>
  <c r="AA47" i="4" s="1"/>
  <c r="K389" i="8" s="1"/>
  <c r="L47" i="4"/>
  <c r="N47" i="4" s="1"/>
  <c r="P47" i="4" s="1"/>
  <c r="AF47" i="4"/>
  <c r="AH47" i="4" s="1"/>
  <c r="AJ47" i="4" s="1"/>
  <c r="AL47" i="4" s="1"/>
  <c r="L389" i="8" s="1"/>
  <c r="AM307" i="5"/>
  <c r="AN307" i="5"/>
  <c r="P159" i="8"/>
  <c r="Q159" i="8"/>
  <c r="P253" i="8"/>
  <c r="Q253" i="8"/>
  <c r="Q527" i="8"/>
  <c r="P527" i="8"/>
  <c r="Q88" i="8"/>
  <c r="P88" i="8"/>
  <c r="P58" i="8"/>
  <c r="Q58" i="8"/>
  <c r="Q272" i="8"/>
  <c r="P272" i="8"/>
  <c r="P433" i="8"/>
  <c r="Q433" i="8"/>
  <c r="AN303" i="5"/>
  <c r="AM303" i="5"/>
  <c r="AN188" i="5"/>
  <c r="AM188" i="5"/>
  <c r="AM248" i="5"/>
  <c r="AN248" i="5"/>
  <c r="AM302" i="5"/>
  <c r="AN302" i="5"/>
  <c r="AM238" i="5"/>
  <c r="AN238" i="5"/>
  <c r="AF39" i="4"/>
  <c r="AH39" i="4" s="1"/>
  <c r="AJ39" i="4" s="1"/>
  <c r="AL39" i="4" s="1"/>
  <c r="L319" i="8" s="1"/>
  <c r="U39" i="4"/>
  <c r="W39" i="4" s="1"/>
  <c r="Y39" i="4" s="1"/>
  <c r="AA39" i="4" s="1"/>
  <c r="K319" i="8" s="1"/>
  <c r="L39" i="4"/>
  <c r="N39" i="4" s="1"/>
  <c r="P39" i="4" s="1"/>
  <c r="AM476" i="5"/>
  <c r="AN476" i="5"/>
  <c r="AM37" i="5"/>
  <c r="AN37" i="5"/>
  <c r="P302" i="8"/>
  <c r="Q302" i="8"/>
  <c r="Q183" i="8"/>
  <c r="P183" i="8"/>
  <c r="P429" i="8"/>
  <c r="Q429" i="8"/>
  <c r="P80" i="8"/>
  <c r="Q80" i="8"/>
  <c r="Q128" i="8"/>
  <c r="P128" i="8"/>
  <c r="P50" i="8"/>
  <c r="Q50" i="8"/>
  <c r="Q189" i="8"/>
  <c r="P189" i="8"/>
  <c r="P277" i="8"/>
  <c r="Q277" i="8"/>
  <c r="Q309" i="8"/>
  <c r="P309" i="8"/>
  <c r="Q173" i="8"/>
  <c r="P173" i="8"/>
  <c r="P235" i="8"/>
  <c r="Q235" i="8"/>
  <c r="Q205" i="8"/>
  <c r="P205" i="8"/>
  <c r="Q473" i="8"/>
  <c r="P473" i="8"/>
  <c r="Q176" i="8"/>
  <c r="P176" i="8"/>
  <c r="P225" i="8"/>
  <c r="Q225" i="8"/>
  <c r="Q216" i="8"/>
  <c r="P216" i="8"/>
  <c r="P320" i="8"/>
  <c r="Q320" i="8"/>
  <c r="Q195" i="8"/>
  <c r="P195" i="8"/>
  <c r="Q560" i="8"/>
  <c r="P560" i="8"/>
  <c r="Q234" i="8"/>
  <c r="P234" i="8"/>
  <c r="Q127" i="8"/>
  <c r="P127" i="8"/>
  <c r="Q9" i="8"/>
  <c r="P9" i="8"/>
  <c r="P222" i="8"/>
  <c r="Q222" i="8"/>
  <c r="Q249" i="8"/>
  <c r="P249" i="8"/>
  <c r="Q313" i="8"/>
  <c r="P313" i="8"/>
  <c r="J228" i="8"/>
  <c r="N228" i="8" s="1"/>
  <c r="AY32" i="4"/>
  <c r="AN285" i="5"/>
  <c r="AM285" i="5"/>
  <c r="AN77" i="5"/>
  <c r="AM77" i="5"/>
  <c r="AN165" i="5"/>
  <c r="AM165" i="5"/>
  <c r="U19" i="4"/>
  <c r="W19" i="4" s="1"/>
  <c r="Y19" i="4" s="1"/>
  <c r="AA19" i="4" s="1"/>
  <c r="K114" i="8" s="1"/>
  <c r="AF19" i="4"/>
  <c r="AH19" i="4" s="1"/>
  <c r="AJ19" i="4" s="1"/>
  <c r="AL19" i="4" s="1"/>
  <c r="L114" i="8" s="1"/>
  <c r="L19" i="4"/>
  <c r="N19" i="4" s="1"/>
  <c r="P19" i="4" s="1"/>
  <c r="AM20" i="5"/>
  <c r="AN20" i="5"/>
  <c r="AN221" i="5"/>
  <c r="AM221" i="5"/>
  <c r="AM441" i="5"/>
  <c r="AN441" i="5"/>
  <c r="G591" i="8"/>
  <c r="N591" i="8" s="1"/>
  <c r="AK563" i="5"/>
  <c r="G279" i="8"/>
  <c r="N279" i="8" s="1"/>
  <c r="AK262" i="5"/>
  <c r="G610" i="8"/>
  <c r="N610" i="8" s="1"/>
  <c r="AK582" i="5"/>
  <c r="G424" i="8"/>
  <c r="N424" i="8" s="1"/>
  <c r="AK401" i="5"/>
  <c r="G328" i="8"/>
  <c r="N328" i="8" s="1"/>
  <c r="AK309" i="5"/>
  <c r="G504" i="8"/>
  <c r="N504" i="8" s="1"/>
  <c r="AK479" i="5"/>
  <c r="G447" i="8"/>
  <c r="N447" i="8" s="1"/>
  <c r="AK423" i="5"/>
  <c r="G194" i="8"/>
  <c r="N194" i="8" s="1"/>
  <c r="AK181" i="5"/>
  <c r="G589" i="8"/>
  <c r="N589" i="8" s="1"/>
  <c r="AK561" i="5"/>
  <c r="G25" i="8"/>
  <c r="N25" i="8" s="1"/>
  <c r="AK24" i="5"/>
  <c r="G130" i="8"/>
  <c r="N130" i="8" s="1"/>
  <c r="AK120" i="5"/>
  <c r="AF49" i="4"/>
  <c r="AH49" i="4" s="1"/>
  <c r="AJ49" i="4" s="1"/>
  <c r="AL49" i="4" s="1"/>
  <c r="L400" i="8" s="1"/>
  <c r="U49" i="4"/>
  <c r="W49" i="4" s="1"/>
  <c r="Y49" i="4" s="1"/>
  <c r="AA49" i="4" s="1"/>
  <c r="K400" i="8" s="1"/>
  <c r="L49" i="4"/>
  <c r="N49" i="4" s="1"/>
  <c r="P49" i="4" s="1"/>
  <c r="G182" i="8"/>
  <c r="N182" i="8" s="1"/>
  <c r="AK169" i="5"/>
  <c r="G406" i="8"/>
  <c r="N406" i="8" s="1"/>
  <c r="AK383" i="5"/>
  <c r="G312" i="8"/>
  <c r="N312" i="8" s="1"/>
  <c r="AK293" i="5"/>
  <c r="G403" i="8"/>
  <c r="N403" i="8" s="1"/>
  <c r="AK380" i="5"/>
  <c r="G459" i="8"/>
  <c r="N459" i="8" s="1"/>
  <c r="AK435" i="5"/>
  <c r="G522" i="8"/>
  <c r="N522" i="8" s="1"/>
  <c r="AK496" i="5"/>
  <c r="G614" i="8"/>
  <c r="N614" i="8" s="1"/>
  <c r="AK586" i="5"/>
  <c r="G586" i="8"/>
  <c r="N586" i="8" s="1"/>
  <c r="AK558" i="5"/>
  <c r="G116" i="8"/>
  <c r="N116" i="8" s="1"/>
  <c r="AK107" i="5"/>
  <c r="G468" i="8"/>
  <c r="N468" i="8" s="1"/>
  <c r="AK444" i="5"/>
  <c r="G478" i="8"/>
  <c r="N478" i="8" s="1"/>
  <c r="AK453" i="5"/>
  <c r="U23" i="4"/>
  <c r="W23" i="4" s="1"/>
  <c r="Y23" i="4" s="1"/>
  <c r="AA23" i="4" s="1"/>
  <c r="K163" i="8" s="1"/>
  <c r="L23" i="4"/>
  <c r="N23" i="4" s="1"/>
  <c r="P23" i="4" s="1"/>
  <c r="AF23" i="4"/>
  <c r="AH23" i="4" s="1"/>
  <c r="AJ23" i="4" s="1"/>
  <c r="AL23" i="4" s="1"/>
  <c r="L163" i="8" s="1"/>
  <c r="AF62" i="4"/>
  <c r="AH62" i="4" s="1"/>
  <c r="AJ62" i="4" s="1"/>
  <c r="AL62" i="4" s="1"/>
  <c r="L565" i="8" s="1"/>
  <c r="L62" i="4"/>
  <c r="N62" i="4" s="1"/>
  <c r="P62" i="4" s="1"/>
  <c r="U62" i="4"/>
  <c r="W62" i="4" s="1"/>
  <c r="Y62" i="4" s="1"/>
  <c r="AA62" i="4" s="1"/>
  <c r="K565" i="8" s="1"/>
  <c r="G339" i="8"/>
  <c r="N339" i="8" s="1"/>
  <c r="AK319" i="5"/>
  <c r="G386" i="8"/>
  <c r="N386" i="8" s="1"/>
  <c r="AK364" i="5"/>
  <c r="G608" i="8"/>
  <c r="N608" i="8" s="1"/>
  <c r="AK580" i="5"/>
  <c r="G415" i="8"/>
  <c r="N415" i="8" s="1"/>
  <c r="AK392" i="5"/>
  <c r="G569" i="8"/>
  <c r="N569" i="8" s="1"/>
  <c r="AK541" i="5"/>
  <c r="G32" i="8"/>
  <c r="N32" i="8" s="1"/>
  <c r="AK31" i="5"/>
  <c r="G432" i="8"/>
  <c r="N432" i="8" s="1"/>
  <c r="AK408" i="5"/>
  <c r="G103" i="8"/>
  <c r="N103" i="8" s="1"/>
  <c r="AK95" i="5"/>
  <c r="G310" i="8"/>
  <c r="N310" i="8" s="1"/>
  <c r="AK291" i="5"/>
  <c r="AF60" i="4"/>
  <c r="AH60" i="4" s="1"/>
  <c r="AJ60" i="4" s="1"/>
  <c r="AL60" i="4" s="1"/>
  <c r="L542" i="8" s="1"/>
  <c r="U60" i="4"/>
  <c r="W60" i="4" s="1"/>
  <c r="Y60" i="4" s="1"/>
  <c r="AA60" i="4" s="1"/>
  <c r="K542" i="8" s="1"/>
  <c r="L60" i="4"/>
  <c r="N60" i="4" s="1"/>
  <c r="P60" i="4" s="1"/>
  <c r="G358" i="8"/>
  <c r="N358" i="8" s="1"/>
  <c r="AK338" i="5"/>
  <c r="U8" i="4"/>
  <c r="W8" i="4" s="1"/>
  <c r="Y8" i="4" s="1"/>
  <c r="AA8" i="4" s="1"/>
  <c r="K35" i="8" s="1"/>
  <c r="AF8" i="4"/>
  <c r="AH8" i="4" s="1"/>
  <c r="AJ8" i="4" s="1"/>
  <c r="AL8" i="4" s="1"/>
  <c r="L35" i="8" s="1"/>
  <c r="L8" i="4"/>
  <c r="N8" i="4" s="1"/>
  <c r="P8" i="4" s="1"/>
  <c r="G547" i="8"/>
  <c r="N547" i="8" s="1"/>
  <c r="AK520" i="5"/>
  <c r="G378" i="8"/>
  <c r="N378" i="8" s="1"/>
  <c r="AK356" i="5"/>
  <c r="G48" i="8"/>
  <c r="N48" i="8" s="1"/>
  <c r="AK45" i="5"/>
  <c r="G348" i="8"/>
  <c r="N348" i="8" s="1"/>
  <c r="AK328" i="5"/>
  <c r="G53" i="8"/>
  <c r="N53" i="8" s="1"/>
  <c r="AK50" i="5"/>
  <c r="G131" i="8"/>
  <c r="N131" i="8" s="1"/>
  <c r="AK121" i="5"/>
  <c r="G372" i="8"/>
  <c r="N372" i="8" s="1"/>
  <c r="AK352" i="5"/>
  <c r="G575" i="8"/>
  <c r="N575" i="8" s="1"/>
  <c r="AK547" i="5"/>
  <c r="G278" i="8"/>
  <c r="N278" i="8" s="1"/>
  <c r="AK261" i="5"/>
  <c r="G486" i="8"/>
  <c r="N486" i="8" s="1"/>
  <c r="AK461" i="5"/>
  <c r="G485" i="8"/>
  <c r="N485" i="8" s="1"/>
  <c r="AK460" i="5"/>
  <c r="G300" i="8"/>
  <c r="N300" i="8" s="1"/>
  <c r="AK282" i="5"/>
  <c r="G480" i="8"/>
  <c r="N480" i="8" s="1"/>
  <c r="AK455" i="5"/>
  <c r="G507" i="8"/>
  <c r="N507" i="8" s="1"/>
  <c r="AK482" i="5"/>
  <c r="G594" i="8"/>
  <c r="N594" i="8" s="1"/>
  <c r="AK566" i="5"/>
  <c r="G601" i="8"/>
  <c r="N601" i="8" s="1"/>
  <c r="AK573" i="5"/>
  <c r="G68" i="8"/>
  <c r="N68" i="8" s="1"/>
  <c r="AK64" i="5"/>
  <c r="G73" i="8"/>
  <c r="N73" i="8" s="1"/>
  <c r="AK69" i="5"/>
  <c r="G132" i="8"/>
  <c r="N132" i="8" s="1"/>
  <c r="AK122" i="5"/>
  <c r="G7" i="8"/>
  <c r="N7" i="8" s="1"/>
  <c r="AK8" i="5"/>
  <c r="G520" i="8"/>
  <c r="N520" i="8" s="1"/>
  <c r="AK494" i="5"/>
  <c r="G427" i="8"/>
  <c r="N427" i="8" s="1"/>
  <c r="AK404" i="5"/>
  <c r="G314" i="8"/>
  <c r="N314" i="8" s="1"/>
  <c r="AK295" i="5"/>
  <c r="G384" i="8"/>
  <c r="N384" i="8" s="1"/>
  <c r="AK362" i="5"/>
  <c r="G275" i="8"/>
  <c r="N275" i="8" s="1"/>
  <c r="AK258" i="5"/>
  <c r="G387" i="8"/>
  <c r="N387" i="8" s="1"/>
  <c r="AK365" i="5"/>
  <c r="G419" i="8"/>
  <c r="N419" i="8" s="1"/>
  <c r="AK396" i="5"/>
  <c r="G598" i="8"/>
  <c r="N598" i="8" s="1"/>
  <c r="AK570" i="5"/>
  <c r="G298" i="8"/>
  <c r="N298" i="8" s="1"/>
  <c r="AK280" i="5"/>
  <c r="G452" i="8"/>
  <c r="N452" i="8" s="1"/>
  <c r="AK428" i="5"/>
  <c r="G26" i="8"/>
  <c r="N26" i="8" s="1"/>
  <c r="AK25" i="5"/>
  <c r="G431" i="8"/>
  <c r="N431" i="8" s="1"/>
  <c r="AK407" i="5"/>
  <c r="G582" i="8"/>
  <c r="N582" i="8" s="1"/>
  <c r="AK554" i="5"/>
  <c r="AE464" i="5"/>
  <c r="AG464" i="5" s="1"/>
  <c r="AI464" i="5" s="1"/>
  <c r="G60" i="8"/>
  <c r="N60" i="8" s="1"/>
  <c r="AK57" i="5"/>
  <c r="G355" i="8"/>
  <c r="N355" i="8" s="1"/>
  <c r="AK335" i="5"/>
  <c r="G402" i="8"/>
  <c r="N402" i="8" s="1"/>
  <c r="AK379" i="5"/>
  <c r="G455" i="8"/>
  <c r="N455" i="8" s="1"/>
  <c r="AK431" i="5"/>
  <c r="G294" i="8"/>
  <c r="N294" i="8" s="1"/>
  <c r="AK277" i="5"/>
  <c r="G134" i="8"/>
  <c r="N134" i="8" s="1"/>
  <c r="AK124" i="5"/>
  <c r="G497" i="8"/>
  <c r="N497" i="8" s="1"/>
  <c r="AK472" i="5"/>
  <c r="G534" i="8"/>
  <c r="N534" i="8" s="1"/>
  <c r="AK508" i="5"/>
  <c r="G75" i="8"/>
  <c r="N75" i="8" s="1"/>
  <c r="AK71" i="5"/>
  <c r="G83" i="8"/>
  <c r="N83" i="8" s="1"/>
  <c r="AK78" i="5"/>
  <c r="G208" i="8"/>
  <c r="N208" i="8" s="1"/>
  <c r="AK195" i="5"/>
  <c r="G435" i="8"/>
  <c r="N435" i="8" s="1"/>
  <c r="AK411" i="5"/>
  <c r="G563" i="8"/>
  <c r="N563" i="8" s="1"/>
  <c r="AK536" i="5"/>
  <c r="G203" i="8"/>
  <c r="N203" i="8" s="1"/>
  <c r="AK190" i="5"/>
  <c r="G153" i="8"/>
  <c r="N153" i="8" s="1"/>
  <c r="AK143" i="5"/>
  <c r="G553" i="8"/>
  <c r="N553" i="8" s="1"/>
  <c r="AK526" i="5"/>
  <c r="AE88" i="5"/>
  <c r="AG88" i="5" s="1"/>
  <c r="AI88" i="5" s="1"/>
  <c r="G41" i="8"/>
  <c r="N41" i="8" s="1"/>
  <c r="AK38" i="5"/>
  <c r="G158" i="8"/>
  <c r="N158" i="8" s="1"/>
  <c r="AK148" i="5"/>
  <c r="G119" i="8"/>
  <c r="N119" i="8" s="1"/>
  <c r="AK110" i="5"/>
  <c r="AE157" i="5"/>
  <c r="AG157" i="5" s="1"/>
  <c r="AI157" i="5" s="1"/>
  <c r="G251" i="8"/>
  <c r="N251" i="8" s="1"/>
  <c r="AK234" i="5"/>
  <c r="G343" i="8"/>
  <c r="N343" i="8" s="1"/>
  <c r="AK323" i="5"/>
  <c r="U37" i="4"/>
  <c r="W37" i="4" s="1"/>
  <c r="Y37" i="4" s="1"/>
  <c r="AA37" i="4" s="1"/>
  <c r="K296" i="8" s="1"/>
  <c r="L37" i="4"/>
  <c r="N37" i="4" s="1"/>
  <c r="P37" i="4" s="1"/>
  <c r="AF37" i="4"/>
  <c r="AH37" i="4" s="1"/>
  <c r="AJ37" i="4" s="1"/>
  <c r="AL37" i="4" s="1"/>
  <c r="L296" i="8" s="1"/>
  <c r="AE548" i="5"/>
  <c r="AG548" i="5" s="1"/>
  <c r="AI548" i="5" s="1"/>
  <c r="G511" i="8"/>
  <c r="N511" i="8" s="1"/>
  <c r="AK486" i="5"/>
  <c r="G607" i="8"/>
  <c r="N607" i="8" s="1"/>
  <c r="AK579" i="5"/>
  <c r="G450" i="8"/>
  <c r="N450" i="8" s="1"/>
  <c r="AK426" i="5"/>
  <c r="G593" i="8"/>
  <c r="N593" i="8" s="1"/>
  <c r="AK565" i="5"/>
  <c r="G549" i="8"/>
  <c r="N549" i="8" s="1"/>
  <c r="AK522" i="5"/>
  <c r="P143" i="8"/>
  <c r="Q143" i="8"/>
  <c r="P221" i="8"/>
  <c r="Q221" i="8"/>
  <c r="P556" i="8"/>
  <c r="Q556" i="8"/>
  <c r="P105" i="8"/>
  <c r="Q105" i="8"/>
  <c r="AY17" i="4"/>
  <c r="J102" i="8"/>
  <c r="N102" i="8" s="1"/>
  <c r="AM12" i="5"/>
  <c r="AN12" i="5"/>
  <c r="AM212" i="5"/>
  <c r="AN212" i="5"/>
  <c r="AM196" i="5"/>
  <c r="AN196" i="5"/>
  <c r="Q187" i="8"/>
  <c r="P187" i="8"/>
  <c r="Q338" i="8"/>
  <c r="P338" i="8"/>
  <c r="P290" i="8"/>
  <c r="Q290" i="8"/>
  <c r="P273" i="8"/>
  <c r="Q273" i="8"/>
  <c r="Q297" i="8"/>
  <c r="P297" i="8"/>
  <c r="Q401" i="8"/>
  <c r="P401" i="8"/>
  <c r="P438" i="8"/>
  <c r="Q438" i="8"/>
  <c r="Q233" i="8"/>
  <c r="P233" i="8"/>
  <c r="Q336" i="8"/>
  <c r="P336" i="8"/>
  <c r="P199" i="8"/>
  <c r="Q199" i="8"/>
  <c r="Q8" i="8"/>
  <c r="P8" i="8"/>
  <c r="P144" i="8"/>
  <c r="Q144" i="8"/>
  <c r="P85" i="8"/>
  <c r="Q85" i="8"/>
  <c r="Q245" i="8"/>
  <c r="P245" i="8"/>
  <c r="Q269" i="8"/>
  <c r="P269" i="8"/>
  <c r="Q140" i="8"/>
  <c r="P140" i="8"/>
  <c r="Q123" i="8"/>
  <c r="P123" i="8"/>
  <c r="P397" i="8"/>
  <c r="Q397" i="8"/>
  <c r="Q496" i="8"/>
  <c r="P496" i="8"/>
  <c r="P65" i="8"/>
  <c r="Q65" i="8"/>
  <c r="AN330" i="5"/>
  <c r="AM330" i="5"/>
  <c r="AN310" i="5"/>
  <c r="AM310" i="5"/>
  <c r="P256" i="8"/>
  <c r="Q256" i="8"/>
  <c r="J179" i="8"/>
  <c r="N179" i="8" s="1"/>
  <c r="AY26" i="4"/>
  <c r="AN22" i="5"/>
  <c r="AM22" i="5"/>
  <c r="AM56" i="5"/>
  <c r="AN56" i="5"/>
  <c r="AN237" i="5"/>
  <c r="AM237" i="5"/>
  <c r="AM213" i="5"/>
  <c r="AN213" i="5"/>
  <c r="AM343" i="5"/>
  <c r="AN343" i="5"/>
  <c r="AM437" i="5"/>
  <c r="AN437" i="5"/>
  <c r="AM557" i="5"/>
  <c r="AN557" i="5"/>
  <c r="AM126" i="5"/>
  <c r="AN126" i="5"/>
  <c r="AN203" i="5"/>
  <c r="AM203" i="5"/>
  <c r="P220" i="8"/>
  <c r="Q220" i="8"/>
  <c r="Q421" i="8"/>
  <c r="P421" i="8"/>
  <c r="Q210" i="8"/>
  <c r="P210" i="8"/>
  <c r="P137" i="8"/>
  <c r="Q137" i="8"/>
  <c r="Q113" i="8"/>
  <c r="P113" i="8"/>
  <c r="G188" i="8"/>
  <c r="AK175" i="5"/>
  <c r="G389" i="8"/>
  <c r="AK367" i="5"/>
  <c r="P326" i="8"/>
  <c r="Q326" i="8"/>
  <c r="AM215" i="5"/>
  <c r="AN215" i="5"/>
  <c r="AN253" i="5"/>
  <c r="AM253" i="5"/>
  <c r="AM108" i="5"/>
  <c r="AN108" i="5"/>
  <c r="AM451" i="5"/>
  <c r="AN451" i="5"/>
  <c r="AN49" i="5"/>
  <c r="AM49" i="5"/>
  <c r="AN177" i="5"/>
  <c r="AM177" i="5"/>
  <c r="AM286" i="5"/>
  <c r="AN286" i="5"/>
  <c r="AM470" i="5"/>
  <c r="AN470" i="5"/>
  <c r="Q322" i="8"/>
  <c r="P322" i="8"/>
  <c r="Q201" i="8"/>
  <c r="P201" i="8"/>
  <c r="P265" i="8"/>
  <c r="Q265" i="8"/>
  <c r="P321" i="8"/>
  <c r="Q321" i="8"/>
  <c r="P255" i="8"/>
  <c r="Q255" i="8"/>
  <c r="G319" i="8"/>
  <c r="AK300" i="5"/>
  <c r="Q501" i="8"/>
  <c r="P501" i="8"/>
  <c r="Q40" i="8"/>
  <c r="P40" i="8"/>
  <c r="AY38" i="4"/>
  <c r="J306" i="8"/>
  <c r="N306" i="8" s="1"/>
  <c r="AM321" i="5"/>
  <c r="AN321" i="5"/>
  <c r="AN390" i="5"/>
  <c r="AM390" i="5"/>
  <c r="AN214" i="5"/>
  <c r="AM214" i="5"/>
  <c r="AM80" i="5"/>
  <c r="AN80" i="5"/>
  <c r="U10" i="4"/>
  <c r="W10" i="4" s="1"/>
  <c r="Y10" i="4" s="1"/>
  <c r="AA10" i="4" s="1"/>
  <c r="K46" i="8" s="1"/>
  <c r="AF10" i="4"/>
  <c r="AH10" i="4" s="1"/>
  <c r="AJ10" i="4" s="1"/>
  <c r="AL10" i="4" s="1"/>
  <c r="L46" i="8" s="1"/>
  <c r="L10" i="4"/>
  <c r="N10" i="4" s="1"/>
  <c r="P10" i="4" s="1"/>
  <c r="AN67" i="5"/>
  <c r="AM67" i="5"/>
  <c r="AN184" i="5"/>
  <c r="AM184" i="5"/>
  <c r="AN268" i="5"/>
  <c r="AM268" i="5"/>
  <c r="AM315" i="5"/>
  <c r="AN315" i="5"/>
  <c r="AN433" i="5"/>
  <c r="AM433" i="5"/>
  <c r="AM153" i="5"/>
  <c r="AN153" i="5"/>
  <c r="AN283" i="5"/>
  <c r="AM283" i="5"/>
  <c r="AM72" i="5"/>
  <c r="AN72" i="5"/>
  <c r="AN241" i="5"/>
  <c r="AM241" i="5"/>
  <c r="AN325" i="5"/>
  <c r="AM325" i="5"/>
  <c r="AN223" i="5"/>
  <c r="AM223" i="5"/>
  <c r="AM420" i="5"/>
  <c r="AN420" i="5"/>
  <c r="AN402" i="5"/>
  <c r="AM402" i="5"/>
  <c r="AM204" i="5"/>
  <c r="AN204" i="5"/>
  <c r="AM102" i="5"/>
  <c r="AN102" i="5"/>
  <c r="AN53" i="5"/>
  <c r="AM53" i="5"/>
  <c r="AN32" i="5"/>
  <c r="AM32" i="5"/>
  <c r="AM180" i="5"/>
  <c r="AN180" i="5"/>
  <c r="AM240" i="5"/>
  <c r="AN240" i="5"/>
  <c r="AN171" i="5"/>
  <c r="AM171" i="5"/>
  <c r="Q303" i="8"/>
  <c r="P303" i="8"/>
  <c r="P82" i="8"/>
  <c r="Q82" i="8"/>
  <c r="Q177" i="8"/>
  <c r="P177" i="8"/>
  <c r="G114" i="8"/>
  <c r="AK105" i="5"/>
  <c r="P20" i="8"/>
  <c r="Q20" i="8"/>
  <c r="P237" i="8"/>
  <c r="Q237" i="8"/>
  <c r="P465" i="8"/>
  <c r="Q465" i="8"/>
  <c r="H615" i="8"/>
  <c r="P6" i="6"/>
  <c r="P30" i="6" s="1"/>
  <c r="Q6" i="6"/>
  <c r="Q30" i="6" s="1"/>
  <c r="G576" i="8" l="1"/>
  <c r="AK548" i="5"/>
  <c r="AN536" i="5"/>
  <c r="AM536" i="5"/>
  <c r="AN195" i="5"/>
  <c r="AM195" i="5"/>
  <c r="AN71" i="5"/>
  <c r="AM71" i="5"/>
  <c r="AM280" i="5"/>
  <c r="AN280" i="5"/>
  <c r="AM455" i="5"/>
  <c r="AN455" i="5"/>
  <c r="AN261" i="5"/>
  <c r="AM261" i="5"/>
  <c r="AM45" i="5"/>
  <c r="AN45" i="5"/>
  <c r="AN31" i="5"/>
  <c r="AM31" i="5"/>
  <c r="AY23" i="4"/>
  <c r="J163" i="8"/>
  <c r="N163" i="8" s="1"/>
  <c r="P589" i="8"/>
  <c r="Q589" i="8"/>
  <c r="P591" i="8"/>
  <c r="Q591" i="8"/>
  <c r="AM373" i="5"/>
  <c r="AN373" i="5"/>
  <c r="Q449" i="8"/>
  <c r="P449" i="8"/>
  <c r="Q141" i="8"/>
  <c r="P141" i="8"/>
  <c r="BA38" i="4"/>
  <c r="BB38" i="4"/>
  <c r="AN522" i="5"/>
  <c r="AM522" i="5"/>
  <c r="AN486" i="5"/>
  <c r="AM486" i="5"/>
  <c r="G168" i="8"/>
  <c r="AK157" i="5"/>
  <c r="Q158" i="8"/>
  <c r="P158" i="8"/>
  <c r="P549" i="8"/>
  <c r="Q549" i="8"/>
  <c r="Q511" i="8"/>
  <c r="P511" i="8"/>
  <c r="J296" i="8"/>
  <c r="N296" i="8" s="1"/>
  <c r="AY37" i="4"/>
  <c r="AN234" i="5"/>
  <c r="AM234" i="5"/>
  <c r="AM110" i="5"/>
  <c r="AN110" i="5"/>
  <c r="AN38" i="5"/>
  <c r="AM38" i="5"/>
  <c r="AN526" i="5"/>
  <c r="AM526" i="5"/>
  <c r="AN190" i="5"/>
  <c r="AM190" i="5"/>
  <c r="AN411" i="5"/>
  <c r="AM411" i="5"/>
  <c r="AM78" i="5"/>
  <c r="AN78" i="5"/>
  <c r="AM508" i="5"/>
  <c r="AN508" i="5"/>
  <c r="AN124" i="5"/>
  <c r="AM124" i="5"/>
  <c r="AN431" i="5"/>
  <c r="AM431" i="5"/>
  <c r="AN335" i="5"/>
  <c r="AM335" i="5"/>
  <c r="AM407" i="5"/>
  <c r="AN407" i="5"/>
  <c r="AM428" i="5"/>
  <c r="AN428" i="5"/>
  <c r="AN365" i="5"/>
  <c r="AM365" i="5"/>
  <c r="AN404" i="5"/>
  <c r="AM404" i="5"/>
  <c r="AN8" i="5"/>
  <c r="AM8" i="5"/>
  <c r="AN69" i="5"/>
  <c r="AM69" i="5"/>
  <c r="AM573" i="5"/>
  <c r="AN573" i="5"/>
  <c r="AM461" i="5"/>
  <c r="AN461" i="5"/>
  <c r="AN121" i="5"/>
  <c r="AM121" i="5"/>
  <c r="Q358" i="8"/>
  <c r="P358" i="8"/>
  <c r="AN291" i="5"/>
  <c r="AM291" i="5"/>
  <c r="AN580" i="5"/>
  <c r="AM580" i="5"/>
  <c r="Q102" i="8"/>
  <c r="P102" i="8"/>
  <c r="AN565" i="5"/>
  <c r="AM565" i="5"/>
  <c r="AM579" i="5"/>
  <c r="AN579" i="5"/>
  <c r="U63" i="4"/>
  <c r="W63" i="4" s="1"/>
  <c r="Y63" i="4" s="1"/>
  <c r="AA63" i="4" s="1"/>
  <c r="K576" i="8" s="1"/>
  <c r="AF63" i="4"/>
  <c r="AH63" i="4" s="1"/>
  <c r="AJ63" i="4" s="1"/>
  <c r="AL63" i="4" s="1"/>
  <c r="L576" i="8" s="1"/>
  <c r="L63" i="4"/>
  <c r="N63" i="4" s="1"/>
  <c r="P63" i="4" s="1"/>
  <c r="Q251" i="8"/>
  <c r="P251" i="8"/>
  <c r="Q119" i="8"/>
  <c r="P119" i="8"/>
  <c r="Q41" i="8"/>
  <c r="P41" i="8"/>
  <c r="P553" i="8"/>
  <c r="Q553" i="8"/>
  <c r="P203" i="8"/>
  <c r="Q203" i="8"/>
  <c r="P435" i="8"/>
  <c r="Q435" i="8"/>
  <c r="Q83" i="8"/>
  <c r="P83" i="8"/>
  <c r="P534" i="8"/>
  <c r="Q534" i="8"/>
  <c r="Q134" i="8"/>
  <c r="P134" i="8"/>
  <c r="P455" i="8"/>
  <c r="Q455" i="8"/>
  <c r="Q355" i="8"/>
  <c r="P355" i="8"/>
  <c r="G489" i="8"/>
  <c r="AK464" i="5"/>
  <c r="P431" i="8"/>
  <c r="Q431" i="8"/>
  <c r="P452" i="8"/>
  <c r="Q452" i="8"/>
  <c r="P598" i="8"/>
  <c r="Q598" i="8"/>
  <c r="P387" i="8"/>
  <c r="Q387" i="8"/>
  <c r="P384" i="8"/>
  <c r="Q384" i="8"/>
  <c r="P427" i="8"/>
  <c r="Q427" i="8"/>
  <c r="P7" i="8"/>
  <c r="Q7" i="8"/>
  <c r="Q73" i="8"/>
  <c r="P73" i="8"/>
  <c r="P601" i="8"/>
  <c r="Q601" i="8"/>
  <c r="P507" i="8"/>
  <c r="Q507" i="8"/>
  <c r="P300" i="8"/>
  <c r="Q300" i="8"/>
  <c r="Q486" i="8"/>
  <c r="P486" i="8"/>
  <c r="Q575" i="8"/>
  <c r="P575" i="8"/>
  <c r="Q131" i="8"/>
  <c r="P131" i="8"/>
  <c r="Q348" i="8"/>
  <c r="P348" i="8"/>
  <c r="P378" i="8"/>
  <c r="Q378" i="8"/>
  <c r="AY60" i="4"/>
  <c r="J542" i="8"/>
  <c r="N542" i="8" s="1"/>
  <c r="Q310" i="8"/>
  <c r="P310" i="8"/>
  <c r="P432" i="8"/>
  <c r="Q432" i="8"/>
  <c r="Q569" i="8"/>
  <c r="P569" i="8"/>
  <c r="Q608" i="8"/>
  <c r="P608" i="8"/>
  <c r="Q339" i="8"/>
  <c r="P339" i="8"/>
  <c r="Q478" i="8"/>
  <c r="P478" i="8"/>
  <c r="P116" i="8"/>
  <c r="Q116" i="8"/>
  <c r="P614" i="8"/>
  <c r="Q614" i="8"/>
  <c r="P459" i="8"/>
  <c r="Q459" i="8"/>
  <c r="P312" i="8"/>
  <c r="Q312" i="8"/>
  <c r="Q182" i="8"/>
  <c r="P182" i="8"/>
  <c r="AN120" i="5"/>
  <c r="AM120" i="5"/>
  <c r="AN561" i="5"/>
  <c r="AM561" i="5"/>
  <c r="AN423" i="5"/>
  <c r="AM423" i="5"/>
  <c r="AN309" i="5"/>
  <c r="AM309" i="5"/>
  <c r="AN582" i="5"/>
  <c r="AM582" i="5"/>
  <c r="AM563" i="5"/>
  <c r="AN563" i="5"/>
  <c r="J114" i="8"/>
  <c r="N114" i="8" s="1"/>
  <c r="AY19" i="4"/>
  <c r="AN28" i="5"/>
  <c r="AM28" i="5"/>
  <c r="AY52" i="4"/>
  <c r="J430" i="8"/>
  <c r="N430" i="8" s="1"/>
  <c r="Q262" i="8"/>
  <c r="P262" i="8"/>
  <c r="Q392" i="8"/>
  <c r="P392" i="8"/>
  <c r="Q535" i="8"/>
  <c r="P535" i="8"/>
  <c r="P515" i="8"/>
  <c r="Q515" i="8"/>
  <c r="Q488" i="8"/>
  <c r="P488" i="8"/>
  <c r="P6" i="8"/>
  <c r="Q6" i="8"/>
  <c r="AM425" i="5"/>
  <c r="AN425" i="5"/>
  <c r="AM412" i="5"/>
  <c r="AN412" i="5"/>
  <c r="AM145" i="5"/>
  <c r="AN145" i="5"/>
  <c r="AM33" i="5"/>
  <c r="AN33" i="5"/>
  <c r="AN368" i="5"/>
  <c r="AM368" i="5"/>
  <c r="AN288" i="5"/>
  <c r="AM288" i="5"/>
  <c r="AM131" i="5"/>
  <c r="AN131" i="5"/>
  <c r="AM40" i="5"/>
  <c r="AN40" i="5"/>
  <c r="AM452" i="5"/>
  <c r="AN452" i="5"/>
  <c r="AM523" i="5"/>
  <c r="AN523" i="5"/>
  <c r="AM466" i="5"/>
  <c r="AN466" i="5"/>
  <c r="AN416" i="5"/>
  <c r="AM416" i="5"/>
  <c r="Q250" i="8"/>
  <c r="P250" i="8"/>
  <c r="Q110" i="8"/>
  <c r="P110" i="8"/>
  <c r="Q544" i="8"/>
  <c r="P544" i="8"/>
  <c r="Q388" i="8"/>
  <c r="P388" i="8"/>
  <c r="P19" i="8"/>
  <c r="Q19" i="8"/>
  <c r="P362" i="8"/>
  <c r="Q362" i="8"/>
  <c r="P516" i="8"/>
  <c r="Q516" i="8"/>
  <c r="P236" i="8"/>
  <c r="Q236" i="8"/>
  <c r="P532" i="8"/>
  <c r="Q532" i="8"/>
  <c r="Q323" i="8"/>
  <c r="P323" i="8"/>
  <c r="P483" i="8"/>
  <c r="Q483" i="8"/>
  <c r="G63" i="8"/>
  <c r="AK60" i="5"/>
  <c r="N6" i="4"/>
  <c r="P543" i="8"/>
  <c r="Q543" i="8"/>
  <c r="P70" i="8"/>
  <c r="Q70" i="8"/>
  <c r="Q567" i="8"/>
  <c r="P567" i="8"/>
  <c r="Q340" i="8"/>
  <c r="P340" i="8"/>
  <c r="P150" i="8"/>
  <c r="Q150" i="8"/>
  <c r="Q481" i="8"/>
  <c r="P481" i="8"/>
  <c r="Q259" i="8"/>
  <c r="P259" i="8"/>
  <c r="Q437" i="8"/>
  <c r="P437" i="8"/>
  <c r="Q604" i="8"/>
  <c r="P604" i="8"/>
  <c r="Q571" i="8"/>
  <c r="P571" i="8"/>
  <c r="P42" i="8"/>
  <c r="Q42" i="8"/>
  <c r="J79" i="8"/>
  <c r="N79" i="8" s="1"/>
  <c r="AY13" i="4"/>
  <c r="AN123" i="5"/>
  <c r="AM123" i="5"/>
  <c r="AN230" i="5"/>
  <c r="AM230" i="5"/>
  <c r="AM474" i="5"/>
  <c r="AN474" i="5"/>
  <c r="AN155" i="5"/>
  <c r="AM155" i="5"/>
  <c r="AM436" i="5"/>
  <c r="AN436" i="5"/>
  <c r="AM44" i="5"/>
  <c r="AN44" i="5"/>
  <c r="AM200" i="5"/>
  <c r="AN200" i="5"/>
  <c r="AN387" i="5"/>
  <c r="AM387" i="5"/>
  <c r="AM339" i="5"/>
  <c r="AN339" i="5"/>
  <c r="AY57" i="4"/>
  <c r="J514" i="8"/>
  <c r="N514" i="8" s="1"/>
  <c r="AM521" i="5"/>
  <c r="AN521" i="5"/>
  <c r="AN480" i="5"/>
  <c r="AM480" i="5"/>
  <c r="AN89" i="5"/>
  <c r="AM89" i="5"/>
  <c r="AN81" i="5"/>
  <c r="AM81" i="5"/>
  <c r="AN581" i="5"/>
  <c r="AM581" i="5"/>
  <c r="AM537" i="5"/>
  <c r="AN537" i="5"/>
  <c r="AN111" i="5"/>
  <c r="AM111" i="5"/>
  <c r="AM337" i="5"/>
  <c r="AN337" i="5"/>
  <c r="AM532" i="5"/>
  <c r="AN532" i="5"/>
  <c r="AN289" i="5"/>
  <c r="AM289" i="5"/>
  <c r="AN499" i="5"/>
  <c r="AM499" i="5"/>
  <c r="AM311" i="5"/>
  <c r="AN311" i="5"/>
  <c r="U58" i="4"/>
  <c r="W58" i="4" s="1"/>
  <c r="Y58" i="4" s="1"/>
  <c r="AA58" i="4" s="1"/>
  <c r="K524" i="8" s="1"/>
  <c r="AF58" i="4"/>
  <c r="AH58" i="4" s="1"/>
  <c r="AJ58" i="4" s="1"/>
  <c r="AL58" i="4" s="1"/>
  <c r="L524" i="8" s="1"/>
  <c r="L58" i="4"/>
  <c r="N58" i="4" s="1"/>
  <c r="P58" i="4" s="1"/>
  <c r="AM63" i="5"/>
  <c r="AN63" i="5"/>
  <c r="AN528" i="5"/>
  <c r="AM528" i="5"/>
  <c r="AN514" i="5"/>
  <c r="AM514" i="5"/>
  <c r="Q31" i="8"/>
  <c r="P31" i="8"/>
  <c r="G368" i="8"/>
  <c r="AK348" i="5"/>
  <c r="Q57" i="8"/>
  <c r="P57" i="8"/>
  <c r="Q426" i="8"/>
  <c r="P426" i="8"/>
  <c r="AN485" i="5"/>
  <c r="AM485" i="5"/>
  <c r="AN491" i="5"/>
  <c r="AM491" i="5"/>
  <c r="AM137" i="5"/>
  <c r="AN137" i="5"/>
  <c r="AN527" i="5"/>
  <c r="AM527" i="5"/>
  <c r="AM158" i="5"/>
  <c r="AN158" i="5"/>
  <c r="AM562" i="5"/>
  <c r="AN562" i="5"/>
  <c r="AN250" i="5"/>
  <c r="AM250" i="5"/>
  <c r="AM11" i="5"/>
  <c r="AN11" i="5"/>
  <c r="U28" i="4"/>
  <c r="W28" i="4" s="1"/>
  <c r="Y28" i="4" s="1"/>
  <c r="AA28" i="4" s="1"/>
  <c r="K198" i="8" s="1"/>
  <c r="AF28" i="4"/>
  <c r="AH28" i="4" s="1"/>
  <c r="AJ28" i="4" s="1"/>
  <c r="AL28" i="4" s="1"/>
  <c r="L198" i="8" s="1"/>
  <c r="L28" i="4"/>
  <c r="N28" i="4" s="1"/>
  <c r="P28" i="4" s="1"/>
  <c r="AM487" i="5"/>
  <c r="AN487" i="5"/>
  <c r="AN94" i="5"/>
  <c r="AM94" i="5"/>
  <c r="AN15" i="5"/>
  <c r="AM15" i="5"/>
  <c r="AN510" i="5"/>
  <c r="AM510" i="5"/>
  <c r="AN21" i="5"/>
  <c r="AM21" i="5"/>
  <c r="P352" i="8"/>
  <c r="Q352" i="8"/>
  <c r="P584" i="8"/>
  <c r="Q584" i="8"/>
  <c r="G248" i="8"/>
  <c r="AK231" i="5"/>
  <c r="AY15" i="4"/>
  <c r="J90" i="8"/>
  <c r="N90" i="8" s="1"/>
  <c r="AN465" i="5"/>
  <c r="AM465" i="5"/>
  <c r="AM112" i="5"/>
  <c r="AN112" i="5"/>
  <c r="AM553" i="5"/>
  <c r="AN553" i="5"/>
  <c r="AM278" i="5"/>
  <c r="AN278" i="5"/>
  <c r="AN73" i="5"/>
  <c r="AM73" i="5"/>
  <c r="AM205" i="5"/>
  <c r="AN205" i="5"/>
  <c r="AN454" i="5"/>
  <c r="AM454" i="5"/>
  <c r="P316" i="8"/>
  <c r="Q316" i="8"/>
  <c r="P263" i="8"/>
  <c r="Q263" i="8"/>
  <c r="P541" i="8"/>
  <c r="Q541" i="8"/>
  <c r="P523" i="8"/>
  <c r="Q523" i="8"/>
  <c r="J106" i="8"/>
  <c r="N106" i="8" s="1"/>
  <c r="AY18" i="4"/>
  <c r="AM43" i="5"/>
  <c r="AN43" i="5"/>
  <c r="AY41" i="4"/>
  <c r="J354" i="8"/>
  <c r="N354" i="8" s="1"/>
  <c r="G5" i="8"/>
  <c r="AK6" i="5"/>
  <c r="BA9" i="4"/>
  <c r="BB9" i="4"/>
  <c r="J359" i="8"/>
  <c r="N359" i="8" s="1"/>
  <c r="AY42" i="4"/>
  <c r="P377" i="8"/>
  <c r="Q377" i="8"/>
  <c r="P17" i="8"/>
  <c r="Q17" i="8"/>
  <c r="Q361" i="8"/>
  <c r="P361" i="8"/>
  <c r="Q224" i="8"/>
  <c r="P224" i="8"/>
  <c r="Q315" i="8"/>
  <c r="P315" i="8"/>
  <c r="Q91" i="8"/>
  <c r="P91" i="8"/>
  <c r="Q482" i="8"/>
  <c r="P482" i="8"/>
  <c r="P464" i="8"/>
  <c r="Q464" i="8"/>
  <c r="AN151" i="5"/>
  <c r="AM151" i="5"/>
  <c r="AN259" i="5"/>
  <c r="AM259" i="5"/>
  <c r="AN13" i="5"/>
  <c r="AM13" i="5"/>
  <c r="AN502" i="5"/>
  <c r="AM502" i="5"/>
  <c r="AM99" i="5"/>
  <c r="AN99" i="5"/>
  <c r="AM540" i="5"/>
  <c r="AN540" i="5"/>
  <c r="AM29" i="5"/>
  <c r="AN29" i="5"/>
  <c r="AN504" i="5"/>
  <c r="AM504" i="5"/>
  <c r="AN530" i="5"/>
  <c r="AM530" i="5"/>
  <c r="AN468" i="5"/>
  <c r="AM468" i="5"/>
  <c r="AN201" i="5"/>
  <c r="AM201" i="5"/>
  <c r="AM23" i="5"/>
  <c r="AN23" i="5"/>
  <c r="AM372" i="5"/>
  <c r="AN372" i="5"/>
  <c r="AN569" i="5"/>
  <c r="AM569" i="5"/>
  <c r="AM405" i="5"/>
  <c r="AN405" i="5"/>
  <c r="AN503" i="5"/>
  <c r="AM503" i="5"/>
  <c r="AN535" i="5"/>
  <c r="AM535" i="5"/>
  <c r="AM388" i="5"/>
  <c r="AN388" i="5"/>
  <c r="AM399" i="5"/>
  <c r="AN399" i="5"/>
  <c r="AN281" i="5"/>
  <c r="AM281" i="5"/>
  <c r="AM61" i="5"/>
  <c r="AN61" i="5"/>
  <c r="AM585" i="5"/>
  <c r="AN585" i="5"/>
  <c r="AN333" i="5"/>
  <c r="AM333" i="5"/>
  <c r="AN353" i="5"/>
  <c r="AM353" i="5"/>
  <c r="AM275" i="5"/>
  <c r="AN275" i="5"/>
  <c r="AM438" i="5"/>
  <c r="AN438" i="5"/>
  <c r="AN519" i="5"/>
  <c r="AM519" i="5"/>
  <c r="AN483" i="5"/>
  <c r="AM483" i="5"/>
  <c r="AM83" i="5"/>
  <c r="AN83" i="5"/>
  <c r="AM189" i="5"/>
  <c r="AN189" i="5"/>
  <c r="AN308" i="5"/>
  <c r="AM308" i="5"/>
  <c r="AM513" i="5"/>
  <c r="AN513" i="5"/>
  <c r="AN167" i="5"/>
  <c r="AM167" i="5"/>
  <c r="AN42" i="5"/>
  <c r="AM42" i="5"/>
  <c r="AM91" i="5"/>
  <c r="AN91" i="5"/>
  <c r="AM546" i="5"/>
  <c r="AN546" i="5"/>
  <c r="AN575" i="5"/>
  <c r="AM575" i="5"/>
  <c r="AN384" i="5"/>
  <c r="AM384" i="5"/>
  <c r="AM235" i="5"/>
  <c r="AN235" i="5"/>
  <c r="AM135" i="5"/>
  <c r="AN135" i="5"/>
  <c r="AM518" i="5"/>
  <c r="AN518" i="5"/>
  <c r="AN142" i="5"/>
  <c r="AM142" i="5"/>
  <c r="AN367" i="5"/>
  <c r="AM367" i="5"/>
  <c r="U24" i="4"/>
  <c r="W24" i="4" s="1"/>
  <c r="Y24" i="4" s="1"/>
  <c r="AA24" i="4" s="1"/>
  <c r="K168" i="8" s="1"/>
  <c r="L24" i="4"/>
  <c r="N24" i="4" s="1"/>
  <c r="P24" i="4" s="1"/>
  <c r="AF24" i="4"/>
  <c r="AH24" i="4" s="1"/>
  <c r="AJ24" i="4" s="1"/>
  <c r="AL24" i="4" s="1"/>
  <c r="L168" i="8" s="1"/>
  <c r="AN472" i="5"/>
  <c r="AM472" i="5"/>
  <c r="AM277" i="5"/>
  <c r="AN277" i="5"/>
  <c r="AM396" i="5"/>
  <c r="AN396" i="5"/>
  <c r="AN460" i="5"/>
  <c r="AM460" i="5"/>
  <c r="AM392" i="5"/>
  <c r="AN392" i="5"/>
  <c r="AM558" i="5"/>
  <c r="AN558" i="5"/>
  <c r="AN383" i="5"/>
  <c r="AM383" i="5"/>
  <c r="AY49" i="4"/>
  <c r="J400" i="8"/>
  <c r="N400" i="8" s="1"/>
  <c r="Q130" i="8"/>
  <c r="P130" i="8"/>
  <c r="Q610" i="8"/>
  <c r="P610" i="8"/>
  <c r="BB32" i="4"/>
  <c r="BA32" i="4"/>
  <c r="AM68" i="5"/>
  <c r="AN68" i="5"/>
  <c r="Q436" i="8"/>
  <c r="P436" i="8"/>
  <c r="P307" i="8"/>
  <c r="Q307" i="8"/>
  <c r="Q477" i="8"/>
  <c r="P477" i="8"/>
  <c r="P550" i="8"/>
  <c r="Q550" i="8"/>
  <c r="Q491" i="8"/>
  <c r="P491" i="8"/>
  <c r="Q440" i="8"/>
  <c r="P440" i="8"/>
  <c r="AN477" i="5"/>
  <c r="AM477" i="5"/>
  <c r="AF36" i="4"/>
  <c r="AH36" i="4" s="1"/>
  <c r="AJ36" i="4" s="1"/>
  <c r="AL36" i="4" s="1"/>
  <c r="L274" i="8" s="1"/>
  <c r="L36" i="4"/>
  <c r="N36" i="4" s="1"/>
  <c r="P36" i="4" s="1"/>
  <c r="U36" i="4"/>
  <c r="W36" i="4" s="1"/>
  <c r="Y36" i="4" s="1"/>
  <c r="AA36" i="4" s="1"/>
  <c r="K274" i="8" s="1"/>
  <c r="AM524" i="5"/>
  <c r="AN524" i="5"/>
  <c r="AM251" i="5"/>
  <c r="AN251" i="5"/>
  <c r="AM115" i="5"/>
  <c r="AN115" i="5"/>
  <c r="AM344" i="5"/>
  <c r="AN344" i="5"/>
  <c r="AM340" i="5"/>
  <c r="AN340" i="5"/>
  <c r="AM18" i="5"/>
  <c r="AN18" i="5"/>
  <c r="AN584" i="5"/>
  <c r="AM584" i="5"/>
  <c r="AM495" i="5"/>
  <c r="AN495" i="5"/>
  <c r="AN198" i="5"/>
  <c r="AM198" i="5"/>
  <c r="AN324" i="5"/>
  <c r="AM324" i="5"/>
  <c r="AH6" i="4"/>
  <c r="AN538" i="5"/>
  <c r="AM538" i="5"/>
  <c r="AN305" i="5"/>
  <c r="AM305" i="5"/>
  <c r="AM96" i="5"/>
  <c r="AN96" i="5"/>
  <c r="AN462" i="5"/>
  <c r="AM462" i="5"/>
  <c r="AN152" i="5"/>
  <c r="AM152" i="5"/>
  <c r="AM511" i="5"/>
  <c r="AN511" i="5"/>
  <c r="AM488" i="5"/>
  <c r="AN488" i="5"/>
  <c r="AN51" i="5"/>
  <c r="AM51" i="5"/>
  <c r="AN249" i="5"/>
  <c r="AM249" i="5"/>
  <c r="AN229" i="5"/>
  <c r="AM229" i="5"/>
  <c r="AN448" i="5"/>
  <c r="AM448" i="5"/>
  <c r="AM549" i="5"/>
  <c r="AN549" i="5"/>
  <c r="Q133" i="8"/>
  <c r="P133" i="8"/>
  <c r="Q247" i="8"/>
  <c r="P247" i="8"/>
  <c r="P499" i="8"/>
  <c r="Q499" i="8"/>
  <c r="P166" i="8"/>
  <c r="Q166" i="8"/>
  <c r="P460" i="8"/>
  <c r="Q460" i="8"/>
  <c r="Q47" i="8"/>
  <c r="P47" i="8"/>
  <c r="P548" i="8"/>
  <c r="Q548" i="8"/>
  <c r="Q505" i="8"/>
  <c r="P505" i="8"/>
  <c r="Q96" i="8"/>
  <c r="P96" i="8"/>
  <c r="P87" i="8"/>
  <c r="Q87" i="8"/>
  <c r="P609" i="8"/>
  <c r="Q609" i="8"/>
  <c r="P564" i="8"/>
  <c r="Q564" i="8"/>
  <c r="Q120" i="8"/>
  <c r="P120" i="8"/>
  <c r="Q357" i="8"/>
  <c r="P357" i="8"/>
  <c r="P559" i="8"/>
  <c r="Q559" i="8"/>
  <c r="P308" i="8"/>
  <c r="Q308" i="8"/>
  <c r="Q525" i="8"/>
  <c r="P525" i="8"/>
  <c r="P330" i="8"/>
  <c r="Q330" i="8"/>
  <c r="G524" i="8"/>
  <c r="AK498" i="5"/>
  <c r="Q66" i="8"/>
  <c r="P66" i="8"/>
  <c r="Q555" i="8"/>
  <c r="P555" i="8"/>
  <c r="Q540" i="8"/>
  <c r="P540" i="8"/>
  <c r="AN179" i="5"/>
  <c r="AM179" i="5"/>
  <c r="AM326" i="5"/>
  <c r="AN326" i="5"/>
  <c r="AM41" i="5"/>
  <c r="AN41" i="5"/>
  <c r="AM92" i="5"/>
  <c r="AN92" i="5"/>
  <c r="Q510" i="8"/>
  <c r="P510" i="8"/>
  <c r="Q517" i="8"/>
  <c r="P517" i="8"/>
  <c r="Q147" i="8"/>
  <c r="P147" i="8"/>
  <c r="P554" i="8"/>
  <c r="Q554" i="8"/>
  <c r="Q169" i="8"/>
  <c r="P169" i="8"/>
  <c r="Q590" i="8"/>
  <c r="P590" i="8"/>
  <c r="Q267" i="8"/>
  <c r="P267" i="8"/>
  <c r="P11" i="8"/>
  <c r="Q11" i="8"/>
  <c r="G198" i="8"/>
  <c r="AK185" i="5"/>
  <c r="Q512" i="8"/>
  <c r="P512" i="8"/>
  <c r="P101" i="8"/>
  <c r="Q101" i="8"/>
  <c r="P15" i="8"/>
  <c r="Q15" i="8"/>
  <c r="Q536" i="8"/>
  <c r="P536" i="8"/>
  <c r="P22" i="8"/>
  <c r="Q22" i="8"/>
  <c r="J238" i="8"/>
  <c r="N238" i="8" s="1"/>
  <c r="AY33" i="4"/>
  <c r="AM493" i="5"/>
  <c r="AN493" i="5"/>
  <c r="AF55" i="4"/>
  <c r="AH55" i="4" s="1"/>
  <c r="AJ55" i="4" s="1"/>
  <c r="AL55" i="4" s="1"/>
  <c r="L492" i="8" s="1"/>
  <c r="L55" i="4"/>
  <c r="N55" i="4" s="1"/>
  <c r="P55" i="4" s="1"/>
  <c r="U55" i="4"/>
  <c r="W55" i="4" s="1"/>
  <c r="Y55" i="4" s="1"/>
  <c r="AA55" i="4" s="1"/>
  <c r="K492" i="8" s="1"/>
  <c r="AN106" i="5"/>
  <c r="AM106" i="5"/>
  <c r="Q490" i="8"/>
  <c r="P490" i="8"/>
  <c r="P122" i="8"/>
  <c r="Q122" i="8"/>
  <c r="Q581" i="8"/>
  <c r="P581" i="8"/>
  <c r="Q295" i="8"/>
  <c r="P295" i="8"/>
  <c r="Q77" i="8"/>
  <c r="P77" i="8"/>
  <c r="P219" i="8"/>
  <c r="Q219" i="8"/>
  <c r="P479" i="8"/>
  <c r="Q479" i="8"/>
  <c r="AN394" i="5"/>
  <c r="AM394" i="5"/>
  <c r="AM312" i="5"/>
  <c r="AN312" i="5"/>
  <c r="U22" i="4"/>
  <c r="W22" i="4" s="1"/>
  <c r="Y22" i="4" s="1"/>
  <c r="AA22" i="4" s="1"/>
  <c r="K139" i="8" s="1"/>
  <c r="L22" i="4"/>
  <c r="N22" i="4" s="1"/>
  <c r="P22" i="4" s="1"/>
  <c r="AF22" i="4"/>
  <c r="AH22" i="4" s="1"/>
  <c r="AJ22" i="4" s="1"/>
  <c r="AL22" i="4" s="1"/>
  <c r="L139" i="8" s="1"/>
  <c r="AN505" i="5"/>
  <c r="AM505" i="5"/>
  <c r="AN322" i="5"/>
  <c r="AM322" i="5"/>
  <c r="Q214" i="8"/>
  <c r="P214" i="8"/>
  <c r="Q39" i="8"/>
  <c r="P39" i="8"/>
  <c r="AN168" i="5"/>
  <c r="AM168" i="5"/>
  <c r="AM578" i="5"/>
  <c r="AN578" i="5"/>
  <c r="AN376" i="5"/>
  <c r="AM376" i="5"/>
  <c r="AN266" i="5"/>
  <c r="AM266" i="5"/>
  <c r="AM550" i="5"/>
  <c r="AN550" i="5"/>
  <c r="AN567" i="5"/>
  <c r="AM567" i="5"/>
  <c r="P161" i="8"/>
  <c r="Q161" i="8"/>
  <c r="Q276" i="8"/>
  <c r="P276" i="8"/>
  <c r="P13" i="8"/>
  <c r="Q13" i="8"/>
  <c r="Q528" i="8"/>
  <c r="P528" i="8"/>
  <c r="P108" i="8"/>
  <c r="Q108" i="8"/>
  <c r="Q568" i="8"/>
  <c r="P568" i="8"/>
  <c r="P30" i="8"/>
  <c r="Q30" i="8"/>
  <c r="Q530" i="8"/>
  <c r="P530" i="8"/>
  <c r="P557" i="8"/>
  <c r="Q557" i="8"/>
  <c r="P493" i="8"/>
  <c r="Q493" i="8"/>
  <c r="P215" i="8"/>
  <c r="Q215" i="8"/>
  <c r="Q24" i="8"/>
  <c r="P24" i="8"/>
  <c r="P394" i="8"/>
  <c r="Q394" i="8"/>
  <c r="P597" i="8"/>
  <c r="Q597" i="8"/>
  <c r="P428" i="8"/>
  <c r="Q428" i="8"/>
  <c r="P529" i="8"/>
  <c r="Q529" i="8"/>
  <c r="Q562" i="8"/>
  <c r="P562" i="8"/>
  <c r="Q411" i="8"/>
  <c r="P411" i="8"/>
  <c r="Q422" i="8"/>
  <c r="P422" i="8"/>
  <c r="P299" i="8"/>
  <c r="Q299" i="8"/>
  <c r="P64" i="8"/>
  <c r="Q64" i="8"/>
  <c r="Q613" i="8"/>
  <c r="P613" i="8"/>
  <c r="Q353" i="8"/>
  <c r="P353" i="8"/>
  <c r="Q374" i="8"/>
  <c r="P374" i="8"/>
  <c r="P292" i="8"/>
  <c r="Q292" i="8"/>
  <c r="Q462" i="8"/>
  <c r="P462" i="8"/>
  <c r="P546" i="8"/>
  <c r="Q546" i="8"/>
  <c r="P508" i="8"/>
  <c r="Q508" i="8"/>
  <c r="P89" i="8"/>
  <c r="Q89" i="8"/>
  <c r="P202" i="8"/>
  <c r="Q202" i="8"/>
  <c r="P327" i="8"/>
  <c r="Q327" i="8"/>
  <c r="Q539" i="8"/>
  <c r="P539" i="8"/>
  <c r="P180" i="8"/>
  <c r="Q180" i="8"/>
  <c r="P45" i="8"/>
  <c r="Q45" i="8"/>
  <c r="Q98" i="8"/>
  <c r="P98" i="8"/>
  <c r="P574" i="8"/>
  <c r="Q574" i="8"/>
  <c r="Q603" i="8"/>
  <c r="P603" i="8"/>
  <c r="P407" i="8"/>
  <c r="Q407" i="8"/>
  <c r="Q252" i="8"/>
  <c r="P252" i="8"/>
  <c r="Q145" i="8"/>
  <c r="P145" i="8"/>
  <c r="Q545" i="8"/>
  <c r="P545" i="8"/>
  <c r="Q152" i="8"/>
  <c r="P152" i="8"/>
  <c r="P306" i="8"/>
  <c r="Q306" i="8"/>
  <c r="BA17" i="4"/>
  <c r="BB17" i="4"/>
  <c r="AF16" i="4"/>
  <c r="AH16" i="4" s="1"/>
  <c r="AJ16" i="4" s="1"/>
  <c r="AL16" i="4" s="1"/>
  <c r="L95" i="8" s="1"/>
  <c r="U16" i="4"/>
  <c r="W16" i="4" s="1"/>
  <c r="Y16" i="4" s="1"/>
  <c r="AA16" i="4" s="1"/>
  <c r="K95" i="8" s="1"/>
  <c r="L16" i="4"/>
  <c r="N16" i="4" s="1"/>
  <c r="P16" i="4" s="1"/>
  <c r="AM554" i="5"/>
  <c r="AN554" i="5"/>
  <c r="AM258" i="5"/>
  <c r="AN258" i="5"/>
  <c r="AN122" i="5"/>
  <c r="AM122" i="5"/>
  <c r="AM566" i="5"/>
  <c r="AN566" i="5"/>
  <c r="AM352" i="5"/>
  <c r="AN352" i="5"/>
  <c r="AM50" i="5"/>
  <c r="AN50" i="5"/>
  <c r="AM364" i="5"/>
  <c r="AN364" i="5"/>
  <c r="AM496" i="5"/>
  <c r="AN496" i="5"/>
  <c r="U48" i="4"/>
  <c r="W48" i="4" s="1"/>
  <c r="Y48" i="4" s="1"/>
  <c r="AA48" i="4" s="1"/>
  <c r="K399" i="8" s="1"/>
  <c r="AF48" i="4"/>
  <c r="AH48" i="4" s="1"/>
  <c r="AJ48" i="4" s="1"/>
  <c r="AL48" i="4" s="1"/>
  <c r="L399" i="8" s="1"/>
  <c r="L48" i="4"/>
  <c r="N48" i="4" s="1"/>
  <c r="P48" i="4" s="1"/>
  <c r="P390" i="8"/>
  <c r="Q390" i="8"/>
  <c r="BA26" i="4"/>
  <c r="BB26" i="4"/>
  <c r="AN426" i="5"/>
  <c r="AM426" i="5"/>
  <c r="P343" i="8"/>
  <c r="Q343" i="8"/>
  <c r="G95" i="8"/>
  <c r="AK88" i="5"/>
  <c r="P153" i="8"/>
  <c r="Q153" i="8"/>
  <c r="P563" i="8"/>
  <c r="Q563" i="8"/>
  <c r="Q208" i="8"/>
  <c r="P208" i="8"/>
  <c r="P75" i="8"/>
  <c r="Q75" i="8"/>
  <c r="P497" i="8"/>
  <c r="Q497" i="8"/>
  <c r="Q294" i="8"/>
  <c r="P294" i="8"/>
  <c r="Q402" i="8"/>
  <c r="P402" i="8"/>
  <c r="P60" i="8"/>
  <c r="Q60" i="8"/>
  <c r="P582" i="8"/>
  <c r="Q582" i="8"/>
  <c r="P26" i="8"/>
  <c r="Q26" i="8"/>
  <c r="Q298" i="8"/>
  <c r="P298" i="8"/>
  <c r="P419" i="8"/>
  <c r="Q419" i="8"/>
  <c r="P275" i="8"/>
  <c r="Q275" i="8"/>
  <c r="Q314" i="8"/>
  <c r="P314" i="8"/>
  <c r="P520" i="8"/>
  <c r="Q520" i="8"/>
  <c r="Q132" i="8"/>
  <c r="P132" i="8"/>
  <c r="Q68" i="8"/>
  <c r="P68" i="8"/>
  <c r="Q594" i="8"/>
  <c r="P594" i="8"/>
  <c r="Q480" i="8"/>
  <c r="P480" i="8"/>
  <c r="Q485" i="8"/>
  <c r="P485" i="8"/>
  <c r="Q278" i="8"/>
  <c r="P278" i="8"/>
  <c r="P372" i="8"/>
  <c r="Q372" i="8"/>
  <c r="Q53" i="8"/>
  <c r="P53" i="8"/>
  <c r="Q48" i="8"/>
  <c r="P48" i="8"/>
  <c r="Q547" i="8"/>
  <c r="P547" i="8"/>
  <c r="AN338" i="5"/>
  <c r="AM338" i="5"/>
  <c r="Q103" i="8"/>
  <c r="P103" i="8"/>
  <c r="P32" i="8"/>
  <c r="Q32" i="8"/>
  <c r="P415" i="8"/>
  <c r="Q415" i="8"/>
  <c r="P386" i="8"/>
  <c r="Q386" i="8"/>
  <c r="J565" i="8"/>
  <c r="N565" i="8" s="1"/>
  <c r="AY62" i="4"/>
  <c r="Q468" i="8"/>
  <c r="P468" i="8"/>
  <c r="P586" i="8"/>
  <c r="Q586" i="8"/>
  <c r="Q522" i="8"/>
  <c r="P522" i="8"/>
  <c r="Q403" i="8"/>
  <c r="P403" i="8"/>
  <c r="P406" i="8"/>
  <c r="Q406" i="8"/>
  <c r="AN24" i="5"/>
  <c r="AM24" i="5"/>
  <c r="AM181" i="5"/>
  <c r="AN181" i="5"/>
  <c r="AN479" i="5"/>
  <c r="AM479" i="5"/>
  <c r="AM401" i="5"/>
  <c r="AN401" i="5"/>
  <c r="AM262" i="5"/>
  <c r="AN262" i="5"/>
  <c r="Q228" i="8"/>
  <c r="P228" i="8"/>
  <c r="J188" i="8"/>
  <c r="N188" i="8" s="1"/>
  <c r="AY27" i="4"/>
  <c r="AN359" i="5"/>
  <c r="AM359" i="5"/>
  <c r="AM531" i="5"/>
  <c r="AN531" i="5"/>
  <c r="P395" i="8"/>
  <c r="Q395" i="8"/>
  <c r="P72" i="8"/>
  <c r="Q72" i="8"/>
  <c r="Q518" i="8"/>
  <c r="P518" i="8"/>
  <c r="G399" i="8"/>
  <c r="AK377" i="5"/>
  <c r="P396" i="8"/>
  <c r="Q396" i="8"/>
  <c r="AY7" i="4"/>
  <c r="J21" i="8"/>
  <c r="N21" i="8" s="1"/>
  <c r="AN150" i="5"/>
  <c r="AM150" i="5"/>
  <c r="AM26" i="5"/>
  <c r="AN26" i="5"/>
  <c r="AM421" i="5"/>
  <c r="AN421" i="5"/>
  <c r="AN263" i="5"/>
  <c r="AM263" i="5"/>
  <c r="AM347" i="5"/>
  <c r="AN347" i="5"/>
  <c r="AM226" i="5"/>
  <c r="AN226" i="5"/>
  <c r="AM86" i="5"/>
  <c r="AN86" i="5"/>
  <c r="U59" i="4"/>
  <c r="W59" i="4" s="1"/>
  <c r="Y59" i="4" s="1"/>
  <c r="AA59" i="4" s="1"/>
  <c r="K533" i="8" s="1"/>
  <c r="AF59" i="4"/>
  <c r="AH59" i="4" s="1"/>
  <c r="AJ59" i="4" s="1"/>
  <c r="AL59" i="4" s="1"/>
  <c r="L533" i="8" s="1"/>
  <c r="L59" i="4"/>
  <c r="N59" i="4" s="1"/>
  <c r="P59" i="4" s="1"/>
  <c r="AM194" i="5"/>
  <c r="AN194" i="5"/>
  <c r="AM559" i="5"/>
  <c r="AN559" i="5"/>
  <c r="AM432" i="5"/>
  <c r="AN432" i="5"/>
  <c r="J121" i="8"/>
  <c r="N121" i="8" s="1"/>
  <c r="AY20" i="4"/>
  <c r="Q502" i="8"/>
  <c r="P502" i="8"/>
  <c r="G274" i="8"/>
  <c r="AK257" i="5"/>
  <c r="P551" i="8"/>
  <c r="Q551" i="8"/>
  <c r="Q268" i="8"/>
  <c r="P268" i="8"/>
  <c r="P125" i="8"/>
  <c r="Q125" i="8"/>
  <c r="P364" i="8"/>
  <c r="Q364" i="8"/>
  <c r="Q360" i="8"/>
  <c r="P360" i="8"/>
  <c r="P612" i="8"/>
  <c r="Q612" i="8"/>
  <c r="Q521" i="8"/>
  <c r="P521" i="8"/>
  <c r="P211" i="8"/>
  <c r="Q211" i="8"/>
  <c r="P344" i="8"/>
  <c r="Q344" i="8"/>
  <c r="Q566" i="8"/>
  <c r="P566" i="8"/>
  <c r="Q324" i="8"/>
  <c r="P324" i="8"/>
  <c r="Q104" i="8"/>
  <c r="P104" i="8"/>
  <c r="Q487" i="8"/>
  <c r="P487" i="8"/>
  <c r="P162" i="8"/>
  <c r="Q162" i="8"/>
  <c r="Q537" i="8"/>
  <c r="P537" i="8"/>
  <c r="P513" i="8"/>
  <c r="Q513" i="8"/>
  <c r="Q54" i="8"/>
  <c r="P54" i="8"/>
  <c r="Q266" i="8"/>
  <c r="P266" i="8"/>
  <c r="P246" i="8"/>
  <c r="Q246" i="8"/>
  <c r="P472" i="8"/>
  <c r="Q472" i="8"/>
  <c r="Q577" i="8"/>
  <c r="P577" i="8"/>
  <c r="AM475" i="5"/>
  <c r="AN475" i="5"/>
  <c r="AN357" i="5"/>
  <c r="AM357" i="5"/>
  <c r="AN381" i="5"/>
  <c r="AM381" i="5"/>
  <c r="AM446" i="5"/>
  <c r="AN446" i="5"/>
  <c r="AM560" i="5"/>
  <c r="AN560" i="5"/>
  <c r="AN14" i="5"/>
  <c r="AM14" i="5"/>
  <c r="AM90" i="5"/>
  <c r="AN90" i="5"/>
  <c r="BB14" i="4"/>
  <c r="BA14" i="4"/>
  <c r="AM334" i="5"/>
  <c r="AN334" i="5"/>
  <c r="AM244" i="5"/>
  <c r="AN244" i="5"/>
  <c r="AM427" i="5"/>
  <c r="AN427" i="5"/>
  <c r="AN459" i="5"/>
  <c r="AM459" i="5"/>
  <c r="AM354" i="5"/>
  <c r="AN354" i="5"/>
  <c r="AN144" i="5"/>
  <c r="AM144" i="5"/>
  <c r="AM577" i="5"/>
  <c r="AN577" i="5"/>
  <c r="AM87" i="5"/>
  <c r="AN87" i="5"/>
  <c r="AN355" i="5"/>
  <c r="AM355" i="5"/>
  <c r="AN74" i="5"/>
  <c r="AM74" i="5"/>
  <c r="AN216" i="5"/>
  <c r="AM216" i="5"/>
  <c r="U61" i="4"/>
  <c r="W61" i="4" s="1"/>
  <c r="Y61" i="4" s="1"/>
  <c r="AA61" i="4" s="1"/>
  <c r="K552" i="8" s="1"/>
  <c r="AF61" i="4"/>
  <c r="AH61" i="4" s="1"/>
  <c r="AJ61" i="4" s="1"/>
  <c r="AL61" i="4" s="1"/>
  <c r="L552" i="8" s="1"/>
  <c r="L61" i="4"/>
  <c r="N61" i="4" s="1"/>
  <c r="P61" i="4" s="1"/>
  <c r="AN227" i="5"/>
  <c r="AM227" i="5"/>
  <c r="AM35" i="5"/>
  <c r="AN35" i="5"/>
  <c r="AN555" i="5"/>
  <c r="AM555" i="5"/>
  <c r="AN136" i="5"/>
  <c r="AM136" i="5"/>
  <c r="AM422" i="5"/>
  <c r="AN422" i="5"/>
  <c r="AN478" i="5"/>
  <c r="AM478" i="5"/>
  <c r="Q192" i="8"/>
  <c r="P192" i="8"/>
  <c r="P346" i="8"/>
  <c r="Q346" i="8"/>
  <c r="Q44" i="8"/>
  <c r="P44" i="8"/>
  <c r="Q99" i="8"/>
  <c r="P99" i="8"/>
  <c r="J227" i="8"/>
  <c r="N227" i="8" s="1"/>
  <c r="AY31" i="4"/>
  <c r="AM419" i="5"/>
  <c r="AN419" i="5"/>
  <c r="AN327" i="5"/>
  <c r="AM327" i="5"/>
  <c r="AN209" i="5"/>
  <c r="AM209" i="5"/>
  <c r="AF51" i="4"/>
  <c r="AH51" i="4" s="1"/>
  <c r="AJ51" i="4" s="1"/>
  <c r="AL51" i="4" s="1"/>
  <c r="L423" i="8" s="1"/>
  <c r="L51" i="4"/>
  <c r="N51" i="4" s="1"/>
  <c r="P51" i="4" s="1"/>
  <c r="U51" i="4"/>
  <c r="W51" i="4" s="1"/>
  <c r="Y51" i="4" s="1"/>
  <c r="AA51" i="4" s="1"/>
  <c r="K423" i="8" s="1"/>
  <c r="AM336" i="5"/>
  <c r="AN336" i="5"/>
  <c r="AN389" i="5"/>
  <c r="AM389" i="5"/>
  <c r="AM385" i="5"/>
  <c r="AN385" i="5"/>
  <c r="AM48" i="5"/>
  <c r="AN48" i="5"/>
  <c r="AN564" i="5"/>
  <c r="AM564" i="5"/>
  <c r="AM103" i="5"/>
  <c r="AN103" i="5"/>
  <c r="AN395" i="5"/>
  <c r="AM395" i="5"/>
  <c r="AN447" i="5"/>
  <c r="AM447" i="5"/>
  <c r="AM243" i="5"/>
  <c r="AN243" i="5"/>
  <c r="AM571" i="5"/>
  <c r="AN571" i="5"/>
  <c r="P519" i="8"/>
  <c r="Q519" i="8"/>
  <c r="G492" i="8"/>
  <c r="AK467" i="5"/>
  <c r="Q115" i="8"/>
  <c r="P115" i="8"/>
  <c r="AN159" i="5"/>
  <c r="AM159" i="5"/>
  <c r="AM178" i="5"/>
  <c r="AN178" i="5"/>
  <c r="AN58" i="5"/>
  <c r="AM58" i="5"/>
  <c r="AN267" i="5"/>
  <c r="AM267" i="5"/>
  <c r="AN52" i="5"/>
  <c r="AM52" i="5"/>
  <c r="AM329" i="5"/>
  <c r="AN329" i="5"/>
  <c r="AM512" i="5"/>
  <c r="AN512" i="5"/>
  <c r="P417" i="8"/>
  <c r="Q417" i="8"/>
  <c r="Q331" i="8"/>
  <c r="P331" i="8"/>
  <c r="G139" i="8"/>
  <c r="AK129" i="5"/>
  <c r="Q531" i="8"/>
  <c r="P531" i="8"/>
  <c r="Q342" i="8"/>
  <c r="P342" i="8"/>
  <c r="BA30" i="4"/>
  <c r="BB30" i="4"/>
  <c r="BB44" i="4"/>
  <c r="BA44" i="4"/>
  <c r="P172" i="8"/>
  <c r="Q172" i="8"/>
  <c r="J410" i="8"/>
  <c r="N410" i="8" s="1"/>
  <c r="AY50" i="4"/>
  <c r="AY35" i="4"/>
  <c r="J261" i="8"/>
  <c r="N261" i="8" s="1"/>
  <c r="Q181" i="8"/>
  <c r="P181" i="8"/>
  <c r="Q606" i="8"/>
  <c r="P606" i="8"/>
  <c r="P398" i="8"/>
  <c r="Q398" i="8"/>
  <c r="Q283" i="8"/>
  <c r="P283" i="8"/>
  <c r="Q578" i="8"/>
  <c r="P578" i="8"/>
  <c r="Q595" i="8"/>
  <c r="P595" i="8"/>
  <c r="J67" i="8"/>
  <c r="N67" i="8" s="1"/>
  <c r="AY12" i="4"/>
  <c r="AN574" i="5"/>
  <c r="AM574" i="5"/>
  <c r="AN166" i="5"/>
  <c r="AM166" i="5"/>
  <c r="AM534" i="5"/>
  <c r="AN534" i="5"/>
  <c r="AN430" i="5"/>
  <c r="AM430" i="5"/>
  <c r="AM469" i="5"/>
  <c r="AN469" i="5"/>
  <c r="AN358" i="5"/>
  <c r="AM358" i="5"/>
  <c r="AN59" i="5"/>
  <c r="AM59" i="5"/>
  <c r="AN139" i="5"/>
  <c r="AM139" i="5"/>
  <c r="AF56" i="4"/>
  <c r="AH56" i="4" s="1"/>
  <c r="AJ56" i="4" s="1"/>
  <c r="AL56" i="4" s="1"/>
  <c r="L506" i="8" s="1"/>
  <c r="L56" i="4"/>
  <c r="N56" i="4" s="1"/>
  <c r="P56" i="4" s="1"/>
  <c r="U56" i="4"/>
  <c r="W56" i="4" s="1"/>
  <c r="Y56" i="4" s="1"/>
  <c r="AA56" i="4" s="1"/>
  <c r="K506" i="8" s="1"/>
  <c r="AN434" i="5"/>
  <c r="AM434" i="5"/>
  <c r="AM410" i="5"/>
  <c r="AN410" i="5"/>
  <c r="AM369" i="5"/>
  <c r="AN369" i="5"/>
  <c r="AM132" i="5"/>
  <c r="AN132" i="5"/>
  <c r="AM442" i="5"/>
  <c r="AN442" i="5"/>
  <c r="AM473" i="5"/>
  <c r="AN473" i="5"/>
  <c r="AM114" i="5"/>
  <c r="AN114" i="5"/>
  <c r="AM443" i="5"/>
  <c r="AN443" i="5"/>
  <c r="AM247" i="5"/>
  <c r="AN247" i="5"/>
  <c r="AM109" i="5"/>
  <c r="AN109" i="5"/>
  <c r="AM163" i="5"/>
  <c r="AN163" i="5"/>
  <c r="AM65" i="5"/>
  <c r="AN65" i="5"/>
  <c r="AM551" i="5"/>
  <c r="AN551" i="5"/>
  <c r="AM415" i="5"/>
  <c r="AN415" i="5"/>
  <c r="U64" i="4"/>
  <c r="W64" i="4" s="1"/>
  <c r="Y64" i="4" s="1"/>
  <c r="AA64" i="4" s="1"/>
  <c r="K611" i="8" s="1"/>
  <c r="L64" i="4"/>
  <c r="N64" i="4" s="1"/>
  <c r="P64" i="4" s="1"/>
  <c r="AF64" i="4"/>
  <c r="AH64" i="4" s="1"/>
  <c r="AJ64" i="4" s="1"/>
  <c r="AL64" i="4" s="1"/>
  <c r="L611" i="8" s="1"/>
  <c r="AM484" i="5"/>
  <c r="AN484" i="5"/>
  <c r="AN85" i="5"/>
  <c r="AM85" i="5"/>
  <c r="AM568" i="5"/>
  <c r="AN568" i="5"/>
  <c r="AN46" i="5"/>
  <c r="AM46" i="5"/>
  <c r="AM391" i="5"/>
  <c r="AN391" i="5"/>
  <c r="AM173" i="5"/>
  <c r="AN173" i="5"/>
  <c r="AM350" i="5"/>
  <c r="AN350" i="5"/>
  <c r="AM274" i="5"/>
  <c r="AN274" i="5"/>
  <c r="AM119" i="5"/>
  <c r="AN119" i="5"/>
  <c r="AN544" i="5"/>
  <c r="AM544" i="5"/>
  <c r="AM265" i="5"/>
  <c r="AN265" i="5"/>
  <c r="AM346" i="5"/>
  <c r="AN346" i="5"/>
  <c r="AM439" i="5"/>
  <c r="AN439" i="5"/>
  <c r="AN552" i="5"/>
  <c r="AM552" i="5"/>
  <c r="AM292" i="5"/>
  <c r="AN292" i="5"/>
  <c r="AF21" i="4"/>
  <c r="AH21" i="4" s="1"/>
  <c r="AJ21" i="4" s="1"/>
  <c r="AL21" i="4" s="1"/>
  <c r="L126" i="8" s="1"/>
  <c r="L21" i="4"/>
  <c r="N21" i="4" s="1"/>
  <c r="P21" i="4" s="1"/>
  <c r="U21" i="4"/>
  <c r="W21" i="4" s="1"/>
  <c r="Y21" i="4" s="1"/>
  <c r="AA21" i="4" s="1"/>
  <c r="K126" i="8" s="1"/>
  <c r="AM500" i="5"/>
  <c r="AN500" i="5"/>
  <c r="AN393" i="5"/>
  <c r="AM393" i="5"/>
  <c r="P593" i="8"/>
  <c r="Q593" i="8"/>
  <c r="Q607" i="8"/>
  <c r="P607" i="8"/>
  <c r="AM323" i="5"/>
  <c r="AN323" i="5"/>
  <c r="AN148" i="5"/>
  <c r="AM148" i="5"/>
  <c r="AN143" i="5"/>
  <c r="AM143" i="5"/>
  <c r="AM379" i="5"/>
  <c r="AN379" i="5"/>
  <c r="AM57" i="5"/>
  <c r="AN57" i="5"/>
  <c r="AM25" i="5"/>
  <c r="AN25" i="5"/>
  <c r="AM295" i="5"/>
  <c r="AN295" i="5"/>
  <c r="AM494" i="5"/>
  <c r="AN494" i="5"/>
  <c r="AN64" i="5"/>
  <c r="AM64" i="5"/>
  <c r="AM520" i="5"/>
  <c r="AN520" i="5"/>
  <c r="AN95" i="5"/>
  <c r="AM95" i="5"/>
  <c r="AN444" i="5"/>
  <c r="AM444" i="5"/>
  <c r="AM380" i="5"/>
  <c r="AN380" i="5"/>
  <c r="P447" i="8"/>
  <c r="Q447" i="8"/>
  <c r="Q328" i="8"/>
  <c r="P328" i="8"/>
  <c r="AY39" i="4"/>
  <c r="J319" i="8"/>
  <c r="N319" i="8" s="1"/>
  <c r="P29" i="8"/>
  <c r="Q29" i="8"/>
  <c r="AN492" i="5"/>
  <c r="AM492" i="5"/>
  <c r="AM374" i="5"/>
  <c r="AN374" i="5"/>
  <c r="P155" i="8"/>
  <c r="Q155" i="8"/>
  <c r="Q34" i="8"/>
  <c r="P34" i="8"/>
  <c r="P43" i="8"/>
  <c r="Q43" i="8"/>
  <c r="AM105" i="5"/>
  <c r="AN105" i="5"/>
  <c r="J46" i="8"/>
  <c r="N46" i="8" s="1"/>
  <c r="AY10" i="4"/>
  <c r="AN300" i="5"/>
  <c r="AM300" i="5"/>
  <c r="AN175" i="5"/>
  <c r="AM175" i="5"/>
  <c r="Q179" i="8"/>
  <c r="P179" i="8"/>
  <c r="Q450" i="8"/>
  <c r="P450" i="8"/>
  <c r="U54" i="4"/>
  <c r="W54" i="4" s="1"/>
  <c r="Y54" i="4" s="1"/>
  <c r="AA54" i="4" s="1"/>
  <c r="K489" i="8" s="1"/>
  <c r="AF54" i="4"/>
  <c r="AH54" i="4" s="1"/>
  <c r="AJ54" i="4" s="1"/>
  <c r="AL54" i="4" s="1"/>
  <c r="L489" i="8" s="1"/>
  <c r="L54" i="4"/>
  <c r="N54" i="4" s="1"/>
  <c r="P54" i="4" s="1"/>
  <c r="AM570" i="5"/>
  <c r="AN570" i="5"/>
  <c r="AN362" i="5"/>
  <c r="AM362" i="5"/>
  <c r="AM482" i="5"/>
  <c r="AN482" i="5"/>
  <c r="AN282" i="5"/>
  <c r="AM282" i="5"/>
  <c r="AN547" i="5"/>
  <c r="AM547" i="5"/>
  <c r="AN328" i="5"/>
  <c r="AM328" i="5"/>
  <c r="AN356" i="5"/>
  <c r="AM356" i="5"/>
  <c r="J35" i="8"/>
  <c r="N35" i="8" s="1"/>
  <c r="AY8" i="4"/>
  <c r="AM408" i="5"/>
  <c r="AN408" i="5"/>
  <c r="AM541" i="5"/>
  <c r="AN541" i="5"/>
  <c r="AN319" i="5"/>
  <c r="AM319" i="5"/>
  <c r="AM453" i="5"/>
  <c r="AN453" i="5"/>
  <c r="AM107" i="5"/>
  <c r="AN107" i="5"/>
  <c r="AM586" i="5"/>
  <c r="AN586" i="5"/>
  <c r="AN435" i="5"/>
  <c r="AM435" i="5"/>
  <c r="AN293" i="5"/>
  <c r="AM293" i="5"/>
  <c r="AN169" i="5"/>
  <c r="AM169" i="5"/>
  <c r="P25" i="8"/>
  <c r="Q25" i="8"/>
  <c r="Q194" i="8"/>
  <c r="P194" i="8"/>
  <c r="Q504" i="8"/>
  <c r="P504" i="8"/>
  <c r="P424" i="8"/>
  <c r="Q424" i="8"/>
  <c r="Q279" i="8"/>
  <c r="P279" i="8"/>
  <c r="J389" i="8"/>
  <c r="N389" i="8" s="1"/>
  <c r="AY47" i="4"/>
  <c r="P381" i="8"/>
  <c r="Q381" i="8"/>
  <c r="P558" i="8"/>
  <c r="Q558" i="8"/>
  <c r="AM245" i="5"/>
  <c r="AN245" i="5"/>
  <c r="AM370" i="5"/>
  <c r="AN370" i="5"/>
  <c r="AM509" i="5"/>
  <c r="AN509" i="5"/>
  <c r="AM489" i="5"/>
  <c r="AN489" i="5"/>
  <c r="AN463" i="5"/>
  <c r="AM463" i="5"/>
  <c r="AM7" i="5"/>
  <c r="AN7" i="5"/>
  <c r="Q160" i="8"/>
  <c r="P160" i="8"/>
  <c r="P27" i="8"/>
  <c r="Q27" i="8"/>
  <c r="P445" i="8"/>
  <c r="Q445" i="8"/>
  <c r="Q280" i="8"/>
  <c r="P280" i="8"/>
  <c r="Q367" i="8"/>
  <c r="P367" i="8"/>
  <c r="P243" i="8"/>
  <c r="Q243" i="8"/>
  <c r="Q93" i="8"/>
  <c r="P93" i="8"/>
  <c r="G533" i="8"/>
  <c r="AK507" i="5"/>
  <c r="Q207" i="8"/>
  <c r="P207" i="8"/>
  <c r="P587" i="8"/>
  <c r="Q587" i="8"/>
  <c r="P456" i="8"/>
  <c r="Q456" i="8"/>
  <c r="AM233" i="5"/>
  <c r="AN233" i="5"/>
  <c r="AM101" i="5"/>
  <c r="AN101" i="5"/>
  <c r="AM517" i="5"/>
  <c r="AN517" i="5"/>
  <c r="AN366" i="5"/>
  <c r="AM366" i="5"/>
  <c r="AN19" i="5"/>
  <c r="AM19" i="5"/>
  <c r="AN342" i="5"/>
  <c r="AM342" i="5"/>
  <c r="AN490" i="5"/>
  <c r="AM490" i="5"/>
  <c r="AN220" i="5"/>
  <c r="AM220" i="5"/>
  <c r="AM506" i="5"/>
  <c r="AN506" i="5"/>
  <c r="AN304" i="5"/>
  <c r="AM304" i="5"/>
  <c r="AN458" i="5"/>
  <c r="AM458" i="5"/>
  <c r="U11" i="4"/>
  <c r="W11" i="4" s="1"/>
  <c r="Y11" i="4" s="1"/>
  <c r="AA11" i="4" s="1"/>
  <c r="K63" i="8" s="1"/>
  <c r="L11" i="4"/>
  <c r="N11" i="4" s="1"/>
  <c r="P11" i="4" s="1"/>
  <c r="AF11" i="4"/>
  <c r="AH11" i="4" s="1"/>
  <c r="AJ11" i="4" s="1"/>
  <c r="AL11" i="4" s="1"/>
  <c r="L63" i="8" s="1"/>
  <c r="W6" i="4"/>
  <c r="AN516" i="5"/>
  <c r="AM516" i="5"/>
  <c r="AM66" i="5"/>
  <c r="AN66" i="5"/>
  <c r="AM539" i="5"/>
  <c r="AN539" i="5"/>
  <c r="AM320" i="5"/>
  <c r="AN320" i="5"/>
  <c r="AM140" i="5"/>
  <c r="AN140" i="5"/>
  <c r="AM456" i="5"/>
  <c r="AN456" i="5"/>
  <c r="AM242" i="5"/>
  <c r="AN242" i="5"/>
  <c r="AN413" i="5"/>
  <c r="AM413" i="5"/>
  <c r="AM576" i="5"/>
  <c r="AN576" i="5"/>
  <c r="AM543" i="5"/>
  <c r="AN543" i="5"/>
  <c r="AN39" i="5"/>
  <c r="AM39" i="5"/>
  <c r="Q500" i="8"/>
  <c r="P500" i="8"/>
  <c r="Q379" i="8"/>
  <c r="P379" i="8"/>
  <c r="Q404" i="8"/>
  <c r="P404" i="8"/>
  <c r="Q470" i="8"/>
  <c r="P470" i="8"/>
  <c r="Q588" i="8"/>
  <c r="P588" i="8"/>
  <c r="P14" i="8"/>
  <c r="Q14" i="8"/>
  <c r="P97" i="8"/>
  <c r="Q97" i="8"/>
  <c r="P84" i="8"/>
  <c r="Q84" i="8"/>
  <c r="Q451" i="8"/>
  <c r="P451" i="8"/>
  <c r="Q484" i="8"/>
  <c r="P484" i="8"/>
  <c r="Q375" i="8"/>
  <c r="P375" i="8"/>
  <c r="P154" i="8"/>
  <c r="Q154" i="8"/>
  <c r="P605" i="8"/>
  <c r="Q605" i="8"/>
  <c r="P94" i="8"/>
  <c r="Q94" i="8"/>
  <c r="Q376" i="8"/>
  <c r="P376" i="8"/>
  <c r="P78" i="8"/>
  <c r="Q78" i="8"/>
  <c r="Q232" i="8"/>
  <c r="P232" i="8"/>
  <c r="G552" i="8"/>
  <c r="AK525" i="5"/>
  <c r="P244" i="8"/>
  <c r="Q244" i="8"/>
  <c r="Q37" i="8"/>
  <c r="P37" i="8"/>
  <c r="Q583" i="8"/>
  <c r="P583" i="8"/>
  <c r="Q146" i="8"/>
  <c r="P146" i="8"/>
  <c r="P446" i="8"/>
  <c r="Q446" i="8"/>
  <c r="Q503" i="8"/>
  <c r="P503" i="8"/>
  <c r="AY53" i="4"/>
  <c r="J476" i="8"/>
  <c r="N476" i="8" s="1"/>
  <c r="AN30" i="5"/>
  <c r="AM30" i="5"/>
  <c r="U43" i="4"/>
  <c r="W43" i="4" s="1"/>
  <c r="Y43" i="4" s="1"/>
  <c r="AA43" i="4" s="1"/>
  <c r="K368" i="8" s="1"/>
  <c r="L43" i="4"/>
  <c r="N43" i="4" s="1"/>
  <c r="P43" i="4" s="1"/>
  <c r="AF43" i="4"/>
  <c r="AH43" i="4" s="1"/>
  <c r="AJ43" i="4" s="1"/>
  <c r="AL43" i="4" s="1"/>
  <c r="L368" i="8" s="1"/>
  <c r="AM54" i="5"/>
  <c r="AN54" i="5"/>
  <c r="AN403" i="5"/>
  <c r="AM403" i="5"/>
  <c r="P443" i="8"/>
  <c r="Q443" i="8"/>
  <c r="Q347" i="8"/>
  <c r="P347" i="8"/>
  <c r="P223" i="8"/>
  <c r="Q223" i="8"/>
  <c r="G423" i="8"/>
  <c r="AK400" i="5"/>
  <c r="Q356" i="8"/>
  <c r="P356" i="8"/>
  <c r="Q412" i="8"/>
  <c r="P412" i="8"/>
  <c r="Q408" i="8"/>
  <c r="P408" i="8"/>
  <c r="P51" i="8"/>
  <c r="Q51" i="8"/>
  <c r="P592" i="8"/>
  <c r="Q592" i="8"/>
  <c r="P112" i="8"/>
  <c r="Q112" i="8"/>
  <c r="Q418" i="8"/>
  <c r="P418" i="8"/>
  <c r="P471" i="8"/>
  <c r="Q471" i="8"/>
  <c r="Q260" i="8"/>
  <c r="P260" i="8"/>
  <c r="P599" i="8"/>
  <c r="Q599" i="8"/>
  <c r="AN332" i="5"/>
  <c r="AM332" i="5"/>
  <c r="AN556" i="5"/>
  <c r="AM556" i="5"/>
  <c r="U34" i="4"/>
  <c r="W34" i="4" s="1"/>
  <c r="Y34" i="4" s="1"/>
  <c r="AA34" i="4" s="1"/>
  <c r="K248" i="8" s="1"/>
  <c r="AF34" i="4"/>
  <c r="AH34" i="4" s="1"/>
  <c r="AJ34" i="4" s="1"/>
  <c r="AL34" i="4" s="1"/>
  <c r="L248" i="8" s="1"/>
  <c r="L34" i="4"/>
  <c r="N34" i="4" s="1"/>
  <c r="P34" i="4" s="1"/>
  <c r="P170" i="8"/>
  <c r="Q170" i="8"/>
  <c r="Q191" i="8"/>
  <c r="P191" i="8"/>
  <c r="P61" i="8"/>
  <c r="Q61" i="8"/>
  <c r="Q284" i="8"/>
  <c r="P284" i="8"/>
  <c r="P55" i="8"/>
  <c r="Q55" i="8"/>
  <c r="P349" i="8"/>
  <c r="Q349" i="8"/>
  <c r="P538" i="8"/>
  <c r="Q538" i="8"/>
  <c r="AY40" i="4"/>
  <c r="J332" i="8"/>
  <c r="N332" i="8" s="1"/>
  <c r="AN297" i="5"/>
  <c r="AM297" i="5"/>
  <c r="AM246" i="5"/>
  <c r="AN246" i="5"/>
  <c r="AM515" i="5"/>
  <c r="AN515" i="5"/>
  <c r="AN497" i="5"/>
  <c r="AM497" i="5"/>
  <c r="J213" i="8"/>
  <c r="N213" i="8" s="1"/>
  <c r="AY29" i="4"/>
  <c r="Q373" i="8"/>
  <c r="P373" i="8"/>
  <c r="BA25" i="4"/>
  <c r="BB25" i="4"/>
  <c r="BB45" i="4"/>
  <c r="BA45" i="4"/>
  <c r="AM17" i="5"/>
  <c r="AN17" i="5"/>
  <c r="AM341" i="5"/>
  <c r="AN341" i="5"/>
  <c r="AN210" i="5"/>
  <c r="AM210" i="5"/>
  <c r="AN296" i="5"/>
  <c r="AM296" i="5"/>
  <c r="AN84" i="5"/>
  <c r="AM84" i="5"/>
  <c r="AN457" i="5"/>
  <c r="AM457" i="5"/>
  <c r="AN440" i="5"/>
  <c r="AM440" i="5"/>
  <c r="P602" i="8"/>
  <c r="Q602" i="8"/>
  <c r="P178" i="8"/>
  <c r="Q178" i="8"/>
  <c r="P561" i="8"/>
  <c r="Q561" i="8"/>
  <c r="P454" i="8"/>
  <c r="Q454" i="8"/>
  <c r="P494" i="8"/>
  <c r="Q494" i="8"/>
  <c r="Q380" i="8"/>
  <c r="P380" i="8"/>
  <c r="Q62" i="8"/>
  <c r="P62" i="8"/>
  <c r="P149" i="8"/>
  <c r="Q149" i="8"/>
  <c r="G506" i="8"/>
  <c r="AK481" i="5"/>
  <c r="P458" i="8"/>
  <c r="Q458" i="8"/>
  <c r="Q434" i="8"/>
  <c r="P434" i="8"/>
  <c r="Q391" i="8"/>
  <c r="P391" i="8"/>
  <c r="P142" i="8"/>
  <c r="Q142" i="8"/>
  <c r="P466" i="8"/>
  <c r="Q466" i="8"/>
  <c r="P498" i="8"/>
  <c r="Q498" i="8"/>
  <c r="Q124" i="8"/>
  <c r="P124" i="8"/>
  <c r="P467" i="8"/>
  <c r="Q467" i="8"/>
  <c r="P264" i="8"/>
  <c r="Q264" i="8"/>
  <c r="P118" i="8"/>
  <c r="Q118" i="8"/>
  <c r="Q175" i="8"/>
  <c r="P175" i="8"/>
  <c r="P69" i="8"/>
  <c r="Q69" i="8"/>
  <c r="P579" i="8"/>
  <c r="Q579" i="8"/>
  <c r="P439" i="8"/>
  <c r="Q439" i="8"/>
  <c r="G611" i="8"/>
  <c r="AK583" i="5"/>
  <c r="Q509" i="8"/>
  <c r="P509" i="8"/>
  <c r="Q92" i="8"/>
  <c r="P92" i="8"/>
  <c r="P596" i="8"/>
  <c r="Q596" i="8"/>
  <c r="Q49" i="8"/>
  <c r="P49" i="8"/>
  <c r="Q414" i="8"/>
  <c r="P414" i="8"/>
  <c r="Q186" i="8"/>
  <c r="P186" i="8"/>
  <c r="Q370" i="8"/>
  <c r="P370" i="8"/>
  <c r="P291" i="8"/>
  <c r="Q291" i="8"/>
  <c r="P129" i="8"/>
  <c r="Q129" i="8"/>
  <c r="Q572" i="8"/>
  <c r="P572" i="8"/>
  <c r="Q282" i="8"/>
  <c r="P282" i="8"/>
  <c r="Q366" i="8"/>
  <c r="P366" i="8"/>
  <c r="Q463" i="8"/>
  <c r="P463" i="8"/>
  <c r="P580" i="8"/>
  <c r="Q580" i="8"/>
  <c r="Q311" i="8"/>
  <c r="P311" i="8"/>
  <c r="G126" i="8"/>
  <c r="AK116" i="5"/>
  <c r="P526" i="8"/>
  <c r="Q526" i="8"/>
  <c r="Q416" i="8"/>
  <c r="P416" i="8"/>
  <c r="AM481" i="5" l="1"/>
  <c r="AN481" i="5"/>
  <c r="J248" i="8"/>
  <c r="N248" i="8" s="1"/>
  <c r="AY34" i="4"/>
  <c r="Q476" i="8"/>
  <c r="P476" i="8"/>
  <c r="BB39" i="4"/>
  <c r="BA39" i="4"/>
  <c r="J126" i="8"/>
  <c r="N126" i="8" s="1"/>
  <c r="AY21" i="4"/>
  <c r="J506" i="8"/>
  <c r="N506" i="8" s="1"/>
  <c r="AY56" i="4"/>
  <c r="BA7" i="4"/>
  <c r="BB7" i="4"/>
  <c r="P565" i="8"/>
  <c r="Q565" i="8"/>
  <c r="BA49" i="4"/>
  <c r="BB49" i="4"/>
  <c r="BA41" i="4"/>
  <c r="BB41" i="4"/>
  <c r="BA15" i="4"/>
  <c r="BB15" i="4"/>
  <c r="AN348" i="5"/>
  <c r="AM348" i="5"/>
  <c r="BB52" i="4"/>
  <c r="BA52" i="4"/>
  <c r="BB37" i="4"/>
  <c r="BA37" i="4"/>
  <c r="Q213" i="8"/>
  <c r="P213" i="8"/>
  <c r="AM400" i="5"/>
  <c r="AN400" i="5"/>
  <c r="AY11" i="4"/>
  <c r="J63" i="8"/>
  <c r="N63" i="8" s="1"/>
  <c r="BA8" i="4"/>
  <c r="BB8" i="4"/>
  <c r="AY54" i="4"/>
  <c r="J489" i="8"/>
  <c r="N489" i="8" s="1"/>
  <c r="BA10" i="4"/>
  <c r="BB10" i="4"/>
  <c r="Q319" i="8"/>
  <c r="P319" i="8"/>
  <c r="Q67" i="8"/>
  <c r="P67" i="8"/>
  <c r="P410" i="8"/>
  <c r="Q410" i="8"/>
  <c r="J552" i="8"/>
  <c r="N552" i="8" s="1"/>
  <c r="AY61" i="4"/>
  <c r="Q121" i="8"/>
  <c r="P121" i="8"/>
  <c r="Q21" i="8"/>
  <c r="P21" i="8"/>
  <c r="AN377" i="5"/>
  <c r="AM377" i="5"/>
  <c r="BB27" i="4"/>
  <c r="BA27" i="4"/>
  <c r="BB62" i="4"/>
  <c r="BA62" i="4"/>
  <c r="AY48" i="4"/>
  <c r="J399" i="8"/>
  <c r="N399" i="8" s="1"/>
  <c r="J139" i="8"/>
  <c r="N139" i="8" s="1"/>
  <c r="AY22" i="4"/>
  <c r="P238" i="8"/>
  <c r="Q238" i="8"/>
  <c r="AY36" i="4"/>
  <c r="J274" i="8"/>
  <c r="N274" i="8" s="1"/>
  <c r="Q400" i="8"/>
  <c r="P400" i="8"/>
  <c r="P354" i="8"/>
  <c r="Q354" i="8"/>
  <c r="BB18" i="4"/>
  <c r="BA18" i="4"/>
  <c r="Q90" i="8"/>
  <c r="P90" i="8"/>
  <c r="AM60" i="5"/>
  <c r="AN60" i="5"/>
  <c r="Q430" i="8"/>
  <c r="P430" i="8"/>
  <c r="BB19" i="4"/>
  <c r="BA19" i="4"/>
  <c r="P542" i="8"/>
  <c r="Q542" i="8"/>
  <c r="BA23" i="4"/>
  <c r="BB23" i="4"/>
  <c r="Q332" i="8"/>
  <c r="P332" i="8"/>
  <c r="AY43" i="4"/>
  <c r="J368" i="8"/>
  <c r="N368" i="8" s="1"/>
  <c r="P35" i="8"/>
  <c r="Q35" i="8"/>
  <c r="P261" i="8"/>
  <c r="Q261" i="8"/>
  <c r="AY24" i="4"/>
  <c r="J168" i="8"/>
  <c r="N168" i="8" s="1"/>
  <c r="Q106" i="8"/>
  <c r="P106" i="8"/>
  <c r="AN548" i="5"/>
  <c r="AM548" i="5"/>
  <c r="BA40" i="4"/>
  <c r="BB40" i="4"/>
  <c r="BA53" i="4"/>
  <c r="BB53" i="4"/>
  <c r="AN507" i="5"/>
  <c r="AM507" i="5"/>
  <c r="BA47" i="4"/>
  <c r="BB47" i="4"/>
  <c r="J611" i="8"/>
  <c r="N611" i="8" s="1"/>
  <c r="AY64" i="4"/>
  <c r="BB35" i="4"/>
  <c r="BA35" i="4"/>
  <c r="J423" i="8"/>
  <c r="N423" i="8" s="1"/>
  <c r="AY51" i="4"/>
  <c r="BA31" i="4"/>
  <c r="BB31" i="4"/>
  <c r="AM88" i="5"/>
  <c r="AN88" i="5"/>
  <c r="AJ6" i="4"/>
  <c r="Q359" i="8"/>
  <c r="P359" i="8"/>
  <c r="AM231" i="5"/>
  <c r="AN231" i="5"/>
  <c r="J198" i="8"/>
  <c r="N198" i="8" s="1"/>
  <c r="AY28" i="4"/>
  <c r="Q514" i="8"/>
  <c r="P514" i="8"/>
  <c r="BB13" i="4"/>
  <c r="BA13" i="4"/>
  <c r="AM464" i="5"/>
  <c r="AN464" i="5"/>
  <c r="AY63" i="4"/>
  <c r="J576" i="8"/>
  <c r="N576" i="8" s="1"/>
  <c r="P296" i="8"/>
  <c r="Q296" i="8"/>
  <c r="Y6" i="4"/>
  <c r="Q46" i="8"/>
  <c r="P46" i="8"/>
  <c r="AM467" i="5"/>
  <c r="AN467" i="5"/>
  <c r="Q188" i="8"/>
  <c r="P188" i="8"/>
  <c r="BA42" i="4"/>
  <c r="BB42" i="4"/>
  <c r="P114" i="8"/>
  <c r="Q114" i="8"/>
  <c r="BA60" i="4"/>
  <c r="BB60" i="4"/>
  <c r="AM157" i="5"/>
  <c r="AN157" i="5"/>
  <c r="AM116" i="5"/>
  <c r="AN116" i="5"/>
  <c r="AM583" i="5"/>
  <c r="AN583" i="5"/>
  <c r="BA29" i="4"/>
  <c r="BB29" i="4"/>
  <c r="AM525" i="5"/>
  <c r="AN525" i="5"/>
  <c r="Q389" i="8"/>
  <c r="P389" i="8"/>
  <c r="BB12" i="4"/>
  <c r="BA12" i="4"/>
  <c r="BB50" i="4"/>
  <c r="BA50" i="4"/>
  <c r="AM129" i="5"/>
  <c r="AN129" i="5"/>
  <c r="Q227" i="8"/>
  <c r="P227" i="8"/>
  <c r="AM257" i="5"/>
  <c r="AN257" i="5"/>
  <c r="BA20" i="4"/>
  <c r="BB20" i="4"/>
  <c r="J533" i="8"/>
  <c r="N533" i="8" s="1"/>
  <c r="AY59" i="4"/>
  <c r="AY16" i="4"/>
  <c r="J95" i="8"/>
  <c r="N95" i="8" s="1"/>
  <c r="J492" i="8"/>
  <c r="N492" i="8" s="1"/>
  <c r="AY55" i="4"/>
  <c r="BA33" i="4"/>
  <c r="BB33" i="4"/>
  <c r="AM185" i="5"/>
  <c r="AN185" i="5"/>
  <c r="AM498" i="5"/>
  <c r="AN498" i="5"/>
  <c r="N5" i="8"/>
  <c r="J524" i="8"/>
  <c r="N524" i="8" s="1"/>
  <c r="AY58" i="4"/>
  <c r="BB57" i="4"/>
  <c r="BA57" i="4"/>
  <c r="Q79" i="8"/>
  <c r="P79" i="8"/>
  <c r="P6" i="4"/>
  <c r="P163" i="8"/>
  <c r="Q163" i="8"/>
  <c r="P18" i="8"/>
  <c r="Q18" i="8"/>
  <c r="BB55" i="4" l="1"/>
  <c r="BA55" i="4"/>
  <c r="BB59" i="4"/>
  <c r="BA59" i="4"/>
  <c r="BB43" i="4"/>
  <c r="BA43" i="4"/>
  <c r="BB48" i="4"/>
  <c r="BA48" i="4"/>
  <c r="P524" i="8"/>
  <c r="Q524" i="8"/>
  <c r="BA16" i="4"/>
  <c r="BB16" i="4"/>
  <c r="P198" i="8"/>
  <c r="Q198" i="8"/>
  <c r="P423" i="8"/>
  <c r="Q423" i="8"/>
  <c r="Q611" i="8"/>
  <c r="P611" i="8"/>
  <c r="P368" i="8"/>
  <c r="Q368" i="8"/>
  <c r="Q399" i="8"/>
  <c r="P399" i="8"/>
  <c r="BB61" i="4"/>
  <c r="BA61" i="4"/>
  <c r="BA56" i="4"/>
  <c r="BB56" i="4"/>
  <c r="BB34" i="4"/>
  <c r="BA34" i="4"/>
  <c r="J10" i="8"/>
  <c r="Q552" i="8"/>
  <c r="P552" i="8"/>
  <c r="Q506" i="8"/>
  <c r="P506" i="8"/>
  <c r="Q248" i="8"/>
  <c r="P248" i="8"/>
  <c r="P492" i="8"/>
  <c r="Q492" i="8"/>
  <c r="P533" i="8"/>
  <c r="Q533" i="8"/>
  <c r="P576" i="8"/>
  <c r="Q576" i="8"/>
  <c r="AL6" i="4"/>
  <c r="P168" i="8"/>
  <c r="Q168" i="8"/>
  <c r="Q274" i="8"/>
  <c r="P274" i="8"/>
  <c r="BB22" i="4"/>
  <c r="BA22" i="4"/>
  <c r="P489" i="8"/>
  <c r="Q489" i="8"/>
  <c r="Q63" i="8"/>
  <c r="P63" i="8"/>
  <c r="BB21" i="4"/>
  <c r="BA21" i="4"/>
  <c r="BB58" i="4"/>
  <c r="BA58" i="4"/>
  <c r="Q95" i="8"/>
  <c r="P95" i="8"/>
  <c r="AN6" i="5"/>
  <c r="AM6" i="5"/>
  <c r="AA6" i="4"/>
  <c r="BB63" i="4"/>
  <c r="BA63" i="4"/>
  <c r="BB28" i="4"/>
  <c r="BA28" i="4"/>
  <c r="BA51" i="4"/>
  <c r="BB51" i="4"/>
  <c r="BB64" i="4"/>
  <c r="BA64" i="4"/>
  <c r="BA24" i="4"/>
  <c r="BB24" i="4"/>
  <c r="BB36" i="4"/>
  <c r="BA36" i="4"/>
  <c r="P139" i="8"/>
  <c r="Q139" i="8"/>
  <c r="BA54" i="4"/>
  <c r="BB54" i="4"/>
  <c r="BA11" i="4"/>
  <c r="BB11" i="4"/>
  <c r="P126" i="8"/>
  <c r="Q126" i="8"/>
  <c r="K10" i="8" l="1"/>
  <c r="AY6" i="4"/>
  <c r="L10" i="8"/>
  <c r="P5" i="8"/>
  <c r="Q5" i="8"/>
  <c r="N10" i="8" l="1"/>
  <c r="P10" i="8" l="1"/>
  <c r="Q10" i="8"/>
  <c r="BB6" i="4"/>
  <c r="BA6" i="4"/>
  <c r="AE360" i="5" l="1"/>
  <c r="U46" i="4" l="1"/>
  <c r="L46" i="4"/>
  <c r="AF46" i="4"/>
  <c r="AG360" i="5"/>
  <c r="AH46" i="4" l="1"/>
  <c r="N46" i="4"/>
  <c r="L65" i="4"/>
  <c r="AI360" i="5"/>
  <c r="W46" i="4"/>
  <c r="AE361" i="5"/>
  <c r="AE589" i="5" s="1"/>
  <c r="Y46" i="4" l="1"/>
  <c r="W65" i="4"/>
  <c r="P46" i="4"/>
  <c r="N65" i="4"/>
  <c r="AG361" i="5"/>
  <c r="G382" i="8"/>
  <c r="AK360" i="5"/>
  <c r="AJ46" i="4"/>
  <c r="AH65" i="4"/>
  <c r="J382" i="8" l="1"/>
  <c r="P65" i="4"/>
  <c r="AL46" i="4"/>
  <c r="AJ65" i="4"/>
  <c r="AI361" i="5"/>
  <c r="AG589" i="5"/>
  <c r="AA46" i="4"/>
  <c r="Y65" i="4"/>
  <c r="K382" i="8" l="1"/>
  <c r="K615" i="8" s="1"/>
  <c r="AA65" i="4"/>
  <c r="L382" i="8"/>
  <c r="L615" i="8" s="1"/>
  <c r="AL65" i="4"/>
  <c r="AY46" i="4"/>
  <c r="G383" i="8"/>
  <c r="AK361" i="5"/>
  <c r="AI589" i="5"/>
  <c r="AM360" i="5"/>
  <c r="AN360" i="5"/>
  <c r="J615" i="8"/>
  <c r="N382" i="8" l="1"/>
  <c r="AK589" i="5"/>
  <c r="N383" i="8"/>
  <c r="G615" i="8"/>
  <c r="AY65" i="4"/>
  <c r="AM361" i="5" l="1"/>
  <c r="AM589" i="5" s="1"/>
  <c r="AN361" i="5"/>
  <c r="AN589" i="5" s="1"/>
  <c r="P383" i="8"/>
  <c r="Q383" i="8"/>
  <c r="N615" i="8"/>
  <c r="BA46" i="4"/>
  <c r="BA65" i="4" s="1"/>
  <c r="BB46" i="4"/>
  <c r="BB65" i="4" s="1"/>
  <c r="Q382" i="8"/>
  <c r="P382" i="8"/>
  <c r="P615" i="8" l="1"/>
  <c r="Q6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Yearling, Julia (TREASURY)</author>
  </authors>
  <commentList>
    <comment ref="AL24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Yearling, Julia (TREASURY):</t>
        </r>
        <r>
          <rPr>
            <sz val="9"/>
            <color indexed="81"/>
            <rFont val="Tahoma"/>
            <family val="2"/>
          </rPr>
          <t xml:space="preserve">
Changed to Summer per ISD request via email on 6/26/17</t>
        </r>
      </text>
    </comment>
  </commentList>
</comments>
</file>

<file path=xl/sharedStrings.xml><?xml version="1.0" encoding="utf-8"?>
<sst xmlns="http://schemas.openxmlformats.org/spreadsheetml/2006/main" count="6753" uniqueCount="1719">
  <si>
    <t>County Location</t>
  </si>
  <si>
    <t>MDE Code</t>
  </si>
  <si>
    <t>Taxing Unit Name</t>
  </si>
  <si>
    <t>Taxing Unit Type</t>
  </si>
  <si>
    <t>Houghton</t>
  </si>
  <si>
    <t>31020</t>
  </si>
  <si>
    <t>School District</t>
  </si>
  <si>
    <t>Ontonagon</t>
  </si>
  <si>
    <t>Hillsdale</t>
  </si>
  <si>
    <t>46020</t>
  </si>
  <si>
    <t>Lenawee</t>
  </si>
  <si>
    <t>Jackson</t>
  </si>
  <si>
    <t>46010</t>
  </si>
  <si>
    <t>Monroe</t>
  </si>
  <si>
    <t>58020</t>
  </si>
  <si>
    <t>Wayne</t>
  </si>
  <si>
    <t>Tuscola</t>
  </si>
  <si>
    <t>79010</t>
  </si>
  <si>
    <t>Emmet</t>
  </si>
  <si>
    <t>24030</t>
  </si>
  <si>
    <t>Antrim</t>
  </si>
  <si>
    <t>05010</t>
  </si>
  <si>
    <t>Alcona</t>
  </si>
  <si>
    <t>01010</t>
  </si>
  <si>
    <t>Saint Clair</t>
  </si>
  <si>
    <t>74030</t>
  </si>
  <si>
    <t>Allegan</t>
  </si>
  <si>
    <t>03030</t>
  </si>
  <si>
    <t>03000</t>
  </si>
  <si>
    <t>Intermediate School District</t>
  </si>
  <si>
    <t>Kalamazoo</t>
  </si>
  <si>
    <t>Kent</t>
  </si>
  <si>
    <t>Van Buren</t>
  </si>
  <si>
    <t>82020</t>
  </si>
  <si>
    <t>Ottawa</t>
  </si>
  <si>
    <t>70040</t>
  </si>
  <si>
    <t>29010</t>
  </si>
  <si>
    <t>Isabella</t>
  </si>
  <si>
    <t>Lapeer</t>
  </si>
  <si>
    <t>44020</t>
  </si>
  <si>
    <t>Macomb</t>
  </si>
  <si>
    <t>Oakland</t>
  </si>
  <si>
    <t>04010</t>
  </si>
  <si>
    <t>Presque Isle</t>
  </si>
  <si>
    <t>04000</t>
  </si>
  <si>
    <t>Montmorency</t>
  </si>
  <si>
    <t>50040</t>
  </si>
  <si>
    <t>Washtenaw</t>
  </si>
  <si>
    <t>81010</t>
  </si>
  <si>
    <t>Arenac</t>
  </si>
  <si>
    <t>06010</t>
  </si>
  <si>
    <t>50050</t>
  </si>
  <si>
    <t>Baraga</t>
  </si>
  <si>
    <t>07010</t>
  </si>
  <si>
    <t>29020</t>
  </si>
  <si>
    <t>Saginaw</t>
  </si>
  <si>
    <t>Branch</t>
  </si>
  <si>
    <t>13050</t>
  </si>
  <si>
    <t>Calhoun</t>
  </si>
  <si>
    <t>Saint Joseph</t>
  </si>
  <si>
    <t>Genesee</t>
  </si>
  <si>
    <t>25130</t>
  </si>
  <si>
    <t>60010</t>
  </si>
  <si>
    <t>06020</t>
  </si>
  <si>
    <t>Alger</t>
  </si>
  <si>
    <t>02010</t>
  </si>
  <si>
    <t>63070</t>
  </si>
  <si>
    <t>Huron</t>
  </si>
  <si>
    <t>32010</t>
  </si>
  <si>
    <t>43040</t>
  </si>
  <si>
    <t>Newaygo</t>
  </si>
  <si>
    <t>80020</t>
  </si>
  <si>
    <t>Bay</t>
  </si>
  <si>
    <t>09030</t>
  </si>
  <si>
    <t>80240</t>
  </si>
  <si>
    <t>07020</t>
  </si>
  <si>
    <t>Delta</t>
  </si>
  <si>
    <t>21090</t>
  </si>
  <si>
    <t>Menominee</t>
  </si>
  <si>
    <t>08000</t>
  </si>
  <si>
    <t>Clinton</t>
  </si>
  <si>
    <t>19100</t>
  </si>
  <si>
    <t>Shiawassee</t>
  </si>
  <si>
    <t>13020</t>
  </si>
  <si>
    <t>09010</t>
  </si>
  <si>
    <t>09000</t>
  </si>
  <si>
    <t>37040</t>
  </si>
  <si>
    <t>Manistee</t>
  </si>
  <si>
    <t>51020</t>
  </si>
  <si>
    <t>Charlevoix</t>
  </si>
  <si>
    <t>15010</t>
  </si>
  <si>
    <t>26010</t>
  </si>
  <si>
    <t>58030</t>
  </si>
  <si>
    <t>25240</t>
  </si>
  <si>
    <t>Ionia</t>
  </si>
  <si>
    <t>34080</t>
  </si>
  <si>
    <t>05040</t>
  </si>
  <si>
    <t>23010</t>
  </si>
  <si>
    <t>Eaton</t>
  </si>
  <si>
    <t>25060</t>
  </si>
  <si>
    <t>25230</t>
  </si>
  <si>
    <t>Berrien</t>
  </si>
  <si>
    <t>11010</t>
  </si>
  <si>
    <t>Benzie</t>
  </si>
  <si>
    <t>10015</t>
  </si>
  <si>
    <t>Wexford</t>
  </si>
  <si>
    <t>63050</t>
  </si>
  <si>
    <t>34140</t>
  </si>
  <si>
    <t>11000</t>
  </si>
  <si>
    <t>Cass</t>
  </si>
  <si>
    <t>11240</t>
  </si>
  <si>
    <t>Gogebic</t>
  </si>
  <si>
    <t>27010</t>
  </si>
  <si>
    <t>21065</t>
  </si>
  <si>
    <t>Schoolcraft</t>
  </si>
  <si>
    <t>62470</t>
  </si>
  <si>
    <t>54010</t>
  </si>
  <si>
    <t>73170</t>
  </si>
  <si>
    <t>63010</t>
  </si>
  <si>
    <t>46040</t>
  </si>
  <si>
    <t>63080</t>
  </si>
  <si>
    <t>80090</t>
  </si>
  <si>
    <t>Mackinac</t>
  </si>
  <si>
    <t>49020</t>
  </si>
  <si>
    <t>15020</t>
  </si>
  <si>
    <t>15030</t>
  </si>
  <si>
    <t>12000</t>
  </si>
  <si>
    <t>63180</t>
  </si>
  <si>
    <t>11210</t>
  </si>
  <si>
    <t>29040</t>
  </si>
  <si>
    <t>Midland</t>
  </si>
  <si>
    <t>Dickinson</t>
  </si>
  <si>
    <t>22030</t>
  </si>
  <si>
    <t>73180</t>
  </si>
  <si>
    <t>11340</t>
  </si>
  <si>
    <t>Livingston</t>
  </si>
  <si>
    <t>47010</t>
  </si>
  <si>
    <t>Chippewa</t>
  </si>
  <si>
    <t>17140</t>
  </si>
  <si>
    <t>46050</t>
  </si>
  <si>
    <t>46070</t>
  </si>
  <si>
    <t>12020</t>
  </si>
  <si>
    <t>76060</t>
  </si>
  <si>
    <t>Sanilac</t>
  </si>
  <si>
    <t>11310</t>
  </si>
  <si>
    <t>28035</t>
  </si>
  <si>
    <t>73080</t>
  </si>
  <si>
    <t>56020</t>
  </si>
  <si>
    <t>75020</t>
  </si>
  <si>
    <t>02020</t>
  </si>
  <si>
    <t>78020</t>
  </si>
  <si>
    <t>41040</t>
  </si>
  <si>
    <t>72000</t>
  </si>
  <si>
    <t>Kalkaska</t>
  </si>
  <si>
    <t>Missaukee</t>
  </si>
  <si>
    <t>Oscoda</t>
  </si>
  <si>
    <t>83010</t>
  </si>
  <si>
    <t>41050</t>
  </si>
  <si>
    <t>13000</t>
  </si>
  <si>
    <t>31030</t>
  </si>
  <si>
    <t>Keweenaw</t>
  </si>
  <si>
    <t>30010</t>
  </si>
  <si>
    <t>74040</t>
  </si>
  <si>
    <t>25080</t>
  </si>
  <si>
    <t>55010</t>
  </si>
  <si>
    <t>79020</t>
  </si>
  <si>
    <t>73030</t>
  </si>
  <si>
    <t>59020</t>
  </si>
  <si>
    <t>76070</t>
  </si>
  <si>
    <t>32030</t>
  </si>
  <si>
    <t>79030</t>
  </si>
  <si>
    <t>14010</t>
  </si>
  <si>
    <t>41070</t>
  </si>
  <si>
    <t>50010</t>
  </si>
  <si>
    <t>05035</t>
  </si>
  <si>
    <t>59125</t>
  </si>
  <si>
    <t>75030</t>
  </si>
  <si>
    <t>15050</t>
  </si>
  <si>
    <t>15000</t>
  </si>
  <si>
    <t>Cheboygan</t>
  </si>
  <si>
    <t>23030</t>
  </si>
  <si>
    <t>31050</t>
  </si>
  <si>
    <t>16015</t>
  </si>
  <si>
    <t>16000</t>
  </si>
  <si>
    <t>81040</t>
  </si>
  <si>
    <t>73110</t>
  </si>
  <si>
    <t>54025</t>
  </si>
  <si>
    <t>50080</t>
  </si>
  <si>
    <t>32040</t>
  </si>
  <si>
    <t>18010</t>
  </si>
  <si>
    <t>18000</t>
  </si>
  <si>
    <t>63090</t>
  </si>
  <si>
    <t>63190</t>
  </si>
  <si>
    <t>63270</t>
  </si>
  <si>
    <t>39020</t>
  </si>
  <si>
    <t>46060</t>
  </si>
  <si>
    <t>19000</t>
  </si>
  <si>
    <t>50070</t>
  </si>
  <si>
    <t>25150</t>
  </si>
  <si>
    <t>12010</t>
  </si>
  <si>
    <t>56030</t>
  </si>
  <si>
    <t>32260</t>
  </si>
  <si>
    <t>11330</t>
  </si>
  <si>
    <t>75040</t>
  </si>
  <si>
    <t>38040</t>
  </si>
  <si>
    <t>39030</t>
  </si>
  <si>
    <t>41080</t>
  </si>
  <si>
    <t>38080</t>
  </si>
  <si>
    <t>75050</t>
  </si>
  <si>
    <t>Muskegon</t>
  </si>
  <si>
    <t>70120</t>
  </si>
  <si>
    <t>31000</t>
  </si>
  <si>
    <t>78100</t>
  </si>
  <si>
    <t>80040</t>
  </si>
  <si>
    <t>20015</t>
  </si>
  <si>
    <t>82230</t>
  </si>
  <si>
    <t>76080</t>
  </si>
  <si>
    <t>Ingham</t>
  </si>
  <si>
    <t>33040</t>
  </si>
  <si>
    <t>25140</t>
  </si>
  <si>
    <t>19010</t>
  </si>
  <si>
    <t>82030</t>
  </si>
  <si>
    <t>82040</t>
  </si>
  <si>
    <t>80050</t>
  </si>
  <si>
    <t>76090</t>
  </si>
  <si>
    <t>21000</t>
  </si>
  <si>
    <t>Marquette</t>
  </si>
  <si>
    <t>08010</t>
  </si>
  <si>
    <t>17050</t>
  </si>
  <si>
    <t>82010</t>
  </si>
  <si>
    <t>81050</t>
  </si>
  <si>
    <t>22000</t>
  </si>
  <si>
    <t>Iron</t>
  </si>
  <si>
    <t>14020</t>
  </si>
  <si>
    <t>44050</t>
  </si>
  <si>
    <t>58050</t>
  </si>
  <si>
    <t>78030</t>
  </si>
  <si>
    <t>74050</t>
  </si>
  <si>
    <t>50020</t>
  </si>
  <si>
    <t>41090</t>
  </si>
  <si>
    <t>38090</t>
  </si>
  <si>
    <t>15060</t>
  </si>
  <si>
    <t>33010</t>
  </si>
  <si>
    <t>17000</t>
  </si>
  <si>
    <t>34340</t>
  </si>
  <si>
    <t>23000</t>
  </si>
  <si>
    <t>23050</t>
  </si>
  <si>
    <t>11250</t>
  </si>
  <si>
    <t>82250</t>
  </si>
  <si>
    <t>14030</t>
  </si>
  <si>
    <t>05060</t>
  </si>
  <si>
    <t>05065</t>
  </si>
  <si>
    <t>31070</t>
  </si>
  <si>
    <t>49055</t>
  </si>
  <si>
    <t>21010</t>
  </si>
  <si>
    <t>09050</t>
  </si>
  <si>
    <t>67020</t>
  </si>
  <si>
    <t>66045</t>
  </si>
  <si>
    <t>40060</t>
  </si>
  <si>
    <t>68030</t>
  </si>
  <si>
    <t>63200</t>
  </si>
  <si>
    <t>18020</t>
  </si>
  <si>
    <t>03050</t>
  </si>
  <si>
    <t>25100</t>
  </si>
  <si>
    <t>63020</t>
  </si>
  <si>
    <t>50090</t>
  </si>
  <si>
    <t>82180</t>
  </si>
  <si>
    <t>25010</t>
  </si>
  <si>
    <t>25120</t>
  </si>
  <si>
    <t>40020</t>
  </si>
  <si>
    <t>41110</t>
  </si>
  <si>
    <t>36015</t>
  </si>
  <si>
    <t>19070</t>
  </si>
  <si>
    <t>47030</t>
  </si>
  <si>
    <t>73190</t>
  </si>
  <si>
    <t>10025</t>
  </si>
  <si>
    <t>50100</t>
  </si>
  <si>
    <t>73200</t>
  </si>
  <si>
    <t>62040</t>
  </si>
  <si>
    <t>Oceana</t>
  </si>
  <si>
    <t>61080</t>
  </si>
  <si>
    <t>29050</t>
  </si>
  <si>
    <t>39050</t>
  </si>
  <si>
    <t>11160</t>
  </si>
  <si>
    <t>82050</t>
  </si>
  <si>
    <t>69020</t>
  </si>
  <si>
    <t>25070</t>
  </si>
  <si>
    <t>25000</t>
  </si>
  <si>
    <t>82290</t>
  </si>
  <si>
    <t>21025</t>
  </si>
  <si>
    <t>26040</t>
  </si>
  <si>
    <t>45010</t>
  </si>
  <si>
    <t>Leelanau</t>
  </si>
  <si>
    <t>03440</t>
  </si>
  <si>
    <t>80110</t>
  </si>
  <si>
    <t>41120</t>
  </si>
  <si>
    <t>41020</t>
  </si>
  <si>
    <t>27000</t>
  </si>
  <si>
    <t>25050</t>
  </si>
  <si>
    <t>25030</t>
  </si>
  <si>
    <t>70010</t>
  </si>
  <si>
    <t>23060</t>
  </si>
  <si>
    <t>41010</t>
  </si>
  <si>
    <t>41130</t>
  </si>
  <si>
    <t>62050</t>
  </si>
  <si>
    <t>42030</t>
  </si>
  <si>
    <t>38050</t>
  </si>
  <si>
    <t>29000</t>
  </si>
  <si>
    <t>59070</t>
  </si>
  <si>
    <t>82300</t>
  </si>
  <si>
    <t>82055</t>
  </si>
  <si>
    <t>39065</t>
  </si>
  <si>
    <t>52040</t>
  </si>
  <si>
    <t>11670</t>
  </si>
  <si>
    <t>35020</t>
  </si>
  <si>
    <t>03100</t>
  </si>
  <si>
    <t>82060</t>
  </si>
  <si>
    <t>31010</t>
  </si>
  <si>
    <t>38100</t>
  </si>
  <si>
    <t>32060</t>
  </si>
  <si>
    <t>24020</t>
  </si>
  <si>
    <t>13070</t>
  </si>
  <si>
    <t>82320</t>
  </si>
  <si>
    <t>18060</t>
  </si>
  <si>
    <t>64040</t>
  </si>
  <si>
    <t>80120</t>
  </si>
  <si>
    <t>47060</t>
  </si>
  <si>
    <t>33060</t>
  </si>
  <si>
    <t>08030</t>
  </si>
  <si>
    <t>63130</t>
  </si>
  <si>
    <t>73210</t>
  </si>
  <si>
    <t>62060</t>
  </si>
  <si>
    <t>82070</t>
  </si>
  <si>
    <t>60020</t>
  </si>
  <si>
    <t>30020</t>
  </si>
  <si>
    <t>30000</t>
  </si>
  <si>
    <t>70020</t>
  </si>
  <si>
    <t>63210</t>
  </si>
  <si>
    <t>33070</t>
  </si>
  <si>
    <t>61120</t>
  </si>
  <si>
    <t>13080</t>
  </si>
  <si>
    <t>03070</t>
  </si>
  <si>
    <t>72020</t>
  </si>
  <si>
    <t>31110</t>
  </si>
  <si>
    <t>47070</t>
  </si>
  <si>
    <t>46080</t>
  </si>
  <si>
    <t>70190</t>
  </si>
  <si>
    <t>82340</t>
  </si>
  <si>
    <t>32000</t>
  </si>
  <si>
    <t>63220</t>
  </si>
  <si>
    <t>58070</t>
  </si>
  <si>
    <t>44060</t>
  </si>
  <si>
    <t>33000</t>
  </si>
  <si>
    <t>33001</t>
  </si>
  <si>
    <t>82080</t>
  </si>
  <si>
    <t>16050</t>
  </si>
  <si>
    <t>34010</t>
  </si>
  <si>
    <t>34000</t>
  </si>
  <si>
    <t>34001</t>
  </si>
  <si>
    <t>34360</t>
  </si>
  <si>
    <t>35000</t>
  </si>
  <si>
    <t>22010</t>
  </si>
  <si>
    <t>27020</t>
  </si>
  <si>
    <t>52180</t>
  </si>
  <si>
    <t>29060</t>
  </si>
  <si>
    <t>38170</t>
  </si>
  <si>
    <t>38000</t>
  </si>
  <si>
    <t>58080</t>
  </si>
  <si>
    <t>70175</t>
  </si>
  <si>
    <t>69030</t>
  </si>
  <si>
    <t>30030</t>
  </si>
  <si>
    <t>39010</t>
  </si>
  <si>
    <t>39000</t>
  </si>
  <si>
    <t>51045</t>
  </si>
  <si>
    <t>Mason</t>
  </si>
  <si>
    <t>40040</t>
  </si>
  <si>
    <t>25110</t>
  </si>
  <si>
    <t>41140</t>
  </si>
  <si>
    <t>41145</t>
  </si>
  <si>
    <t>41150</t>
  </si>
  <si>
    <t>41000</t>
  </si>
  <si>
    <t>41160</t>
  </si>
  <si>
    <t>28090</t>
  </si>
  <si>
    <t>79080</t>
  </si>
  <si>
    <t>78040</t>
  </si>
  <si>
    <t>57020</t>
  </si>
  <si>
    <t>25200</t>
  </si>
  <si>
    <t>31130</t>
  </si>
  <si>
    <t>63230</t>
  </si>
  <si>
    <t>32050</t>
  </si>
  <si>
    <t>11030</t>
  </si>
  <si>
    <t>50120</t>
  </si>
  <si>
    <t>13090</t>
  </si>
  <si>
    <t>50130</t>
  </si>
  <si>
    <t>59090</t>
  </si>
  <si>
    <t>25280</t>
  </si>
  <si>
    <t>34090</t>
  </si>
  <si>
    <t>63280</t>
  </si>
  <si>
    <t>07040</t>
  </si>
  <si>
    <t>50140</t>
  </si>
  <si>
    <t>33020</t>
  </si>
  <si>
    <t>44010</t>
  </si>
  <si>
    <t>44000</t>
  </si>
  <si>
    <t>80130</t>
  </si>
  <si>
    <t>80140</t>
  </si>
  <si>
    <t>45020</t>
  </si>
  <si>
    <t>46000</t>
  </si>
  <si>
    <t>49040</t>
  </si>
  <si>
    <t>33100</t>
  </si>
  <si>
    <t>14000</t>
  </si>
  <si>
    <t>81070</t>
  </si>
  <si>
    <t>82090</t>
  </si>
  <si>
    <t>25250</t>
  </si>
  <si>
    <t>30040</t>
  </si>
  <si>
    <t>47000</t>
  </si>
  <si>
    <t>82095</t>
  </si>
  <si>
    <t>41170</t>
  </si>
  <si>
    <t>53040</t>
  </si>
  <si>
    <t>49110</t>
  </si>
  <si>
    <t>16070</t>
  </si>
  <si>
    <t>50000</t>
  </si>
  <si>
    <t>46090</t>
  </si>
  <si>
    <t>63140</t>
  </si>
  <si>
    <t>05070</t>
  </si>
  <si>
    <t>81080</t>
  </si>
  <si>
    <t>51070</t>
  </si>
  <si>
    <t>51000</t>
  </si>
  <si>
    <t>77010</t>
  </si>
  <si>
    <t>83060</t>
  </si>
  <si>
    <t>23065</t>
  </si>
  <si>
    <t>13095</t>
  </si>
  <si>
    <t>14050</t>
  </si>
  <si>
    <t>67050</t>
  </si>
  <si>
    <t>76140</t>
  </si>
  <si>
    <t>52170</t>
  </si>
  <si>
    <t>52000</t>
  </si>
  <si>
    <t>13010</t>
  </si>
  <si>
    <t>13110</t>
  </si>
  <si>
    <t>03060</t>
  </si>
  <si>
    <t>74100</t>
  </si>
  <si>
    <t>33130</t>
  </si>
  <si>
    <t>58090</t>
  </si>
  <si>
    <t>53010</t>
  </si>
  <si>
    <t>53020</t>
  </si>
  <si>
    <t>80150</t>
  </si>
  <si>
    <t>79090</t>
  </si>
  <si>
    <t>57030</t>
  </si>
  <si>
    <t>54000</t>
  </si>
  <si>
    <t>82045</t>
  </si>
  <si>
    <t>74120</t>
  </si>
  <si>
    <t>75060</t>
  </si>
  <si>
    <t>55100</t>
  </si>
  <si>
    <t>55000</t>
  </si>
  <si>
    <t>56050</t>
  </si>
  <si>
    <t>73230</t>
  </si>
  <si>
    <t>83070</t>
  </si>
  <si>
    <t>38120</t>
  </si>
  <si>
    <t>21135</t>
  </si>
  <si>
    <t>56010</t>
  </si>
  <si>
    <t>56000</t>
  </si>
  <si>
    <t>81100</t>
  </si>
  <si>
    <t>79100</t>
  </si>
  <si>
    <t>68010</t>
  </si>
  <si>
    <t>61060</t>
  </si>
  <si>
    <t>58010</t>
  </si>
  <si>
    <t>58000</t>
  </si>
  <si>
    <t>59045</t>
  </si>
  <si>
    <t>61180</t>
  </si>
  <si>
    <t>59000</t>
  </si>
  <si>
    <t>59001</t>
  </si>
  <si>
    <t>25260</t>
  </si>
  <si>
    <t>49070</t>
  </si>
  <si>
    <t>46100</t>
  </si>
  <si>
    <t>54040</t>
  </si>
  <si>
    <t>78060</t>
  </si>
  <si>
    <t>50160</t>
  </si>
  <si>
    <t>37010</t>
  </si>
  <si>
    <t>25040</t>
  </si>
  <si>
    <t>02070</t>
  </si>
  <si>
    <t>61020</t>
  </si>
  <si>
    <t>61000</t>
  </si>
  <si>
    <t>61010</t>
  </si>
  <si>
    <t>52015</t>
  </si>
  <si>
    <t>38130</t>
  </si>
  <si>
    <t>52090</t>
  </si>
  <si>
    <t>11200</t>
  </si>
  <si>
    <t>50170</t>
  </si>
  <si>
    <t>78070</t>
  </si>
  <si>
    <t>62070</t>
  </si>
  <si>
    <t>62000</t>
  </si>
  <si>
    <t>11300</t>
  </si>
  <si>
    <t>30050</t>
  </si>
  <si>
    <t>44090</t>
  </si>
  <si>
    <t>55115</t>
  </si>
  <si>
    <t>22045</t>
  </si>
  <si>
    <t>32080</t>
  </si>
  <si>
    <t>61230</t>
  </si>
  <si>
    <t>45040</t>
  </si>
  <si>
    <t>41025</t>
  </si>
  <si>
    <t>82390</t>
  </si>
  <si>
    <t>38140</t>
  </si>
  <si>
    <t>22025</t>
  </si>
  <si>
    <t>75100</t>
  </si>
  <si>
    <t>63100</t>
  </si>
  <si>
    <t>63250</t>
  </si>
  <si>
    <t>63000</t>
  </si>
  <si>
    <t>61065</t>
  </si>
  <si>
    <t>33170</t>
  </si>
  <si>
    <t>23080</t>
  </si>
  <si>
    <t>71050</t>
  </si>
  <si>
    <t>23490</t>
  </si>
  <si>
    <t>51060</t>
  </si>
  <si>
    <t>46110</t>
  </si>
  <si>
    <t>66050</t>
  </si>
  <si>
    <t>66070</t>
  </si>
  <si>
    <t>61190</t>
  </si>
  <si>
    <t>31100</t>
  </si>
  <si>
    <t>35010</t>
  </si>
  <si>
    <t>03020</t>
  </si>
  <si>
    <t>70000</t>
  </si>
  <si>
    <t>19120</t>
  </si>
  <si>
    <t>32090</t>
  </si>
  <si>
    <t>78110</t>
  </si>
  <si>
    <t>63110</t>
  </si>
  <si>
    <t>34040</t>
  </si>
  <si>
    <t>39130</t>
  </si>
  <si>
    <t>80160</t>
  </si>
  <si>
    <t>76180</t>
  </si>
  <si>
    <t>24040</t>
  </si>
  <si>
    <t>13120</t>
  </si>
  <si>
    <t>64070</t>
  </si>
  <si>
    <t>78080</t>
  </si>
  <si>
    <t>24070</t>
  </si>
  <si>
    <t>19125</t>
  </si>
  <si>
    <t>17090</t>
  </si>
  <si>
    <t>47080</t>
  </si>
  <si>
    <t>09090</t>
  </si>
  <si>
    <t>67055</t>
  </si>
  <si>
    <t>30060</t>
  </si>
  <si>
    <t>03010</t>
  </si>
  <si>
    <t>82100</t>
  </si>
  <si>
    <t>63030</t>
  </si>
  <si>
    <t>32130</t>
  </si>
  <si>
    <t>74010</t>
  </si>
  <si>
    <t>39140</t>
  </si>
  <si>
    <t>34110</t>
  </si>
  <si>
    <t>71060</t>
  </si>
  <si>
    <t>23090</t>
  </si>
  <si>
    <t>52100</t>
  </si>
  <si>
    <t>12040</t>
  </si>
  <si>
    <t>21060</t>
  </si>
  <si>
    <t>61210</t>
  </si>
  <si>
    <t>30070</t>
  </si>
  <si>
    <t>82110</t>
  </si>
  <si>
    <t>67060</t>
  </si>
  <si>
    <t>79110</t>
  </si>
  <si>
    <t>61220</t>
  </si>
  <si>
    <t>52110</t>
  </si>
  <si>
    <t>50180</t>
  </si>
  <si>
    <t>82120</t>
  </si>
  <si>
    <t>11033</t>
  </si>
  <si>
    <t>82400</t>
  </si>
  <si>
    <t>63260</t>
  </si>
  <si>
    <t>41210</t>
  </si>
  <si>
    <t>71080</t>
  </si>
  <si>
    <t>50190</t>
  </si>
  <si>
    <t>82130</t>
  </si>
  <si>
    <t>72010</t>
  </si>
  <si>
    <t>50030</t>
  </si>
  <si>
    <t>63040</t>
  </si>
  <si>
    <t>17110</t>
  </si>
  <si>
    <t>73010</t>
  </si>
  <si>
    <t>73000</t>
  </si>
  <si>
    <t>73040</t>
  </si>
  <si>
    <t>81120</t>
  </si>
  <si>
    <t>46130</t>
  </si>
  <si>
    <t>76210</t>
  </si>
  <si>
    <t>76000</t>
  </si>
  <si>
    <t>34120</t>
  </si>
  <si>
    <t>03080</t>
  </si>
  <si>
    <t>17010</t>
  </si>
  <si>
    <t>39160</t>
  </si>
  <si>
    <t>64080</t>
  </si>
  <si>
    <t>37060</t>
  </si>
  <si>
    <t>78000</t>
  </si>
  <si>
    <t>32610</t>
  </si>
  <si>
    <t>32620</t>
  </si>
  <si>
    <t>32630</t>
  </si>
  <si>
    <t>11830</t>
  </si>
  <si>
    <t>80010</t>
  </si>
  <si>
    <t>50200</t>
  </si>
  <si>
    <t>63240</t>
  </si>
  <si>
    <t>82140</t>
  </si>
  <si>
    <t>63060</t>
  </si>
  <si>
    <t>82405</t>
  </si>
  <si>
    <t>41240</t>
  </si>
  <si>
    <t>70300</t>
  </si>
  <si>
    <t>38150</t>
  </si>
  <si>
    <t>73240</t>
  </si>
  <si>
    <t>74000</t>
  </si>
  <si>
    <t>49010</t>
  </si>
  <si>
    <t>19140</t>
  </si>
  <si>
    <t>11020</t>
  </si>
  <si>
    <t>75000</t>
  </si>
  <si>
    <t>29100</t>
  </si>
  <si>
    <t>06050</t>
  </si>
  <si>
    <t>31140</t>
  </si>
  <si>
    <t>55120</t>
  </si>
  <si>
    <t>33200</t>
  </si>
  <si>
    <t>75010</t>
  </si>
  <si>
    <t>58100</t>
  </si>
  <si>
    <t>02080</t>
  </si>
  <si>
    <t>45050</t>
  </si>
  <si>
    <t>73255</t>
  </si>
  <si>
    <t>25180</t>
  </si>
  <si>
    <t>48040</t>
  </si>
  <si>
    <t>35030</t>
  </si>
  <si>
    <t>82150</t>
  </si>
  <si>
    <t>46140</t>
  </si>
  <si>
    <t>13130</t>
  </si>
  <si>
    <t>08050</t>
  </si>
  <si>
    <t>75080</t>
  </si>
  <si>
    <t>28000</t>
  </si>
  <si>
    <t>28010</t>
  </si>
  <si>
    <t>82155</t>
  </si>
  <si>
    <t>59080</t>
  </si>
  <si>
    <t>63150</t>
  </si>
  <si>
    <t>79000</t>
  </si>
  <si>
    <t>32170</t>
  </si>
  <si>
    <t>13135</t>
  </si>
  <si>
    <t>79145</t>
  </si>
  <si>
    <t>50210</t>
  </si>
  <si>
    <t>82430</t>
  </si>
  <si>
    <t>80000</t>
  </si>
  <si>
    <t>50220</t>
  </si>
  <si>
    <t>69040</t>
  </si>
  <si>
    <t>38020</t>
  </si>
  <si>
    <t>79150</t>
  </si>
  <si>
    <t>32650</t>
  </si>
  <si>
    <t>59150</t>
  </si>
  <si>
    <t>39170</t>
  </si>
  <si>
    <t>27070</t>
  </si>
  <si>
    <t>30080</t>
  </si>
  <si>
    <t>64090</t>
  </si>
  <si>
    <t>63290</t>
  </si>
  <si>
    <t>50230</t>
  </si>
  <si>
    <t>50240</t>
  </si>
  <si>
    <t>81000</t>
  </si>
  <si>
    <t>63300</t>
  </si>
  <si>
    <t>27080</t>
  </si>
  <si>
    <t>11320</t>
  </si>
  <si>
    <t>33215</t>
  </si>
  <si>
    <t>03040</t>
  </si>
  <si>
    <t>82000</t>
  </si>
  <si>
    <t>82160</t>
  </si>
  <si>
    <t>33220</t>
  </si>
  <si>
    <t>52160</t>
  </si>
  <si>
    <t>63160</t>
  </si>
  <si>
    <t>65045</t>
  </si>
  <si>
    <t>36025</t>
  </si>
  <si>
    <t>70070</t>
  </si>
  <si>
    <t>53000</t>
  </si>
  <si>
    <t>38010</t>
  </si>
  <si>
    <t>82240</t>
  </si>
  <si>
    <t>25210</t>
  </si>
  <si>
    <t>83000</t>
  </si>
  <si>
    <t>62090</t>
  </si>
  <si>
    <t>75070</t>
  </si>
  <si>
    <t>17160</t>
  </si>
  <si>
    <t>58110</t>
  </si>
  <si>
    <t>61240</t>
  </si>
  <si>
    <t>81140</t>
  </si>
  <si>
    <t>35040</t>
  </si>
  <si>
    <t>33230</t>
  </si>
  <si>
    <t>16100</t>
  </si>
  <si>
    <t>82365</t>
  </si>
  <si>
    <t>82170</t>
  </si>
  <si>
    <t>41026</t>
  </si>
  <si>
    <t>74130</t>
  </si>
  <si>
    <t>81020</t>
  </si>
  <si>
    <t>81150</t>
  </si>
  <si>
    <t>70350</t>
  </si>
  <si>
    <t>53030</t>
  </si>
  <si>
    <t>TOTAL 2017 DISBURSEMENT</t>
  </si>
  <si>
    <t>Summer or Winter Levy</t>
  </si>
  <si>
    <t>November PPT Reimbursement</t>
  </si>
  <si>
    <t>February PPT Reimbursement</t>
  </si>
  <si>
    <t>Allegan ISD</t>
  </si>
  <si>
    <t>Allegan/Barry/Kalamazoo/Kent/Van Buren</t>
  </si>
  <si>
    <t>Alpena-Montmorency-Alcona ISD</t>
  </si>
  <si>
    <t>Alpena/Alcona/Montmorency/Presque Isle</t>
  </si>
  <si>
    <t>Barry ISD</t>
  </si>
  <si>
    <t>Barry/Allegan/Calhoun</t>
  </si>
  <si>
    <t>Bay-Arenac ISD</t>
  </si>
  <si>
    <t>Bay/Arenac/Saginaw/Gladwin</t>
  </si>
  <si>
    <t>Berrien RESA</t>
  </si>
  <si>
    <t>Berrien/ Cass/ Van Buren</t>
  </si>
  <si>
    <t>Branch Intermediate School District</t>
  </si>
  <si>
    <t>Branch/ Hillsdale/ Saint Joseph</t>
  </si>
  <si>
    <t>Calhoun ISD</t>
  </si>
  <si>
    <t>Calhoun/Barry/Branch/Eaton/Hillsdale/Jackson/Kalamazoo/Saint Joseph</t>
  </si>
  <si>
    <t>Lewis Cass ISD</t>
  </si>
  <si>
    <t>Cass/Berrien/Saint Joseph/Van Buren</t>
  </si>
  <si>
    <t>Charlevoix-Emmet ISD</t>
  </si>
  <si>
    <t>Emmet/Antrim/Charlevoix/Cheboygan</t>
  </si>
  <si>
    <t>Cheboygan-Otsego-Presque Isle ISD</t>
  </si>
  <si>
    <t>Cheboygan/Antrim/Charlevoix/Crawford/Emmet/Montmorency/Oscoda/Otsego/Presque Isle</t>
  </si>
  <si>
    <t>Eastern Upper Peninsula Intermediate School District</t>
  </si>
  <si>
    <t>Chippewa/Luce/Mackinac/Schoolcraft</t>
  </si>
  <si>
    <t>Clare-Gladwin ISD</t>
  </si>
  <si>
    <t>Clare/Isabella/Gladwin</t>
  </si>
  <si>
    <t>Clinton ISD</t>
  </si>
  <si>
    <t>Clinton/Gratiot/Ionia/Saginaw/Shiawassee</t>
  </si>
  <si>
    <t>Delta-Schoolcraft Intermediate School District</t>
  </si>
  <si>
    <t>Delta/Schoolcraft/Marquette/Menominee</t>
  </si>
  <si>
    <t>Dickinson-Iron ISD</t>
  </si>
  <si>
    <t>Dickinson/Iron/Menominee</t>
  </si>
  <si>
    <t>Eaton Regional Education Service Agency</t>
  </si>
  <si>
    <t>Eaton/Barry/Clinton/Ingham/Ionia</t>
  </si>
  <si>
    <t>Genesee Intermediate School District</t>
  </si>
  <si>
    <t>Genesee/Lapeer/Livingston/Oakland/Saginaw</t>
  </si>
  <si>
    <t>Gogebic-Ontonagon ISD</t>
  </si>
  <si>
    <t>Gogebic/Houghton/Ontonagon</t>
  </si>
  <si>
    <t>Traverse Bay Area Intermediate School District</t>
  </si>
  <si>
    <t>Antrim/Benzie/GrandTraverse/Kalkaska/Leelanau/Manistee/Wexford</t>
  </si>
  <si>
    <t>Gratiot-Isabella ISD</t>
  </si>
  <si>
    <t>Gratiot/Clinton/Isabella/Midland/Montcalm/Saginaw</t>
  </si>
  <si>
    <t>Hillsdale ISD</t>
  </si>
  <si>
    <t>Hillsdale/Branch/Calhoun/Jackson/Lenawee</t>
  </si>
  <si>
    <t>Copper Country Intermediate School District</t>
  </si>
  <si>
    <t>Houghton/Baraga/Keweenaw/Ontonagon</t>
  </si>
  <si>
    <t>Huron Intermediate School District</t>
  </si>
  <si>
    <t>Huron/Tuscola/Sanilac</t>
  </si>
  <si>
    <t>Ingham ISD (Excluding Lansing SD) Voc Ed</t>
  </si>
  <si>
    <t>Ingham/Clinton/Eaton/Jackson/Livingston/Shiawassee/Washtenaw</t>
  </si>
  <si>
    <t>Ingham ISD - (Lansing SD) No Voc Ed</t>
  </si>
  <si>
    <t>Ingham/Clinton/Eaton/Washtenaw</t>
  </si>
  <si>
    <t>Ionia ISD (Excluding Lakewood SD) Voc Ed</t>
  </si>
  <si>
    <t>Ionia/Clinton/Eaton/Kent/Montcalm</t>
  </si>
  <si>
    <t>Ionia ISD (Lakewood SD) No Voc Ed</t>
  </si>
  <si>
    <t>Ionia/Barry/Eaton</t>
  </si>
  <si>
    <t>Iosco ISD</t>
  </si>
  <si>
    <t>Iosco/Alcona/Arenac/Ogemaw</t>
  </si>
  <si>
    <t>Jackson County Intermediate School District</t>
  </si>
  <si>
    <t>Calhoun/Eaton/Hillsdale/Ingham/Jackson/Lenawee/Washtenaw</t>
  </si>
  <si>
    <t>Kalamazoo RESA</t>
  </si>
  <si>
    <t>Kalamazoo/Barry/Calhoun/Saint Joseph</t>
  </si>
  <si>
    <t>Kent ISD</t>
  </si>
  <si>
    <t>Kent/Allegan/Barry/Ionia/Muskegon/Newaygo/Ottawa</t>
  </si>
  <si>
    <t>Lapeer ISD</t>
  </si>
  <si>
    <t>Lapeer/Macomb/Oakland/Saint Clair</t>
  </si>
  <si>
    <t>Lenawee ISD</t>
  </si>
  <si>
    <t>Lenawee/Hillsdale/Jackson/Monroe/Washtenaw</t>
  </si>
  <si>
    <t>Livingston Educational Service Agency</t>
  </si>
  <si>
    <t>Livingston/Ingham/Shiawassee/Washtenaw</t>
  </si>
  <si>
    <t>Macomb ISD</t>
  </si>
  <si>
    <t>Macomb/Oakland/Saint Clair</t>
  </si>
  <si>
    <t>Manistee Intermediate School District</t>
  </si>
  <si>
    <t>Manistee/Lake/Mason</t>
  </si>
  <si>
    <t>Marquette-Alger RESA</t>
  </si>
  <si>
    <t>Marquette/Baraga/Alger/Schoolcraft</t>
  </si>
  <si>
    <t>West Shore Educational Service District</t>
  </si>
  <si>
    <t>Mason/Lake/Manistee/Newaygo/Oceana</t>
  </si>
  <si>
    <t>Mecosta-Osceola ISD</t>
  </si>
  <si>
    <t>Mecosta/Clare/Isabella/Lake/Montcalm/Newaygo/Osceola</t>
  </si>
  <si>
    <t>Menominee ISD</t>
  </si>
  <si>
    <t>Midland County Educational Service Agency</t>
  </si>
  <si>
    <t>Midland/Isabella</t>
  </si>
  <si>
    <t>Monroe County Intermediate School District</t>
  </si>
  <si>
    <t>Monroe/Lenawee/Wayne</t>
  </si>
  <si>
    <t>Montcalm ISD (Excluding Greenville SD &amp; Tri County Area SD) Voc Ed</t>
  </si>
  <si>
    <t>Montcalm/Clinton/Gratiot/Ionia/Isabella/Kent/Mecosta</t>
  </si>
  <si>
    <t>Montcalm ISD - (Greenville SD &amp; Tri County Area SD) No Voc Ed</t>
  </si>
  <si>
    <t>Montcalm/Ionia/Kent/Newaygo</t>
  </si>
  <si>
    <t>Muskegon Area Intermediate School District</t>
  </si>
  <si>
    <t>Muskegon/Newaygo/Oceana/Ottawa</t>
  </si>
  <si>
    <t>Newaygo County Regional Educational Service Agency</t>
  </si>
  <si>
    <t>Newaygo/Kent/Muskegon/Oceana</t>
  </si>
  <si>
    <t>Oakland ISD</t>
  </si>
  <si>
    <t>Oakland/Lapeer/Livingston/Macomb/Washtenaw/Wayne</t>
  </si>
  <si>
    <t>Ottawa ISD</t>
  </si>
  <si>
    <t>Ottawa/Allegan/Muskegon</t>
  </si>
  <si>
    <t>C.O.O.R. Intermediate School District</t>
  </si>
  <si>
    <t>Crawford/Oscoda/Ogemaw/Roscommon/Alcona/Gladwin/Kalkaska/Missaukee/Otsego</t>
  </si>
  <si>
    <t>Saginaw Intermediate School District</t>
  </si>
  <si>
    <t>Saginaw/Bay/Genesee/Gratiot/Midland/Shiawassee/Tuscola</t>
  </si>
  <si>
    <t>Saint Clair County Regional Educational Service Agency (RESA)</t>
  </si>
  <si>
    <t>Saint Clair/Lapeer/Macomb/Sanilac</t>
  </si>
  <si>
    <t>St. Joseph ISD</t>
  </si>
  <si>
    <t>Saint Joseph/Branch/Cass/Kalamazoo</t>
  </si>
  <si>
    <t>Sanilac Intermediate School District</t>
  </si>
  <si>
    <t>Sanilac/Lapeer/Saint Clair/Tuscola</t>
  </si>
  <si>
    <t>Shiawassee Regional Education Service District</t>
  </si>
  <si>
    <t>Shiawassee/Clinton/Genesee/Ingham/Livingston/Saginaw</t>
  </si>
  <si>
    <t>Tuscola ISD</t>
  </si>
  <si>
    <t>Tuscola/Bay/Genesee/Huron/Lapeer/Sginaw/Sanilac</t>
  </si>
  <si>
    <t>Van Buren Intermediate School District</t>
  </si>
  <si>
    <t>Van Buren/Allegan/Berrien/Cass/Kalamazoo</t>
  </si>
  <si>
    <t>Washtenaw ISD</t>
  </si>
  <si>
    <t>Washtenaw/Jackson/Livingston/Monroe/Wayne</t>
  </si>
  <si>
    <t>Wayne County RESA</t>
  </si>
  <si>
    <t>Wayne/Oakland/Washtenaw/Monroe</t>
  </si>
  <si>
    <t>Wexford Missaukee Intermediate School District</t>
  </si>
  <si>
    <t>Wexford/Manistee/Missaukee/Osceola/Clare/Grand Traverse/Lake</t>
  </si>
  <si>
    <t>Alcona Community Schools</t>
  </si>
  <si>
    <t>AuTrain-Onota Public Schools</t>
  </si>
  <si>
    <t>Burt Township School District</t>
  </si>
  <si>
    <t>Munising Public Schools</t>
  </si>
  <si>
    <t>Alger/ Schoolcraft</t>
  </si>
  <si>
    <t>Superior Central School District</t>
  </si>
  <si>
    <t>Plainwell Community Schools</t>
  </si>
  <si>
    <t>Allegan/Barry/Kalamazoo</t>
  </si>
  <si>
    <t>Otsego Public Schools</t>
  </si>
  <si>
    <t>Allegan/Kalamazoo/Van Buren</t>
  </si>
  <si>
    <t>Allegan Public Schools</t>
  </si>
  <si>
    <t>Wayland Union Schools</t>
  </si>
  <si>
    <t>Allegan/ Barry/ Kent</t>
  </si>
  <si>
    <t>Fennville Public Schools</t>
  </si>
  <si>
    <t>Martin Public Schools</t>
  </si>
  <si>
    <t>Allegan/ Barry</t>
  </si>
  <si>
    <t>Hopkins Public Schools</t>
  </si>
  <si>
    <t>Saugatuck Public Schools</t>
  </si>
  <si>
    <t>Hamilton Community Schools</t>
  </si>
  <si>
    <t>Glenn Public School District</t>
  </si>
  <si>
    <t>Alpena Public Schools</t>
  </si>
  <si>
    <t>Alpena/Presque Isle</t>
  </si>
  <si>
    <t>Alba Public Schools</t>
  </si>
  <si>
    <t>Central Lake Public Schools</t>
  </si>
  <si>
    <t>Bellaire Public Schools</t>
  </si>
  <si>
    <t>Elk Rapids Schools</t>
  </si>
  <si>
    <t>Antrim/ Grand Traverse/ Kalkaska</t>
  </si>
  <si>
    <t>Ellsworth Community School</t>
  </si>
  <si>
    <t>Antrim/Charlevoix</t>
  </si>
  <si>
    <t>Mancelona Public Schools</t>
  </si>
  <si>
    <t>Antrim/ Kalkaska</t>
  </si>
  <si>
    <t>Arenac Eastern School District</t>
  </si>
  <si>
    <t>Au Gres-Sims School District</t>
  </si>
  <si>
    <t>Standish-Sterling Community Schools</t>
  </si>
  <si>
    <t>Arenac/Bay/Gladwin</t>
  </si>
  <si>
    <t>Arvon Township School District</t>
  </si>
  <si>
    <t>Baraga Area Schools</t>
  </si>
  <si>
    <t>Baraga/ Houghton</t>
  </si>
  <si>
    <t>L'Anse Area Schools</t>
  </si>
  <si>
    <t>Baraga/Houghton/Ontonagon</t>
  </si>
  <si>
    <t>Delton Kellogg Schools</t>
  </si>
  <si>
    <t>Barry/Allegan</t>
  </si>
  <si>
    <t>Hastings Area School District</t>
  </si>
  <si>
    <t>Barry/ Calhoun</t>
  </si>
  <si>
    <t>Thornapple Kellogg School District</t>
  </si>
  <si>
    <t>Barry/Kent/Allegan/Ionia</t>
  </si>
  <si>
    <t>Bay City School District</t>
  </si>
  <si>
    <t>Bay/ Saginaw</t>
  </si>
  <si>
    <t>Bangor Township Schools</t>
  </si>
  <si>
    <t>Essexville-Hampton Public Schools</t>
  </si>
  <si>
    <t>Pinconning Area Schools</t>
  </si>
  <si>
    <t>Bay/Gladwin</t>
  </si>
  <si>
    <t>Benzie County Central Schools</t>
  </si>
  <si>
    <t>Benzie/Grand Traverse/Manistee/Wexford</t>
  </si>
  <si>
    <t>Frankfort-Elberta Area Schools</t>
  </si>
  <si>
    <t>Benton Harbor Area Schools</t>
  </si>
  <si>
    <t>St. Joseph Public Schools</t>
  </si>
  <si>
    <t>Lakeshore School District (Berrien)</t>
  </si>
  <si>
    <t>River Valley School District</t>
  </si>
  <si>
    <t>Galien Township School District</t>
  </si>
  <si>
    <t>New Buffalo Area Schools</t>
  </si>
  <si>
    <t>Brandywine Community Schools</t>
  </si>
  <si>
    <t xml:space="preserve">Berrien/ Cass </t>
  </si>
  <si>
    <t>Berrien Springs Public Schools</t>
  </si>
  <si>
    <t>Eau Claire Public Schools</t>
  </si>
  <si>
    <t>Berrien/ Cass</t>
  </si>
  <si>
    <t>Niles Community Schools</t>
  </si>
  <si>
    <t>Buchanan Community Schools</t>
  </si>
  <si>
    <t>Watervliet School District</t>
  </si>
  <si>
    <t>Berrien/ Van Buren</t>
  </si>
  <si>
    <t>Coloma Community Schools</t>
  </si>
  <si>
    <t>Bridgman Public Schools</t>
  </si>
  <si>
    <t>Hagar Township School District #6</t>
  </si>
  <si>
    <t>Sodus Township School District #5</t>
  </si>
  <si>
    <t>Coldwater Community Schools</t>
  </si>
  <si>
    <t>Bronson Community School District</t>
  </si>
  <si>
    <t>Branch/Saint Joseph</t>
  </si>
  <si>
    <t>Quincy Community Schools</t>
  </si>
  <si>
    <t xml:space="preserve">Branch/ Hillsdale </t>
  </si>
  <si>
    <t>Marshall Public Schools (Albion Debt)</t>
  </si>
  <si>
    <t>Calhoun/ Jackson</t>
  </si>
  <si>
    <t>Battle Creek Public Schools</t>
  </si>
  <si>
    <t>Athens Area Schools</t>
  </si>
  <si>
    <t>Calhoun/ Branch/ Kalamazoo/ Saint Joseph</t>
  </si>
  <si>
    <t>Harper Creek Community Schools</t>
  </si>
  <si>
    <t>Homer Community School District</t>
  </si>
  <si>
    <t>Calhoun/ Jackson/ Hillsdale/ Branch</t>
  </si>
  <si>
    <t>Lakeview School District (Calhoun)</t>
  </si>
  <si>
    <t>Mar Lee School District</t>
  </si>
  <si>
    <t>Marshall Public Schools</t>
  </si>
  <si>
    <t>Pennfield Schools</t>
  </si>
  <si>
    <t>Calhoun/ Barry</t>
  </si>
  <si>
    <t>Tekonsha Community Schools</t>
  </si>
  <si>
    <t>Calhoun/Branch</t>
  </si>
  <si>
    <t>Union City Community Schools</t>
  </si>
  <si>
    <t xml:space="preserve">Calhoun/ Branch </t>
  </si>
  <si>
    <t>Cassopolis Public Schools</t>
  </si>
  <si>
    <t>Dowagiac Union School District</t>
  </si>
  <si>
    <t>Cass/ Berrien/ Van Buren</t>
  </si>
  <si>
    <t>Edwardsburg Public Schools</t>
  </si>
  <si>
    <t>Marcellus Community Schools</t>
  </si>
  <si>
    <t>Cass/Saint Joseph/Van Buren</t>
  </si>
  <si>
    <t>Beaver Island Community School</t>
  </si>
  <si>
    <t>Boyne City Public Schools</t>
  </si>
  <si>
    <t>Charlevoix/Antrim</t>
  </si>
  <si>
    <t>Boyne Falls Public School District</t>
  </si>
  <si>
    <t>Charlevoix Public Schools</t>
  </si>
  <si>
    <t>East Jordan Public Schools</t>
  </si>
  <si>
    <t>Cheboygan Area Schools</t>
  </si>
  <si>
    <t>Cheboygan/Presque Isle</t>
  </si>
  <si>
    <t>Inland Lakes Schools</t>
  </si>
  <si>
    <t>Mackinaw City Public Schools</t>
  </si>
  <si>
    <t>Cheboygan/Emmet</t>
  </si>
  <si>
    <t>Wolverine Community School District</t>
  </si>
  <si>
    <t>Sault Ste. Marie Area Schools</t>
  </si>
  <si>
    <t>DeTour Area Schools</t>
  </si>
  <si>
    <t>Pickford Public Schools</t>
  </si>
  <si>
    <t>Chippewa/Mackinac</t>
  </si>
  <si>
    <t>Rudyard Area Schools</t>
  </si>
  <si>
    <t>Brimley Area Schools</t>
  </si>
  <si>
    <t>Whitefish Township Schools</t>
  </si>
  <si>
    <t>Clare Public Schools</t>
  </si>
  <si>
    <t>Clare/Isabella</t>
  </si>
  <si>
    <t>Farwell Area Schools</t>
  </si>
  <si>
    <t>Harrison Community Schools</t>
  </si>
  <si>
    <t>Clare/Gladwin</t>
  </si>
  <si>
    <t>DeWitt Public Schools</t>
  </si>
  <si>
    <t>Fowler Public Schools</t>
  </si>
  <si>
    <t>Bath Community Schools</t>
  </si>
  <si>
    <t>Clinton/Shiawassee</t>
  </si>
  <si>
    <t>Ovid-Elsie Area Schools</t>
  </si>
  <si>
    <t>Clinton/Gratiot/Saginaw/Shiawassee</t>
  </si>
  <si>
    <t>Pewamo-Westphalia Community Schools</t>
  </si>
  <si>
    <t>Clinton/Ionia</t>
  </si>
  <si>
    <t>St. Johns Public Schools</t>
  </si>
  <si>
    <t xml:space="preserve">Clinton/Gratiot </t>
  </si>
  <si>
    <t>Crawford AuSable Schools</t>
  </si>
  <si>
    <t>Crawford/Kalkaska/Otsego</t>
  </si>
  <si>
    <t>Escanaba Area Public Schools</t>
  </si>
  <si>
    <t>Delta/Marquette</t>
  </si>
  <si>
    <t>Gladstone Area Schools</t>
  </si>
  <si>
    <t>Rapid River Public Schools</t>
  </si>
  <si>
    <t>Big Bay De Noc School District</t>
  </si>
  <si>
    <t>Delta/Schoolcraft</t>
  </si>
  <si>
    <t>Bark River-Harris School District</t>
  </si>
  <si>
    <t>Delta/Menominee</t>
  </si>
  <si>
    <t>Mid Peninsula School District</t>
  </si>
  <si>
    <t>Iron Mountain Public Schools</t>
  </si>
  <si>
    <t>Norway-Vulcan Area Schools</t>
  </si>
  <si>
    <t>Dickinson/Menominee</t>
  </si>
  <si>
    <t>Breitung Township School District</t>
  </si>
  <si>
    <t>North Dickinson County Schools</t>
  </si>
  <si>
    <t>Bellevue Community Schools</t>
  </si>
  <si>
    <t>Eaton/Barry/Calhoun</t>
  </si>
  <si>
    <t>Charlotte Public Schools</t>
  </si>
  <si>
    <t>Eaton Rapids Public Schools</t>
  </si>
  <si>
    <t>Eaton/Ingham</t>
  </si>
  <si>
    <t>Grand Ledge Public Schools</t>
  </si>
  <si>
    <t>Eaton/Clinton/Ionia</t>
  </si>
  <si>
    <t>Maple Valley Schools</t>
  </si>
  <si>
    <t>Eaton/Barry</t>
  </si>
  <si>
    <t>Olivet Community Schools</t>
  </si>
  <si>
    <t>Eaton/Calhoun</t>
  </si>
  <si>
    <t>Potterville Public Schools</t>
  </si>
  <si>
    <t>Oneida Township School District #3</t>
  </si>
  <si>
    <t>Harbor Springs School District</t>
  </si>
  <si>
    <t>Alanson Public Schools</t>
  </si>
  <si>
    <t>Pellston Public Schools</t>
  </si>
  <si>
    <t>Emmet/Cheboygan</t>
  </si>
  <si>
    <t>Public Schools of Petoskey</t>
  </si>
  <si>
    <t>Emmet/Charlevoix</t>
  </si>
  <si>
    <t>Flint, School District of the City of</t>
  </si>
  <si>
    <t>Grand Blanc Community Schools</t>
  </si>
  <si>
    <t>Genesee/Oakland</t>
  </si>
  <si>
    <t>Mt. Morris Consolidated Schools</t>
  </si>
  <si>
    <t>Goodrich Area Schools</t>
  </si>
  <si>
    <t>Genesee/Lapeer/Oakland</t>
  </si>
  <si>
    <t>Bendle Public Schools</t>
  </si>
  <si>
    <t>Genesee School District</t>
  </si>
  <si>
    <t>Carman-Ainsworth Community Schools</t>
  </si>
  <si>
    <t>Fenton Area Public Schools</t>
  </si>
  <si>
    <t>Genesee/Livingston/Oakland</t>
  </si>
  <si>
    <t>Kearsley Community School District</t>
  </si>
  <si>
    <t>Flushing Community Schools</t>
  </si>
  <si>
    <t>Atherton Community Schools</t>
  </si>
  <si>
    <t>Davison Community Schools</t>
  </si>
  <si>
    <t>Genesee/Lapeer</t>
  </si>
  <si>
    <t>Clio Area School District</t>
  </si>
  <si>
    <t>Genesee/Saginaw</t>
  </si>
  <si>
    <t>Swartz Creek Community Schools</t>
  </si>
  <si>
    <t>Lake Fenton Community Schools</t>
  </si>
  <si>
    <t>Westwood Heights Schools</t>
  </si>
  <si>
    <t>Bentley Community School District</t>
  </si>
  <si>
    <t>Beecher Community School District</t>
  </si>
  <si>
    <t>Linden Community Schools</t>
  </si>
  <si>
    <t xml:space="preserve">Genesee/Livingston </t>
  </si>
  <si>
    <t>Montrose Community Schools</t>
  </si>
  <si>
    <t>LakeVille Community School District</t>
  </si>
  <si>
    <t>Beaverton Rural Schools</t>
  </si>
  <si>
    <t>Gladwin/Clare</t>
  </si>
  <si>
    <t>Gladwin Community Schools</t>
  </si>
  <si>
    <t>Bessemer Area School District</t>
  </si>
  <si>
    <t>Ironwood Area Schools of Gogebic County</t>
  </si>
  <si>
    <t>Wakefield-Marenisco School District</t>
  </si>
  <si>
    <t>Watersmeet Township School District</t>
  </si>
  <si>
    <t>Traverse City Area Public Schools</t>
  </si>
  <si>
    <t>Grand Traverse/Leelanau/Benzie</t>
  </si>
  <si>
    <t>Buckley Community Schools</t>
  </si>
  <si>
    <t>Grand Traverse/Wexford</t>
  </si>
  <si>
    <t>Kingsley Area Schools</t>
  </si>
  <si>
    <t>Alma Public Schools</t>
  </si>
  <si>
    <t>Gratiot/Isabella/Montcalm</t>
  </si>
  <si>
    <t>Ashley Community Schools</t>
  </si>
  <si>
    <t>Gratiot/Saginaw</t>
  </si>
  <si>
    <t>Breckenridge Community Schools</t>
  </si>
  <si>
    <t>Gratiot/Midland/Saginaw</t>
  </si>
  <si>
    <t>Fulton Schools</t>
  </si>
  <si>
    <t>Gratiot/Clinton</t>
  </si>
  <si>
    <t>Ithaca Public Schools</t>
  </si>
  <si>
    <t>Gratiot/Montcalm</t>
  </si>
  <si>
    <t>St. Louis Public Schools</t>
  </si>
  <si>
    <t>Gratiot/Isabella/Midland</t>
  </si>
  <si>
    <t>Camden-Frontier School</t>
  </si>
  <si>
    <t>Hillsdale/Branch</t>
  </si>
  <si>
    <t>Hillsdale Community Schools</t>
  </si>
  <si>
    <t>Jonesville Community Schools</t>
  </si>
  <si>
    <t>Hillsdale/Jackson</t>
  </si>
  <si>
    <t>Litchfield Community Schools</t>
  </si>
  <si>
    <t>Hillsdale/Branch/Calhoun/Jackson</t>
  </si>
  <si>
    <t>North Adams-Jerome Public Schools</t>
  </si>
  <si>
    <t>Pittsford Area Schools</t>
  </si>
  <si>
    <t>Reading Community Schools</t>
  </si>
  <si>
    <t>Waldron Area Schools</t>
  </si>
  <si>
    <t>Hillsdale/Lenawee</t>
  </si>
  <si>
    <t>Hancock Public Schools</t>
  </si>
  <si>
    <t>Adams Township School District</t>
  </si>
  <si>
    <t>Houghton/Ontonagon</t>
  </si>
  <si>
    <t>Public Schools of Calumet, Laurium &amp; Keweenaw</t>
  </si>
  <si>
    <t>Houghton/Keweenaw</t>
  </si>
  <si>
    <t>Chassell Township School District</t>
  </si>
  <si>
    <t>Elm River Township School District</t>
  </si>
  <si>
    <t>Dollar Bay-Tamarack City Area Schools</t>
  </si>
  <si>
    <t>Houghton-Portage Township School District</t>
  </si>
  <si>
    <t>Lake Linden-Hubbell School District</t>
  </si>
  <si>
    <t>Stanton Township Public Schools</t>
  </si>
  <si>
    <t>Bad Axe Public Schools</t>
  </si>
  <si>
    <t>Caseville Public Schools</t>
  </si>
  <si>
    <t>Church School District</t>
  </si>
  <si>
    <t>Elkton-Pigeon-Bay Port Laker Schools</t>
  </si>
  <si>
    <t>Harbor Beach Community Schools</t>
  </si>
  <si>
    <t>Huron/Sanilac</t>
  </si>
  <si>
    <t>North Huron School District</t>
  </si>
  <si>
    <t>Owendale-Gagetown Area School District</t>
  </si>
  <si>
    <t>Huron/Tuscola</t>
  </si>
  <si>
    <t>North Huron School District (Port Hope Community Schools Debt)</t>
  </si>
  <si>
    <t>Ubly Community Schools</t>
  </si>
  <si>
    <t>Colfax Township School District #1F</t>
  </si>
  <si>
    <t>Sigel Township School District #3F</t>
  </si>
  <si>
    <t>Sigel Township School District #4F</t>
  </si>
  <si>
    <t>Sigel Township School District #6</t>
  </si>
  <si>
    <t>Verona Township School District #1F</t>
  </si>
  <si>
    <t>Ingham Intermediate School District</t>
  </si>
  <si>
    <t>East Lansing School District</t>
  </si>
  <si>
    <t>Ingham/Clinton</t>
  </si>
  <si>
    <t>Lansing Public School District</t>
  </si>
  <si>
    <t>Ingham/Clinton/Eaton</t>
  </si>
  <si>
    <t>Dansville Schools</t>
  </si>
  <si>
    <t>Haslett Public Schools</t>
  </si>
  <si>
    <t>Ingham/Clinton/Shiawassee</t>
  </si>
  <si>
    <t>Holt Public Schools</t>
  </si>
  <si>
    <t>Ingham/Eaton</t>
  </si>
  <si>
    <t>Leslie Public Schools</t>
  </si>
  <si>
    <t>Ingham/Jackson</t>
  </si>
  <si>
    <t>Mason Public Schools (Ingham)</t>
  </si>
  <si>
    <t>Okemos Public Schools</t>
  </si>
  <si>
    <t>Stockbridge Community Schools</t>
  </si>
  <si>
    <t>Ingham/Jackson/Livington/Washtenaw</t>
  </si>
  <si>
    <t>Waverly Community Schools</t>
  </si>
  <si>
    <t>Webberville Community Schools</t>
  </si>
  <si>
    <t>Ingham/Livingston</t>
  </si>
  <si>
    <t>Williamston Community Schools</t>
  </si>
  <si>
    <t>Ionia Public Schools</t>
  </si>
  <si>
    <t>Palo Community School District</t>
  </si>
  <si>
    <t>Ionia/Montcalm</t>
  </si>
  <si>
    <t>Belding Area School District</t>
  </si>
  <si>
    <t>Ionia/Kent/Montcalm</t>
  </si>
  <si>
    <t>Lakewood Public Schools</t>
  </si>
  <si>
    <t>Ionia/Barry/Eaton/Kent</t>
  </si>
  <si>
    <t>Portland Public Schools</t>
  </si>
  <si>
    <t>Ionia/Clinton/Eaton</t>
  </si>
  <si>
    <t>Saranac Community Schools</t>
  </si>
  <si>
    <t>Berlin Township School District #3</t>
  </si>
  <si>
    <t>Easton Township School District #6</t>
  </si>
  <si>
    <t>Ionia Township School District #2</t>
  </si>
  <si>
    <t>Oscoda Area Schools</t>
  </si>
  <si>
    <t>Iosco/Alcona</t>
  </si>
  <si>
    <t>Hale Area Schools</t>
  </si>
  <si>
    <t>Iosco/Ogemaw</t>
  </si>
  <si>
    <t>Tawas Area Schools</t>
  </si>
  <si>
    <t>Iosco/Arenac</t>
  </si>
  <si>
    <t>Whittemore-Prescott Area Schools</t>
  </si>
  <si>
    <t>Iosco/Arenac/Ogemaw</t>
  </si>
  <si>
    <t>Forest Park School District</t>
  </si>
  <si>
    <t>West Iron County Public Schools</t>
  </si>
  <si>
    <t>Mt. Pleasant City School District</t>
  </si>
  <si>
    <t>Beal City Public Schools</t>
  </si>
  <si>
    <t>Shepherd Public Schools</t>
  </si>
  <si>
    <t>Isabella/Gratiot/Midland</t>
  </si>
  <si>
    <t>Western School District</t>
  </si>
  <si>
    <t>Vandercook Lake Public Schools</t>
  </si>
  <si>
    <t>Columbia School District</t>
  </si>
  <si>
    <t>Jackson/Hillsdale/Lenawee/Washtenaw</t>
  </si>
  <si>
    <t>Grass Lake Community Schools</t>
  </si>
  <si>
    <t>Jackson/Washtenaw</t>
  </si>
  <si>
    <t>Concord Community Schools</t>
  </si>
  <si>
    <t>East Jackson Community Schools</t>
  </si>
  <si>
    <t>Hanover-Horton School District</t>
  </si>
  <si>
    <t xml:space="preserve">Jackson/Hillsdale </t>
  </si>
  <si>
    <t>Michigan Center School District</t>
  </si>
  <si>
    <t>Napoleon Community Schools</t>
  </si>
  <si>
    <t>Northwest Community Schools</t>
  </si>
  <si>
    <t>Jackson/Ingham</t>
  </si>
  <si>
    <t>Springport Public Schools</t>
  </si>
  <si>
    <t>Jackson/Calhoun/Eaton/Ingham</t>
  </si>
  <si>
    <t>Jackson Public Schools</t>
  </si>
  <si>
    <t>Kalamazoo Public Schools</t>
  </si>
  <si>
    <t>Climax-Scotts Community Schools</t>
  </si>
  <si>
    <t>Kalamazoo/Calhoun</t>
  </si>
  <si>
    <t>Comstock Public Schools</t>
  </si>
  <si>
    <t>Galesburg-Augusta Community Schools</t>
  </si>
  <si>
    <t>Gull Lake Community Schools</t>
  </si>
  <si>
    <t xml:space="preserve">Kalamazoo/Barry/Calhoun </t>
  </si>
  <si>
    <t>Parchment School District</t>
  </si>
  <si>
    <t>Portage Public Schools</t>
  </si>
  <si>
    <t>Schoolcraft Community Schools</t>
  </si>
  <si>
    <t>Vicksburg Community Schools</t>
  </si>
  <si>
    <t>Kalamazoo/Saint Joseph</t>
  </si>
  <si>
    <t>Forest Area Community Schools</t>
  </si>
  <si>
    <t>Kalkaska/Grand Traverse</t>
  </si>
  <si>
    <t>Kalkaska Public Schools</t>
  </si>
  <si>
    <t>Excelsior Township School District #1</t>
  </si>
  <si>
    <t>Grand Rapids Public Schools</t>
  </si>
  <si>
    <t>Godwin Heights Public Schools</t>
  </si>
  <si>
    <t>Northview Public Schools</t>
  </si>
  <si>
    <t>Wyoming Public Schools</t>
  </si>
  <si>
    <t>Byron Center Public Schools</t>
  </si>
  <si>
    <t>Kent/Allegan</t>
  </si>
  <si>
    <t>Caledonia Community Schools</t>
  </si>
  <si>
    <t>Kent/Barry/Allegan</t>
  </si>
  <si>
    <t>Cedar Springs Public Schools</t>
  </si>
  <si>
    <t>Kent/Newaygo</t>
  </si>
  <si>
    <t>Comstock Park Public Schools</t>
  </si>
  <si>
    <t>East Grand Rapids Public Schools</t>
  </si>
  <si>
    <t>Forest Hills Public Schools</t>
  </si>
  <si>
    <t>Godfrey-Lee Public Schools</t>
  </si>
  <si>
    <t>Grandville Public Schools</t>
  </si>
  <si>
    <t>Kent/Ottawa</t>
  </si>
  <si>
    <t>Kelloggsville Public Schools</t>
  </si>
  <si>
    <t>Kenowa Hills Public Schools</t>
  </si>
  <si>
    <t>Kent City Community Schools</t>
  </si>
  <si>
    <t>Kent/Muskegon/Newaygo/Ottawa</t>
  </si>
  <si>
    <t>Kentwood Public Schools</t>
  </si>
  <si>
    <t>Lowell Area Schools</t>
  </si>
  <si>
    <t>Kent/Ionia</t>
  </si>
  <si>
    <t>Rockford Public Schools</t>
  </si>
  <si>
    <t>Sparta Area Schools</t>
  </si>
  <si>
    <t>Grant Township School District #2</t>
  </si>
  <si>
    <t>Baldwin Community Schools</t>
  </si>
  <si>
    <t>Lake/Newaygo</t>
  </si>
  <si>
    <t>Lapeer Community Schools</t>
  </si>
  <si>
    <t>Almont Community Schools</t>
  </si>
  <si>
    <t>Dryden Community Schools</t>
  </si>
  <si>
    <t>Imlay City Community Schools</t>
  </si>
  <si>
    <t>North Branch Area Schools</t>
  </si>
  <si>
    <t>Glen Lake Community Schools</t>
  </si>
  <si>
    <t>Leelanau/Benzie</t>
  </si>
  <si>
    <t>Leland Public School District</t>
  </si>
  <si>
    <t>Northport Public School District</t>
  </si>
  <si>
    <t>Suttons Bay Public Schools</t>
  </si>
  <si>
    <t>Adrian, School District of the City of</t>
  </si>
  <si>
    <t>Addison Community Schools</t>
  </si>
  <si>
    <t>Lenawee/Hillsdale/Jackson</t>
  </si>
  <si>
    <t>Blissfield Community Schools</t>
  </si>
  <si>
    <t>Lenawee/Monroe</t>
  </si>
  <si>
    <t>Britton Deerfield Schools</t>
  </si>
  <si>
    <t>Clinton Community Schools</t>
  </si>
  <si>
    <t>Lenawee/Washtenaw</t>
  </si>
  <si>
    <t>Deerfield School</t>
  </si>
  <si>
    <t>Hudson Area Schools</t>
  </si>
  <si>
    <t xml:space="preserve">Lenawee/Hillsdale </t>
  </si>
  <si>
    <t>Madison School District (Lenawee)</t>
  </si>
  <si>
    <t>Morenci Area Schools</t>
  </si>
  <si>
    <t>Onsted Community Schools</t>
  </si>
  <si>
    <t>Sand Creek Community Schools</t>
  </si>
  <si>
    <t>Tecumseh Public Schools</t>
  </si>
  <si>
    <t>Brighton Area Schools</t>
  </si>
  <si>
    <t>Fowlerville Community Schools</t>
  </si>
  <si>
    <t>Livingston/Ingham/Shiawassee</t>
  </si>
  <si>
    <t>Hartland Consolidated Schools</t>
  </si>
  <si>
    <t>Howell Public Schools</t>
  </si>
  <si>
    <t>Pinckney Community Schools</t>
  </si>
  <si>
    <t>Livingston/Washtenaw</t>
  </si>
  <si>
    <t>Tahquamenon Area Schools</t>
  </si>
  <si>
    <t>Luce/Chippewa/Mackinac/Schoolcraft</t>
  </si>
  <si>
    <t>St. Ignace Area Schools</t>
  </si>
  <si>
    <t>Bois Blanc Pines School District</t>
  </si>
  <si>
    <t>Les Cheneaux Community Schools</t>
  </si>
  <si>
    <t>Mackinac/Chippewa</t>
  </si>
  <si>
    <t>Engadine Consolidated Schools</t>
  </si>
  <si>
    <t>Moran Township School District</t>
  </si>
  <si>
    <t>Mackinac Island Public Schools</t>
  </si>
  <si>
    <t>Center Line Public Schools</t>
  </si>
  <si>
    <t>Eastpointe Community Schools</t>
  </si>
  <si>
    <t>Roseville Community Schools</t>
  </si>
  <si>
    <t>Anchor Bay School District</t>
  </si>
  <si>
    <t>Macomb/Saint Clair</t>
  </si>
  <si>
    <t>Armada Area Schools</t>
  </si>
  <si>
    <t>Clintondale Community Schools</t>
  </si>
  <si>
    <t>Chippewa Valley Schools</t>
  </si>
  <si>
    <t>Fitzgerald Public Schools</t>
  </si>
  <si>
    <t>Fraser Public Schools</t>
  </si>
  <si>
    <t>Lake Shore Public Schools (Macomb)</t>
  </si>
  <si>
    <t>Lakeview Public Schools (Macomb)</t>
  </si>
  <si>
    <t>L'Anse Creuse Public Schools</t>
  </si>
  <si>
    <t>Mount Clemens Community School District</t>
  </si>
  <si>
    <t>New Haven Community Schools</t>
  </si>
  <si>
    <t>Richmond Community Schools</t>
  </si>
  <si>
    <t>Romeo Community Schools</t>
  </si>
  <si>
    <t>Macomb/Oakland</t>
  </si>
  <si>
    <t>South Lake Schools</t>
  </si>
  <si>
    <t>Utica Community Schools</t>
  </si>
  <si>
    <t>Van Dyke Public Schools</t>
  </si>
  <si>
    <t>Warren Consolidated Schools</t>
  </si>
  <si>
    <t>Warren Woods Public Schools</t>
  </si>
  <si>
    <t>Bear Lake Schools</t>
  </si>
  <si>
    <t>Kaleva Norman Dickson School District</t>
  </si>
  <si>
    <t>Onekama Consolidated Schools</t>
  </si>
  <si>
    <t>Manistee Area Public Schools</t>
  </si>
  <si>
    <t>Manistee/Mason</t>
  </si>
  <si>
    <t>NICE Community School District</t>
  </si>
  <si>
    <t>Marquette/Baraga</t>
  </si>
  <si>
    <t>Gwinn Area Community Schools</t>
  </si>
  <si>
    <t>Negaunee Public Schools</t>
  </si>
  <si>
    <t>Powell Township Schools</t>
  </si>
  <si>
    <t>Republic-Michigamme Schools</t>
  </si>
  <si>
    <t>Wells Township School District</t>
  </si>
  <si>
    <t>Marquette Area Public Schools</t>
  </si>
  <si>
    <t>Ishpeming Public School District No. 1</t>
  </si>
  <si>
    <t>Mason County Central Schools</t>
  </si>
  <si>
    <t>Mason/Lake/Oceana</t>
  </si>
  <si>
    <t>Mason County Eastern Schools</t>
  </si>
  <si>
    <t xml:space="preserve">Mason/Lake </t>
  </si>
  <si>
    <t>Mason County Eastern Schools (Freesoil Debt)</t>
  </si>
  <si>
    <t>Mason/Manistee</t>
  </si>
  <si>
    <t>Ludington Area School District</t>
  </si>
  <si>
    <t>Big Rapids Public Schools</t>
  </si>
  <si>
    <t>Mecosta/Newaygo</t>
  </si>
  <si>
    <t>Chippewa Hills School District</t>
  </si>
  <si>
    <t>Mecosta/Osceola/Isabella</t>
  </si>
  <si>
    <t>Morley Stanwood Community Schools</t>
  </si>
  <si>
    <t>Mecosta/Montcalm/Newaygo</t>
  </si>
  <si>
    <t>Carney-Nadeau Public Schools</t>
  </si>
  <si>
    <t>Menominee Area Public Schools</t>
  </si>
  <si>
    <t>North Central Area Schools</t>
  </si>
  <si>
    <t>Stephenson Area Public Schools</t>
  </si>
  <si>
    <t>Midland Public Schools</t>
  </si>
  <si>
    <t>Bullock Creek School District</t>
  </si>
  <si>
    <t>Coleman Community Schools</t>
  </si>
  <si>
    <t>Meridian Public Schools</t>
  </si>
  <si>
    <t>Lake City Area School District</t>
  </si>
  <si>
    <t>McBain Rural Agricultural Schools</t>
  </si>
  <si>
    <t>Missaukee/Clare/Osceola/Wexford</t>
  </si>
  <si>
    <t>Monroe Public Schools</t>
  </si>
  <si>
    <t>Airport Community Schools</t>
  </si>
  <si>
    <t>Monroe/Wayne</t>
  </si>
  <si>
    <t>Bedford Public Schools</t>
  </si>
  <si>
    <t>Dundee Community Schools</t>
  </si>
  <si>
    <t xml:space="preserve">Monroe/Lenawee </t>
  </si>
  <si>
    <t>Ida Public School District</t>
  </si>
  <si>
    <t>Jefferson Schools (Monroe)</t>
  </si>
  <si>
    <t>Mason Consolidated Schools (Monroe)</t>
  </si>
  <si>
    <t>Summerfield Schools</t>
  </si>
  <si>
    <t>Whiteford Agricultural School District of the Counties of Lenawee and Monroe</t>
  </si>
  <si>
    <t>Monroe/Lenawee</t>
  </si>
  <si>
    <t>Montcalm Area ISD</t>
  </si>
  <si>
    <t>Carson City-Crystal Area Schools</t>
  </si>
  <si>
    <t>Montcalm/Clinton/Gratiot/Ionia</t>
  </si>
  <si>
    <t>Montabella Community Schools</t>
  </si>
  <si>
    <t>Montcalm/Isabella/Mecosta</t>
  </si>
  <si>
    <t>Greenville Public Schools</t>
  </si>
  <si>
    <t>Montcalm/Kent/Ionia</t>
  </si>
  <si>
    <t>Tri County Area Schools</t>
  </si>
  <si>
    <t>Montcalm/Kent/Newaygo</t>
  </si>
  <si>
    <t>Lakeview Community Schools (Montcalm)</t>
  </si>
  <si>
    <t>Montcalm/Kent/Mecosta</t>
  </si>
  <si>
    <t>Central Montcalm Public Schools</t>
  </si>
  <si>
    <t>Montcalm/Ionia</t>
  </si>
  <si>
    <t>Vestaburg Community Schools</t>
  </si>
  <si>
    <t>Montcalm/Gratiot/Isabella</t>
  </si>
  <si>
    <t>Atlanta Community Schools</t>
  </si>
  <si>
    <t>Hillman Community Schools</t>
  </si>
  <si>
    <t>Montmorency/Alpena/Presque Isle</t>
  </si>
  <si>
    <t>Muskegon, Public Schools of the City of</t>
  </si>
  <si>
    <t>Muskegon Heights School District</t>
  </si>
  <si>
    <t>Mona Shores Public School District</t>
  </si>
  <si>
    <t>Oakridge Public Schools</t>
  </si>
  <si>
    <t>Muskegon/Newaygo</t>
  </si>
  <si>
    <t>Fruitport Community Schools</t>
  </si>
  <si>
    <t>Muskegon/Ottawa</t>
  </si>
  <si>
    <t>Holton Public Schools</t>
  </si>
  <si>
    <t xml:space="preserve">Muskegon/Newaygo/Oceana </t>
  </si>
  <si>
    <t>Montague Area Public Schools</t>
  </si>
  <si>
    <t>Muskegon/Oceana</t>
  </si>
  <si>
    <t>Orchard View Schools</t>
  </si>
  <si>
    <t>Ravenna Public Schools</t>
  </si>
  <si>
    <t>Reeths-Puffer Schools</t>
  </si>
  <si>
    <t>North Muskegon Public Schools</t>
  </si>
  <si>
    <t>Whitehall District Schools</t>
  </si>
  <si>
    <t>Fremont Public School District</t>
  </si>
  <si>
    <t>Newaygo/Muskegon/Oceana</t>
  </si>
  <si>
    <t>Grant Public School District</t>
  </si>
  <si>
    <t>Newaygo/Kent/Muskegon</t>
  </si>
  <si>
    <t>Hesperia Community Schools</t>
  </si>
  <si>
    <t>Newaygo/Oceana</t>
  </si>
  <si>
    <t>Newaygo Public School District</t>
  </si>
  <si>
    <t>White Cloud Public Schools</t>
  </si>
  <si>
    <t>Big Jackson School District</t>
  </si>
  <si>
    <t>Birmingham Public Schools</t>
  </si>
  <si>
    <t>Ferndale Public Schools</t>
  </si>
  <si>
    <t>Pontiac City School District</t>
  </si>
  <si>
    <t>Royal Oak Schools</t>
  </si>
  <si>
    <t>Berkley School District</t>
  </si>
  <si>
    <t>Southfield Public School District</t>
  </si>
  <si>
    <t>Avondale School District</t>
  </si>
  <si>
    <t>Bloomfield Hills Schools</t>
  </si>
  <si>
    <t>Clarenceville School District</t>
  </si>
  <si>
    <t>Oakland/Wayne</t>
  </si>
  <si>
    <t>Novi Community School District</t>
  </si>
  <si>
    <t>Oxford Community Schools</t>
  </si>
  <si>
    <t>Oakland/Lapeer</t>
  </si>
  <si>
    <t>Hazel Park, School District of the City of</t>
  </si>
  <si>
    <t>Madison District Public Schools</t>
  </si>
  <si>
    <t>Troy School District</t>
  </si>
  <si>
    <t>West Bloomfield School District</t>
  </si>
  <si>
    <t>Brandon School District in the Counties of Oakland and Lapeer</t>
  </si>
  <si>
    <t>Clarkston Community School District</t>
  </si>
  <si>
    <t>Farmington Public School District</t>
  </si>
  <si>
    <t>Holly Area School District</t>
  </si>
  <si>
    <t>Huron Valley Schools</t>
  </si>
  <si>
    <t xml:space="preserve">Oakland/Livingston </t>
  </si>
  <si>
    <t>Lake Orion Community Schools</t>
  </si>
  <si>
    <t>South Lyon Community Schools</t>
  </si>
  <si>
    <t>Oakland/Livingston/Washtenaw</t>
  </si>
  <si>
    <t>Oak Park, School District of the City of</t>
  </si>
  <si>
    <t>Rochester Community School District</t>
  </si>
  <si>
    <t>Oakland/Macomb</t>
  </si>
  <si>
    <t>Clawson Public Schools</t>
  </si>
  <si>
    <t>Lamphere Public Schools</t>
  </si>
  <si>
    <t>Walled Lake Consolidated Schools</t>
  </si>
  <si>
    <t>Waterford School District</t>
  </si>
  <si>
    <t>Hart Public School District</t>
  </si>
  <si>
    <t>Pentwater Public School District</t>
  </si>
  <si>
    <t>Oceana/Mason</t>
  </si>
  <si>
    <t>Shelby Public Schools</t>
  </si>
  <si>
    <t>Walkerville Public Schools</t>
  </si>
  <si>
    <t>Oceana/Mason/Newaygo</t>
  </si>
  <si>
    <t>West Branch-Rose City Area Schools</t>
  </si>
  <si>
    <t>Ogemaw/Gladwin/Oscoda</t>
  </si>
  <si>
    <t>Ewen-Trout Creek Consolidated School District</t>
  </si>
  <si>
    <t>Ontonagon/Houghton</t>
  </si>
  <si>
    <t>Ontonagon Area School District</t>
  </si>
  <si>
    <t>Ontonagon - Carp Lake (White Pine)</t>
  </si>
  <si>
    <t>Evart Public Schools</t>
  </si>
  <si>
    <t>Osceola/Clare/Mecosta</t>
  </si>
  <si>
    <t>Marion Public Schools</t>
  </si>
  <si>
    <t>Osceola/Clare</t>
  </si>
  <si>
    <t>Pine River Area Schools</t>
  </si>
  <si>
    <t>Osceola/Lake/Wexford</t>
  </si>
  <si>
    <t>Reed City Area Public Schools</t>
  </si>
  <si>
    <t>Osceola/Lake/Mecosta/Newaygo</t>
  </si>
  <si>
    <t>Mio-AuSable Schools</t>
  </si>
  <si>
    <t>Fairview Area School District</t>
  </si>
  <si>
    <t>Oscoda/Alcona</t>
  </si>
  <si>
    <t>Gaylord Community Schools</t>
  </si>
  <si>
    <t>Otsego/Antrim/Crawford</t>
  </si>
  <si>
    <t>Johannesburg-Lewiston Area Schools</t>
  </si>
  <si>
    <t>Otsego/Oscoda/Montmorency</t>
  </si>
  <si>
    <t>Vanderbilt Area Schools</t>
  </si>
  <si>
    <t>Otsego/Charlevoix/Cheboygan</t>
  </si>
  <si>
    <t>Grand Haven Area Public Schools</t>
  </si>
  <si>
    <t>Ottawa/Muskegon</t>
  </si>
  <si>
    <t>Holland City School District</t>
  </si>
  <si>
    <t>Ottawa/Allegan</t>
  </si>
  <si>
    <t>Allendale Public Schools</t>
  </si>
  <si>
    <t>West Ottawa Public School District</t>
  </si>
  <si>
    <t>Coopersville Area Public School District</t>
  </si>
  <si>
    <t>Jenison Public Schools</t>
  </si>
  <si>
    <t>Hudsonville Public School District</t>
  </si>
  <si>
    <t>Spring Lake Public Schools</t>
  </si>
  <si>
    <t>Zeeland Public Schools</t>
  </si>
  <si>
    <t>Onaway Area Community School District</t>
  </si>
  <si>
    <t>Presque Isle/Cheboygan</t>
  </si>
  <si>
    <t>Posen Consolidated School District No. 9</t>
  </si>
  <si>
    <t>Rogers City Area Schools</t>
  </si>
  <si>
    <t>Roscommon Area Public Schools</t>
  </si>
  <si>
    <t>Roscommon/Crawford</t>
  </si>
  <si>
    <t>Houghton Lake Community Schools</t>
  </si>
  <si>
    <t>Roscommon/Missaukee</t>
  </si>
  <si>
    <t>Saginaw, School District of the City of</t>
  </si>
  <si>
    <t>Carrollton Public Schools</t>
  </si>
  <si>
    <t>Saginaw Township Community Schools</t>
  </si>
  <si>
    <t>Buena Vista School District</t>
  </si>
  <si>
    <t>Chesaning Union Schools</t>
  </si>
  <si>
    <t>Saginaw/Shiawassee</t>
  </si>
  <si>
    <t>Birch Run Area Schools</t>
  </si>
  <si>
    <t>Saginaw/Genesee</t>
  </si>
  <si>
    <t>Bridgeport-Spaulding Community School District</t>
  </si>
  <si>
    <t>Frankenmuth School District</t>
  </si>
  <si>
    <t>Saginaw/Tuscola</t>
  </si>
  <si>
    <t>Freeland Community School District</t>
  </si>
  <si>
    <t>Saginaw/Bay/Midland</t>
  </si>
  <si>
    <t>Hemlock Public School District</t>
  </si>
  <si>
    <t>Saginaw/Midland</t>
  </si>
  <si>
    <t>Merrill Community Schools</t>
  </si>
  <si>
    <t>Saginaw/Gratiot/Midland</t>
  </si>
  <si>
    <t>St. Charles Community Schools</t>
  </si>
  <si>
    <t>Swan Valley School District</t>
  </si>
  <si>
    <t>Port Huron Area School District</t>
  </si>
  <si>
    <t>Algonac Community School District</t>
  </si>
  <si>
    <t>Capac Community Schools</t>
  </si>
  <si>
    <t>Saint Clair/Lapeer</t>
  </si>
  <si>
    <t>East China School District</t>
  </si>
  <si>
    <t>Marysville Public Schools</t>
  </si>
  <si>
    <t>Memphis Community Schools</t>
  </si>
  <si>
    <t>Saint Clair/Macomb</t>
  </si>
  <si>
    <t>Yale Public Schools</t>
  </si>
  <si>
    <t>Saint Clair/Sanilac</t>
  </si>
  <si>
    <t>Sturgis Public Schools</t>
  </si>
  <si>
    <t>Burr Oak Community School District</t>
  </si>
  <si>
    <t>Centreville Public Schools</t>
  </si>
  <si>
    <t>Colon Community School District</t>
  </si>
  <si>
    <t>Saint Joseph/Branch/Kalamazoo</t>
  </si>
  <si>
    <t>Constantine Public School District</t>
  </si>
  <si>
    <t>Saint Joseph/Cass</t>
  </si>
  <si>
    <t>Mendon Community School District</t>
  </si>
  <si>
    <t>Saint Joseph/Kalamazoo</t>
  </si>
  <si>
    <t>White Pigeon Community Schools</t>
  </si>
  <si>
    <t>Three Rivers Community Schools</t>
  </si>
  <si>
    <t>Nottawa Community School</t>
  </si>
  <si>
    <t>Brown City Community Schools</t>
  </si>
  <si>
    <t>Sanilac/Lapeer/Saint Clair</t>
  </si>
  <si>
    <t>Carsonville-Port Sanilac School District</t>
  </si>
  <si>
    <t>Croswell-Lexington Community Schools</t>
  </si>
  <si>
    <t>Sanilac/Saint Clair</t>
  </si>
  <si>
    <t>Deckerville Community School District</t>
  </si>
  <si>
    <t>Marlette Community Schools</t>
  </si>
  <si>
    <t>Sanilac/Lapeer/Tuscola</t>
  </si>
  <si>
    <t>Peck Community School District</t>
  </si>
  <si>
    <t>Sandusky Community School District</t>
  </si>
  <si>
    <t>Manistique Area Schools</t>
  </si>
  <si>
    <t>Byron Area Schools</t>
  </si>
  <si>
    <t>Shiawassee/Genesee/Livingston</t>
  </si>
  <si>
    <t>Durand Area Schools</t>
  </si>
  <si>
    <t>Shiawassee/Genesee</t>
  </si>
  <si>
    <t>Laingsburg Community Schools</t>
  </si>
  <si>
    <t>Shiawassee/Clinton</t>
  </si>
  <si>
    <t>Morrice Area Schools</t>
  </si>
  <si>
    <t>Shiawassee/Ingham/Livingston</t>
  </si>
  <si>
    <t>New Lothrop Area Public Schools</t>
  </si>
  <si>
    <t>Shiawassee/Genesee/Saginaw</t>
  </si>
  <si>
    <t>Perry Public Schools</t>
  </si>
  <si>
    <t xml:space="preserve">Shiawassee/Ingham </t>
  </si>
  <si>
    <t>Corunna Public Schools</t>
  </si>
  <si>
    <t>Owosso Public Schools</t>
  </si>
  <si>
    <t>Akron-Fairgrove Schools</t>
  </si>
  <si>
    <t>Caro Community Schools</t>
  </si>
  <si>
    <t>Cass City Public Schools</t>
  </si>
  <si>
    <t>Tuscola/Huron/Sanilac</t>
  </si>
  <si>
    <t>Kingston Community School District</t>
  </si>
  <si>
    <t>Tuscola/Lapeer</t>
  </si>
  <si>
    <t>Mayville Community School District</t>
  </si>
  <si>
    <t>Millington Community Schools</t>
  </si>
  <si>
    <t>Tuscola/Genesee</t>
  </si>
  <si>
    <t>Reese Public Schools</t>
  </si>
  <si>
    <t>Tuscola/Bay/Saginaw</t>
  </si>
  <si>
    <t>Unionville-Sebewaing Area School District</t>
  </si>
  <si>
    <t>Tuscola/Huron</t>
  </si>
  <si>
    <t>Vassar Public Schools</t>
  </si>
  <si>
    <t>South Haven Public Schools</t>
  </si>
  <si>
    <t>Van Buren/Allegan</t>
  </si>
  <si>
    <t>Bangor Public Schools (Van Buren)</t>
  </si>
  <si>
    <t>Covert Public Schools</t>
  </si>
  <si>
    <t>Van Buren/Berrien</t>
  </si>
  <si>
    <t>Decatur Public Schools</t>
  </si>
  <si>
    <t>Van Buren/Cass</t>
  </si>
  <si>
    <t>Bloomingdale Public School District</t>
  </si>
  <si>
    <t>Gobles Public School District</t>
  </si>
  <si>
    <t>Hartford Public Schools</t>
  </si>
  <si>
    <t>Lawrence Public Schools</t>
  </si>
  <si>
    <t>Lawton Community School District</t>
  </si>
  <si>
    <t>Van Buren/Kalamazoo</t>
  </si>
  <si>
    <t>Mattawan Consolidated School</t>
  </si>
  <si>
    <t>Paw Paw Public School District</t>
  </si>
  <si>
    <t>Bangor Township School District #8</t>
  </si>
  <si>
    <t>Ann Arbor Public Schools</t>
  </si>
  <si>
    <t>Ypsilanti Community Schools (formerly Ypsilanti Public Schools)</t>
  </si>
  <si>
    <t>Chelsea School District</t>
  </si>
  <si>
    <t>Washtenaw/Jackson</t>
  </si>
  <si>
    <t>Dexter Community School District</t>
  </si>
  <si>
    <t>Washtenaw/Livingston</t>
  </si>
  <si>
    <t>Lincoln Consolidated School District</t>
  </si>
  <si>
    <t>Washtenaw/Wayne</t>
  </si>
  <si>
    <t>Manchester Community Schools</t>
  </si>
  <si>
    <t>Milan Area Schools</t>
  </si>
  <si>
    <t>Washtenaw/Monroe</t>
  </si>
  <si>
    <t>Saline Area Schools</t>
  </si>
  <si>
    <t>Whitmore Lake Public School District</t>
  </si>
  <si>
    <t>Ypsilanti Community Schools (formerly Willow Run Community Schools)</t>
  </si>
  <si>
    <t>Detroit City School District</t>
  </si>
  <si>
    <t>Allen Park Public Schools</t>
  </si>
  <si>
    <t>Dearborn City School District</t>
  </si>
  <si>
    <t>Dearborn Heights School District #7</t>
  </si>
  <si>
    <t>Melvindale-North Allen Park Schools</t>
  </si>
  <si>
    <t>Garden City Public Schools</t>
  </si>
  <si>
    <t>Grosse Pointe Public Schools</t>
  </si>
  <si>
    <t>Hamtramck, School District of the City of</t>
  </si>
  <si>
    <t>Highland Park City Schools</t>
  </si>
  <si>
    <t>School District of the City of Inkster</t>
  </si>
  <si>
    <t>Lincoln Park, School District of the City of</t>
  </si>
  <si>
    <t>Livonia Public Schools School District</t>
  </si>
  <si>
    <t>Plymouth-Canton Community Schools</t>
  </si>
  <si>
    <t>Wayne/Washtenaw</t>
  </si>
  <si>
    <t>Redford Union Schools, District No. 1</t>
  </si>
  <si>
    <t>River Rouge, School District of the City of</t>
  </si>
  <si>
    <t>Romulus Community Schools</t>
  </si>
  <si>
    <t>South Redford School District</t>
  </si>
  <si>
    <t>Taylor School District</t>
  </si>
  <si>
    <t>Trenton Public Schools</t>
  </si>
  <si>
    <t>Wayne-Westland Community School District</t>
  </si>
  <si>
    <t>Wyandotte, School District of the City of</t>
  </si>
  <si>
    <t>Flat Rock Community Schools</t>
  </si>
  <si>
    <t>Wayne/Monroe</t>
  </si>
  <si>
    <t>Crestwood School District</t>
  </si>
  <si>
    <t>Westwood Community School District</t>
  </si>
  <si>
    <t>Ecorse Public Schools</t>
  </si>
  <si>
    <t>Gibraltar School District</t>
  </si>
  <si>
    <t>Grosse Ile Township Schools</t>
  </si>
  <si>
    <t>Harper Woods, The School District of the City of</t>
  </si>
  <si>
    <t>Huron School District</t>
  </si>
  <si>
    <t>Woodhaven-Brownstown School District</t>
  </si>
  <si>
    <t>Northville Public Schools</t>
  </si>
  <si>
    <t>Wayne/Oakland/Washtenaw</t>
  </si>
  <si>
    <t>Riverview Community School District</t>
  </si>
  <si>
    <t>Southgate Community School District</t>
  </si>
  <si>
    <t>Van Buren Public Schools</t>
  </si>
  <si>
    <t>Cadillac Area Public Schools</t>
  </si>
  <si>
    <t>Wexford/Lake/Osceola</t>
  </si>
  <si>
    <t>Manton Consolidated Schools</t>
  </si>
  <si>
    <t>Wexford/Grand Traverse/Missaukee</t>
  </si>
  <si>
    <t>Mesick Consolidated Schools</t>
  </si>
  <si>
    <t>Wexford/Manistee</t>
  </si>
  <si>
    <t>84060</t>
  </si>
  <si>
    <t>Education Achievement Authority of Michigan</t>
  </si>
  <si>
    <t>84080</t>
  </si>
  <si>
    <t>State School Reform/Redesign District</t>
  </si>
  <si>
    <t>Total</t>
  </si>
  <si>
    <t>2017 Personal Property Tax Reimbursements to School Districts for Hold Harmless Millages</t>
  </si>
  <si>
    <t>February 2018 PPT Reimbursement</t>
  </si>
  <si>
    <t>Albion Public Schools</t>
  </si>
  <si>
    <t/>
  </si>
  <si>
    <t>Genesee ISD</t>
  </si>
  <si>
    <t>Traverse Bay ISD</t>
  </si>
  <si>
    <t>Ionia ISD (Excluding Lakewood School District) Voc Ed</t>
  </si>
  <si>
    <t>Jackson ISD</t>
  </si>
  <si>
    <t>Livingston ISD</t>
  </si>
  <si>
    <t>East Detroit Public Schools</t>
  </si>
  <si>
    <t>West Shore ISD</t>
  </si>
  <si>
    <t>Midland ISD</t>
  </si>
  <si>
    <t>Monroe ISD</t>
  </si>
  <si>
    <t>Montcalm ISD</t>
  </si>
  <si>
    <t>Newaygo ISD</t>
  </si>
  <si>
    <t>Sanilac ISD</t>
  </si>
  <si>
    <t>Shiawassee ISD</t>
  </si>
  <si>
    <t>Wayne ISD</t>
  </si>
  <si>
    <t>February 2018 
PPT Reimbursement</t>
  </si>
  <si>
    <t>Mason County Eastern School District (FREESOIL DEBT)</t>
  </si>
  <si>
    <t>Gogebic - Ontonagon ISD</t>
  </si>
  <si>
    <t>Totals</t>
  </si>
  <si>
    <t xml:space="preserve">Gogebic </t>
  </si>
  <si>
    <t>Alpena/Alcona/Montmorency/Prisque Isle</t>
  </si>
  <si>
    <t>Bay/Arenac/Gladwin/Saginaw</t>
  </si>
  <si>
    <t>Charlevoix/Emmet/Antrim/Cheboygan</t>
  </si>
  <si>
    <t>Cheboygan/Otsego/Presque Isle/Antrim/Charlevoix/Crawford/Emmet/Montmorency/Oscoda</t>
  </si>
  <si>
    <t>Clare/Gladwin/Isabella</t>
  </si>
  <si>
    <t>Gogebic/Ontonagon/Houghton</t>
  </si>
  <si>
    <t>Antrim/Benzie/Grandtraverse/Kalkaska/Leelanau/Manistee/Wexford</t>
  </si>
  <si>
    <t>Gratiot/Isabella/Clinton/Midland/Montcalm/Saginaw</t>
  </si>
  <si>
    <t xml:space="preserve">Ionia/Barry/Eaton </t>
  </si>
  <si>
    <t>Mecosta/Osceola/Clare/Isabella/Lake/Montcalm/Newaygo</t>
  </si>
  <si>
    <t>Tuscola/Bay/Genesee/Huron/Lapeer/Saginaw/Sanilac</t>
  </si>
  <si>
    <t>Muskegon Heights Public Schools</t>
  </si>
  <si>
    <t>Highland Park Public Schools</t>
  </si>
  <si>
    <t>2017 Personal Property Tax Reimbursements to Intermediate School Districts for Operating Millages</t>
  </si>
  <si>
    <t>November 2017 
PPT Reimbursement</t>
  </si>
  <si>
    <t>2017 PPEL 
Industrial Personal Property 
Adjusted for Renaissance Zone</t>
  </si>
  <si>
    <t>2017 PPEL 
Adjusted for Renaissance Zone</t>
  </si>
  <si>
    <t xml:space="preserve"> Line 4: 
Debt Millage 
Eligible for Reimbursement</t>
  </si>
  <si>
    <t>Line 2: 
Original Debt Millage 
Approved before 2013</t>
  </si>
  <si>
    <t>Line 6: 
Total Debt Millage 
Levied in 2017</t>
  </si>
  <si>
    <t>Line 5: 
Debt Millage 
Approved after 2012</t>
  </si>
  <si>
    <t>Industrial Personal Property (Mills over 12.0)</t>
  </si>
  <si>
    <t>ISD 
Allocated 
Millage
TIF Capture</t>
  </si>
  <si>
    <t xml:space="preserve">2017 Operating 
Millage Rate 
(Lowest of 2012-2016)
</t>
  </si>
  <si>
    <t>2017 PPEL 
Commercial and Industrial Personal Property 
Adjusted for Renaissance Zone</t>
  </si>
  <si>
    <t xml:space="preserve">2017 Hold Harmless Supplemental 
Millage Rate
</t>
  </si>
  <si>
    <t>Line 3: 
Refinanced - 
Original Debt Millage 
Approved before 2013</t>
  </si>
  <si>
    <t xml:space="preserve">
2017 PPEL 
Commercial Ad Valorem 
Personal Property 
Adjusted for Renaissance Zone</t>
  </si>
  <si>
    <t>2017 PPEL 
Commercial Ad Valorem 
Personal Property 
Renaissance Zone</t>
  </si>
  <si>
    <t>Out of Formula
School District
2017
PPT Reimbursement</t>
  </si>
  <si>
    <t>Hold Harmless Supplemental 
Millage 
 Total 2017 
PPT Reimbursement</t>
  </si>
  <si>
    <t>Hold Harmless Supplemental 
Millage  
(1st 12.0 Mills)
2017
PPT Reimbursement</t>
  </si>
  <si>
    <t>Hold Harmless Supplemental 
Millage  
(Mills &gt; 12.0)
2017
PPT Reimbursement</t>
  </si>
  <si>
    <t>ISD 
Allocated 
Millage 
2017 
PPT Reimbursement</t>
  </si>
  <si>
    <t>ISD 
Special Education Millage 
2017 
PPT Reimbursement</t>
  </si>
  <si>
    <t>ISD 
Vocational Education Millage 
2017 
PPT Reimbursement</t>
  </si>
  <si>
    <t>ISD 
Enhancement 
Millage 
2017 
PPT Reimbursement</t>
  </si>
  <si>
    <t>ISD 
Total Operating
Total 2017
PPT Reimbursement</t>
  </si>
  <si>
    <t xml:space="preserve">ISD 
Enhancement 
Millage Rate
(Lowest of 2012 -2016)
</t>
  </si>
  <si>
    <t xml:space="preserve">ISD 
Vocational Education Millage
TIF Capture
</t>
  </si>
  <si>
    <t xml:space="preserve">ISD 
Enhancement 
Millage 
TIF Capture
</t>
  </si>
  <si>
    <t xml:space="preserve">ISD 
Vocational Education Millage Rate
(Lowest of 2012 -2016)
</t>
  </si>
  <si>
    <t xml:space="preserve">ISD 
Special Education Millage
TIF Capture
</t>
  </si>
  <si>
    <t xml:space="preserve">ISD 
Special Education Millage Rate
(Lowest of 2012 -2016)
</t>
  </si>
  <si>
    <t>School Debt Loss 
2017 
PPT Reimbursement</t>
  </si>
  <si>
    <t xml:space="preserve">Sinking Fund 
Millage 
2017 
PPT Reimbursement
</t>
  </si>
  <si>
    <t xml:space="preserve">Sinking Fund 
Millage
TIF Capture
</t>
  </si>
  <si>
    <t xml:space="preserve">Sinking Fund 
Millage Rate
(Lowest of 2012 - 2016)
</t>
  </si>
  <si>
    <t>2017 Operating 
Millage Rate 
(Lowest of 2012-2016
less 12.0 mills)</t>
  </si>
  <si>
    <t xml:space="preserve">Recreation
Millage Rate
(Lowest of 2012 - 2016)
</t>
  </si>
  <si>
    <t xml:space="preserve">Recreation 
Millage
TIF Capture
</t>
  </si>
  <si>
    <t xml:space="preserve">Recreation
Millage 
2017 
PPT Reimbursement
</t>
  </si>
  <si>
    <t>November 2017 PPT Reimbursement</t>
  </si>
  <si>
    <t>Sinking Fund 
Millage
2016 PPT Reimbursement Adjustment</t>
  </si>
  <si>
    <t>Recreation
Millage
2016 PPT Reimbursement Adjustment</t>
  </si>
  <si>
    <t>ISD 
Allocated 
Millage Rate
(Lowest of 2012 -2015)</t>
  </si>
  <si>
    <t xml:space="preserve">
ISD 
Allocated 
Millage 
2016 PPT Reimbursement Adjustment</t>
  </si>
  <si>
    <t xml:space="preserve">ISD 
Special Education Millage Rate
(Lowest of 2012 -2015)
</t>
  </si>
  <si>
    <t>ISD 
Special Education Millage 
2016 PPT Reimbursement Adjustment</t>
  </si>
  <si>
    <t xml:space="preserve">ISD 
Vocational Education Millage Rate
(Lowest of 2012 -2015)
</t>
  </si>
  <si>
    <t>ISD 
Vocational Education Millage 
2016 PPT Reimbursement Adjustment</t>
  </si>
  <si>
    <t xml:space="preserve">ISD 
Enhancement 
Millage Rate
(Lowest of 2012 -2015)
</t>
  </si>
  <si>
    <t>ISD 
Enhancement 
Millage 
2016 PPT Reimbursement Adjustment</t>
  </si>
  <si>
    <t>2017 Personal Property Tax Reimbursements to Out of Formula School Districts</t>
  </si>
  <si>
    <t>2017 Personal Property Tax Reimbursements to School Districts and Intermediate School Districts for Debt Millage, Sinking Fund Millage, and Recreation Millage</t>
  </si>
  <si>
    <t>Marshall Public Schools w/Albion Debt</t>
  </si>
  <si>
    <t>Summer or Winter Levy?</t>
  </si>
  <si>
    <t>2017 Personal Property Tax Reimbursements to School Districts and Intermediate School Districts</t>
  </si>
  <si>
    <t>Sinking Fund Millage
2017 PPT Reimbursement
Unadjusted</t>
  </si>
  <si>
    <t>Recreation Millage
2017 PPT Reimbursement
Unadjusted</t>
  </si>
  <si>
    <t>2016 PPEL
Adjustment</t>
  </si>
  <si>
    <t>ISD
Allocated Millage Rate
(Lowest of 2012 -2016)</t>
  </si>
  <si>
    <t xml:space="preserve">
ISD 
Allocated Millage 
2017 PPT Reimbursement
Unadjusted
</t>
  </si>
  <si>
    <t>ISD 
Special Education Millage 
2017 PPT Reimbursement
Unadjusted</t>
  </si>
  <si>
    <t>ISD 
Vocational Education Millage 
2017 PPT Reimbursement
Unadjusted</t>
  </si>
  <si>
    <t>ISD 
Enhancement 
Millage 
2017 PPT Reimbursement
Unadjusted</t>
  </si>
  <si>
    <t>Sinking Fund
Millage
2016 PPT Reimbursement Paid</t>
  </si>
  <si>
    <t>Recreation
Millage
2016 PPT Reimbursement Paid</t>
  </si>
  <si>
    <t>Commercial and Industrial Personal Property (Mills 0 to 12.0)</t>
  </si>
  <si>
    <t>Sinking Fund Millage
2016 PPT Adjustment with Prior Reimbursement Limitation</t>
  </si>
  <si>
    <t>Recreation Millage
2016 PPT Adjustment with Prior Reimbursement Limitation</t>
  </si>
  <si>
    <t>ISD Allocated Millage
2016 PPT Adjustment with Prior Reimbursement Limitation</t>
  </si>
  <si>
    <t>ISD Special Education Millage
2016 PPT Adjustment with Prior Reimbursement Limitation</t>
  </si>
  <si>
    <t>ISD Vocational Education Millage
2016 PPT Adjustment with Prior Reimbursement Limitation</t>
  </si>
  <si>
    <t xml:space="preserve">2017 PPEL 
</t>
  </si>
  <si>
    <t>TOTALS</t>
  </si>
  <si>
    <t>Summer</t>
  </si>
  <si>
    <t>Winter</t>
  </si>
  <si>
    <r>
      <t>Disbursements per Sections 17(4)(a)(</t>
    </r>
    <r>
      <rPr>
        <b/>
        <i/>
        <sz val="10"/>
        <rFont val="Calibri"/>
        <family val="2"/>
      </rPr>
      <t>i</t>
    </r>
    <r>
      <rPr>
        <b/>
        <sz val="10"/>
        <rFont val="Calibri"/>
        <family val="2"/>
      </rPr>
      <t>), 17(4)(a)(</t>
    </r>
    <r>
      <rPr>
        <b/>
        <i/>
        <sz val="10"/>
        <rFont val="Calibri"/>
        <family val="2"/>
      </rPr>
      <t>ii</t>
    </r>
    <r>
      <rPr>
        <b/>
        <sz val="10"/>
        <rFont val="Calibri"/>
        <family val="2"/>
      </rPr>
      <t>), and 17(4)(a)(</t>
    </r>
    <r>
      <rPr>
        <b/>
        <i/>
        <sz val="10"/>
        <rFont val="Calibri"/>
        <family val="2"/>
      </rPr>
      <t>iii</t>
    </r>
    <r>
      <rPr>
        <b/>
        <sz val="10"/>
        <rFont val="Calibri"/>
        <family val="2"/>
      </rPr>
      <t>) of 2014 Public Act 86</t>
    </r>
  </si>
  <si>
    <t>School District/ISD
Debt
Millage
2017 PPT Reimbursement</t>
  </si>
  <si>
    <t>School District
Sinking Fund 
Millage
2017 PPT Reimbursement</t>
  </si>
  <si>
    <t>School District
Recreation 
Millage
2017 PPT Reimbursement</t>
  </si>
  <si>
    <t>School District
Hold Harmless 
Millage
2017 PPT Reimbursement</t>
  </si>
  <si>
    <t>School District
Out of Formula
2017 PPT Reimbursement</t>
  </si>
  <si>
    <t>ISD
Allocated 
Millage
2017 PPT Reimbursement</t>
  </si>
  <si>
    <t>ISD
Special Education
Millage
2017 PPT Reimbursement</t>
  </si>
  <si>
    <t>ISD
Vocational Education 
Millage
2017 PPT Reimbursement</t>
  </si>
  <si>
    <t>ISD
Enhancement 
Millage
2017 PPT Reimbursement</t>
  </si>
  <si>
    <t>School District/ISD
TOTAL
2017 PPT Reimbursement</t>
  </si>
  <si>
    <r>
      <t>Disbursements per Section 17(4)(a)(</t>
    </r>
    <r>
      <rPr>
        <b/>
        <i/>
        <sz val="10"/>
        <rFont val="Calibri"/>
        <family val="2"/>
      </rPr>
      <t>i</t>
    </r>
    <r>
      <rPr>
        <b/>
        <sz val="10"/>
        <rFont val="Calibri"/>
        <family val="2"/>
      </rPr>
      <t>) of 2014 Public Act 86</t>
    </r>
  </si>
  <si>
    <t xml:space="preserve">2017 Personal Property Exemption Loss (PPEL) 
from County Equalization </t>
  </si>
  <si>
    <t xml:space="preserve">2017 PPEL 
from County Equalization </t>
  </si>
  <si>
    <t>SINKING FUND - 2017 PPT Reimbursement</t>
  </si>
  <si>
    <t>DEBT MILLAGE - 2017 PPT Reimbursement</t>
  </si>
  <si>
    <t>RECREATION MILLAGE - 2017 PPT Reimbursement</t>
  </si>
  <si>
    <t>2017 PPEL for Renaissance Zone Property</t>
  </si>
  <si>
    <t>Total School Debt Loss, Sinking Fund, Recreation/Playground Millage
2017
PPT Reimbursement</t>
  </si>
  <si>
    <r>
      <t>Disbursements per Section 17(4)(a)(</t>
    </r>
    <r>
      <rPr>
        <b/>
        <i/>
        <sz val="10"/>
        <color theme="1"/>
        <rFont val="Calibri"/>
        <family val="2"/>
        <scheme val="minor"/>
      </rPr>
      <t>ii</t>
    </r>
    <r>
      <rPr>
        <b/>
        <sz val="10"/>
        <color theme="1"/>
        <rFont val="Calibri"/>
        <family val="2"/>
        <scheme val="minor"/>
      </rPr>
      <t>) of 2014 Public Act 86</t>
    </r>
  </si>
  <si>
    <t>2016 PPEL Adjustment</t>
  </si>
  <si>
    <t>Sinking Fund 
Millage Rate
(Lowest of 2012 - 2015)</t>
  </si>
  <si>
    <t>Recreation
Millage Rate
(Lowest of 2012 - 2015)</t>
  </si>
  <si>
    <t>ISD Allocated Millage
2016 PPT Reimbursement Paid</t>
  </si>
  <si>
    <t>ALLOCATED MILLAGE - 2017 PPT Reimbursement</t>
  </si>
  <si>
    <t>SPECIAL EDUCATION MILLAGE - 2017 PPT Reimbursement</t>
  </si>
  <si>
    <t>ISD Special Education Millage
2016 PPT Reimbursement Paid</t>
  </si>
  <si>
    <t>ISD Vocational Education Millage
2016 PPT Reimbursement Paid</t>
  </si>
  <si>
    <t>VOCATIONAL EDUCATION MILLAGE - 2017 PPT Reimbursement</t>
  </si>
  <si>
    <t>ENHANCEMENT MILLAGE - 2017 PPT Reimbursement</t>
  </si>
  <si>
    <r>
      <t>Disbursements per Section 17(4)(a)(</t>
    </r>
    <r>
      <rPr>
        <b/>
        <i/>
        <sz val="10"/>
        <rFont val="Calibri"/>
        <family val="2"/>
      </rPr>
      <t>iii</t>
    </r>
    <r>
      <rPr>
        <b/>
        <sz val="10"/>
        <rFont val="Calibri"/>
        <family val="2"/>
      </rPr>
      <t>) of 2014 Public Act 86</t>
    </r>
  </si>
  <si>
    <t xml:space="preserve">2017 PPEL 
Industrial Personal Property
for 
Renaissance Zone </t>
  </si>
  <si>
    <t>2017 PPEL 
Commercial and Industrial Personal Property 
for 
Renaissance Zone Property</t>
  </si>
  <si>
    <t xml:space="preserve"> 2017 Personal Property Exemption Loss (PPEL) 
Commercial and Industrial Personal Property 
(1st 12.0 Mills)</t>
  </si>
  <si>
    <t>2017 PPEL 
Industrial Personal Property
(Mills &gt; 12.0)</t>
  </si>
  <si>
    <t xml:space="preserve">2017 Personal Property Exemption Loss (PPEL) 
Commercial Ad Valorem 
Personal Property
</t>
  </si>
  <si>
    <t>ISD Enhancement Millage
2016 PPT Reimbursement Paid</t>
  </si>
  <si>
    <t>ISD Enhancement Millage
2016 PPT Adjustment with Prior Reimbursement Limitation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</si>
</sst>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[$$-409]* #,##0_);_([$$-409]* \(#,##0\);_([$$-409]* &quot;-&quot;??_);_(@_)"/>
    <numFmt numFmtId="165" formatCode="_(* #,##0.0000_);_(* \(#,##0.0000\);_(* &quot;-&quot;??_);_(@_)"/>
    <numFmt numFmtId="166" formatCode="0.0000"/>
    <numFmt numFmtId="167" formatCode="00000"/>
    <numFmt numFmtId="168" formatCode="m/d/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b/>
      <i/>
      <sz val="10"/>
      <name val="Calibri"/>
      <family val="2"/>
    </font>
    <font>
      <b/>
      <u/>
      <sz val="10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sz val="10"/>
      <color rgb="FFC00000"/>
      <name val="Calibri"/>
      <family val="2"/>
    </font>
    <font>
      <b/>
      <sz val="10"/>
      <color rgb="FF00B050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b/>
      <sz val="8"/>
      <name val="Arial"/>
      <family val="2"/>
    </font>
    <font>
      <b/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FC3AD"/>
        <bgColor indexed="64"/>
      </patternFill>
    </fill>
    <fill>
      <patternFill patternType="solid">
        <fgColor rgb="FFEFBFC6"/>
        <bgColor indexed="64"/>
      </patternFill>
    </fill>
    <fill>
      <patternFill patternType="solid">
        <fgColor rgb="FFFDE9EC"/>
        <bgColor indexed="64"/>
      </patternFill>
    </fill>
    <fill>
      <patternFill patternType="solid">
        <fgColor rgb="FFBBE3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4" fontId="1" fillId="0" borderId="0"/>
  </cellStyleXfs>
  <cellXfs count="24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NumberFormat="1" applyFont="1" applyAlignment="1">
      <alignment horizontal="center"/>
    </xf>
    <xf numFmtId="0" fontId="7" fillId="13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40" fontId="7" fillId="14" borderId="1" xfId="0" applyNumberFormat="1" applyFont="1" applyFill="1" applyBorder="1" applyAlignment="1">
      <alignment horizontal="center" vertical="center" wrapText="1"/>
    </xf>
    <xf numFmtId="40" fontId="11" fillId="15" borderId="1" xfId="1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43" fontId="11" fillId="8" borderId="1" xfId="1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8" fillId="0" borderId="0" xfId="1" applyFont="1"/>
    <xf numFmtId="0" fontId="3" fillId="0" borderId="0" xfId="0" applyFont="1"/>
    <xf numFmtId="168" fontId="3" fillId="0" borderId="0" xfId="0" applyNumberFormat="1" applyFont="1"/>
    <xf numFmtId="0" fontId="10" fillId="0" borderId="0" xfId="0" applyFont="1" applyAlignment="1"/>
    <xf numFmtId="0" fontId="6" fillId="0" borderId="0" xfId="0" applyFont="1"/>
    <xf numFmtId="0" fontId="10" fillId="0" borderId="0" xfId="0" applyFont="1" applyAlignment="1">
      <alignment horizontal="left"/>
    </xf>
    <xf numFmtId="165" fontId="8" fillId="0" borderId="0" xfId="1" applyNumberFormat="1" applyFont="1" applyFill="1"/>
    <xf numFmtId="0" fontId="8" fillId="0" borderId="0" xfId="0" applyNumberFormat="1" applyFont="1"/>
    <xf numFmtId="0" fontId="12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6" fillId="4" borderId="0" xfId="0" applyFont="1" applyFill="1" applyAlignment="1">
      <alignment horizontal="centerContinuous"/>
    </xf>
    <xf numFmtId="0" fontId="8" fillId="4" borderId="0" xfId="0" applyNumberFormat="1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3" fontId="11" fillId="0" borderId="6" xfId="1" applyNumberFormat="1" applyFont="1" applyBorder="1" applyAlignment="1">
      <alignment horizontal="center" vertical="center" wrapText="1"/>
    </xf>
    <xf numFmtId="166" fontId="11" fillId="0" borderId="6" xfId="0" applyNumberFormat="1" applyFont="1" applyBorder="1" applyAlignment="1">
      <alignment horizontal="center" vertical="center" wrapText="1"/>
    </xf>
    <xf numFmtId="166" fontId="11" fillId="5" borderId="6" xfId="0" applyNumberFormat="1" applyFont="1" applyFill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8" fillId="10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/>
    </xf>
    <xf numFmtId="0" fontId="11" fillId="0" borderId="6" xfId="0" applyFont="1" applyFill="1" applyBorder="1"/>
    <xf numFmtId="0" fontId="13" fillId="0" borderId="6" xfId="0" applyFont="1" applyFill="1" applyBorder="1" applyAlignment="1">
      <alignment horizontal="left"/>
    </xf>
    <xf numFmtId="43" fontId="13" fillId="0" borderId="6" xfId="1" applyNumberFormat="1" applyFont="1" applyFill="1" applyBorder="1"/>
    <xf numFmtId="43" fontId="13" fillId="0" borderId="6" xfId="1" applyFont="1" applyFill="1" applyBorder="1"/>
    <xf numFmtId="43" fontId="13" fillId="0" borderId="6" xfId="0" applyNumberFormat="1" applyFont="1" applyFill="1" applyBorder="1"/>
    <xf numFmtId="166" fontId="13" fillId="0" borderId="6" xfId="0" applyNumberFormat="1" applyFont="1" applyFill="1" applyBorder="1"/>
    <xf numFmtId="43" fontId="11" fillId="0" borderId="6" xfId="0" applyNumberFormat="1" applyFont="1" applyFill="1" applyBorder="1"/>
    <xf numFmtId="166" fontId="13" fillId="0" borderId="7" xfId="0" applyNumberFormat="1" applyFont="1" applyFill="1" applyBorder="1"/>
    <xf numFmtId="165" fontId="13" fillId="0" borderId="6" xfId="1" applyNumberFormat="1" applyFont="1" applyFill="1" applyBorder="1"/>
    <xf numFmtId="43" fontId="11" fillId="0" borderId="6" xfId="1" applyNumberFormat="1" applyFont="1" applyFill="1" applyBorder="1"/>
    <xf numFmtId="43" fontId="13" fillId="0" borderId="8" xfId="0" applyNumberFormat="1" applyFont="1" applyFill="1" applyBorder="1"/>
    <xf numFmtId="43" fontId="13" fillId="0" borderId="2" xfId="0" applyNumberFormat="1" applyFont="1" applyFill="1" applyBorder="1"/>
    <xf numFmtId="0" fontId="13" fillId="0" borderId="7" xfId="0" applyNumberFormat="1" applyFont="1" applyFill="1" applyBorder="1"/>
    <xf numFmtId="43" fontId="11" fillId="0" borderId="2" xfId="0" applyNumberFormat="1" applyFont="1" applyFill="1" applyBorder="1"/>
    <xf numFmtId="0" fontId="13" fillId="0" borderId="2" xfId="0" applyFont="1" applyFill="1" applyBorder="1" applyAlignment="1">
      <alignment horizontal="center"/>
    </xf>
    <xf numFmtId="0" fontId="8" fillId="0" borderId="0" xfId="0" applyFont="1" applyFill="1"/>
    <xf numFmtId="0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12" borderId="0" xfId="0" applyNumberFormat="1" applyFont="1" applyFill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1" fillId="0" borderId="5" xfId="0" applyFont="1" applyFill="1" applyBorder="1"/>
    <xf numFmtId="0" fontId="11" fillId="0" borderId="5" xfId="0" applyFont="1" applyFill="1" applyBorder="1" applyAlignment="1">
      <alignment horizontal="left"/>
    </xf>
    <xf numFmtId="43" fontId="11" fillId="0" borderId="5" xfId="0" applyNumberFormat="1" applyFont="1" applyFill="1" applyBorder="1"/>
    <xf numFmtId="165" fontId="11" fillId="0" borderId="5" xfId="0" applyNumberFormat="1" applyFont="1" applyFill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43" fontId="8" fillId="0" borderId="0" xfId="1" applyNumberFormat="1" applyFont="1"/>
    <xf numFmtId="166" fontId="8" fillId="0" borderId="0" xfId="0" applyNumberFormat="1" applyFont="1"/>
    <xf numFmtId="43" fontId="8" fillId="0" borderId="0" xfId="0" applyNumberFormat="1" applyFont="1"/>
    <xf numFmtId="0" fontId="10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Fill="1" applyBorder="1"/>
    <xf numFmtId="0" fontId="12" fillId="0" borderId="0" xfId="0" applyFont="1" applyFill="1" applyBorder="1" applyAlignment="1">
      <alignment horizontal="left"/>
    </xf>
    <xf numFmtId="43" fontId="6" fillId="0" borderId="0" xfId="1" applyFont="1"/>
    <xf numFmtId="43" fontId="8" fillId="0" borderId="0" xfId="1" applyFont="1" applyFill="1"/>
    <xf numFmtId="43" fontId="8" fillId="0" borderId="0" xfId="1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left"/>
    </xf>
    <xf numFmtId="0" fontId="10" fillId="0" borderId="0" xfId="0" applyFont="1" applyFill="1"/>
    <xf numFmtId="0" fontId="12" fillId="0" borderId="0" xfId="0" applyFont="1" applyFill="1" applyAlignment="1">
      <alignment horizontal="left"/>
    </xf>
    <xf numFmtId="166" fontId="9" fillId="0" borderId="0" xfId="0" applyNumberFormat="1" applyFont="1"/>
    <xf numFmtId="40" fontId="9" fillId="0" borderId="0" xfId="0" applyNumberFormat="1" applyFont="1"/>
    <xf numFmtId="40" fontId="7" fillId="0" borderId="0" xfId="0" applyNumberFormat="1" applyFont="1"/>
    <xf numFmtId="0" fontId="9" fillId="0" borderId="0" xfId="0" applyFont="1" applyAlignment="1">
      <alignment horizontal="center" wrapText="1"/>
    </xf>
    <xf numFmtId="0" fontId="9" fillId="0" borderId="1" xfId="0" applyFont="1" applyBorder="1"/>
    <xf numFmtId="0" fontId="13" fillId="0" borderId="1" xfId="0" applyFont="1" applyFill="1" applyBorder="1"/>
    <xf numFmtId="166" fontId="9" fillId="0" borderId="1" xfId="0" applyNumberFormat="1" applyFont="1" applyBorder="1"/>
    <xf numFmtId="40" fontId="9" fillId="0" borderId="1" xfId="1" applyNumberFormat="1" applyFont="1" applyBorder="1"/>
    <xf numFmtId="40" fontId="7" fillId="0" borderId="1" xfId="1" applyNumberFormat="1" applyFont="1" applyBorder="1"/>
    <xf numFmtId="0" fontId="9" fillId="0" borderId="1" xfId="0" applyFont="1" applyBorder="1" applyAlignment="1">
      <alignment horizontal="center" wrapText="1"/>
    </xf>
    <xf numFmtId="0" fontId="7" fillId="0" borderId="1" xfId="0" applyFont="1" applyBorder="1"/>
    <xf numFmtId="165" fontId="7" fillId="0" borderId="1" xfId="1" applyNumberFormat="1" applyFont="1" applyBorder="1"/>
    <xf numFmtId="43" fontId="7" fillId="0" borderId="1" xfId="1" applyFont="1" applyBorder="1"/>
    <xf numFmtId="0" fontId="17" fillId="0" borderId="0" xfId="0" applyFont="1"/>
    <xf numFmtId="0" fontId="9" fillId="0" borderId="0" xfId="0" applyFont="1" applyAlignment="1"/>
    <xf numFmtId="166" fontId="9" fillId="0" borderId="0" xfId="0" applyNumberFormat="1" applyFont="1" applyAlignment="1"/>
    <xf numFmtId="40" fontId="9" fillId="0" borderId="0" xfId="0" applyNumberFormat="1" applyFont="1" applyAlignment="1"/>
    <xf numFmtId="0" fontId="12" fillId="0" borderId="0" xfId="0" applyFont="1"/>
    <xf numFmtId="40" fontId="12" fillId="0" borderId="0" xfId="1" applyNumberFormat="1" applyFont="1"/>
    <xf numFmtId="0" fontId="12" fillId="0" borderId="0" xfId="0" applyFont="1" applyFill="1"/>
    <xf numFmtId="166" fontId="12" fillId="0" borderId="0" xfId="0" applyNumberFormat="1" applyFont="1"/>
    <xf numFmtId="43" fontId="12" fillId="0" borderId="0" xfId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8" fillId="0" borderId="0" xfId="0" applyFont="1" applyAlignment="1"/>
    <xf numFmtId="166" fontId="8" fillId="0" borderId="0" xfId="1" applyNumberFormat="1" applyFont="1"/>
    <xf numFmtId="166" fontId="8" fillId="0" borderId="0" xfId="1" applyNumberFormat="1" applyFont="1" applyFill="1"/>
    <xf numFmtId="0" fontId="6" fillId="0" borderId="0" xfId="0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0" fontId="11" fillId="0" borderId="1" xfId="1" applyNumberFormat="1" applyFont="1" applyBorder="1" applyAlignment="1">
      <alignment horizontal="center" vertical="center" wrapText="1"/>
    </xf>
    <xf numFmtId="40" fontId="10" fillId="0" borderId="4" xfId="0" applyNumberFormat="1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8" fillId="0" borderId="1" xfId="0" quotePrefix="1" applyNumberFormat="1" applyFont="1" applyFill="1" applyBorder="1"/>
    <xf numFmtId="0" fontId="8" fillId="0" borderId="1" xfId="0" applyFont="1" applyFill="1" applyBorder="1"/>
    <xf numFmtId="0" fontId="13" fillId="0" borderId="1" xfId="0" applyFont="1" applyFill="1" applyBorder="1" applyAlignment="1"/>
    <xf numFmtId="40" fontId="13" fillId="0" borderId="1" xfId="1" applyNumberFormat="1" applyFont="1" applyFill="1" applyBorder="1"/>
    <xf numFmtId="166" fontId="13" fillId="0" borderId="1" xfId="1" applyNumberFormat="1" applyFont="1" applyFill="1" applyBorder="1"/>
    <xf numFmtId="43" fontId="13" fillId="0" borderId="1" xfId="1" applyFont="1" applyFill="1" applyBorder="1"/>
    <xf numFmtId="43" fontId="11" fillId="0" borderId="1" xfId="1" applyFont="1" applyFill="1" applyBorder="1"/>
    <xf numFmtId="43" fontId="12" fillId="0" borderId="1" xfId="1" applyFont="1" applyFill="1" applyBorder="1"/>
    <xf numFmtId="43" fontId="10" fillId="0" borderId="1" xfId="1" applyFont="1" applyBorder="1"/>
    <xf numFmtId="0" fontId="8" fillId="0" borderId="1" xfId="0" applyFont="1" applyBorder="1" applyAlignment="1">
      <alignment horizontal="center" wrapText="1"/>
    </xf>
    <xf numFmtId="43" fontId="9" fillId="0" borderId="1" xfId="1" applyFont="1" applyBorder="1"/>
    <xf numFmtId="0" fontId="8" fillId="0" borderId="1" xfId="0" applyNumberFormat="1" applyFont="1" applyFill="1" applyBorder="1"/>
    <xf numFmtId="0" fontId="10" fillId="0" borderId="1" xfId="0" applyFont="1" applyFill="1" applyBorder="1"/>
    <xf numFmtId="166" fontId="10" fillId="0" borderId="1" xfId="1" applyNumberFormat="1" applyFont="1" applyBorder="1"/>
    <xf numFmtId="166" fontId="10" fillId="0" borderId="1" xfId="1" applyNumberFormat="1" applyFont="1" applyFill="1" applyBorder="1"/>
    <xf numFmtId="0" fontId="6" fillId="17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2" fillId="0" borderId="1" xfId="0" applyFont="1" applyBorder="1"/>
    <xf numFmtId="0" fontId="6" fillId="0" borderId="0" xfId="0" applyNumberFormat="1" applyFont="1"/>
    <xf numFmtId="167" fontId="11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40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NumberFormat="1" applyFont="1" applyFill="1"/>
    <xf numFmtId="40" fontId="12" fillId="0" borderId="0" xfId="1" applyNumberFormat="1" applyFont="1" applyFill="1"/>
    <xf numFmtId="0" fontId="8" fillId="0" borderId="0" xfId="0" applyFont="1" applyAlignment="1">
      <alignment vertical="center" wrapText="1"/>
    </xf>
    <xf numFmtId="43" fontId="8" fillId="0" borderId="0" xfId="1" applyFont="1" applyAlignment="1"/>
    <xf numFmtId="0" fontId="9" fillId="0" borderId="1" xfId="0" applyNumberFormat="1" applyFont="1" applyBorder="1" applyAlignment="1">
      <alignment horizontal="center"/>
    </xf>
    <xf numFmtId="164" fontId="9" fillId="0" borderId="1" xfId="6" applyFont="1" applyBorder="1" applyAlignment="1">
      <alignment horizontal="left"/>
    </xf>
    <xf numFmtId="43" fontId="8" fillId="0" borderId="1" xfId="1" applyFont="1" applyBorder="1"/>
    <xf numFmtId="43" fontId="6" fillId="0" borderId="1" xfId="1" applyFont="1" applyBorder="1"/>
    <xf numFmtId="0" fontId="9" fillId="0" borderId="1" xfId="2" applyNumberFormat="1" applyFont="1" applyFill="1" applyBorder="1" applyAlignment="1" applyProtection="1">
      <alignment horizontal="center"/>
      <protection locked="0"/>
    </xf>
    <xf numFmtId="0" fontId="9" fillId="0" borderId="1" xfId="3" applyNumberFormat="1" applyFont="1" applyFill="1" applyBorder="1" applyAlignment="1" applyProtection="1">
      <alignment horizontal="center"/>
      <protection locked="0"/>
    </xf>
    <xf numFmtId="0" fontId="9" fillId="0" borderId="1" xfId="4" applyNumberFormat="1" applyFont="1" applyFill="1" applyBorder="1" applyAlignment="1" applyProtection="1">
      <alignment horizontal="center"/>
      <protection locked="0"/>
    </xf>
    <xf numFmtId="164" fontId="7" fillId="0" borderId="1" xfId="6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/>
    </xf>
    <xf numFmtId="40" fontId="7" fillId="0" borderId="1" xfId="0" applyNumberFormat="1" applyFont="1" applyFill="1" applyBorder="1" applyAlignment="1">
      <alignment horizontal="center" vertical="center" wrapText="1"/>
    </xf>
    <xf numFmtId="40" fontId="7" fillId="18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168" fontId="18" fillId="0" borderId="0" xfId="0" applyNumberFormat="1" applyFont="1"/>
    <xf numFmtId="18" fontId="18" fillId="0" borderId="0" xfId="0" applyNumberFormat="1" applyFont="1"/>
    <xf numFmtId="40" fontId="7" fillId="19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0" fontId="10" fillId="0" borderId="0" xfId="1" applyNumberFormat="1" applyFont="1" applyAlignment="1">
      <alignment horizontal="center"/>
    </xf>
    <xf numFmtId="40" fontId="7" fillId="0" borderId="0" xfId="0" applyNumberFormat="1" applyFont="1" applyAlignment="1">
      <alignment horizontal="center"/>
    </xf>
    <xf numFmtId="0" fontId="20" fillId="0" borderId="0" xfId="0" applyFont="1"/>
    <xf numFmtId="40" fontId="20" fillId="0" borderId="0" xfId="1" applyNumberFormat="1" applyFont="1"/>
    <xf numFmtId="43" fontId="20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4" fontId="20" fillId="0" borderId="0" xfId="0" applyNumberFormat="1" applyFont="1" applyAlignment="1">
      <alignment horizontal="center"/>
    </xf>
    <xf numFmtId="0" fontId="21" fillId="0" borderId="0" xfId="0" applyFont="1"/>
    <xf numFmtId="43" fontId="21" fillId="0" borderId="1" xfId="1" applyFont="1" applyFill="1" applyBorder="1"/>
    <xf numFmtId="0" fontId="9" fillId="0" borderId="0" xfId="0" applyNumberFormat="1" applyFont="1" applyFill="1" applyBorder="1" applyAlignment="1">
      <alignment horizontal="center"/>
    </xf>
    <xf numFmtId="0" fontId="10" fillId="20" borderId="1" xfId="0" applyNumberFormat="1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43" fontId="6" fillId="0" borderId="9" xfId="1" applyFont="1" applyBorder="1"/>
    <xf numFmtId="0" fontId="15" fillId="0" borderId="0" xfId="0" applyFont="1" applyFill="1"/>
    <xf numFmtId="0" fontId="6" fillId="0" borderId="0" xfId="0" applyFont="1" applyFill="1"/>
    <xf numFmtId="0" fontId="8" fillId="0" borderId="8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3" fontId="22" fillId="0" borderId="0" xfId="1" applyNumberFormat="1" applyFont="1"/>
    <xf numFmtId="43" fontId="23" fillId="0" borderId="0" xfId="1" applyNumberFormat="1" applyFont="1"/>
    <xf numFmtId="0" fontId="22" fillId="0" borderId="0" xfId="0" applyFont="1"/>
    <xf numFmtId="40" fontId="22" fillId="0" borderId="0" xfId="0" applyNumberFormat="1" applyFont="1"/>
    <xf numFmtId="165" fontId="13" fillId="0" borderId="6" xfId="0" applyNumberFormat="1" applyFont="1" applyFill="1" applyBorder="1"/>
    <xf numFmtId="0" fontId="10" fillId="0" borderId="5" xfId="0" applyFont="1" applyBorder="1" applyAlignment="1">
      <alignment horizontal="center" vertical="center" wrapText="1"/>
    </xf>
    <xf numFmtId="165" fontId="10" fillId="0" borderId="1" xfId="1" applyNumberFormat="1" applyFont="1" applyBorder="1"/>
    <xf numFmtId="164" fontId="9" fillId="0" borderId="2" xfId="0" applyNumberFormat="1" applyFont="1" applyFill="1" applyBorder="1" applyAlignment="1" applyProtection="1">
      <alignment horizontal="left"/>
    </xf>
    <xf numFmtId="43" fontId="6" fillId="0" borderId="2" xfId="0" applyNumberFormat="1" applyFont="1" applyBorder="1"/>
    <xf numFmtId="43" fontId="6" fillId="0" borderId="0" xfId="0" applyNumberFormat="1" applyFont="1"/>
    <xf numFmtId="0" fontId="24" fillId="0" borderId="0" xfId="0" applyFont="1" applyFill="1"/>
    <xf numFmtId="0" fontId="9" fillId="0" borderId="2" xfId="0" applyNumberFormat="1" applyFont="1" applyBorder="1" applyAlignment="1"/>
    <xf numFmtId="0" fontId="18" fillId="0" borderId="0" xfId="0" applyFont="1" applyFill="1"/>
    <xf numFmtId="168" fontId="18" fillId="0" borderId="0" xfId="0" applyNumberFormat="1" applyFont="1" applyFill="1"/>
    <xf numFmtId="0" fontId="8" fillId="0" borderId="0" xfId="0" applyFont="1" applyAlignment="1">
      <alignment wrapText="1"/>
    </xf>
    <xf numFmtId="164" fontId="9" fillId="0" borderId="1" xfId="6" applyFont="1" applyBorder="1" applyAlignment="1">
      <alignment horizontal="left" wrapText="1"/>
    </xf>
    <xf numFmtId="164" fontId="9" fillId="0" borderId="2" xfId="0" applyNumberFormat="1" applyFont="1" applyFill="1" applyBorder="1" applyAlignment="1" applyProtection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3" fillId="0" borderId="6" xfId="0" applyFont="1" applyFill="1" applyBorder="1" applyAlignment="1">
      <alignment wrapText="1"/>
    </xf>
    <xf numFmtId="0" fontId="13" fillId="11" borderId="6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11" borderId="1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43" fontId="8" fillId="0" borderId="0" xfId="1" applyFont="1" applyAlignment="1">
      <alignment wrapText="1"/>
    </xf>
    <xf numFmtId="0" fontId="8" fillId="0" borderId="0" xfId="0" applyFont="1" applyFill="1" applyAlignment="1">
      <alignment wrapText="1"/>
    </xf>
    <xf numFmtId="0" fontId="10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18" fontId="3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166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168" fontId="3" fillId="0" borderId="0" xfId="0" applyNumberFormat="1" applyFont="1" applyAlignment="1">
      <alignment wrapText="1"/>
    </xf>
    <xf numFmtId="40" fontId="11" fillId="0" borderId="1" xfId="1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/>
    <xf numFmtId="0" fontId="13" fillId="0" borderId="1" xfId="1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166" fontId="11" fillId="0" borderId="1" xfId="0" applyNumberFormat="1" applyFont="1" applyFill="1" applyBorder="1"/>
    <xf numFmtId="40" fontId="11" fillId="0" borderId="1" xfId="1" applyNumberFormat="1" applyFont="1" applyFill="1" applyBorder="1"/>
    <xf numFmtId="4" fontId="11" fillId="0" borderId="1" xfId="1" applyNumberFormat="1" applyFont="1" applyFill="1" applyBorder="1" applyAlignment="1">
      <alignment horizontal="center"/>
    </xf>
    <xf numFmtId="166" fontId="10" fillId="16" borderId="3" xfId="1" applyNumberFormat="1" applyFont="1" applyFill="1" applyBorder="1" applyAlignment="1">
      <alignment horizontal="centerContinuous"/>
    </xf>
    <xf numFmtId="0" fontId="6" fillId="5" borderId="3" xfId="0" applyFont="1" applyFill="1" applyBorder="1" applyAlignment="1">
      <alignment horizontal="centerContinuous"/>
    </xf>
    <xf numFmtId="43" fontId="6" fillId="7" borderId="3" xfId="1" applyNumberFormat="1" applyFont="1" applyFill="1" applyBorder="1" applyAlignment="1">
      <alignment horizontal="centerContinuous"/>
    </xf>
    <xf numFmtId="0" fontId="6" fillId="6" borderId="3" xfId="0" applyFont="1" applyFill="1" applyBorder="1" applyAlignment="1">
      <alignment horizontal="centerContinuous"/>
    </xf>
    <xf numFmtId="0" fontId="6" fillId="4" borderId="3" xfId="0" applyFont="1" applyFill="1" applyBorder="1" applyAlignment="1"/>
    <xf numFmtId="40" fontId="19" fillId="18" borderId="3" xfId="0" applyNumberFormat="1" applyFont="1" applyFill="1" applyBorder="1" applyAlignment="1">
      <alignment horizontal="centerContinuous"/>
    </xf>
    <xf numFmtId="40" fontId="19" fillId="19" borderId="3" xfId="0" applyNumberFormat="1" applyFont="1" applyFill="1" applyBorder="1" applyAlignment="1">
      <alignment horizontal="centerContinuous"/>
    </xf>
    <xf numFmtId="43" fontId="6" fillId="5" borderId="0" xfId="1" applyNumberFormat="1" applyFont="1" applyFill="1" applyAlignment="1">
      <alignment horizontal="centerContinuous"/>
    </xf>
    <xf numFmtId="43" fontId="8" fillId="5" borderId="0" xfId="1" applyNumberFormat="1" applyFont="1" applyFill="1" applyAlignment="1">
      <alignment horizontal="centerContinuous"/>
    </xf>
    <xf numFmtId="43" fontId="6" fillId="7" borderId="0" xfId="1" applyNumberFormat="1" applyFont="1" applyFill="1" applyAlignment="1">
      <alignment horizontal="centerContinuous"/>
    </xf>
    <xf numFmtId="0" fontId="6" fillId="6" borderId="0" xfId="0" applyFont="1" applyFill="1" applyBorder="1" applyAlignment="1">
      <alignment horizontal="centerContinuous"/>
    </xf>
  </cellXfs>
  <cellStyles count="7">
    <cellStyle name="Comma" xfId="1" builtinId="3"/>
    <cellStyle name="Comma 2" xfId="3" xr:uid="{00000000-0005-0000-0000-000001000000}"/>
    <cellStyle name="Comma 2 2 2" xfId="5" xr:uid="{00000000-0005-0000-0000-000002000000}"/>
    <cellStyle name="Normal" xfId="0" builtinId="0"/>
    <cellStyle name="Normal 2" xfId="6" xr:uid="{00000000-0005-0000-0000-000004000000}"/>
    <cellStyle name="Normal_4402 02" xfId="4" xr:uid="{00000000-0005-0000-0000-000005000000}"/>
    <cellStyle name="Normal_4402 05" xfId="2" xr:uid="{00000000-0005-0000-0000-000006000000}"/>
  </cellStyles>
  <dxfs count="9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_([$$-409]* #,##0_);_([$$-409]* \(#,##0\);_([$$-409]* &quot;-&quot;??_);_(@_)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_([$$-409]* #,##0_);_([$$-409]* \(#,##0\);_([$$-409]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6FC3AD"/>
      <color rgb="FFBBE3D9"/>
      <color rgb="FFFDE9EC"/>
      <color rgb="FFEFBFC6"/>
      <color rgb="FF4AB095"/>
      <color rgb="FF66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Q615" totalsRowCount="1" dataDxfId="93" dataCellStyle="Comma">
  <autoFilter ref="A4:Q614" xr:uid="{00000000-0009-0000-0100-000001000000}"/>
  <sortState ref="A5:Q616">
    <sortCondition ref="B4:B616"/>
  </sortState>
  <tableColumns count="17">
    <tableColumn id="3" xr3:uid="{00000000-0010-0000-0000-000003000000}" name="Taxing Unit Name" totalsRowLabel="TOTALS" dataDxfId="92" totalsRowDxfId="91" dataCellStyle="Normal 2"/>
    <tableColumn id="1" xr3:uid="{00000000-0010-0000-0000-000001000000}" name="MDE Code" dataDxfId="90" totalsRowDxfId="89" dataCellStyle="Normal 2"/>
    <tableColumn id="4" xr3:uid="{00000000-0010-0000-0000-000004000000}" name="Taxing Unit Type" dataDxfId="88" totalsRowDxfId="87" dataCellStyle="Normal 2"/>
    <tableColumn id="5" xr3:uid="{00000000-0010-0000-0000-000005000000}" name="County Location" dataDxfId="86" totalsRowDxfId="85" dataCellStyle="Normal 2"/>
    <tableColumn id="8" xr3:uid="{00000000-0010-0000-0000-000008000000}" name="School District/ISD_x000a__x000a_Debt_x000a_Millage_x000a_ _x000a_2017 PPT Reimbursement" totalsRowFunction="sum" dataDxfId="84" totalsRowDxfId="83" dataCellStyle="Comma">
      <calculatedColumnFormula>_xlfn.IFNA(INDEX('SD-ISD Debt,Sinking,Recr'!K:K, MATCH($B5, 'SD-ISD Debt,Sinking,Recr'!$B:$B, 0)), 0)</calculatedColumnFormula>
    </tableColumn>
    <tableColumn id="9" xr3:uid="{00000000-0010-0000-0000-000009000000}" name="School District_x000a__x000a_Sinking Fund _x000a_Millage_x000a_ _x000a_2017 PPT Reimbursement" totalsRowFunction="sum" dataDxfId="82" totalsRowDxfId="81" dataCellStyle="Comma">
      <calculatedColumnFormula>_xlfn.IFNA(INDEX('SD-ISD Debt,Sinking,Recr'!V:V, MATCH($B5, 'SD-ISD Debt,Sinking,Recr'!$B:$B, 0)), 0)</calculatedColumnFormula>
    </tableColumn>
    <tableColumn id="10" xr3:uid="{00000000-0010-0000-0000-00000A000000}" name="School District_x000a__x000a_Recreation _x000a_Millage_x000a_ _x000a_2017 PPT Reimbursement" totalsRowFunction="sum" dataDxfId="80" totalsRowDxfId="79" dataCellStyle="Comma">
      <calculatedColumnFormula>_xlfn.IFNA(INDEX('SD-ISD Debt,Sinking,Recr'!AI:AI, MATCH($B5, 'SD-ISD Debt,Sinking,Recr'!$B:$B, 0)), 0)</calculatedColumnFormula>
    </tableColumn>
    <tableColumn id="11" xr3:uid="{00000000-0010-0000-0000-00000B000000}" name="School District_x000a__x000a_Hold Harmless _x000a_Millage_x000a_ _x000a_2017 PPT Reimbursement" totalsRowFunction="sum" dataDxfId="78" totalsRowDxfId="77" dataCellStyle="Comma">
      <calculatedColumnFormula>_xlfn.IFNA(INDEX('SD Hold Harmless'!N:N, MATCH($B5, 'SD Hold Harmless'!$B:$B, 0)), 0)</calculatedColumnFormula>
    </tableColumn>
    <tableColumn id="12" xr3:uid="{00000000-0010-0000-0000-00000C000000}" name="School District_x000a__x000a_Out of Formula_x000a__x000a_ _x000a_2017 PPT Reimbursement" totalsRowFunction="sum" dataDxfId="76" totalsRowDxfId="75" dataCellStyle="Comma">
      <calculatedColumnFormula>_xlfn.IFNA(INDEX('SD Out of Formula'!J:J, MATCH($B5, 'SD Out of Formula'!$B:$B, 0)), 0)</calculatedColumnFormula>
    </tableColumn>
    <tableColumn id="13" xr3:uid="{00000000-0010-0000-0000-00000D000000}" name="ISD_x000a_ _x000a_Allocated _x000a_Millage_x000a_ _x000a_2017 PPT Reimbursement" totalsRowFunction="sum" dataDxfId="74" totalsRowDxfId="73" dataCellStyle="Comma">
      <calculatedColumnFormula>_xlfn.IFNA(INDEX('ISD Operating'!P:P, MATCH($B5, 'ISD Operating'!$B:$B, 0)), 0)</calculatedColumnFormula>
    </tableColumn>
    <tableColumn id="14" xr3:uid="{00000000-0010-0000-0000-00000E000000}" name="ISD_x000a_ _x000a_Special Education_x000a_Millage_x000a_ _x000a_2017 PPT Reimbursement" totalsRowFunction="sum" dataDxfId="72" totalsRowDxfId="71" dataCellStyle="Comma">
      <calculatedColumnFormula>_xlfn.IFNA(INDEX('ISD Operating'!AA:AA, MATCH($B5, 'ISD Operating'!$B:$B, 0)), 0)</calculatedColumnFormula>
    </tableColumn>
    <tableColumn id="15" xr3:uid="{00000000-0010-0000-0000-00000F000000}" name="ISD_x000a_ _x000a_Vocational Education _x000a_Millage_x000a_ _x000a_2017 PPT Reimbursement" totalsRowFunction="sum" dataDxfId="70" totalsRowDxfId="69" dataCellStyle="Comma">
      <calculatedColumnFormula>_xlfn.IFNA(INDEX('ISD Operating'!AL:AL, MATCH($B5, 'ISD Operating'!$B:$B, 0)), 0)</calculatedColumnFormula>
    </tableColumn>
    <tableColumn id="16" xr3:uid="{00000000-0010-0000-0000-000010000000}" name="ISD_x000a__x000a_Enhancement _x000a_Millage_x000a_ _x000a_2017 PPT Reimbursement" totalsRowFunction="sum" dataDxfId="68" totalsRowDxfId="67" dataCellStyle="Comma">
      <calculatedColumnFormula>_xlfn.IFNA(INDEX('ISD Operating'!AW:AW, MATCH($B5, 'ISD Operating'!B:B, 0)), 0)</calculatedColumnFormula>
    </tableColumn>
    <tableColumn id="18" xr3:uid="{00000000-0010-0000-0000-000012000000}" name="School District/ISD_x000a__x000a_TOTAL_x000a__x000a_ _x000a_2017 PPT Reimbursement" totalsRowFunction="sum" dataDxfId="66" totalsRowDxfId="65" dataCellStyle="Comma">
      <calculatedColumnFormula>SUM(E5:M5)</calculatedColumnFormula>
    </tableColumn>
    <tableColumn id="24" xr3:uid="{00000000-0010-0000-0000-000018000000}" name="Summer or Winter Levy?" dataDxfId="64" totalsRowDxfId="63" dataCellStyle="Comma"/>
    <tableColumn id="23" xr3:uid="{00000000-0010-0000-0000-000017000000}" name="November 2017 _x000a_PPT Reimbursement" totalsRowFunction="sum" dataDxfId="62" totalsRowDxfId="61" dataCellStyle="Comma">
      <calculatedColumnFormula>IF(O5="Summer",N5,0)</calculatedColumnFormula>
    </tableColumn>
    <tableColumn id="22" xr3:uid="{00000000-0010-0000-0000-000016000000}" name="February 2018 _x000a_PPT Reimbursement" totalsRowFunction="sum" dataDxfId="60" totalsRowDxfId="59" dataCellStyle="Comma">
      <calculatedColumnFormula>IF(O5="Winter",N5,0)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2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5" x14ac:dyDescent="0.25"/>
  <cols>
    <col min="1" max="1" width="65" bestFit="1" customWidth="1"/>
    <col min="2" max="2" width="14.28515625" style="182" bestFit="1" customWidth="1"/>
    <col min="3" max="3" width="27.140625" style="1" bestFit="1" customWidth="1"/>
    <col min="4" max="4" width="17.28515625" style="199" customWidth="1"/>
    <col min="5" max="14" width="25.5703125" style="1" customWidth="1"/>
    <col min="15" max="18" width="19.7109375" style="17" customWidth="1"/>
    <col min="19" max="16384" width="9.140625" style="1"/>
  </cols>
  <sheetData>
    <row r="1" spans="1:18" ht="12.75" x14ac:dyDescent="0.2">
      <c r="A1" s="16" t="s">
        <v>1660</v>
      </c>
      <c r="N1" s="17"/>
      <c r="R1" s="1"/>
    </row>
    <row r="2" spans="1:18" ht="12.75" x14ac:dyDescent="0.2">
      <c r="A2" s="18" t="s">
        <v>1681</v>
      </c>
      <c r="N2" s="17"/>
      <c r="R2" s="1"/>
    </row>
    <row r="3" spans="1:18" ht="12.75" x14ac:dyDescent="0.2">
      <c r="A3" s="182"/>
      <c r="B3" s="1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"/>
    </row>
    <row r="4" spans="1:18" ht="105" customHeight="1" x14ac:dyDescent="0.2">
      <c r="A4" s="4" t="s">
        <v>2</v>
      </c>
      <c r="B4" s="4" t="s">
        <v>1</v>
      </c>
      <c r="C4" s="4" t="s">
        <v>3</v>
      </c>
      <c r="D4" s="4" t="s">
        <v>0</v>
      </c>
      <c r="E4" s="5" t="s">
        <v>1682</v>
      </c>
      <c r="F4" s="6" t="s">
        <v>1683</v>
      </c>
      <c r="G4" s="7" t="s">
        <v>1684</v>
      </c>
      <c r="H4" s="8" t="s">
        <v>1685</v>
      </c>
      <c r="I4" s="9" t="s">
        <v>1686</v>
      </c>
      <c r="J4" s="10" t="s">
        <v>1687</v>
      </c>
      <c r="K4" s="11" t="s">
        <v>1688</v>
      </c>
      <c r="L4" s="12" t="s">
        <v>1689</v>
      </c>
      <c r="M4" s="7" t="s">
        <v>1690</v>
      </c>
      <c r="N4" s="139" t="s">
        <v>1691</v>
      </c>
      <c r="O4" s="178" t="s">
        <v>1659</v>
      </c>
      <c r="P4" s="179" t="s">
        <v>1607</v>
      </c>
      <c r="Q4" s="179" t="s">
        <v>1588</v>
      </c>
      <c r="R4" s="1"/>
    </row>
    <row r="5" spans="1:18" ht="12.75" x14ac:dyDescent="0.2">
      <c r="A5" s="159" t="s">
        <v>804</v>
      </c>
      <c r="B5" s="152" t="s">
        <v>23</v>
      </c>
      <c r="C5" s="153" t="s">
        <v>6</v>
      </c>
      <c r="D5" s="200" t="s">
        <v>22</v>
      </c>
      <c r="E5" s="154">
        <f>_xlfn.IFNA(INDEX('SD-ISD Debt,Sinking,Recr'!K:K, MATCH($B5, 'SD-ISD Debt,Sinking,Recr'!$B:$B, 0)), 0)</f>
        <v>0</v>
      </c>
      <c r="F5" s="154">
        <f>_xlfn.IFNA(INDEX('SD-ISD Debt,Sinking,Recr'!V:V, MATCH($B5, 'SD-ISD Debt,Sinking,Recr'!$B:$B, 0)), 0)</f>
        <v>0</v>
      </c>
      <c r="G5" s="154">
        <f>_xlfn.IFNA(INDEX('SD-ISD Debt,Sinking,Recr'!AI:AI, MATCH($B5, 'SD-ISD Debt,Sinking,Recr'!$B:$B, 0)), 0)</f>
        <v>0</v>
      </c>
      <c r="H5" s="154">
        <f>_xlfn.IFNA(INDEX('SD Hold Harmless'!N:N, MATCH($B5, 'SD Hold Harmless'!$B:$B, 0)), 0)</f>
        <v>0</v>
      </c>
      <c r="I5" s="154">
        <f>_xlfn.IFNA(INDEX('SD Out of Formula'!J:J, MATCH($B5, 'SD Out of Formula'!$B:$B, 0)), 0)</f>
        <v>0</v>
      </c>
      <c r="J5" s="154">
        <f>_xlfn.IFNA(INDEX('ISD Operating'!P:P, MATCH($B5, 'ISD Operating'!$B:$B, 0)), 0)</f>
        <v>0</v>
      </c>
      <c r="K5" s="154">
        <f>_xlfn.IFNA(INDEX('ISD Operating'!AA:AA, MATCH($B5, 'ISD Operating'!$B:$B, 0)), 0)</f>
        <v>0</v>
      </c>
      <c r="L5" s="154">
        <f>_xlfn.IFNA(INDEX('ISD Operating'!AL:AL, MATCH($B5, 'ISD Operating'!$B:$B, 0)), 0)</f>
        <v>0</v>
      </c>
      <c r="M5" s="154">
        <f>_xlfn.IFNA(INDEX('ISD Operating'!AW:AW, MATCH($B5, 'ISD Operating'!B:B, 0)), 0)</f>
        <v>0</v>
      </c>
      <c r="N5" s="155">
        <f t="shared" ref="N5:N67" si="0">SUM(E5:M5)</f>
        <v>0</v>
      </c>
      <c r="O5" s="180" t="s">
        <v>1573</v>
      </c>
      <c r="P5" s="180">
        <f t="shared" ref="P5:P67" si="1">IF(O5="Summer",N5,0)</f>
        <v>0</v>
      </c>
      <c r="Q5" s="180">
        <f t="shared" ref="Q5:Q67" si="2">IF(O5="Winter",N5,0)</f>
        <v>0</v>
      </c>
      <c r="R5" s="1"/>
    </row>
    <row r="6" spans="1:18" ht="12.75" x14ac:dyDescent="0.2">
      <c r="A6" s="159" t="s">
        <v>805</v>
      </c>
      <c r="B6" s="156" t="s">
        <v>65</v>
      </c>
      <c r="C6" s="153" t="s">
        <v>6</v>
      </c>
      <c r="D6" s="200" t="s">
        <v>64</v>
      </c>
      <c r="E6" s="154">
        <f>_xlfn.IFNA(INDEX('SD-ISD Debt,Sinking,Recr'!K:K, MATCH($B6, 'SD-ISD Debt,Sinking,Recr'!$B:$B, 0)), 0)</f>
        <v>0</v>
      </c>
      <c r="F6" s="154">
        <f>_xlfn.IFNA(INDEX('SD-ISD Debt,Sinking,Recr'!V:V, MATCH($B6, 'SD-ISD Debt,Sinking,Recr'!$B:$B, 0)), 0)</f>
        <v>0</v>
      </c>
      <c r="G6" s="154">
        <f>_xlfn.IFNA(INDEX('SD-ISD Debt,Sinking,Recr'!AI:AI, MATCH($B6, 'SD-ISD Debt,Sinking,Recr'!$B:$B, 0)), 0)</f>
        <v>0</v>
      </c>
      <c r="H6" s="154">
        <f>_xlfn.IFNA(INDEX('SD Hold Harmless'!N:N, MATCH($B6, 'SD Hold Harmless'!$B:$B, 0)), 0)</f>
        <v>0</v>
      </c>
      <c r="I6" s="154">
        <f>_xlfn.IFNA(INDEX('SD Out of Formula'!J:J, MATCH($B6, 'SD Out of Formula'!$B:$B, 0)), 0)</f>
        <v>817.02</v>
      </c>
      <c r="J6" s="154">
        <f>_xlfn.IFNA(INDEX('ISD Operating'!P:P, MATCH($B6, 'ISD Operating'!$B:$B, 0)), 0)</f>
        <v>0</v>
      </c>
      <c r="K6" s="154">
        <f>_xlfn.IFNA(INDEX('ISD Operating'!AA:AA, MATCH($B6, 'ISD Operating'!$B:$B, 0)), 0)</f>
        <v>0</v>
      </c>
      <c r="L6" s="154">
        <f>_xlfn.IFNA(INDEX('ISD Operating'!AL:AL, MATCH($B6, 'ISD Operating'!$B:$B, 0)), 0)</f>
        <v>0</v>
      </c>
      <c r="M6" s="154">
        <f>_xlfn.IFNA(INDEX('ISD Operating'!AW:AW, MATCH($B6, 'ISD Operating'!B:B, 0)), 0)</f>
        <v>0</v>
      </c>
      <c r="N6" s="155">
        <f t="shared" si="0"/>
        <v>817.02</v>
      </c>
      <c r="O6" s="180" t="s">
        <v>1680</v>
      </c>
      <c r="P6" s="180">
        <f t="shared" si="1"/>
        <v>0</v>
      </c>
      <c r="Q6" s="180">
        <f t="shared" si="2"/>
        <v>817.02</v>
      </c>
      <c r="R6" s="1"/>
    </row>
    <row r="7" spans="1:18" ht="12.75" x14ac:dyDescent="0.2">
      <c r="A7" s="159" t="s">
        <v>806</v>
      </c>
      <c r="B7" s="156" t="s">
        <v>149</v>
      </c>
      <c r="C7" s="153" t="s">
        <v>6</v>
      </c>
      <c r="D7" s="200" t="s">
        <v>64</v>
      </c>
      <c r="E7" s="154">
        <f>_xlfn.IFNA(INDEX('SD-ISD Debt,Sinking,Recr'!K:K, MATCH($B7, 'SD-ISD Debt,Sinking,Recr'!$B:$B, 0)), 0)</f>
        <v>0</v>
      </c>
      <c r="F7" s="154">
        <f>_xlfn.IFNA(INDEX('SD-ISD Debt,Sinking,Recr'!V:V, MATCH($B7, 'SD-ISD Debt,Sinking,Recr'!$B:$B, 0)), 0)</f>
        <v>0</v>
      </c>
      <c r="G7" s="154">
        <f>_xlfn.IFNA(INDEX('SD-ISD Debt,Sinking,Recr'!AI:AI, MATCH($B7, 'SD-ISD Debt,Sinking,Recr'!$B:$B, 0)), 0)</f>
        <v>0</v>
      </c>
      <c r="H7" s="154">
        <f>_xlfn.IFNA(INDEX('SD Hold Harmless'!N:N, MATCH($B7, 'SD Hold Harmless'!$B:$B, 0)), 0)</f>
        <v>0</v>
      </c>
      <c r="I7" s="154">
        <f>_xlfn.IFNA(INDEX('SD Out of Formula'!J:J, MATCH($B7, 'SD Out of Formula'!$B:$B, 0)), 0)</f>
        <v>609</v>
      </c>
      <c r="J7" s="154">
        <f>_xlfn.IFNA(INDEX('ISD Operating'!P:P, MATCH($B7, 'ISD Operating'!$B:$B, 0)), 0)</f>
        <v>0</v>
      </c>
      <c r="K7" s="154">
        <f>_xlfn.IFNA(INDEX('ISD Operating'!AA:AA, MATCH($B7, 'ISD Operating'!$B:$B, 0)), 0)</f>
        <v>0</v>
      </c>
      <c r="L7" s="154">
        <f>_xlfn.IFNA(INDEX('ISD Operating'!AL:AL, MATCH($B7, 'ISD Operating'!$B:$B, 0)), 0)</f>
        <v>0</v>
      </c>
      <c r="M7" s="154">
        <f>_xlfn.IFNA(INDEX('ISD Operating'!AW:AW, MATCH($B7, 'ISD Operating'!B:B, 0)), 0)</f>
        <v>0</v>
      </c>
      <c r="N7" s="155">
        <f t="shared" si="0"/>
        <v>609</v>
      </c>
      <c r="O7" s="180" t="s">
        <v>1679</v>
      </c>
      <c r="P7" s="180">
        <f t="shared" si="1"/>
        <v>609</v>
      </c>
      <c r="Q7" s="180">
        <f t="shared" si="2"/>
        <v>0</v>
      </c>
      <c r="R7" s="1"/>
    </row>
    <row r="8" spans="1:18" ht="12.75" x14ac:dyDescent="0.2">
      <c r="A8" s="159" t="s">
        <v>807</v>
      </c>
      <c r="B8" s="152" t="s">
        <v>478</v>
      </c>
      <c r="C8" s="153" t="s">
        <v>6</v>
      </c>
      <c r="D8" s="200" t="s">
        <v>808</v>
      </c>
      <c r="E8" s="154">
        <f>_xlfn.IFNA(INDEX('SD-ISD Debt,Sinking,Recr'!K:K, MATCH($B8, 'SD-ISD Debt,Sinking,Recr'!$B:$B, 0)), 0)</f>
        <v>0</v>
      </c>
      <c r="F8" s="154">
        <f>_xlfn.IFNA(INDEX('SD-ISD Debt,Sinking,Recr'!V:V, MATCH($B8, 'SD-ISD Debt,Sinking,Recr'!$B:$B, 0)), 0)</f>
        <v>0</v>
      </c>
      <c r="G8" s="154">
        <f>_xlfn.IFNA(INDEX('SD-ISD Debt,Sinking,Recr'!AI:AI, MATCH($B8, 'SD-ISD Debt,Sinking,Recr'!$B:$B, 0)), 0)</f>
        <v>0</v>
      </c>
      <c r="H8" s="154">
        <f>_xlfn.IFNA(INDEX('SD Hold Harmless'!N:N, MATCH($B8, 'SD Hold Harmless'!$B:$B, 0)), 0)</f>
        <v>0</v>
      </c>
      <c r="I8" s="154">
        <f>_xlfn.IFNA(INDEX('SD Out of Formula'!J:J, MATCH($B8, 'SD Out of Formula'!$B:$B, 0)), 0)</f>
        <v>0</v>
      </c>
      <c r="J8" s="154">
        <f>_xlfn.IFNA(INDEX('ISD Operating'!P:P, MATCH($B8, 'ISD Operating'!$B:$B, 0)), 0)</f>
        <v>0</v>
      </c>
      <c r="K8" s="154">
        <f>_xlfn.IFNA(INDEX('ISD Operating'!AA:AA, MATCH($B8, 'ISD Operating'!$B:$B, 0)), 0)</f>
        <v>0</v>
      </c>
      <c r="L8" s="154">
        <f>_xlfn.IFNA(INDEX('ISD Operating'!AL:AL, MATCH($B8, 'ISD Operating'!$B:$B, 0)), 0)</f>
        <v>0</v>
      </c>
      <c r="M8" s="154">
        <f>_xlfn.IFNA(INDEX('ISD Operating'!AW:AW, MATCH($B8, 'ISD Operating'!B:B, 0)), 0)</f>
        <v>0</v>
      </c>
      <c r="N8" s="155">
        <f t="shared" si="0"/>
        <v>0</v>
      </c>
      <c r="O8" s="180" t="s">
        <v>1573</v>
      </c>
      <c r="P8" s="180">
        <f t="shared" si="1"/>
        <v>0</v>
      </c>
      <c r="Q8" s="180">
        <f t="shared" si="2"/>
        <v>0</v>
      </c>
      <c r="R8" s="1"/>
    </row>
    <row r="9" spans="1:18" ht="12.75" x14ac:dyDescent="0.2">
      <c r="A9" s="159" t="s">
        <v>809</v>
      </c>
      <c r="B9" s="157" t="s">
        <v>611</v>
      </c>
      <c r="C9" s="153" t="s">
        <v>6</v>
      </c>
      <c r="D9" s="200" t="s">
        <v>64</v>
      </c>
      <c r="E9" s="154">
        <f>_xlfn.IFNA(INDEX('SD-ISD Debt,Sinking,Recr'!K:K, MATCH($B9, 'SD-ISD Debt,Sinking,Recr'!$B:$B, 0)), 0)</f>
        <v>0</v>
      </c>
      <c r="F9" s="154">
        <f>_xlfn.IFNA(INDEX('SD-ISD Debt,Sinking,Recr'!V:V, MATCH($B9, 'SD-ISD Debt,Sinking,Recr'!$B:$B, 0)), 0)</f>
        <v>0</v>
      </c>
      <c r="G9" s="154">
        <f>_xlfn.IFNA(INDEX('SD-ISD Debt,Sinking,Recr'!AI:AI, MATCH($B9, 'SD-ISD Debt,Sinking,Recr'!$B:$B, 0)), 0)</f>
        <v>0</v>
      </c>
      <c r="H9" s="154">
        <f>_xlfn.IFNA(INDEX('SD Hold Harmless'!N:N, MATCH($B9, 'SD Hold Harmless'!$B:$B, 0)), 0)</f>
        <v>0</v>
      </c>
      <c r="I9" s="154">
        <f>_xlfn.IFNA(INDEX('SD Out of Formula'!J:J, MATCH($B9, 'SD Out of Formula'!$B:$B, 0)), 0)</f>
        <v>0</v>
      </c>
      <c r="J9" s="154">
        <f>_xlfn.IFNA(INDEX('ISD Operating'!P:P, MATCH($B9, 'ISD Operating'!$B:$B, 0)), 0)</f>
        <v>0</v>
      </c>
      <c r="K9" s="154">
        <f>_xlfn.IFNA(INDEX('ISD Operating'!AA:AA, MATCH($B9, 'ISD Operating'!$B:$B, 0)), 0)</f>
        <v>0</v>
      </c>
      <c r="L9" s="154">
        <f>_xlfn.IFNA(INDEX('ISD Operating'!AL:AL, MATCH($B9, 'ISD Operating'!$B:$B, 0)), 0)</f>
        <v>0</v>
      </c>
      <c r="M9" s="154">
        <f>_xlfn.IFNA(INDEX('ISD Operating'!AW:AW, MATCH($B9, 'ISD Operating'!B:B, 0)), 0)</f>
        <v>0</v>
      </c>
      <c r="N9" s="155">
        <f t="shared" si="0"/>
        <v>0</v>
      </c>
      <c r="O9" s="180" t="s">
        <v>1573</v>
      </c>
      <c r="P9" s="180">
        <f t="shared" si="1"/>
        <v>0</v>
      </c>
      <c r="Q9" s="180">
        <f t="shared" si="2"/>
        <v>0</v>
      </c>
      <c r="R9" s="1"/>
    </row>
    <row r="10" spans="1:18" ht="51" x14ac:dyDescent="0.2">
      <c r="A10" s="159" t="s">
        <v>687</v>
      </c>
      <c r="B10" s="152" t="s">
        <v>28</v>
      </c>
      <c r="C10" s="153" t="s">
        <v>29</v>
      </c>
      <c r="D10" s="200" t="s">
        <v>688</v>
      </c>
      <c r="E10" s="154">
        <f>_xlfn.IFNA(INDEX('SD-ISD Debt,Sinking,Recr'!K:K, MATCH($B10, 'SD-ISD Debt,Sinking,Recr'!$B:$B, 0)), 0)</f>
        <v>0</v>
      </c>
      <c r="F10" s="154">
        <f>_xlfn.IFNA(INDEX('SD-ISD Debt,Sinking,Recr'!V:V, MATCH($B10, 'SD-ISD Debt,Sinking,Recr'!$B:$B, 0)), 0)</f>
        <v>0</v>
      </c>
      <c r="G10" s="154">
        <f>_xlfn.IFNA(INDEX('SD-ISD Debt,Sinking,Recr'!AI:AI, MATCH($B10, 'SD-ISD Debt,Sinking,Recr'!$B:$B, 0)), 0)</f>
        <v>0</v>
      </c>
      <c r="H10" s="154">
        <f>_xlfn.IFNA(INDEX('SD Hold Harmless'!N:N, MATCH($B10, 'SD Hold Harmless'!$B:$B, 0)), 0)</f>
        <v>0</v>
      </c>
      <c r="I10" s="154">
        <f>_xlfn.IFNA(INDEX('SD Out of Formula'!J:J, MATCH($B10, 'SD Out of Formula'!$B:$B, 0)), 0)</f>
        <v>0</v>
      </c>
      <c r="J10" s="154">
        <f>_xlfn.IFNA(INDEX('ISD Operating'!P:P, MATCH($B10, 'ISD Operating'!$B:$B, 0)), 0)</f>
        <v>6376.31</v>
      </c>
      <c r="K10" s="154">
        <f>_xlfn.IFNA(INDEX('ISD Operating'!AA:AA, MATCH($B10, 'ISD Operating'!$B:$B, 0)), 0)</f>
        <v>139413.45000000001</v>
      </c>
      <c r="L10" s="154">
        <f>_xlfn.IFNA(INDEX('ISD Operating'!AL:AL, MATCH($B10, 'ISD Operating'!$B:$B, 0)), 0)</f>
        <v>81359.88</v>
      </c>
      <c r="M10" s="154">
        <f>_xlfn.IFNA(INDEX('ISD Operating'!AW:AW, MATCH($B10, 'ISD Operating'!B:B, 0)), 0)</f>
        <v>0</v>
      </c>
      <c r="N10" s="155">
        <f t="shared" si="0"/>
        <v>227149.64</v>
      </c>
      <c r="O10" s="180" t="s">
        <v>1680</v>
      </c>
      <c r="P10" s="180">
        <f t="shared" si="1"/>
        <v>0</v>
      </c>
      <c r="Q10" s="180">
        <f t="shared" si="2"/>
        <v>227149.64</v>
      </c>
      <c r="R10" s="1"/>
    </row>
    <row r="11" spans="1:18" ht="38.25" x14ac:dyDescent="0.2">
      <c r="A11" s="159" t="s">
        <v>810</v>
      </c>
      <c r="B11" s="152" t="s">
        <v>539</v>
      </c>
      <c r="C11" s="153" t="s">
        <v>6</v>
      </c>
      <c r="D11" s="200" t="s">
        <v>811</v>
      </c>
      <c r="E11" s="154">
        <f>_xlfn.IFNA(INDEX('SD-ISD Debt,Sinking,Recr'!K:K, MATCH($B11, 'SD-ISD Debt,Sinking,Recr'!$B:$B, 0)), 0)</f>
        <v>89244.91</v>
      </c>
      <c r="F11" s="154">
        <f>_xlfn.IFNA(INDEX('SD-ISD Debt,Sinking,Recr'!V:V, MATCH($B11, 'SD-ISD Debt,Sinking,Recr'!$B:$B, 0)), 0)</f>
        <v>0</v>
      </c>
      <c r="G11" s="154">
        <f>_xlfn.IFNA(INDEX('SD-ISD Debt,Sinking,Recr'!AI:AI, MATCH($B11, 'SD-ISD Debt,Sinking,Recr'!$B:$B, 0)), 0)</f>
        <v>0</v>
      </c>
      <c r="H11" s="154">
        <f>_xlfn.IFNA(INDEX('SD Hold Harmless'!N:N, MATCH($B11, 'SD Hold Harmless'!$B:$B, 0)), 0)</f>
        <v>0</v>
      </c>
      <c r="I11" s="154">
        <f>_xlfn.IFNA(INDEX('SD Out of Formula'!J:J, MATCH($B11, 'SD Out of Formula'!$B:$B, 0)), 0)</f>
        <v>0</v>
      </c>
      <c r="J11" s="154">
        <f>_xlfn.IFNA(INDEX('ISD Operating'!P:P, MATCH($B11, 'ISD Operating'!$B:$B, 0)), 0)</f>
        <v>0</v>
      </c>
      <c r="K11" s="154">
        <f>_xlfn.IFNA(INDEX('ISD Operating'!AA:AA, MATCH($B11, 'ISD Operating'!$B:$B, 0)), 0)</f>
        <v>0</v>
      </c>
      <c r="L11" s="154">
        <f>_xlfn.IFNA(INDEX('ISD Operating'!AL:AL, MATCH($B11, 'ISD Operating'!$B:$B, 0)), 0)</f>
        <v>0</v>
      </c>
      <c r="M11" s="154">
        <f>_xlfn.IFNA(INDEX('ISD Operating'!AW:AW, MATCH($B11, 'ISD Operating'!B:B, 0)), 0)</f>
        <v>0</v>
      </c>
      <c r="N11" s="155">
        <f t="shared" si="0"/>
        <v>89244.91</v>
      </c>
      <c r="O11" s="180" t="s">
        <v>1680</v>
      </c>
      <c r="P11" s="180">
        <f t="shared" si="1"/>
        <v>0</v>
      </c>
      <c r="Q11" s="180">
        <f t="shared" si="2"/>
        <v>89244.91</v>
      </c>
      <c r="R11" s="1"/>
    </row>
    <row r="12" spans="1:18" ht="38.25" x14ac:dyDescent="0.2">
      <c r="A12" s="159" t="s">
        <v>812</v>
      </c>
      <c r="B12" s="152" t="s">
        <v>518</v>
      </c>
      <c r="C12" s="153" t="s">
        <v>6</v>
      </c>
      <c r="D12" s="200" t="s">
        <v>813</v>
      </c>
      <c r="E12" s="154">
        <f>_xlfn.IFNA(INDEX('SD-ISD Debt,Sinking,Recr'!K:K, MATCH($B12, 'SD-ISD Debt,Sinking,Recr'!$B:$B, 0)), 0)</f>
        <v>123994.81</v>
      </c>
      <c r="F12" s="154">
        <f>_xlfn.IFNA(INDEX('SD-ISD Debt,Sinking,Recr'!V:V, MATCH($B12, 'SD-ISD Debt,Sinking,Recr'!$B:$B, 0)), 0)</f>
        <v>0</v>
      </c>
      <c r="G12" s="154">
        <f>_xlfn.IFNA(INDEX('SD-ISD Debt,Sinking,Recr'!AI:AI, MATCH($B12, 'SD-ISD Debt,Sinking,Recr'!$B:$B, 0)), 0)</f>
        <v>0</v>
      </c>
      <c r="H12" s="154">
        <f>_xlfn.IFNA(INDEX('SD Hold Harmless'!N:N, MATCH($B12, 'SD Hold Harmless'!$B:$B, 0)), 0)</f>
        <v>0</v>
      </c>
      <c r="I12" s="154">
        <f>_xlfn.IFNA(INDEX('SD Out of Formula'!J:J, MATCH($B12, 'SD Out of Formula'!$B:$B, 0)), 0)</f>
        <v>0</v>
      </c>
      <c r="J12" s="154">
        <f>_xlfn.IFNA(INDEX('ISD Operating'!P:P, MATCH($B12, 'ISD Operating'!$B:$B, 0)), 0)</f>
        <v>0</v>
      </c>
      <c r="K12" s="154">
        <f>_xlfn.IFNA(INDEX('ISD Operating'!AA:AA, MATCH($B12, 'ISD Operating'!$B:$B, 0)), 0)</f>
        <v>0</v>
      </c>
      <c r="L12" s="154">
        <f>_xlfn.IFNA(INDEX('ISD Operating'!AL:AL, MATCH($B12, 'ISD Operating'!$B:$B, 0)), 0)</f>
        <v>0</v>
      </c>
      <c r="M12" s="154">
        <f>_xlfn.IFNA(INDEX('ISD Operating'!AW:AW, MATCH($B12, 'ISD Operating'!B:B, 0)), 0)</f>
        <v>0</v>
      </c>
      <c r="N12" s="155">
        <f t="shared" si="0"/>
        <v>123994.81</v>
      </c>
      <c r="O12" s="180" t="s">
        <v>1680</v>
      </c>
      <c r="P12" s="180">
        <f t="shared" si="1"/>
        <v>0</v>
      </c>
      <c r="Q12" s="180">
        <f t="shared" si="2"/>
        <v>123994.81</v>
      </c>
      <c r="R12" s="1"/>
    </row>
    <row r="13" spans="1:18" ht="12.75" x14ac:dyDescent="0.2">
      <c r="A13" s="159" t="s">
        <v>814</v>
      </c>
      <c r="B13" s="152" t="s">
        <v>27</v>
      </c>
      <c r="C13" s="153" t="s">
        <v>6</v>
      </c>
      <c r="D13" s="200" t="s">
        <v>26</v>
      </c>
      <c r="E13" s="154">
        <f>_xlfn.IFNA(INDEX('SD-ISD Debt,Sinking,Recr'!K:K, MATCH($B13, 'SD-ISD Debt,Sinking,Recr'!$B:$B, 0)), 0)</f>
        <v>226901.22</v>
      </c>
      <c r="F13" s="154">
        <f>_xlfn.IFNA(INDEX('SD-ISD Debt,Sinking,Recr'!V:V, MATCH($B13, 'SD-ISD Debt,Sinking,Recr'!$B:$B, 0)), 0)</f>
        <v>0</v>
      </c>
      <c r="G13" s="154">
        <f>_xlfn.IFNA(INDEX('SD-ISD Debt,Sinking,Recr'!AI:AI, MATCH($B13, 'SD-ISD Debt,Sinking,Recr'!$B:$B, 0)), 0)</f>
        <v>0</v>
      </c>
      <c r="H13" s="154">
        <f>_xlfn.IFNA(INDEX('SD Hold Harmless'!N:N, MATCH($B13, 'SD Hold Harmless'!$B:$B, 0)), 0)</f>
        <v>0</v>
      </c>
      <c r="I13" s="154">
        <f>_xlfn.IFNA(INDEX('SD Out of Formula'!J:J, MATCH($B13, 'SD Out of Formula'!$B:$B, 0)), 0)</f>
        <v>0</v>
      </c>
      <c r="J13" s="154">
        <f>_xlfn.IFNA(INDEX('ISD Operating'!P:P, MATCH($B13, 'ISD Operating'!$B:$B, 0)), 0)</f>
        <v>0</v>
      </c>
      <c r="K13" s="154">
        <f>_xlfn.IFNA(INDEX('ISD Operating'!AA:AA, MATCH($B13, 'ISD Operating'!$B:$B, 0)), 0)</f>
        <v>0</v>
      </c>
      <c r="L13" s="154">
        <f>_xlfn.IFNA(INDEX('ISD Operating'!AL:AL, MATCH($B13, 'ISD Operating'!$B:$B, 0)), 0)</f>
        <v>0</v>
      </c>
      <c r="M13" s="154">
        <f>_xlfn.IFNA(INDEX('ISD Operating'!AW:AW, MATCH($B13, 'ISD Operating'!B:B, 0)), 0)</f>
        <v>0</v>
      </c>
      <c r="N13" s="155">
        <f t="shared" si="0"/>
        <v>226901.22</v>
      </c>
      <c r="O13" s="180" t="s">
        <v>1680</v>
      </c>
      <c r="P13" s="180">
        <f t="shared" si="1"/>
        <v>0</v>
      </c>
      <c r="Q13" s="180">
        <f t="shared" si="2"/>
        <v>226901.22</v>
      </c>
      <c r="R13" s="1"/>
    </row>
    <row r="14" spans="1:18" ht="25.5" x14ac:dyDescent="0.2">
      <c r="A14" s="159" t="s">
        <v>815</v>
      </c>
      <c r="B14" s="152" t="s">
        <v>652</v>
      </c>
      <c r="C14" s="153" t="s">
        <v>6</v>
      </c>
      <c r="D14" s="200" t="s">
        <v>816</v>
      </c>
      <c r="E14" s="154">
        <f>_xlfn.IFNA(INDEX('SD-ISD Debt,Sinking,Recr'!K:K, MATCH($B14, 'SD-ISD Debt,Sinking,Recr'!$B:$B, 0)), 0)</f>
        <v>20977.78</v>
      </c>
      <c r="F14" s="154">
        <f>_xlfn.IFNA(INDEX('SD-ISD Debt,Sinking,Recr'!V:V, MATCH($B14, 'SD-ISD Debt,Sinking,Recr'!$B:$B, 0)), 0)</f>
        <v>0</v>
      </c>
      <c r="G14" s="154">
        <f>_xlfn.IFNA(INDEX('SD-ISD Debt,Sinking,Recr'!AI:AI, MATCH($B14, 'SD-ISD Debt,Sinking,Recr'!$B:$B, 0)), 0)</f>
        <v>0</v>
      </c>
      <c r="H14" s="154">
        <f>_xlfn.IFNA(INDEX('SD Hold Harmless'!N:N, MATCH($B14, 'SD Hold Harmless'!$B:$B, 0)), 0)</f>
        <v>0</v>
      </c>
      <c r="I14" s="154">
        <f>_xlfn.IFNA(INDEX('SD Out of Formula'!J:J, MATCH($B14, 'SD Out of Formula'!$B:$B, 0)), 0)</f>
        <v>0</v>
      </c>
      <c r="J14" s="154">
        <f>_xlfn.IFNA(INDEX('ISD Operating'!P:P, MATCH($B14, 'ISD Operating'!$B:$B, 0)), 0)</f>
        <v>0</v>
      </c>
      <c r="K14" s="154">
        <f>_xlfn.IFNA(INDEX('ISD Operating'!AA:AA, MATCH($B14, 'ISD Operating'!$B:$B, 0)), 0)</f>
        <v>0</v>
      </c>
      <c r="L14" s="154">
        <f>_xlfn.IFNA(INDEX('ISD Operating'!AL:AL, MATCH($B14, 'ISD Operating'!$B:$B, 0)), 0)</f>
        <v>0</v>
      </c>
      <c r="M14" s="154">
        <f>_xlfn.IFNA(INDEX('ISD Operating'!AW:AW, MATCH($B14, 'ISD Operating'!B:B, 0)), 0)</f>
        <v>0</v>
      </c>
      <c r="N14" s="155">
        <f t="shared" si="0"/>
        <v>20977.78</v>
      </c>
      <c r="O14" s="180" t="s">
        <v>1679</v>
      </c>
      <c r="P14" s="180">
        <f t="shared" si="1"/>
        <v>20977.78</v>
      </c>
      <c r="Q14" s="180">
        <f t="shared" si="2"/>
        <v>0</v>
      </c>
      <c r="R14" s="1"/>
    </row>
    <row r="15" spans="1:18" ht="12.75" x14ac:dyDescent="0.2">
      <c r="A15" s="159" t="s">
        <v>817</v>
      </c>
      <c r="B15" s="158" t="s">
        <v>262</v>
      </c>
      <c r="C15" s="153" t="s">
        <v>6</v>
      </c>
      <c r="D15" s="200" t="s">
        <v>26</v>
      </c>
      <c r="E15" s="154">
        <f>_xlfn.IFNA(INDEX('SD-ISD Debt,Sinking,Recr'!K:K, MATCH($B15, 'SD-ISD Debt,Sinking,Recr'!$B:$B, 0)), 0)</f>
        <v>17193.18</v>
      </c>
      <c r="F15" s="154">
        <f>_xlfn.IFNA(INDEX('SD-ISD Debt,Sinking,Recr'!V:V, MATCH($B15, 'SD-ISD Debt,Sinking,Recr'!$B:$B, 0)), 0)</f>
        <v>0</v>
      </c>
      <c r="G15" s="154">
        <f>_xlfn.IFNA(INDEX('SD-ISD Debt,Sinking,Recr'!AI:AI, MATCH($B15, 'SD-ISD Debt,Sinking,Recr'!$B:$B, 0)), 0)</f>
        <v>0</v>
      </c>
      <c r="H15" s="154">
        <f>_xlfn.IFNA(INDEX('SD Hold Harmless'!N:N, MATCH($B15, 'SD Hold Harmless'!$B:$B, 0)), 0)</f>
        <v>0</v>
      </c>
      <c r="I15" s="154">
        <f>_xlfn.IFNA(INDEX('SD Out of Formula'!J:J, MATCH($B15, 'SD Out of Formula'!$B:$B, 0)), 0)</f>
        <v>0</v>
      </c>
      <c r="J15" s="154">
        <f>_xlfn.IFNA(INDEX('ISD Operating'!P:P, MATCH($B15, 'ISD Operating'!$B:$B, 0)), 0)</f>
        <v>0</v>
      </c>
      <c r="K15" s="154">
        <f>_xlfn.IFNA(INDEX('ISD Operating'!AA:AA, MATCH($B15, 'ISD Operating'!$B:$B, 0)), 0)</f>
        <v>0</v>
      </c>
      <c r="L15" s="154">
        <f>_xlfn.IFNA(INDEX('ISD Operating'!AL:AL, MATCH($B15, 'ISD Operating'!$B:$B, 0)), 0)</f>
        <v>0</v>
      </c>
      <c r="M15" s="154">
        <f>_xlfn.IFNA(INDEX('ISD Operating'!AW:AW, MATCH($B15, 'ISD Operating'!B:B, 0)), 0)</f>
        <v>0</v>
      </c>
      <c r="N15" s="155">
        <f t="shared" si="0"/>
        <v>17193.18</v>
      </c>
      <c r="O15" s="180" t="s">
        <v>1680</v>
      </c>
      <c r="P15" s="180">
        <f t="shared" si="1"/>
        <v>0</v>
      </c>
      <c r="Q15" s="180">
        <f t="shared" si="2"/>
        <v>17193.18</v>
      </c>
      <c r="R15" s="1"/>
    </row>
    <row r="16" spans="1:18" ht="12.75" x14ac:dyDescent="0.2">
      <c r="A16" s="159" t="s">
        <v>818</v>
      </c>
      <c r="B16" s="152" t="s">
        <v>438</v>
      </c>
      <c r="C16" s="153" t="s">
        <v>6</v>
      </c>
      <c r="D16" s="200" t="s">
        <v>819</v>
      </c>
      <c r="E16" s="154">
        <f>_xlfn.IFNA(INDEX('SD-ISD Debt,Sinking,Recr'!K:K, MATCH($B16, 'SD-ISD Debt,Sinking,Recr'!$B:$B, 0)), 0)</f>
        <v>6467.66</v>
      </c>
      <c r="F16" s="154">
        <f>_xlfn.IFNA(INDEX('SD-ISD Debt,Sinking,Recr'!V:V, MATCH($B16, 'SD-ISD Debt,Sinking,Recr'!$B:$B, 0)), 0)</f>
        <v>0</v>
      </c>
      <c r="G16" s="154">
        <f>_xlfn.IFNA(INDEX('SD-ISD Debt,Sinking,Recr'!AI:AI, MATCH($B16, 'SD-ISD Debt,Sinking,Recr'!$B:$B, 0)), 0)</f>
        <v>0</v>
      </c>
      <c r="H16" s="154">
        <f>_xlfn.IFNA(INDEX('SD Hold Harmless'!N:N, MATCH($B16, 'SD Hold Harmless'!$B:$B, 0)), 0)</f>
        <v>0</v>
      </c>
      <c r="I16" s="154">
        <f>_xlfn.IFNA(INDEX('SD Out of Formula'!J:J, MATCH($B16, 'SD Out of Formula'!$B:$B, 0)), 0)</f>
        <v>0</v>
      </c>
      <c r="J16" s="154">
        <f>_xlfn.IFNA(INDEX('ISD Operating'!P:P, MATCH($B16, 'ISD Operating'!$B:$B, 0)), 0)</f>
        <v>0</v>
      </c>
      <c r="K16" s="154">
        <f>_xlfn.IFNA(INDEX('ISD Operating'!AA:AA, MATCH($B16, 'ISD Operating'!$B:$B, 0)), 0)</f>
        <v>0</v>
      </c>
      <c r="L16" s="154">
        <f>_xlfn.IFNA(INDEX('ISD Operating'!AL:AL, MATCH($B16, 'ISD Operating'!$B:$B, 0)), 0)</f>
        <v>0</v>
      </c>
      <c r="M16" s="154">
        <f>_xlfn.IFNA(INDEX('ISD Operating'!AW:AW, MATCH($B16, 'ISD Operating'!B:B, 0)), 0)</f>
        <v>0</v>
      </c>
      <c r="N16" s="155">
        <f t="shared" si="0"/>
        <v>6467.66</v>
      </c>
      <c r="O16" s="180" t="s">
        <v>1680</v>
      </c>
      <c r="P16" s="180">
        <f t="shared" si="1"/>
        <v>0</v>
      </c>
      <c r="Q16" s="180">
        <f t="shared" si="2"/>
        <v>6467.66</v>
      </c>
      <c r="R16" s="1"/>
    </row>
    <row r="17" spans="1:18" ht="12.75" x14ac:dyDescent="0.2">
      <c r="A17" s="159" t="s">
        <v>820</v>
      </c>
      <c r="B17" s="152" t="s">
        <v>341</v>
      </c>
      <c r="C17" s="153" t="s">
        <v>6</v>
      </c>
      <c r="D17" s="200" t="s">
        <v>26</v>
      </c>
      <c r="E17" s="154">
        <f>_xlfn.IFNA(INDEX('SD-ISD Debt,Sinking,Recr'!K:K, MATCH($B17, 'SD-ISD Debt,Sinking,Recr'!$B:$B, 0)), 0)</f>
        <v>0</v>
      </c>
      <c r="F17" s="154">
        <f>_xlfn.IFNA(INDEX('SD-ISD Debt,Sinking,Recr'!V:V, MATCH($B17, 'SD-ISD Debt,Sinking,Recr'!$B:$B, 0)), 0)</f>
        <v>0</v>
      </c>
      <c r="G17" s="154">
        <f>_xlfn.IFNA(INDEX('SD-ISD Debt,Sinking,Recr'!AI:AI, MATCH($B17, 'SD-ISD Debt,Sinking,Recr'!$B:$B, 0)), 0)</f>
        <v>0</v>
      </c>
      <c r="H17" s="154">
        <f>_xlfn.IFNA(INDEX('SD Hold Harmless'!N:N, MATCH($B17, 'SD Hold Harmless'!$B:$B, 0)), 0)</f>
        <v>0</v>
      </c>
      <c r="I17" s="154">
        <f>_xlfn.IFNA(INDEX('SD Out of Formula'!J:J, MATCH($B17, 'SD Out of Formula'!$B:$B, 0)), 0)</f>
        <v>0</v>
      </c>
      <c r="J17" s="154">
        <f>_xlfn.IFNA(INDEX('ISD Operating'!P:P, MATCH($B17, 'ISD Operating'!$B:$B, 0)), 0)</f>
        <v>0</v>
      </c>
      <c r="K17" s="154">
        <f>_xlfn.IFNA(INDEX('ISD Operating'!AA:AA, MATCH($B17, 'ISD Operating'!$B:$B, 0)), 0)</f>
        <v>0</v>
      </c>
      <c r="L17" s="154">
        <f>_xlfn.IFNA(INDEX('ISD Operating'!AL:AL, MATCH($B17, 'ISD Operating'!$B:$B, 0)), 0)</f>
        <v>0</v>
      </c>
      <c r="M17" s="154">
        <f>_xlfn.IFNA(INDEX('ISD Operating'!AW:AW, MATCH($B17, 'ISD Operating'!B:B, 0)), 0)</f>
        <v>0</v>
      </c>
      <c r="N17" s="155">
        <f t="shared" si="0"/>
        <v>0</v>
      </c>
      <c r="O17" s="180" t="s">
        <v>1573</v>
      </c>
      <c r="P17" s="180">
        <f t="shared" si="1"/>
        <v>0</v>
      </c>
      <c r="Q17" s="180">
        <f t="shared" si="2"/>
        <v>0</v>
      </c>
      <c r="R17" s="1"/>
    </row>
    <row r="18" spans="1:18" ht="12.75" x14ac:dyDescent="0.2">
      <c r="A18" s="159" t="s">
        <v>821</v>
      </c>
      <c r="B18" s="152" t="s">
        <v>579</v>
      </c>
      <c r="C18" s="153" t="s">
        <v>6</v>
      </c>
      <c r="D18" s="200" t="s">
        <v>26</v>
      </c>
      <c r="E18" s="154">
        <f>_xlfn.IFNA(INDEX('SD-ISD Debt,Sinking,Recr'!K:K, MATCH($B18, 'SD-ISD Debt,Sinking,Recr'!$B:$B, 0)), 0)</f>
        <v>12885.05</v>
      </c>
      <c r="F18" s="154">
        <f>_xlfn.IFNA(INDEX('SD-ISD Debt,Sinking,Recr'!V:V, MATCH($B18, 'SD-ISD Debt,Sinking,Recr'!$B:$B, 0)), 0)</f>
        <v>0</v>
      </c>
      <c r="G18" s="154">
        <f>_xlfn.IFNA(INDEX('SD-ISD Debt,Sinking,Recr'!AI:AI, MATCH($B18, 'SD-ISD Debt,Sinking,Recr'!$B:$B, 0)), 0)</f>
        <v>901.94</v>
      </c>
      <c r="H18" s="154">
        <f>_xlfn.IFNA(INDEX('SD Hold Harmless'!N:N, MATCH($B18, 'SD Hold Harmless'!$B:$B, 0)), 0)</f>
        <v>3672.44</v>
      </c>
      <c r="I18" s="154">
        <f>_xlfn.IFNA(INDEX('SD Out of Formula'!J:J, MATCH($B18, 'SD Out of Formula'!$B:$B, 0)), 0)</f>
        <v>0</v>
      </c>
      <c r="J18" s="154">
        <f>_xlfn.IFNA(INDEX('ISD Operating'!P:P, MATCH($B18, 'ISD Operating'!$B:$B, 0)), 0)</f>
        <v>0</v>
      </c>
      <c r="K18" s="154">
        <f>_xlfn.IFNA(INDEX('ISD Operating'!AA:AA, MATCH($B18, 'ISD Operating'!$B:$B, 0)), 0)</f>
        <v>0</v>
      </c>
      <c r="L18" s="154">
        <f>_xlfn.IFNA(INDEX('ISD Operating'!AL:AL, MATCH($B18, 'ISD Operating'!$B:$B, 0)), 0)</f>
        <v>0</v>
      </c>
      <c r="M18" s="154">
        <f>_xlfn.IFNA(INDEX('ISD Operating'!AW:AW, MATCH($B18, 'ISD Operating'!B:B, 0)), 0)</f>
        <v>0</v>
      </c>
      <c r="N18" s="155">
        <f t="shared" si="0"/>
        <v>17459.43</v>
      </c>
      <c r="O18" s="180" t="s">
        <v>1679</v>
      </c>
      <c r="P18" s="180">
        <f t="shared" si="1"/>
        <v>17459.43</v>
      </c>
      <c r="Q18" s="180">
        <f t="shared" si="2"/>
        <v>0</v>
      </c>
      <c r="R18" s="1"/>
    </row>
    <row r="19" spans="1:18" ht="12.75" x14ac:dyDescent="0.2">
      <c r="A19" s="159" t="s">
        <v>822</v>
      </c>
      <c r="B19" s="152" t="s">
        <v>315</v>
      </c>
      <c r="C19" s="153" t="s">
        <v>6</v>
      </c>
      <c r="D19" s="200" t="s">
        <v>26</v>
      </c>
      <c r="E19" s="154">
        <f>_xlfn.IFNA(INDEX('SD-ISD Debt,Sinking,Recr'!K:K, MATCH($B19, 'SD-ISD Debt,Sinking,Recr'!$B:$B, 0)), 0)</f>
        <v>255054.78</v>
      </c>
      <c r="F19" s="154">
        <f>_xlfn.IFNA(INDEX('SD-ISD Debt,Sinking,Recr'!V:V, MATCH($B19, 'SD-ISD Debt,Sinking,Recr'!$B:$B, 0)), 0)</f>
        <v>0</v>
      </c>
      <c r="G19" s="154">
        <f>_xlfn.IFNA(INDEX('SD-ISD Debt,Sinking,Recr'!AI:AI, MATCH($B19, 'SD-ISD Debt,Sinking,Recr'!$B:$B, 0)), 0)</f>
        <v>0</v>
      </c>
      <c r="H19" s="154">
        <f>_xlfn.IFNA(INDEX('SD Hold Harmless'!N:N, MATCH($B19, 'SD Hold Harmless'!$B:$B, 0)), 0)</f>
        <v>0</v>
      </c>
      <c r="I19" s="154">
        <f>_xlfn.IFNA(INDEX('SD Out of Formula'!J:J, MATCH($B19, 'SD Out of Formula'!$B:$B, 0)), 0)</f>
        <v>0</v>
      </c>
      <c r="J19" s="154">
        <f>_xlfn.IFNA(INDEX('ISD Operating'!P:P, MATCH($B19, 'ISD Operating'!$B:$B, 0)), 0)</f>
        <v>0</v>
      </c>
      <c r="K19" s="154">
        <f>_xlfn.IFNA(INDEX('ISD Operating'!AA:AA, MATCH($B19, 'ISD Operating'!$B:$B, 0)), 0)</f>
        <v>0</v>
      </c>
      <c r="L19" s="154">
        <f>_xlfn.IFNA(INDEX('ISD Operating'!AL:AL, MATCH($B19, 'ISD Operating'!$B:$B, 0)), 0)</f>
        <v>0</v>
      </c>
      <c r="M19" s="154">
        <f>_xlfn.IFNA(INDEX('ISD Operating'!AW:AW, MATCH($B19, 'ISD Operating'!B:B, 0)), 0)</f>
        <v>0</v>
      </c>
      <c r="N19" s="155">
        <f t="shared" si="0"/>
        <v>255054.78</v>
      </c>
      <c r="O19" s="180" t="s">
        <v>1679</v>
      </c>
      <c r="P19" s="180">
        <f t="shared" si="1"/>
        <v>255054.78</v>
      </c>
      <c r="Q19" s="180">
        <f t="shared" si="2"/>
        <v>0</v>
      </c>
      <c r="R19" s="1"/>
    </row>
    <row r="20" spans="1:18" ht="12.75" x14ac:dyDescent="0.2">
      <c r="A20" s="159" t="s">
        <v>823</v>
      </c>
      <c r="B20" s="152" t="s">
        <v>293</v>
      </c>
      <c r="C20" s="153" t="s">
        <v>6</v>
      </c>
      <c r="D20" s="200" t="s">
        <v>26</v>
      </c>
      <c r="E20" s="154">
        <f>_xlfn.IFNA(INDEX('SD-ISD Debt,Sinking,Recr'!K:K, MATCH($B20, 'SD-ISD Debt,Sinking,Recr'!$B:$B, 0)), 0)</f>
        <v>58.7</v>
      </c>
      <c r="F20" s="154">
        <f>_xlfn.IFNA(INDEX('SD-ISD Debt,Sinking,Recr'!V:V, MATCH($B20, 'SD-ISD Debt,Sinking,Recr'!$B:$B, 0)), 0)</f>
        <v>0</v>
      </c>
      <c r="G20" s="154">
        <f>_xlfn.IFNA(INDEX('SD-ISD Debt,Sinking,Recr'!AI:AI, MATCH($B20, 'SD-ISD Debt,Sinking,Recr'!$B:$B, 0)), 0)</f>
        <v>0</v>
      </c>
      <c r="H20" s="154">
        <f>_xlfn.IFNA(INDEX('SD Hold Harmless'!N:N, MATCH($B20, 'SD Hold Harmless'!$B:$B, 0)), 0)</f>
        <v>0</v>
      </c>
      <c r="I20" s="154">
        <f>_xlfn.IFNA(INDEX('SD Out of Formula'!J:J, MATCH($B20, 'SD Out of Formula'!$B:$B, 0)), 0)</f>
        <v>445.8</v>
      </c>
      <c r="J20" s="154">
        <f>_xlfn.IFNA(INDEX('ISD Operating'!P:P, MATCH($B20, 'ISD Operating'!$B:$B, 0)), 0)</f>
        <v>0</v>
      </c>
      <c r="K20" s="154">
        <f>_xlfn.IFNA(INDEX('ISD Operating'!AA:AA, MATCH($B20, 'ISD Operating'!$B:$B, 0)), 0)</f>
        <v>0</v>
      </c>
      <c r="L20" s="154">
        <f>_xlfn.IFNA(INDEX('ISD Operating'!AL:AL, MATCH($B20, 'ISD Operating'!$B:$B, 0)), 0)</f>
        <v>0</v>
      </c>
      <c r="M20" s="154">
        <f>_xlfn.IFNA(INDEX('ISD Operating'!AW:AW, MATCH($B20, 'ISD Operating'!B:B, 0)), 0)</f>
        <v>0</v>
      </c>
      <c r="N20" s="155">
        <f t="shared" si="0"/>
        <v>504.5</v>
      </c>
      <c r="O20" s="180" t="s">
        <v>1680</v>
      </c>
      <c r="P20" s="180">
        <f t="shared" si="1"/>
        <v>0</v>
      </c>
      <c r="Q20" s="180">
        <f t="shared" si="2"/>
        <v>504.5</v>
      </c>
      <c r="R20" s="1"/>
    </row>
    <row r="21" spans="1:18" ht="51" x14ac:dyDescent="0.2">
      <c r="A21" s="159" t="s">
        <v>689</v>
      </c>
      <c r="B21" s="152" t="s">
        <v>44</v>
      </c>
      <c r="C21" s="153" t="s">
        <v>29</v>
      </c>
      <c r="D21" s="200" t="s">
        <v>1593</v>
      </c>
      <c r="E21" s="154">
        <f>_xlfn.IFNA(INDEX('SD-ISD Debt,Sinking,Recr'!K:K, MATCH($B21, 'SD-ISD Debt,Sinking,Recr'!$B:$B, 0)), 0)</f>
        <v>0</v>
      </c>
      <c r="F21" s="154">
        <f>_xlfn.IFNA(INDEX('SD-ISD Debt,Sinking,Recr'!V:V, MATCH($B21, 'SD-ISD Debt,Sinking,Recr'!$B:$B, 0)), 0)</f>
        <v>0</v>
      </c>
      <c r="G21" s="154">
        <f>_xlfn.IFNA(INDEX('SD-ISD Debt,Sinking,Recr'!AI:AI, MATCH($B21, 'SD-ISD Debt,Sinking,Recr'!$B:$B, 0)), 0)</f>
        <v>0</v>
      </c>
      <c r="H21" s="154">
        <f>_xlfn.IFNA(INDEX('SD Hold Harmless'!N:N, MATCH($B21, 'SD Hold Harmless'!$B:$B, 0)), 0)</f>
        <v>0</v>
      </c>
      <c r="I21" s="154">
        <f>_xlfn.IFNA(INDEX('SD Out of Formula'!J:J, MATCH($B21, 'SD Out of Formula'!$B:$B, 0)), 0)</f>
        <v>0</v>
      </c>
      <c r="J21" s="154">
        <f>_xlfn.IFNA(INDEX('ISD Operating'!P:P, MATCH($B21, 'ISD Operating'!$B:$B, 0)), 0)</f>
        <v>4249.49</v>
      </c>
      <c r="K21" s="154">
        <f>_xlfn.IFNA(INDEX('ISD Operating'!AA:AA, MATCH($B21, 'ISD Operating'!$B:$B, 0)), 0)</f>
        <v>39222.839999999997</v>
      </c>
      <c r="L21" s="154">
        <f>_xlfn.IFNA(INDEX('ISD Operating'!AL:AL, MATCH($B21, 'ISD Operating'!$B:$B, 0)), 0)</f>
        <v>0</v>
      </c>
      <c r="M21" s="154">
        <f>_xlfn.IFNA(INDEX('ISD Operating'!AW:AW, MATCH($B21, 'ISD Operating'!B:B, 0)), 0)</f>
        <v>0</v>
      </c>
      <c r="N21" s="155">
        <f t="shared" si="0"/>
        <v>43472.329999999994</v>
      </c>
      <c r="O21" s="180" t="s">
        <v>1679</v>
      </c>
      <c r="P21" s="180">
        <f t="shared" si="1"/>
        <v>43472.329999999994</v>
      </c>
      <c r="Q21" s="180">
        <f t="shared" si="2"/>
        <v>0</v>
      </c>
      <c r="R21" s="1"/>
    </row>
    <row r="22" spans="1:18" ht="25.5" x14ac:dyDescent="0.2">
      <c r="A22" s="159" t="s">
        <v>824</v>
      </c>
      <c r="B22" s="152" t="s">
        <v>42</v>
      </c>
      <c r="C22" s="153" t="s">
        <v>6</v>
      </c>
      <c r="D22" s="200" t="s">
        <v>825</v>
      </c>
      <c r="E22" s="154">
        <f>_xlfn.IFNA(INDEX('SD-ISD Debt,Sinking,Recr'!K:K, MATCH($B22, 'SD-ISD Debt,Sinking,Recr'!$B:$B, 0)), 0)</f>
        <v>55889.53</v>
      </c>
      <c r="F22" s="154">
        <f>_xlfn.IFNA(INDEX('SD-ISD Debt,Sinking,Recr'!V:V, MATCH($B22, 'SD-ISD Debt,Sinking,Recr'!$B:$B, 0)), 0)</f>
        <v>0</v>
      </c>
      <c r="G22" s="154">
        <f>_xlfn.IFNA(INDEX('SD-ISD Debt,Sinking,Recr'!AI:AI, MATCH($B22, 'SD-ISD Debt,Sinking,Recr'!$B:$B, 0)), 0)</f>
        <v>0</v>
      </c>
      <c r="H22" s="154">
        <f>_xlfn.IFNA(INDEX('SD Hold Harmless'!N:N, MATCH($B22, 'SD Hold Harmless'!$B:$B, 0)), 0)</f>
        <v>0</v>
      </c>
      <c r="I22" s="154">
        <f>_xlfn.IFNA(INDEX('SD Out of Formula'!J:J, MATCH($B22, 'SD Out of Formula'!$B:$B, 0)), 0)</f>
        <v>0</v>
      </c>
      <c r="J22" s="154">
        <f>_xlfn.IFNA(INDEX('ISD Operating'!P:P, MATCH($B22, 'ISD Operating'!$B:$B, 0)), 0)</f>
        <v>0</v>
      </c>
      <c r="K22" s="154">
        <f>_xlfn.IFNA(INDEX('ISD Operating'!AA:AA, MATCH($B22, 'ISD Operating'!$B:$B, 0)), 0)</f>
        <v>0</v>
      </c>
      <c r="L22" s="154">
        <f>_xlfn.IFNA(INDEX('ISD Operating'!AL:AL, MATCH($B22, 'ISD Operating'!$B:$B, 0)), 0)</f>
        <v>0</v>
      </c>
      <c r="M22" s="154">
        <f>_xlfn.IFNA(INDEX('ISD Operating'!AW:AW, MATCH($B22, 'ISD Operating'!B:B, 0)), 0)</f>
        <v>0</v>
      </c>
      <c r="N22" s="155">
        <f t="shared" si="0"/>
        <v>55889.53</v>
      </c>
      <c r="O22" s="180" t="s">
        <v>1679</v>
      </c>
      <c r="P22" s="180">
        <f t="shared" si="1"/>
        <v>55889.53</v>
      </c>
      <c r="Q22" s="180">
        <f t="shared" si="2"/>
        <v>0</v>
      </c>
      <c r="R22" s="1"/>
    </row>
    <row r="23" spans="1:18" ht="12.75" x14ac:dyDescent="0.2">
      <c r="A23" s="159" t="s">
        <v>826</v>
      </c>
      <c r="B23" s="152" t="s">
        <v>21</v>
      </c>
      <c r="C23" s="153" t="s">
        <v>6</v>
      </c>
      <c r="D23" s="200" t="s">
        <v>20</v>
      </c>
      <c r="E23" s="154">
        <f>_xlfn.IFNA(INDEX('SD-ISD Debt,Sinking,Recr'!K:K, MATCH($B23, 'SD-ISD Debt,Sinking,Recr'!$B:$B, 0)), 0)</f>
        <v>3474</v>
      </c>
      <c r="F23" s="154">
        <f>_xlfn.IFNA(INDEX('SD-ISD Debt,Sinking,Recr'!V:V, MATCH($B23, 'SD-ISD Debt,Sinking,Recr'!$B:$B, 0)), 0)</f>
        <v>0</v>
      </c>
      <c r="G23" s="154">
        <f>_xlfn.IFNA(INDEX('SD-ISD Debt,Sinking,Recr'!AI:AI, MATCH($B23, 'SD-ISD Debt,Sinking,Recr'!$B:$B, 0)), 0)</f>
        <v>0</v>
      </c>
      <c r="H23" s="154">
        <f>_xlfn.IFNA(INDEX('SD Hold Harmless'!N:N, MATCH($B23, 'SD Hold Harmless'!$B:$B, 0)), 0)</f>
        <v>0</v>
      </c>
      <c r="I23" s="154">
        <f>_xlfn.IFNA(INDEX('SD Out of Formula'!J:J, MATCH($B23, 'SD Out of Formula'!$B:$B, 0)), 0)</f>
        <v>0</v>
      </c>
      <c r="J23" s="154">
        <f>_xlfn.IFNA(INDEX('ISD Operating'!P:P, MATCH($B23, 'ISD Operating'!$B:$B, 0)), 0)</f>
        <v>0</v>
      </c>
      <c r="K23" s="154">
        <f>_xlfn.IFNA(INDEX('ISD Operating'!AA:AA, MATCH($B23, 'ISD Operating'!$B:$B, 0)), 0)</f>
        <v>0</v>
      </c>
      <c r="L23" s="154">
        <f>_xlfn.IFNA(INDEX('ISD Operating'!AL:AL, MATCH($B23, 'ISD Operating'!$B:$B, 0)), 0)</f>
        <v>0</v>
      </c>
      <c r="M23" s="154">
        <f>_xlfn.IFNA(INDEX('ISD Operating'!AW:AW, MATCH($B23, 'ISD Operating'!B:B, 0)), 0)</f>
        <v>0</v>
      </c>
      <c r="N23" s="155">
        <f t="shared" si="0"/>
        <v>3474</v>
      </c>
      <c r="O23" s="180" t="s">
        <v>1680</v>
      </c>
      <c r="P23" s="180">
        <f t="shared" si="1"/>
        <v>0</v>
      </c>
      <c r="Q23" s="180">
        <f t="shared" si="2"/>
        <v>3474</v>
      </c>
      <c r="R23" s="1"/>
    </row>
    <row r="24" spans="1:18" ht="12.75" x14ac:dyDescent="0.2">
      <c r="A24" s="159" t="s">
        <v>827</v>
      </c>
      <c r="B24" s="152" t="s">
        <v>174</v>
      </c>
      <c r="C24" s="153" t="s">
        <v>6</v>
      </c>
      <c r="D24" s="200" t="s">
        <v>20</v>
      </c>
      <c r="E24" s="154">
        <f>_xlfn.IFNA(INDEX('SD-ISD Debt,Sinking,Recr'!K:K, MATCH($B24, 'SD-ISD Debt,Sinking,Recr'!$B:$B, 0)), 0)</f>
        <v>0</v>
      </c>
      <c r="F24" s="154">
        <f>_xlfn.IFNA(INDEX('SD-ISD Debt,Sinking,Recr'!V:V, MATCH($B24, 'SD-ISD Debt,Sinking,Recr'!$B:$B, 0)), 0)</f>
        <v>158.16</v>
      </c>
      <c r="G24" s="154">
        <f>_xlfn.IFNA(INDEX('SD-ISD Debt,Sinking,Recr'!AI:AI, MATCH($B24, 'SD-ISD Debt,Sinking,Recr'!$B:$B, 0)), 0)</f>
        <v>0</v>
      </c>
      <c r="H24" s="154">
        <f>_xlfn.IFNA(INDEX('SD Hold Harmless'!N:N, MATCH($B24, 'SD Hold Harmless'!$B:$B, 0)), 0)</f>
        <v>0</v>
      </c>
      <c r="I24" s="154">
        <f>_xlfn.IFNA(INDEX('SD Out of Formula'!J:J, MATCH($B24, 'SD Out of Formula'!$B:$B, 0)), 0)</f>
        <v>0</v>
      </c>
      <c r="J24" s="154">
        <f>_xlfn.IFNA(INDEX('ISD Operating'!P:P, MATCH($B24, 'ISD Operating'!$B:$B, 0)), 0)</f>
        <v>0</v>
      </c>
      <c r="K24" s="154">
        <f>_xlfn.IFNA(INDEX('ISD Operating'!AA:AA, MATCH($B24, 'ISD Operating'!$B:$B, 0)), 0)</f>
        <v>0</v>
      </c>
      <c r="L24" s="154">
        <f>_xlfn.IFNA(INDEX('ISD Operating'!AL:AL, MATCH($B24, 'ISD Operating'!$B:$B, 0)), 0)</f>
        <v>0</v>
      </c>
      <c r="M24" s="154">
        <f>_xlfn.IFNA(INDEX('ISD Operating'!AW:AW, MATCH($B24, 'ISD Operating'!B:B, 0)), 0)</f>
        <v>0</v>
      </c>
      <c r="N24" s="155">
        <f t="shared" si="0"/>
        <v>158.16</v>
      </c>
      <c r="O24" s="180" t="s">
        <v>1679</v>
      </c>
      <c r="P24" s="180">
        <f t="shared" si="1"/>
        <v>158.16</v>
      </c>
      <c r="Q24" s="180">
        <f t="shared" si="2"/>
        <v>0</v>
      </c>
      <c r="R24" s="1"/>
    </row>
    <row r="25" spans="1:18" ht="12.75" x14ac:dyDescent="0.2">
      <c r="A25" s="159" t="s">
        <v>828</v>
      </c>
      <c r="B25" s="152" t="s">
        <v>96</v>
      </c>
      <c r="C25" s="153" t="s">
        <v>6</v>
      </c>
      <c r="D25" s="200" t="s">
        <v>20</v>
      </c>
      <c r="E25" s="154">
        <f>_xlfn.IFNA(INDEX('SD-ISD Debt,Sinking,Recr'!K:K, MATCH($B25, 'SD-ISD Debt,Sinking,Recr'!$B:$B, 0)), 0)</f>
        <v>0</v>
      </c>
      <c r="F25" s="154">
        <f>_xlfn.IFNA(INDEX('SD-ISD Debt,Sinking,Recr'!V:V, MATCH($B25, 'SD-ISD Debt,Sinking,Recr'!$B:$B, 0)), 0)</f>
        <v>0</v>
      </c>
      <c r="G25" s="154">
        <f>_xlfn.IFNA(INDEX('SD-ISD Debt,Sinking,Recr'!AI:AI, MATCH($B25, 'SD-ISD Debt,Sinking,Recr'!$B:$B, 0)), 0)</f>
        <v>0</v>
      </c>
      <c r="H25" s="154">
        <f>_xlfn.IFNA(INDEX('SD Hold Harmless'!N:N, MATCH($B25, 'SD Hold Harmless'!$B:$B, 0)), 0)</f>
        <v>0</v>
      </c>
      <c r="I25" s="154">
        <f>_xlfn.IFNA(INDEX('SD Out of Formula'!J:J, MATCH($B25, 'SD Out of Formula'!$B:$B, 0)), 0)</f>
        <v>4474.8</v>
      </c>
      <c r="J25" s="154">
        <f>_xlfn.IFNA(INDEX('ISD Operating'!P:P, MATCH($B25, 'ISD Operating'!$B:$B, 0)), 0)</f>
        <v>0</v>
      </c>
      <c r="K25" s="154">
        <f>_xlfn.IFNA(INDEX('ISD Operating'!AA:AA, MATCH($B25, 'ISD Operating'!$B:$B, 0)), 0)</f>
        <v>0</v>
      </c>
      <c r="L25" s="154">
        <f>_xlfn.IFNA(INDEX('ISD Operating'!AL:AL, MATCH($B25, 'ISD Operating'!$B:$B, 0)), 0)</f>
        <v>0</v>
      </c>
      <c r="M25" s="154">
        <f>_xlfn.IFNA(INDEX('ISD Operating'!AW:AW, MATCH($B25, 'ISD Operating'!B:B, 0)), 0)</f>
        <v>0</v>
      </c>
      <c r="N25" s="155">
        <f t="shared" si="0"/>
        <v>4474.8</v>
      </c>
      <c r="O25" s="180" t="s">
        <v>1679</v>
      </c>
      <c r="P25" s="180">
        <f t="shared" si="1"/>
        <v>4474.8</v>
      </c>
      <c r="Q25" s="180">
        <f t="shared" si="2"/>
        <v>0</v>
      </c>
      <c r="R25" s="1"/>
    </row>
    <row r="26" spans="1:18" ht="25.5" x14ac:dyDescent="0.2">
      <c r="A26" s="159" t="s">
        <v>829</v>
      </c>
      <c r="B26" s="152" t="s">
        <v>250</v>
      </c>
      <c r="C26" s="153" t="s">
        <v>6</v>
      </c>
      <c r="D26" s="200" t="s">
        <v>830</v>
      </c>
      <c r="E26" s="154">
        <f>_xlfn.IFNA(INDEX('SD-ISD Debt,Sinking,Recr'!K:K, MATCH($B26, 'SD-ISD Debt,Sinking,Recr'!$B:$B, 0)), 0)</f>
        <v>0</v>
      </c>
      <c r="F26" s="154">
        <f>_xlfn.IFNA(INDEX('SD-ISD Debt,Sinking,Recr'!V:V, MATCH($B26, 'SD-ISD Debt,Sinking,Recr'!$B:$B, 0)), 0)</f>
        <v>0</v>
      </c>
      <c r="G26" s="154">
        <f>_xlfn.IFNA(INDEX('SD-ISD Debt,Sinking,Recr'!AI:AI, MATCH($B26, 'SD-ISD Debt,Sinking,Recr'!$B:$B, 0)), 0)</f>
        <v>0</v>
      </c>
      <c r="H26" s="154">
        <f>_xlfn.IFNA(INDEX('SD Hold Harmless'!N:N, MATCH($B26, 'SD Hold Harmless'!$B:$B, 0)), 0)</f>
        <v>0</v>
      </c>
      <c r="I26" s="154">
        <f>_xlfn.IFNA(INDEX('SD Out of Formula'!J:J, MATCH($B26, 'SD Out of Formula'!$B:$B, 0)), 0)</f>
        <v>0</v>
      </c>
      <c r="J26" s="154">
        <f>_xlfn.IFNA(INDEX('ISD Operating'!P:P, MATCH($B26, 'ISD Operating'!$B:$B, 0)), 0)</f>
        <v>0</v>
      </c>
      <c r="K26" s="154">
        <f>_xlfn.IFNA(INDEX('ISD Operating'!AA:AA, MATCH($B26, 'ISD Operating'!$B:$B, 0)), 0)</f>
        <v>0</v>
      </c>
      <c r="L26" s="154">
        <f>_xlfn.IFNA(INDEX('ISD Operating'!AL:AL, MATCH($B26, 'ISD Operating'!$B:$B, 0)), 0)</f>
        <v>0</v>
      </c>
      <c r="M26" s="154">
        <f>_xlfn.IFNA(INDEX('ISD Operating'!AW:AW, MATCH($B26, 'ISD Operating'!B:B, 0)), 0)</f>
        <v>0</v>
      </c>
      <c r="N26" s="155">
        <f t="shared" si="0"/>
        <v>0</v>
      </c>
      <c r="O26" s="180" t="s">
        <v>1573</v>
      </c>
      <c r="P26" s="180">
        <f t="shared" si="1"/>
        <v>0</v>
      </c>
      <c r="Q26" s="180">
        <f t="shared" si="2"/>
        <v>0</v>
      </c>
      <c r="R26" s="1"/>
    </row>
    <row r="27" spans="1:18" ht="12.75" x14ac:dyDescent="0.2">
      <c r="A27" s="159" t="s">
        <v>831</v>
      </c>
      <c r="B27" s="152" t="s">
        <v>251</v>
      </c>
      <c r="C27" s="153" t="s">
        <v>6</v>
      </c>
      <c r="D27" s="200" t="s">
        <v>832</v>
      </c>
      <c r="E27" s="154">
        <f>_xlfn.IFNA(INDEX('SD-ISD Debt,Sinking,Recr'!K:K, MATCH($B27, 'SD-ISD Debt,Sinking,Recr'!$B:$B, 0)), 0)</f>
        <v>0</v>
      </c>
      <c r="F27" s="154">
        <f>_xlfn.IFNA(INDEX('SD-ISD Debt,Sinking,Recr'!V:V, MATCH($B27, 'SD-ISD Debt,Sinking,Recr'!$B:$B, 0)), 0)</f>
        <v>852</v>
      </c>
      <c r="G27" s="154">
        <f>_xlfn.IFNA(INDEX('SD-ISD Debt,Sinking,Recr'!AI:AI, MATCH($B27, 'SD-ISD Debt,Sinking,Recr'!$B:$B, 0)), 0)</f>
        <v>0</v>
      </c>
      <c r="H27" s="154">
        <f>_xlfn.IFNA(INDEX('SD Hold Harmless'!N:N, MATCH($B27, 'SD Hold Harmless'!$B:$B, 0)), 0)</f>
        <v>0</v>
      </c>
      <c r="I27" s="154">
        <f>_xlfn.IFNA(INDEX('SD Out of Formula'!J:J, MATCH($B27, 'SD Out of Formula'!$B:$B, 0)), 0)</f>
        <v>0</v>
      </c>
      <c r="J27" s="154">
        <f>_xlfn.IFNA(INDEX('ISD Operating'!P:P, MATCH($B27, 'ISD Operating'!$B:$B, 0)), 0)</f>
        <v>0</v>
      </c>
      <c r="K27" s="154">
        <f>_xlfn.IFNA(INDEX('ISD Operating'!AA:AA, MATCH($B27, 'ISD Operating'!$B:$B, 0)), 0)</f>
        <v>0</v>
      </c>
      <c r="L27" s="154">
        <f>_xlfn.IFNA(INDEX('ISD Operating'!AL:AL, MATCH($B27, 'ISD Operating'!$B:$B, 0)), 0)</f>
        <v>0</v>
      </c>
      <c r="M27" s="154">
        <f>_xlfn.IFNA(INDEX('ISD Operating'!AW:AW, MATCH($B27, 'ISD Operating'!B:B, 0)), 0)</f>
        <v>0</v>
      </c>
      <c r="N27" s="155">
        <f t="shared" si="0"/>
        <v>852</v>
      </c>
      <c r="O27" s="180" t="s">
        <v>1679</v>
      </c>
      <c r="P27" s="180">
        <f t="shared" si="1"/>
        <v>852</v>
      </c>
      <c r="Q27" s="180">
        <f t="shared" si="2"/>
        <v>0</v>
      </c>
      <c r="R27" s="1"/>
    </row>
    <row r="28" spans="1:18" ht="12.75" x14ac:dyDescent="0.2">
      <c r="A28" s="159" t="s">
        <v>833</v>
      </c>
      <c r="B28" s="152" t="s">
        <v>423</v>
      </c>
      <c r="C28" s="153" t="s">
        <v>6</v>
      </c>
      <c r="D28" s="200" t="s">
        <v>834</v>
      </c>
      <c r="E28" s="154">
        <f>_xlfn.IFNA(INDEX('SD-ISD Debt,Sinking,Recr'!K:K, MATCH($B28, 'SD-ISD Debt,Sinking,Recr'!$B:$B, 0)), 0)</f>
        <v>0</v>
      </c>
      <c r="F28" s="154">
        <f>_xlfn.IFNA(INDEX('SD-ISD Debt,Sinking,Recr'!V:V, MATCH($B28, 'SD-ISD Debt,Sinking,Recr'!$B:$B, 0)), 0)</f>
        <v>0</v>
      </c>
      <c r="G28" s="154">
        <f>_xlfn.IFNA(INDEX('SD-ISD Debt,Sinking,Recr'!AI:AI, MATCH($B28, 'SD-ISD Debt,Sinking,Recr'!$B:$B, 0)), 0)</f>
        <v>0</v>
      </c>
      <c r="H28" s="154">
        <f>_xlfn.IFNA(INDEX('SD Hold Harmless'!N:N, MATCH($B28, 'SD Hold Harmless'!$B:$B, 0)), 0)</f>
        <v>0</v>
      </c>
      <c r="I28" s="154">
        <f>_xlfn.IFNA(INDEX('SD Out of Formula'!J:J, MATCH($B28, 'SD Out of Formula'!$B:$B, 0)), 0)</f>
        <v>0</v>
      </c>
      <c r="J28" s="154">
        <f>_xlfn.IFNA(INDEX('ISD Operating'!P:P, MATCH($B28, 'ISD Operating'!$B:$B, 0)), 0)</f>
        <v>0</v>
      </c>
      <c r="K28" s="154">
        <f>_xlfn.IFNA(INDEX('ISD Operating'!AA:AA, MATCH($B28, 'ISD Operating'!$B:$B, 0)), 0)</f>
        <v>0</v>
      </c>
      <c r="L28" s="154">
        <f>_xlfn.IFNA(INDEX('ISD Operating'!AL:AL, MATCH($B28, 'ISD Operating'!$B:$B, 0)), 0)</f>
        <v>0</v>
      </c>
      <c r="M28" s="154">
        <f>_xlfn.IFNA(INDEX('ISD Operating'!AW:AW, MATCH($B28, 'ISD Operating'!B:B, 0)), 0)</f>
        <v>0</v>
      </c>
      <c r="N28" s="155">
        <f t="shared" si="0"/>
        <v>0</v>
      </c>
      <c r="O28" s="180" t="s">
        <v>1573</v>
      </c>
      <c r="P28" s="180">
        <f t="shared" si="1"/>
        <v>0</v>
      </c>
      <c r="Q28" s="180">
        <f t="shared" si="2"/>
        <v>0</v>
      </c>
      <c r="R28" s="1"/>
    </row>
    <row r="29" spans="1:18" ht="12.75" x14ac:dyDescent="0.2">
      <c r="A29" s="159" t="s">
        <v>835</v>
      </c>
      <c r="B29" s="152" t="s">
        <v>50</v>
      </c>
      <c r="C29" s="153" t="s">
        <v>6</v>
      </c>
      <c r="D29" s="200" t="s">
        <v>49</v>
      </c>
      <c r="E29" s="154">
        <f>_xlfn.IFNA(INDEX('SD-ISD Debt,Sinking,Recr'!K:K, MATCH($B29, 'SD-ISD Debt,Sinking,Recr'!$B:$B, 0)), 0)</f>
        <v>1176.43</v>
      </c>
      <c r="F29" s="154">
        <f>_xlfn.IFNA(INDEX('SD-ISD Debt,Sinking,Recr'!V:V, MATCH($B29, 'SD-ISD Debt,Sinking,Recr'!$B:$B, 0)), 0)</f>
        <v>0</v>
      </c>
      <c r="G29" s="154">
        <f>_xlfn.IFNA(INDEX('SD-ISD Debt,Sinking,Recr'!AI:AI, MATCH($B29, 'SD-ISD Debt,Sinking,Recr'!$B:$B, 0)), 0)</f>
        <v>0</v>
      </c>
      <c r="H29" s="154">
        <f>_xlfn.IFNA(INDEX('SD Hold Harmless'!N:N, MATCH($B29, 'SD Hold Harmless'!$B:$B, 0)), 0)</f>
        <v>0</v>
      </c>
      <c r="I29" s="154">
        <f>_xlfn.IFNA(INDEX('SD Out of Formula'!J:J, MATCH($B29, 'SD Out of Formula'!$B:$B, 0)), 0)</f>
        <v>0</v>
      </c>
      <c r="J29" s="154">
        <f>_xlfn.IFNA(INDEX('ISD Operating'!P:P, MATCH($B29, 'ISD Operating'!$B:$B, 0)), 0)</f>
        <v>0</v>
      </c>
      <c r="K29" s="154">
        <f>_xlfn.IFNA(INDEX('ISD Operating'!AA:AA, MATCH($B29, 'ISD Operating'!$B:$B, 0)), 0)</f>
        <v>0</v>
      </c>
      <c r="L29" s="154">
        <f>_xlfn.IFNA(INDEX('ISD Operating'!AL:AL, MATCH($B29, 'ISD Operating'!$B:$B, 0)), 0)</f>
        <v>0</v>
      </c>
      <c r="M29" s="154">
        <f>_xlfn.IFNA(INDEX('ISD Operating'!AW:AW, MATCH($B29, 'ISD Operating'!B:B, 0)), 0)</f>
        <v>0</v>
      </c>
      <c r="N29" s="155">
        <f t="shared" si="0"/>
        <v>1176.43</v>
      </c>
      <c r="O29" s="180" t="s">
        <v>1680</v>
      </c>
      <c r="P29" s="180">
        <f t="shared" si="1"/>
        <v>0</v>
      </c>
      <c r="Q29" s="180">
        <f t="shared" si="2"/>
        <v>1176.43</v>
      </c>
      <c r="R29" s="1"/>
    </row>
    <row r="30" spans="1:18" ht="12.75" x14ac:dyDescent="0.2">
      <c r="A30" s="159" t="s">
        <v>836</v>
      </c>
      <c r="B30" s="152" t="s">
        <v>63</v>
      </c>
      <c r="C30" s="153" t="s">
        <v>6</v>
      </c>
      <c r="D30" s="200" t="s">
        <v>49</v>
      </c>
      <c r="E30" s="154">
        <f>_xlfn.IFNA(INDEX('SD-ISD Debt,Sinking,Recr'!K:K, MATCH($B30, 'SD-ISD Debt,Sinking,Recr'!$B:$B, 0)), 0)</f>
        <v>5293.09</v>
      </c>
      <c r="F30" s="154">
        <f>_xlfn.IFNA(INDEX('SD-ISD Debt,Sinking,Recr'!V:V, MATCH($B30, 'SD-ISD Debt,Sinking,Recr'!$B:$B, 0)), 0)</f>
        <v>0</v>
      </c>
      <c r="G30" s="154">
        <f>_xlfn.IFNA(INDEX('SD-ISD Debt,Sinking,Recr'!AI:AI, MATCH($B30, 'SD-ISD Debt,Sinking,Recr'!$B:$B, 0)), 0)</f>
        <v>0</v>
      </c>
      <c r="H30" s="154">
        <f>_xlfn.IFNA(INDEX('SD Hold Harmless'!N:N, MATCH($B30, 'SD Hold Harmless'!$B:$B, 0)), 0)</f>
        <v>0</v>
      </c>
      <c r="I30" s="154">
        <f>_xlfn.IFNA(INDEX('SD Out of Formula'!J:J, MATCH($B30, 'SD Out of Formula'!$B:$B, 0)), 0)</f>
        <v>0</v>
      </c>
      <c r="J30" s="154">
        <f>_xlfn.IFNA(INDEX('ISD Operating'!P:P, MATCH($B30, 'ISD Operating'!$B:$B, 0)), 0)</f>
        <v>0</v>
      </c>
      <c r="K30" s="154">
        <f>_xlfn.IFNA(INDEX('ISD Operating'!AA:AA, MATCH($B30, 'ISD Operating'!$B:$B, 0)), 0)</f>
        <v>0</v>
      </c>
      <c r="L30" s="154">
        <f>_xlfn.IFNA(INDEX('ISD Operating'!AL:AL, MATCH($B30, 'ISD Operating'!$B:$B, 0)), 0)</f>
        <v>0</v>
      </c>
      <c r="M30" s="154">
        <f>_xlfn.IFNA(INDEX('ISD Operating'!AW:AW, MATCH($B30, 'ISD Operating'!B:B, 0)), 0)</f>
        <v>0</v>
      </c>
      <c r="N30" s="155">
        <f t="shared" si="0"/>
        <v>5293.09</v>
      </c>
      <c r="O30" s="180" t="s">
        <v>1679</v>
      </c>
      <c r="P30" s="180">
        <f t="shared" si="1"/>
        <v>5293.09</v>
      </c>
      <c r="Q30" s="180">
        <f t="shared" si="2"/>
        <v>0</v>
      </c>
      <c r="R30" s="1"/>
    </row>
    <row r="31" spans="1:18" ht="38.25" x14ac:dyDescent="0.2">
      <c r="A31" s="159" t="s">
        <v>837</v>
      </c>
      <c r="B31" s="152" t="s">
        <v>605</v>
      </c>
      <c r="C31" s="153" t="s">
        <v>6</v>
      </c>
      <c r="D31" s="200" t="s">
        <v>838</v>
      </c>
      <c r="E31" s="154">
        <f>_xlfn.IFNA(INDEX('SD-ISD Debt,Sinking,Recr'!K:K, MATCH($B31, 'SD-ISD Debt,Sinking,Recr'!$B:$B, 0)), 0)</f>
        <v>0</v>
      </c>
      <c r="F31" s="154">
        <f>_xlfn.IFNA(INDEX('SD-ISD Debt,Sinking,Recr'!V:V, MATCH($B31, 'SD-ISD Debt,Sinking,Recr'!$B:$B, 0)), 0)</f>
        <v>0</v>
      </c>
      <c r="G31" s="154">
        <f>_xlfn.IFNA(INDEX('SD-ISD Debt,Sinking,Recr'!AI:AI, MATCH($B31, 'SD-ISD Debt,Sinking,Recr'!$B:$B, 0)), 0)</f>
        <v>0</v>
      </c>
      <c r="H31" s="154">
        <f>_xlfn.IFNA(INDEX('SD Hold Harmless'!N:N, MATCH($B31, 'SD Hold Harmless'!$B:$B, 0)), 0)</f>
        <v>0</v>
      </c>
      <c r="I31" s="154">
        <f>_xlfn.IFNA(INDEX('SD Out of Formula'!J:J, MATCH($B31, 'SD Out of Formula'!$B:$B, 0)), 0)</f>
        <v>0</v>
      </c>
      <c r="J31" s="154">
        <f>_xlfn.IFNA(INDEX('ISD Operating'!P:P, MATCH($B31, 'ISD Operating'!$B:$B, 0)), 0)</f>
        <v>0</v>
      </c>
      <c r="K31" s="154">
        <f>_xlfn.IFNA(INDEX('ISD Operating'!AA:AA, MATCH($B31, 'ISD Operating'!$B:$B, 0)), 0)</f>
        <v>0</v>
      </c>
      <c r="L31" s="154">
        <f>_xlfn.IFNA(INDEX('ISD Operating'!AL:AL, MATCH($B31, 'ISD Operating'!$B:$B, 0)), 0)</f>
        <v>0</v>
      </c>
      <c r="M31" s="154">
        <f>_xlfn.IFNA(INDEX('ISD Operating'!AW:AW, MATCH($B31, 'ISD Operating'!B:B, 0)), 0)</f>
        <v>0</v>
      </c>
      <c r="N31" s="155">
        <f t="shared" si="0"/>
        <v>0</v>
      </c>
      <c r="O31" s="180" t="s">
        <v>1573</v>
      </c>
      <c r="P31" s="180">
        <f t="shared" si="1"/>
        <v>0</v>
      </c>
      <c r="Q31" s="180">
        <f t="shared" si="2"/>
        <v>0</v>
      </c>
      <c r="R31" s="1"/>
    </row>
    <row r="32" spans="1:18" ht="12.75" x14ac:dyDescent="0.2">
      <c r="A32" s="159" t="s">
        <v>839</v>
      </c>
      <c r="B32" s="152" t="s">
        <v>53</v>
      </c>
      <c r="C32" s="153" t="s">
        <v>6</v>
      </c>
      <c r="D32" s="200" t="s">
        <v>52</v>
      </c>
      <c r="E32" s="154">
        <f>_xlfn.IFNA(INDEX('SD-ISD Debt,Sinking,Recr'!K:K, MATCH($B32, 'SD-ISD Debt,Sinking,Recr'!$B:$B, 0)), 0)</f>
        <v>0</v>
      </c>
      <c r="F32" s="154">
        <f>_xlfn.IFNA(INDEX('SD-ISD Debt,Sinking,Recr'!V:V, MATCH($B32, 'SD-ISD Debt,Sinking,Recr'!$B:$B, 0)), 0)</f>
        <v>0</v>
      </c>
      <c r="G32" s="154">
        <f>_xlfn.IFNA(INDEX('SD-ISD Debt,Sinking,Recr'!AI:AI, MATCH($B32, 'SD-ISD Debt,Sinking,Recr'!$B:$B, 0)), 0)</f>
        <v>0</v>
      </c>
      <c r="H32" s="154">
        <f>_xlfn.IFNA(INDEX('SD Hold Harmless'!N:N, MATCH($B32, 'SD Hold Harmless'!$B:$B, 0)), 0)</f>
        <v>0</v>
      </c>
      <c r="I32" s="154">
        <f>_xlfn.IFNA(INDEX('SD Out of Formula'!J:J, MATCH($B32, 'SD Out of Formula'!$B:$B, 0)), 0)</f>
        <v>0</v>
      </c>
      <c r="J32" s="154">
        <f>_xlfn.IFNA(INDEX('ISD Operating'!P:P, MATCH($B32, 'ISD Operating'!$B:$B, 0)), 0)</f>
        <v>0</v>
      </c>
      <c r="K32" s="154">
        <f>_xlfn.IFNA(INDEX('ISD Operating'!AA:AA, MATCH($B32, 'ISD Operating'!$B:$B, 0)), 0)</f>
        <v>0</v>
      </c>
      <c r="L32" s="154">
        <f>_xlfn.IFNA(INDEX('ISD Operating'!AL:AL, MATCH($B32, 'ISD Operating'!$B:$B, 0)), 0)</f>
        <v>0</v>
      </c>
      <c r="M32" s="154">
        <f>_xlfn.IFNA(INDEX('ISD Operating'!AW:AW, MATCH($B32, 'ISD Operating'!B:B, 0)), 0)</f>
        <v>0</v>
      </c>
      <c r="N32" s="155">
        <f t="shared" si="0"/>
        <v>0</v>
      </c>
      <c r="O32" s="180" t="s">
        <v>1573</v>
      </c>
      <c r="P32" s="180">
        <f t="shared" si="1"/>
        <v>0</v>
      </c>
      <c r="Q32" s="180">
        <f t="shared" si="2"/>
        <v>0</v>
      </c>
      <c r="R32" s="1"/>
    </row>
    <row r="33" spans="1:18" ht="12.75" x14ac:dyDescent="0.2">
      <c r="A33" s="159" t="s">
        <v>840</v>
      </c>
      <c r="B33" s="152" t="s">
        <v>75</v>
      </c>
      <c r="C33" s="153" t="s">
        <v>6</v>
      </c>
      <c r="D33" s="200" t="s">
        <v>841</v>
      </c>
      <c r="E33" s="154">
        <f>_xlfn.IFNA(INDEX('SD-ISD Debt,Sinking,Recr'!K:K, MATCH($B33, 'SD-ISD Debt,Sinking,Recr'!$B:$B, 0)), 0)</f>
        <v>0</v>
      </c>
      <c r="F33" s="154">
        <f>_xlfn.IFNA(INDEX('SD-ISD Debt,Sinking,Recr'!V:V, MATCH($B33, 'SD-ISD Debt,Sinking,Recr'!$B:$B, 0)), 0)</f>
        <v>0</v>
      </c>
      <c r="G33" s="154">
        <f>_xlfn.IFNA(INDEX('SD-ISD Debt,Sinking,Recr'!AI:AI, MATCH($B33, 'SD-ISD Debt,Sinking,Recr'!$B:$B, 0)), 0)</f>
        <v>0</v>
      </c>
      <c r="H33" s="154">
        <f>_xlfn.IFNA(INDEX('SD Hold Harmless'!N:N, MATCH($B33, 'SD Hold Harmless'!$B:$B, 0)), 0)</f>
        <v>0</v>
      </c>
      <c r="I33" s="154">
        <f>_xlfn.IFNA(INDEX('SD Out of Formula'!J:J, MATCH($B33, 'SD Out of Formula'!$B:$B, 0)), 0)</f>
        <v>0</v>
      </c>
      <c r="J33" s="154">
        <f>_xlfn.IFNA(INDEX('ISD Operating'!P:P, MATCH($B33, 'ISD Operating'!$B:$B, 0)), 0)</f>
        <v>0</v>
      </c>
      <c r="K33" s="154">
        <f>_xlfn.IFNA(INDEX('ISD Operating'!AA:AA, MATCH($B33, 'ISD Operating'!$B:$B, 0)), 0)</f>
        <v>0</v>
      </c>
      <c r="L33" s="154">
        <f>_xlfn.IFNA(INDEX('ISD Operating'!AL:AL, MATCH($B33, 'ISD Operating'!$B:$B, 0)), 0)</f>
        <v>0</v>
      </c>
      <c r="M33" s="154">
        <f>_xlfn.IFNA(INDEX('ISD Operating'!AW:AW, MATCH($B33, 'ISD Operating'!B:B, 0)), 0)</f>
        <v>0</v>
      </c>
      <c r="N33" s="155">
        <f t="shared" si="0"/>
        <v>0</v>
      </c>
      <c r="O33" s="180" t="s">
        <v>1573</v>
      </c>
      <c r="P33" s="180">
        <f t="shared" si="1"/>
        <v>0</v>
      </c>
      <c r="Q33" s="180">
        <f t="shared" si="2"/>
        <v>0</v>
      </c>
      <c r="R33" s="1"/>
    </row>
    <row r="34" spans="1:18" ht="38.25" x14ac:dyDescent="0.2">
      <c r="A34" s="159" t="s">
        <v>842</v>
      </c>
      <c r="B34" s="152" t="s">
        <v>398</v>
      </c>
      <c r="C34" s="153" t="s">
        <v>6</v>
      </c>
      <c r="D34" s="200" t="s">
        <v>843</v>
      </c>
      <c r="E34" s="154">
        <f>_xlfn.IFNA(INDEX('SD-ISD Debt,Sinking,Recr'!K:K, MATCH($B34, 'SD-ISD Debt,Sinking,Recr'!$B:$B, 0)), 0)</f>
        <v>20761.93</v>
      </c>
      <c r="F34" s="154">
        <f>_xlfn.IFNA(INDEX('SD-ISD Debt,Sinking,Recr'!V:V, MATCH($B34, 'SD-ISD Debt,Sinking,Recr'!$B:$B, 0)), 0)</f>
        <v>0</v>
      </c>
      <c r="G34" s="154">
        <f>_xlfn.IFNA(INDEX('SD-ISD Debt,Sinking,Recr'!AI:AI, MATCH($B34, 'SD-ISD Debt,Sinking,Recr'!$B:$B, 0)), 0)</f>
        <v>0</v>
      </c>
      <c r="H34" s="154">
        <f>_xlfn.IFNA(INDEX('SD Hold Harmless'!N:N, MATCH($B34, 'SD Hold Harmless'!$B:$B, 0)), 0)</f>
        <v>0</v>
      </c>
      <c r="I34" s="154">
        <f>_xlfn.IFNA(INDEX('SD Out of Formula'!J:J, MATCH($B34, 'SD Out of Formula'!$B:$B, 0)), 0)</f>
        <v>0</v>
      </c>
      <c r="J34" s="154">
        <f>_xlfn.IFNA(INDEX('ISD Operating'!P:P, MATCH($B34, 'ISD Operating'!$B:$B, 0)), 0)</f>
        <v>0</v>
      </c>
      <c r="K34" s="154">
        <f>_xlfn.IFNA(INDEX('ISD Operating'!AA:AA, MATCH($B34, 'ISD Operating'!$B:$B, 0)), 0)</f>
        <v>0</v>
      </c>
      <c r="L34" s="154">
        <f>_xlfn.IFNA(INDEX('ISD Operating'!AL:AL, MATCH($B34, 'ISD Operating'!$B:$B, 0)), 0)</f>
        <v>0</v>
      </c>
      <c r="M34" s="154">
        <f>_xlfn.IFNA(INDEX('ISD Operating'!AW:AW, MATCH($B34, 'ISD Operating'!B:B, 0)), 0)</f>
        <v>0</v>
      </c>
      <c r="N34" s="155">
        <f t="shared" si="0"/>
        <v>20761.93</v>
      </c>
      <c r="O34" s="180" t="s">
        <v>1679</v>
      </c>
      <c r="P34" s="180">
        <f t="shared" si="1"/>
        <v>20761.93</v>
      </c>
      <c r="Q34" s="180">
        <f t="shared" si="2"/>
        <v>0</v>
      </c>
      <c r="R34" s="1"/>
    </row>
    <row r="35" spans="1:18" ht="38.25" x14ac:dyDescent="0.2">
      <c r="A35" s="159" t="s">
        <v>691</v>
      </c>
      <c r="B35" s="152" t="s">
        <v>79</v>
      </c>
      <c r="C35" s="153" t="s">
        <v>29</v>
      </c>
      <c r="D35" s="200" t="s">
        <v>692</v>
      </c>
      <c r="E35" s="154">
        <f>_xlfn.IFNA(INDEX('SD-ISD Debt,Sinking,Recr'!K:K, MATCH($B35, 'SD-ISD Debt,Sinking,Recr'!$B:$B, 0)), 0)</f>
        <v>0</v>
      </c>
      <c r="F35" s="154">
        <f>_xlfn.IFNA(INDEX('SD-ISD Debt,Sinking,Recr'!V:V, MATCH($B35, 'SD-ISD Debt,Sinking,Recr'!$B:$B, 0)), 0)</f>
        <v>0</v>
      </c>
      <c r="G35" s="154">
        <f>_xlfn.IFNA(INDEX('SD-ISD Debt,Sinking,Recr'!AI:AI, MATCH($B35, 'SD-ISD Debt,Sinking,Recr'!$B:$B, 0)), 0)</f>
        <v>0</v>
      </c>
      <c r="H35" s="154">
        <f>_xlfn.IFNA(INDEX('SD Hold Harmless'!N:N, MATCH($B35, 'SD Hold Harmless'!$B:$B, 0)), 0)</f>
        <v>0</v>
      </c>
      <c r="I35" s="154">
        <f>_xlfn.IFNA(INDEX('SD Out of Formula'!J:J, MATCH($B35, 'SD Out of Formula'!$B:$B, 0)), 0)</f>
        <v>0</v>
      </c>
      <c r="J35" s="154">
        <f>_xlfn.IFNA(INDEX('ISD Operating'!P:P, MATCH($B35, 'ISD Operating'!$B:$B, 0)), 0)</f>
        <v>1172.17</v>
      </c>
      <c r="K35" s="154">
        <f>_xlfn.IFNA(INDEX('ISD Operating'!AA:AA, MATCH($B35, 'ISD Operating'!$B:$B, 0)), 0)</f>
        <v>17924.61</v>
      </c>
      <c r="L35" s="154">
        <f>_xlfn.IFNA(INDEX('ISD Operating'!AL:AL, MATCH($B35, 'ISD Operating'!$B:$B, 0)), 0)</f>
        <v>0</v>
      </c>
      <c r="M35" s="154">
        <f>_xlfn.IFNA(INDEX('ISD Operating'!AW:AW, MATCH($B35, 'ISD Operating'!B:B, 0)), 0)</f>
        <v>0</v>
      </c>
      <c r="N35" s="155">
        <f t="shared" si="0"/>
        <v>19096.78</v>
      </c>
      <c r="O35" s="180" t="s">
        <v>1680</v>
      </c>
      <c r="P35" s="180">
        <f t="shared" si="1"/>
        <v>0</v>
      </c>
      <c r="Q35" s="180">
        <f t="shared" si="2"/>
        <v>19096.78</v>
      </c>
      <c r="R35" s="1"/>
    </row>
    <row r="36" spans="1:18" ht="12.75" x14ac:dyDescent="0.2">
      <c r="A36" s="159" t="s">
        <v>844</v>
      </c>
      <c r="B36" s="152" t="s">
        <v>227</v>
      </c>
      <c r="C36" s="153" t="s">
        <v>6</v>
      </c>
      <c r="D36" s="200" t="s">
        <v>845</v>
      </c>
      <c r="E36" s="154">
        <f>_xlfn.IFNA(INDEX('SD-ISD Debt,Sinking,Recr'!K:K, MATCH($B36, 'SD-ISD Debt,Sinking,Recr'!$B:$B, 0)), 0)</f>
        <v>2198.84</v>
      </c>
      <c r="F36" s="154">
        <f>_xlfn.IFNA(INDEX('SD-ISD Debt,Sinking,Recr'!V:V, MATCH($B36, 'SD-ISD Debt,Sinking,Recr'!$B:$B, 0)), 0)</f>
        <v>0</v>
      </c>
      <c r="G36" s="154">
        <f>_xlfn.IFNA(INDEX('SD-ISD Debt,Sinking,Recr'!AI:AI, MATCH($B36, 'SD-ISD Debt,Sinking,Recr'!$B:$B, 0)), 0)</f>
        <v>0</v>
      </c>
      <c r="H36" s="154">
        <f>_xlfn.IFNA(INDEX('SD Hold Harmless'!N:N, MATCH($B36, 'SD Hold Harmless'!$B:$B, 0)), 0)</f>
        <v>0</v>
      </c>
      <c r="I36" s="154">
        <f>_xlfn.IFNA(INDEX('SD Out of Formula'!J:J, MATCH($B36, 'SD Out of Formula'!$B:$B, 0)), 0)</f>
        <v>0</v>
      </c>
      <c r="J36" s="154">
        <f>_xlfn.IFNA(INDEX('ISD Operating'!P:P, MATCH($B36, 'ISD Operating'!$B:$B, 0)), 0)</f>
        <v>0</v>
      </c>
      <c r="K36" s="154">
        <f>_xlfn.IFNA(INDEX('ISD Operating'!AA:AA, MATCH($B36, 'ISD Operating'!$B:$B, 0)), 0)</f>
        <v>0</v>
      </c>
      <c r="L36" s="154">
        <f>_xlfn.IFNA(INDEX('ISD Operating'!AL:AL, MATCH($B36, 'ISD Operating'!$B:$B, 0)), 0)</f>
        <v>0</v>
      </c>
      <c r="M36" s="154">
        <f>_xlfn.IFNA(INDEX('ISD Operating'!AW:AW, MATCH($B36, 'ISD Operating'!B:B, 0)), 0)</f>
        <v>0</v>
      </c>
      <c r="N36" s="155">
        <f t="shared" si="0"/>
        <v>2198.84</v>
      </c>
      <c r="O36" s="180" t="s">
        <v>1680</v>
      </c>
      <c r="P36" s="180">
        <f t="shared" si="1"/>
        <v>0</v>
      </c>
      <c r="Q36" s="180">
        <f t="shared" si="2"/>
        <v>2198.84</v>
      </c>
      <c r="R36" s="1"/>
    </row>
    <row r="37" spans="1:18" ht="12.75" x14ac:dyDescent="0.2">
      <c r="A37" s="159" t="s">
        <v>846</v>
      </c>
      <c r="B37" s="152" t="s">
        <v>328</v>
      </c>
      <c r="C37" s="153" t="s">
        <v>6</v>
      </c>
      <c r="D37" s="200" t="s">
        <v>847</v>
      </c>
      <c r="E37" s="154">
        <f>_xlfn.IFNA(INDEX('SD-ISD Debt,Sinking,Recr'!K:K, MATCH($B37, 'SD-ISD Debt,Sinking,Recr'!$B:$B, 0)), 0)</f>
        <v>28374.7</v>
      </c>
      <c r="F37" s="154">
        <f>_xlfn.IFNA(INDEX('SD-ISD Debt,Sinking,Recr'!V:V, MATCH($B37, 'SD-ISD Debt,Sinking,Recr'!$B:$B, 0)), 0)</f>
        <v>0</v>
      </c>
      <c r="G37" s="154">
        <f>_xlfn.IFNA(INDEX('SD-ISD Debt,Sinking,Recr'!AI:AI, MATCH($B37, 'SD-ISD Debt,Sinking,Recr'!$B:$B, 0)), 0)</f>
        <v>0</v>
      </c>
      <c r="H37" s="154">
        <f>_xlfn.IFNA(INDEX('SD Hold Harmless'!N:N, MATCH($B37, 'SD Hold Harmless'!$B:$B, 0)), 0)</f>
        <v>0</v>
      </c>
      <c r="I37" s="154">
        <f>_xlfn.IFNA(INDEX('SD Out of Formula'!J:J, MATCH($B37, 'SD Out of Formula'!$B:$B, 0)), 0)</f>
        <v>0</v>
      </c>
      <c r="J37" s="154">
        <f>_xlfn.IFNA(INDEX('ISD Operating'!P:P, MATCH($B37, 'ISD Operating'!$B:$B, 0)), 0)</f>
        <v>0</v>
      </c>
      <c r="K37" s="154">
        <f>_xlfn.IFNA(INDEX('ISD Operating'!AA:AA, MATCH($B37, 'ISD Operating'!$B:$B, 0)), 0)</f>
        <v>0</v>
      </c>
      <c r="L37" s="154">
        <f>_xlfn.IFNA(INDEX('ISD Operating'!AL:AL, MATCH($B37, 'ISD Operating'!$B:$B, 0)), 0)</f>
        <v>0</v>
      </c>
      <c r="M37" s="154">
        <f>_xlfn.IFNA(INDEX('ISD Operating'!AW:AW, MATCH($B37, 'ISD Operating'!B:B, 0)), 0)</f>
        <v>0</v>
      </c>
      <c r="N37" s="155">
        <f t="shared" si="0"/>
        <v>28374.7</v>
      </c>
      <c r="O37" s="180" t="s">
        <v>1680</v>
      </c>
      <c r="P37" s="180">
        <f t="shared" si="1"/>
        <v>0</v>
      </c>
      <c r="Q37" s="180">
        <f t="shared" si="2"/>
        <v>28374.7</v>
      </c>
      <c r="R37" s="1"/>
    </row>
    <row r="38" spans="1:18" ht="38.25" x14ac:dyDescent="0.2">
      <c r="A38" s="159" t="s">
        <v>848</v>
      </c>
      <c r="B38" s="152" t="s">
        <v>620</v>
      </c>
      <c r="C38" s="153" t="s">
        <v>6</v>
      </c>
      <c r="D38" s="200" t="s">
        <v>849</v>
      </c>
      <c r="E38" s="154">
        <f>_xlfn.IFNA(INDEX('SD-ISD Debt,Sinking,Recr'!K:K, MATCH($B38, 'SD-ISD Debt,Sinking,Recr'!$B:$B, 0)), 0)</f>
        <v>143566.51</v>
      </c>
      <c r="F38" s="154">
        <f>_xlfn.IFNA(INDEX('SD-ISD Debt,Sinking,Recr'!V:V, MATCH($B38, 'SD-ISD Debt,Sinking,Recr'!$B:$B, 0)), 0)</f>
        <v>0</v>
      </c>
      <c r="G38" s="154">
        <f>_xlfn.IFNA(INDEX('SD-ISD Debt,Sinking,Recr'!AI:AI, MATCH($B38, 'SD-ISD Debt,Sinking,Recr'!$B:$B, 0)), 0)</f>
        <v>0</v>
      </c>
      <c r="H38" s="154">
        <f>_xlfn.IFNA(INDEX('SD Hold Harmless'!N:N, MATCH($B38, 'SD Hold Harmless'!$B:$B, 0)), 0)</f>
        <v>0</v>
      </c>
      <c r="I38" s="154">
        <f>_xlfn.IFNA(INDEX('SD Out of Formula'!J:J, MATCH($B38, 'SD Out of Formula'!$B:$B, 0)), 0)</f>
        <v>0</v>
      </c>
      <c r="J38" s="154">
        <f>_xlfn.IFNA(INDEX('ISD Operating'!P:P, MATCH($B38, 'ISD Operating'!$B:$B, 0)), 0)</f>
        <v>0</v>
      </c>
      <c r="K38" s="154">
        <f>_xlfn.IFNA(INDEX('ISD Operating'!AA:AA, MATCH($B38, 'ISD Operating'!$B:$B, 0)), 0)</f>
        <v>0</v>
      </c>
      <c r="L38" s="154">
        <f>_xlfn.IFNA(INDEX('ISD Operating'!AL:AL, MATCH($B38, 'ISD Operating'!$B:$B, 0)), 0)</f>
        <v>0</v>
      </c>
      <c r="M38" s="154">
        <f>_xlfn.IFNA(INDEX('ISD Operating'!AW:AW, MATCH($B38, 'ISD Operating'!B:B, 0)), 0)</f>
        <v>0</v>
      </c>
      <c r="N38" s="155">
        <f t="shared" si="0"/>
        <v>143566.51</v>
      </c>
      <c r="O38" s="180" t="s">
        <v>1680</v>
      </c>
      <c r="P38" s="180">
        <f t="shared" si="1"/>
        <v>0</v>
      </c>
      <c r="Q38" s="180">
        <f t="shared" si="2"/>
        <v>143566.51</v>
      </c>
      <c r="R38" s="1"/>
    </row>
    <row r="39" spans="1:18" ht="38.25" x14ac:dyDescent="0.2">
      <c r="A39" s="159" t="s">
        <v>693</v>
      </c>
      <c r="B39" s="152" t="s">
        <v>85</v>
      </c>
      <c r="C39" s="153" t="s">
        <v>29</v>
      </c>
      <c r="D39" s="200" t="s">
        <v>1594</v>
      </c>
      <c r="E39" s="154">
        <f>_xlfn.IFNA(INDEX('SD-ISD Debt,Sinking,Recr'!K:K, MATCH($B39, 'SD-ISD Debt,Sinking,Recr'!$B:$B, 0)), 0)</f>
        <v>0</v>
      </c>
      <c r="F39" s="154">
        <f>_xlfn.IFNA(INDEX('SD-ISD Debt,Sinking,Recr'!V:V, MATCH($B39, 'SD-ISD Debt,Sinking,Recr'!$B:$B, 0)), 0)</f>
        <v>0</v>
      </c>
      <c r="G39" s="154">
        <f>_xlfn.IFNA(INDEX('SD-ISD Debt,Sinking,Recr'!AI:AI, MATCH($B39, 'SD-ISD Debt,Sinking,Recr'!$B:$B, 0)), 0)</f>
        <v>0</v>
      </c>
      <c r="H39" s="154">
        <f>_xlfn.IFNA(INDEX('SD Hold Harmless'!N:N, MATCH($B39, 'SD Hold Harmless'!$B:$B, 0)), 0)</f>
        <v>0</v>
      </c>
      <c r="I39" s="154">
        <f>_xlfn.IFNA(INDEX('SD Out of Formula'!J:J, MATCH($B39, 'SD Out of Formula'!$B:$B, 0)), 0)</f>
        <v>0</v>
      </c>
      <c r="J39" s="154">
        <f>_xlfn.IFNA(INDEX('ISD Operating'!P:P, MATCH($B39, 'ISD Operating'!$B:$B, 0)), 0)</f>
        <v>16832.36</v>
      </c>
      <c r="K39" s="154">
        <f>_xlfn.IFNA(INDEX('ISD Operating'!AA:AA, MATCH($B39, 'ISD Operating'!$B:$B, 0)), 0)</f>
        <v>252823.62</v>
      </c>
      <c r="L39" s="154">
        <f>_xlfn.IFNA(INDEX('ISD Operating'!AL:AL, MATCH($B39, 'ISD Operating'!$B:$B, 0)), 0)</f>
        <v>168581.72</v>
      </c>
      <c r="M39" s="154">
        <f>_xlfn.IFNA(INDEX('ISD Operating'!AW:AW, MATCH($B39, 'ISD Operating'!B:B, 0)), 0)</f>
        <v>0</v>
      </c>
      <c r="N39" s="155">
        <f t="shared" si="0"/>
        <v>438237.69999999995</v>
      </c>
      <c r="O39" s="180" t="s">
        <v>1679</v>
      </c>
      <c r="P39" s="180">
        <f t="shared" si="1"/>
        <v>438237.69999999995</v>
      </c>
      <c r="Q39" s="180">
        <f t="shared" si="2"/>
        <v>0</v>
      </c>
      <c r="R39" s="1"/>
    </row>
    <row r="40" spans="1:18" ht="12.75" x14ac:dyDescent="0.2">
      <c r="A40" s="159" t="s">
        <v>850</v>
      </c>
      <c r="B40" s="152" t="s">
        <v>84</v>
      </c>
      <c r="C40" s="153" t="s">
        <v>6</v>
      </c>
      <c r="D40" s="200" t="s">
        <v>851</v>
      </c>
      <c r="E40" s="154">
        <f>_xlfn.IFNA(INDEX('SD-ISD Debt,Sinking,Recr'!K:K, MATCH($B40, 'SD-ISD Debt,Sinking,Recr'!$B:$B, 0)), 0)</f>
        <v>175469.78</v>
      </c>
      <c r="F40" s="154">
        <f>_xlfn.IFNA(INDEX('SD-ISD Debt,Sinking,Recr'!V:V, MATCH($B40, 'SD-ISD Debt,Sinking,Recr'!$B:$B, 0)), 0)</f>
        <v>0</v>
      </c>
      <c r="G40" s="154">
        <f>_xlfn.IFNA(INDEX('SD-ISD Debt,Sinking,Recr'!AI:AI, MATCH($B40, 'SD-ISD Debt,Sinking,Recr'!$B:$B, 0)), 0)</f>
        <v>0</v>
      </c>
      <c r="H40" s="154">
        <f>_xlfn.IFNA(INDEX('SD Hold Harmless'!N:N, MATCH($B40, 'SD Hold Harmless'!$B:$B, 0)), 0)</f>
        <v>0</v>
      </c>
      <c r="I40" s="154">
        <f>_xlfn.IFNA(INDEX('SD Out of Formula'!J:J, MATCH($B40, 'SD Out of Formula'!$B:$B, 0)), 0)</f>
        <v>0</v>
      </c>
      <c r="J40" s="154">
        <f>_xlfn.IFNA(INDEX('ISD Operating'!P:P, MATCH($B40, 'ISD Operating'!$B:$B, 0)), 0)</f>
        <v>0</v>
      </c>
      <c r="K40" s="154">
        <f>_xlfn.IFNA(INDEX('ISD Operating'!AA:AA, MATCH($B40, 'ISD Operating'!$B:$B, 0)), 0)</f>
        <v>0</v>
      </c>
      <c r="L40" s="154">
        <f>_xlfn.IFNA(INDEX('ISD Operating'!AL:AL, MATCH($B40, 'ISD Operating'!$B:$B, 0)), 0)</f>
        <v>0</v>
      </c>
      <c r="M40" s="154">
        <f>_xlfn.IFNA(INDEX('ISD Operating'!AW:AW, MATCH($B40, 'ISD Operating'!B:B, 0)), 0)</f>
        <v>0</v>
      </c>
      <c r="N40" s="155">
        <f t="shared" si="0"/>
        <v>175469.78</v>
      </c>
      <c r="O40" s="180" t="s">
        <v>1679</v>
      </c>
      <c r="P40" s="180">
        <f t="shared" si="1"/>
        <v>175469.78</v>
      </c>
      <c r="Q40" s="180">
        <f t="shared" si="2"/>
        <v>0</v>
      </c>
      <c r="R40" s="1"/>
    </row>
    <row r="41" spans="1:18" ht="12.75" x14ac:dyDescent="0.2">
      <c r="A41" s="159" t="s">
        <v>852</v>
      </c>
      <c r="B41" s="152" t="s">
        <v>73</v>
      </c>
      <c r="C41" s="153" t="s">
        <v>6</v>
      </c>
      <c r="D41" s="200" t="s">
        <v>72</v>
      </c>
      <c r="E41" s="154">
        <f>_xlfn.IFNA(INDEX('SD-ISD Debt,Sinking,Recr'!K:K, MATCH($B41, 'SD-ISD Debt,Sinking,Recr'!$B:$B, 0)), 0)</f>
        <v>46908.87</v>
      </c>
      <c r="F41" s="154">
        <f>_xlfn.IFNA(INDEX('SD-ISD Debt,Sinking,Recr'!V:V, MATCH($B41, 'SD-ISD Debt,Sinking,Recr'!$B:$B, 0)), 0)</f>
        <v>0</v>
      </c>
      <c r="G41" s="154">
        <f>_xlfn.IFNA(INDEX('SD-ISD Debt,Sinking,Recr'!AI:AI, MATCH($B41, 'SD-ISD Debt,Sinking,Recr'!$B:$B, 0)), 0)</f>
        <v>0</v>
      </c>
      <c r="H41" s="154">
        <f>_xlfn.IFNA(INDEX('SD Hold Harmless'!N:N, MATCH($B41, 'SD Hold Harmless'!$B:$B, 0)), 0)</f>
        <v>0</v>
      </c>
      <c r="I41" s="154">
        <f>_xlfn.IFNA(INDEX('SD Out of Formula'!J:J, MATCH($B41, 'SD Out of Formula'!$B:$B, 0)), 0)</f>
        <v>0</v>
      </c>
      <c r="J41" s="154">
        <f>_xlfn.IFNA(INDEX('ISD Operating'!P:P, MATCH($B41, 'ISD Operating'!$B:$B, 0)), 0)</f>
        <v>0</v>
      </c>
      <c r="K41" s="154">
        <f>_xlfn.IFNA(INDEX('ISD Operating'!AA:AA, MATCH($B41, 'ISD Operating'!$B:$B, 0)), 0)</f>
        <v>0</v>
      </c>
      <c r="L41" s="154">
        <f>_xlfn.IFNA(INDEX('ISD Operating'!AL:AL, MATCH($B41, 'ISD Operating'!$B:$B, 0)), 0)</f>
        <v>0</v>
      </c>
      <c r="M41" s="154">
        <f>_xlfn.IFNA(INDEX('ISD Operating'!AW:AW, MATCH($B41, 'ISD Operating'!B:B, 0)), 0)</f>
        <v>0</v>
      </c>
      <c r="N41" s="155">
        <f t="shared" si="0"/>
        <v>46908.87</v>
      </c>
      <c r="O41" s="180" t="s">
        <v>1679</v>
      </c>
      <c r="P41" s="180">
        <f t="shared" si="1"/>
        <v>46908.87</v>
      </c>
      <c r="Q41" s="180">
        <f t="shared" si="2"/>
        <v>0</v>
      </c>
      <c r="R41" s="1"/>
    </row>
    <row r="42" spans="1:18" ht="12.75" x14ac:dyDescent="0.2">
      <c r="A42" s="159" t="s">
        <v>853</v>
      </c>
      <c r="B42" s="152" t="s">
        <v>255</v>
      </c>
      <c r="C42" s="153" t="s">
        <v>6</v>
      </c>
      <c r="D42" s="200" t="s">
        <v>72</v>
      </c>
      <c r="E42" s="154">
        <f>_xlfn.IFNA(INDEX('SD-ISD Debt,Sinking,Recr'!K:K, MATCH($B42, 'SD-ISD Debt,Sinking,Recr'!$B:$B, 0)), 0)</f>
        <v>0</v>
      </c>
      <c r="F42" s="154">
        <f>_xlfn.IFNA(INDEX('SD-ISD Debt,Sinking,Recr'!V:V, MATCH($B42, 'SD-ISD Debt,Sinking,Recr'!$B:$B, 0)), 0)</f>
        <v>0</v>
      </c>
      <c r="G42" s="154">
        <f>_xlfn.IFNA(INDEX('SD-ISD Debt,Sinking,Recr'!AI:AI, MATCH($B42, 'SD-ISD Debt,Sinking,Recr'!$B:$B, 0)), 0)</f>
        <v>0</v>
      </c>
      <c r="H42" s="154">
        <f>_xlfn.IFNA(INDEX('SD Hold Harmless'!N:N, MATCH($B42, 'SD Hold Harmless'!$B:$B, 0)), 0)</f>
        <v>0</v>
      </c>
      <c r="I42" s="154">
        <f>_xlfn.IFNA(INDEX('SD Out of Formula'!J:J, MATCH($B42, 'SD Out of Formula'!$B:$B, 0)), 0)</f>
        <v>0</v>
      </c>
      <c r="J42" s="154">
        <f>_xlfn.IFNA(INDEX('ISD Operating'!P:P, MATCH($B42, 'ISD Operating'!$B:$B, 0)), 0)</f>
        <v>0</v>
      </c>
      <c r="K42" s="154">
        <f>_xlfn.IFNA(INDEX('ISD Operating'!AA:AA, MATCH($B42, 'ISD Operating'!$B:$B, 0)), 0)</f>
        <v>0</v>
      </c>
      <c r="L42" s="154">
        <f>_xlfn.IFNA(INDEX('ISD Operating'!AL:AL, MATCH($B42, 'ISD Operating'!$B:$B, 0)), 0)</f>
        <v>0</v>
      </c>
      <c r="M42" s="154">
        <f>_xlfn.IFNA(INDEX('ISD Operating'!AW:AW, MATCH($B42, 'ISD Operating'!B:B, 0)), 0)</f>
        <v>0</v>
      </c>
      <c r="N42" s="155">
        <f t="shared" si="0"/>
        <v>0</v>
      </c>
      <c r="O42" s="180" t="s">
        <v>1573</v>
      </c>
      <c r="P42" s="180">
        <f t="shared" si="1"/>
        <v>0</v>
      </c>
      <c r="Q42" s="180">
        <f t="shared" si="2"/>
        <v>0</v>
      </c>
      <c r="R42" s="1"/>
    </row>
    <row r="43" spans="1:18" ht="12.75" x14ac:dyDescent="0.2">
      <c r="A43" s="159" t="s">
        <v>854</v>
      </c>
      <c r="B43" s="152" t="s">
        <v>536</v>
      </c>
      <c r="C43" s="153" t="s">
        <v>6</v>
      </c>
      <c r="D43" s="200" t="s">
        <v>855</v>
      </c>
      <c r="E43" s="154">
        <f>_xlfn.IFNA(INDEX('SD-ISD Debt,Sinking,Recr'!K:K, MATCH($B43, 'SD-ISD Debt,Sinking,Recr'!$B:$B, 0)), 0)</f>
        <v>4654.7299999999996</v>
      </c>
      <c r="F43" s="154">
        <f>_xlfn.IFNA(INDEX('SD-ISD Debt,Sinking,Recr'!V:V, MATCH($B43, 'SD-ISD Debt,Sinking,Recr'!$B:$B, 0)), 0)</f>
        <v>0</v>
      </c>
      <c r="G43" s="154">
        <f>_xlfn.IFNA(INDEX('SD-ISD Debt,Sinking,Recr'!AI:AI, MATCH($B43, 'SD-ISD Debt,Sinking,Recr'!$B:$B, 0)), 0)</f>
        <v>0</v>
      </c>
      <c r="H43" s="154">
        <f>_xlfn.IFNA(INDEX('SD Hold Harmless'!N:N, MATCH($B43, 'SD Hold Harmless'!$B:$B, 0)), 0)</f>
        <v>0</v>
      </c>
      <c r="I43" s="154">
        <f>_xlfn.IFNA(INDEX('SD Out of Formula'!J:J, MATCH($B43, 'SD Out of Formula'!$B:$B, 0)), 0)</f>
        <v>0</v>
      </c>
      <c r="J43" s="154">
        <f>_xlfn.IFNA(INDEX('ISD Operating'!P:P, MATCH($B43, 'ISD Operating'!$B:$B, 0)), 0)</f>
        <v>0</v>
      </c>
      <c r="K43" s="154">
        <f>_xlfn.IFNA(INDEX('ISD Operating'!AA:AA, MATCH($B43, 'ISD Operating'!$B:$B, 0)), 0)</f>
        <v>0</v>
      </c>
      <c r="L43" s="154">
        <f>_xlfn.IFNA(INDEX('ISD Operating'!AL:AL, MATCH($B43, 'ISD Operating'!$B:$B, 0)), 0)</f>
        <v>0</v>
      </c>
      <c r="M43" s="154">
        <f>_xlfn.IFNA(INDEX('ISD Operating'!AW:AW, MATCH($B43, 'ISD Operating'!B:B, 0)), 0)</f>
        <v>0</v>
      </c>
      <c r="N43" s="155">
        <f t="shared" si="0"/>
        <v>4654.7299999999996</v>
      </c>
      <c r="O43" s="180" t="s">
        <v>1680</v>
      </c>
      <c r="P43" s="180">
        <f t="shared" si="1"/>
        <v>0</v>
      </c>
      <c r="Q43" s="180">
        <f t="shared" si="2"/>
        <v>4654.7299999999996</v>
      </c>
      <c r="R43" s="1"/>
    </row>
    <row r="44" spans="1:18" ht="38.25" x14ac:dyDescent="0.2">
      <c r="A44" s="159" t="s">
        <v>856</v>
      </c>
      <c r="B44" s="152" t="s">
        <v>104</v>
      </c>
      <c r="C44" s="153" t="s">
        <v>6</v>
      </c>
      <c r="D44" s="200" t="s">
        <v>857</v>
      </c>
      <c r="E44" s="154">
        <f>_xlfn.IFNA(INDEX('SD-ISD Debt,Sinking,Recr'!K:K, MATCH($B44, 'SD-ISD Debt,Sinking,Recr'!$B:$B, 0)), 0)</f>
        <v>5898.78</v>
      </c>
      <c r="F44" s="154">
        <f>_xlfn.IFNA(INDEX('SD-ISD Debt,Sinking,Recr'!V:V, MATCH($B44, 'SD-ISD Debt,Sinking,Recr'!$B:$B, 0)), 0)</f>
        <v>0</v>
      </c>
      <c r="G44" s="154">
        <f>_xlfn.IFNA(INDEX('SD-ISD Debt,Sinking,Recr'!AI:AI, MATCH($B44, 'SD-ISD Debt,Sinking,Recr'!$B:$B, 0)), 0)</f>
        <v>0</v>
      </c>
      <c r="H44" s="154">
        <f>_xlfn.IFNA(INDEX('SD Hold Harmless'!N:N, MATCH($B44, 'SD Hold Harmless'!$B:$B, 0)), 0)</f>
        <v>0</v>
      </c>
      <c r="I44" s="154">
        <f>_xlfn.IFNA(INDEX('SD Out of Formula'!J:J, MATCH($B44, 'SD Out of Formula'!$B:$B, 0)), 0)</f>
        <v>0</v>
      </c>
      <c r="J44" s="154">
        <f>_xlfn.IFNA(INDEX('ISD Operating'!P:P, MATCH($B44, 'ISD Operating'!$B:$B, 0)), 0)</f>
        <v>0</v>
      </c>
      <c r="K44" s="154">
        <f>_xlfn.IFNA(INDEX('ISD Operating'!AA:AA, MATCH($B44, 'ISD Operating'!$B:$B, 0)), 0)</f>
        <v>0</v>
      </c>
      <c r="L44" s="154">
        <f>_xlfn.IFNA(INDEX('ISD Operating'!AL:AL, MATCH($B44, 'ISD Operating'!$B:$B, 0)), 0)</f>
        <v>0</v>
      </c>
      <c r="M44" s="154">
        <f>_xlfn.IFNA(INDEX('ISD Operating'!AW:AW, MATCH($B44, 'ISD Operating'!B:B, 0)), 0)</f>
        <v>0</v>
      </c>
      <c r="N44" s="155">
        <f t="shared" si="0"/>
        <v>5898.78</v>
      </c>
      <c r="O44" s="180" t="s">
        <v>1680</v>
      </c>
      <c r="P44" s="180">
        <f t="shared" si="1"/>
        <v>0</v>
      </c>
      <c r="Q44" s="180">
        <f t="shared" si="2"/>
        <v>5898.78</v>
      </c>
      <c r="R44" s="1"/>
    </row>
    <row r="45" spans="1:18" ht="12.75" x14ac:dyDescent="0.2">
      <c r="A45" s="159" t="s">
        <v>858</v>
      </c>
      <c r="B45" s="156" t="s">
        <v>275</v>
      </c>
      <c r="C45" s="153" t="s">
        <v>6</v>
      </c>
      <c r="D45" s="200" t="s">
        <v>103</v>
      </c>
      <c r="E45" s="154">
        <f>_xlfn.IFNA(INDEX('SD-ISD Debt,Sinking,Recr'!K:K, MATCH($B45, 'SD-ISD Debt,Sinking,Recr'!$B:$B, 0)), 0)</f>
        <v>3383.67</v>
      </c>
      <c r="F45" s="154">
        <f>_xlfn.IFNA(INDEX('SD-ISD Debt,Sinking,Recr'!V:V, MATCH($B45, 'SD-ISD Debt,Sinking,Recr'!$B:$B, 0)), 0)</f>
        <v>0</v>
      </c>
      <c r="G45" s="154">
        <f>_xlfn.IFNA(INDEX('SD-ISD Debt,Sinking,Recr'!AI:AI, MATCH($B45, 'SD-ISD Debt,Sinking,Recr'!$B:$B, 0)), 0)</f>
        <v>0</v>
      </c>
      <c r="H45" s="154">
        <f>_xlfn.IFNA(INDEX('SD Hold Harmless'!N:N, MATCH($B45, 'SD Hold Harmless'!$B:$B, 0)), 0)</f>
        <v>0</v>
      </c>
      <c r="I45" s="154">
        <f>_xlfn.IFNA(INDEX('SD Out of Formula'!J:J, MATCH($B45, 'SD Out of Formula'!$B:$B, 0)), 0)</f>
        <v>0</v>
      </c>
      <c r="J45" s="154">
        <f>_xlfn.IFNA(INDEX('ISD Operating'!P:P, MATCH($B45, 'ISD Operating'!$B:$B, 0)), 0)</f>
        <v>0</v>
      </c>
      <c r="K45" s="154">
        <f>_xlfn.IFNA(INDEX('ISD Operating'!AA:AA, MATCH($B45, 'ISD Operating'!$B:$B, 0)), 0)</f>
        <v>0</v>
      </c>
      <c r="L45" s="154">
        <f>_xlfn.IFNA(INDEX('ISD Operating'!AL:AL, MATCH($B45, 'ISD Operating'!$B:$B, 0)), 0)</f>
        <v>0</v>
      </c>
      <c r="M45" s="154">
        <f>_xlfn.IFNA(INDEX('ISD Operating'!AW:AW, MATCH($B45, 'ISD Operating'!B:B, 0)), 0)</f>
        <v>0</v>
      </c>
      <c r="N45" s="155">
        <f t="shared" si="0"/>
        <v>3383.67</v>
      </c>
      <c r="O45" s="180" t="s">
        <v>1679</v>
      </c>
      <c r="P45" s="180">
        <f t="shared" si="1"/>
        <v>3383.67</v>
      </c>
      <c r="Q45" s="180">
        <f t="shared" si="2"/>
        <v>0</v>
      </c>
      <c r="R45" s="1"/>
    </row>
    <row r="46" spans="1:18" ht="25.5" x14ac:dyDescent="0.2">
      <c r="A46" s="159" t="s">
        <v>695</v>
      </c>
      <c r="B46" s="152" t="s">
        <v>108</v>
      </c>
      <c r="C46" s="153" t="s">
        <v>29</v>
      </c>
      <c r="D46" s="200" t="s">
        <v>696</v>
      </c>
      <c r="E46" s="154">
        <f>_xlfn.IFNA(INDEX('SD-ISD Debt,Sinking,Recr'!K:K, MATCH($B46, 'SD-ISD Debt,Sinking,Recr'!$B:$B, 0)), 0)</f>
        <v>0</v>
      </c>
      <c r="F46" s="154">
        <f>_xlfn.IFNA(INDEX('SD-ISD Debt,Sinking,Recr'!V:V, MATCH($B46, 'SD-ISD Debt,Sinking,Recr'!$B:$B, 0)), 0)</f>
        <v>0</v>
      </c>
      <c r="G46" s="154">
        <f>_xlfn.IFNA(INDEX('SD-ISD Debt,Sinking,Recr'!AI:AI, MATCH($B46, 'SD-ISD Debt,Sinking,Recr'!$B:$B, 0)), 0)</f>
        <v>0</v>
      </c>
      <c r="H46" s="154">
        <f>_xlfn.IFNA(INDEX('SD Hold Harmless'!N:N, MATCH($B46, 'SD Hold Harmless'!$B:$B, 0)), 0)</f>
        <v>0</v>
      </c>
      <c r="I46" s="154">
        <f>_xlfn.IFNA(INDEX('SD Out of Formula'!J:J, MATCH($B46, 'SD Out of Formula'!$B:$B, 0)), 0)</f>
        <v>0</v>
      </c>
      <c r="J46" s="154">
        <f>_xlfn.IFNA(INDEX('ISD Operating'!P:P, MATCH($B46, 'ISD Operating'!$B:$B, 0)), 0)</f>
        <v>8740.84</v>
      </c>
      <c r="K46" s="154">
        <f>_xlfn.IFNA(INDEX('ISD Operating'!AA:AA, MATCH($B46, 'ISD Operating'!$B:$B, 0)), 0)</f>
        <v>109969.28</v>
      </c>
      <c r="L46" s="154">
        <f>_xlfn.IFNA(INDEX('ISD Operating'!AL:AL, MATCH($B46, 'ISD Operating'!$B:$B, 0)), 0)</f>
        <v>0</v>
      </c>
      <c r="M46" s="154">
        <f>_xlfn.IFNA(INDEX('ISD Operating'!AW:AW, MATCH($B46, 'ISD Operating'!B:B, 0)), 0)</f>
        <v>0</v>
      </c>
      <c r="N46" s="155">
        <f t="shared" si="0"/>
        <v>118710.12</v>
      </c>
      <c r="O46" s="180" t="s">
        <v>1680</v>
      </c>
      <c r="P46" s="180">
        <f t="shared" si="1"/>
        <v>0</v>
      </c>
      <c r="Q46" s="180">
        <f t="shared" si="2"/>
        <v>118710.12</v>
      </c>
      <c r="R46" s="1"/>
    </row>
    <row r="47" spans="1:18" ht="12.75" x14ac:dyDescent="0.2">
      <c r="A47" s="159" t="s">
        <v>859</v>
      </c>
      <c r="B47" s="152" t="s">
        <v>102</v>
      </c>
      <c r="C47" s="153" t="s">
        <v>6</v>
      </c>
      <c r="D47" s="200" t="s">
        <v>101</v>
      </c>
      <c r="E47" s="154">
        <f>_xlfn.IFNA(INDEX('SD-ISD Debt,Sinking,Recr'!K:K, MATCH($B47, 'SD-ISD Debt,Sinking,Recr'!$B:$B, 0)), 0)</f>
        <v>0</v>
      </c>
      <c r="F47" s="154">
        <f>_xlfn.IFNA(INDEX('SD-ISD Debt,Sinking,Recr'!V:V, MATCH($B47, 'SD-ISD Debt,Sinking,Recr'!$B:$B, 0)), 0)</f>
        <v>57479.85</v>
      </c>
      <c r="G47" s="154">
        <f>_xlfn.IFNA(INDEX('SD-ISD Debt,Sinking,Recr'!AI:AI, MATCH($B47, 'SD-ISD Debt,Sinking,Recr'!$B:$B, 0)), 0)</f>
        <v>0</v>
      </c>
      <c r="H47" s="154">
        <f>_xlfn.IFNA(INDEX('SD Hold Harmless'!N:N, MATCH($B47, 'SD Hold Harmless'!$B:$B, 0)), 0)</f>
        <v>0</v>
      </c>
      <c r="I47" s="154">
        <f>_xlfn.IFNA(INDEX('SD Out of Formula'!J:J, MATCH($B47, 'SD Out of Formula'!$B:$B, 0)), 0)</f>
        <v>0</v>
      </c>
      <c r="J47" s="154">
        <f>_xlfn.IFNA(INDEX('ISD Operating'!P:P, MATCH($B47, 'ISD Operating'!$B:$B, 0)), 0)</f>
        <v>0</v>
      </c>
      <c r="K47" s="154">
        <f>_xlfn.IFNA(INDEX('ISD Operating'!AA:AA, MATCH($B47, 'ISD Operating'!$B:$B, 0)), 0)</f>
        <v>0</v>
      </c>
      <c r="L47" s="154">
        <f>_xlfn.IFNA(INDEX('ISD Operating'!AL:AL, MATCH($B47, 'ISD Operating'!$B:$B, 0)), 0)</f>
        <v>0</v>
      </c>
      <c r="M47" s="154">
        <f>_xlfn.IFNA(INDEX('ISD Operating'!AW:AW, MATCH($B47, 'ISD Operating'!B:B, 0)), 0)</f>
        <v>0</v>
      </c>
      <c r="N47" s="155">
        <f t="shared" si="0"/>
        <v>57479.85</v>
      </c>
      <c r="O47" s="180" t="s">
        <v>1679</v>
      </c>
      <c r="P47" s="180">
        <f t="shared" si="1"/>
        <v>57479.85</v>
      </c>
      <c r="Q47" s="180">
        <f t="shared" si="2"/>
        <v>0</v>
      </c>
      <c r="R47" s="1"/>
    </row>
    <row r="48" spans="1:18" ht="12.75" x14ac:dyDescent="0.2">
      <c r="A48" s="159" t="s">
        <v>860</v>
      </c>
      <c r="B48" s="152" t="s">
        <v>602</v>
      </c>
      <c r="C48" s="153" t="s">
        <v>6</v>
      </c>
      <c r="D48" s="200" t="s">
        <v>101</v>
      </c>
      <c r="E48" s="154">
        <f>_xlfn.IFNA(INDEX('SD-ISD Debt,Sinking,Recr'!K:K, MATCH($B48, 'SD-ISD Debt,Sinking,Recr'!$B:$B, 0)), 0)</f>
        <v>52430.18</v>
      </c>
      <c r="F48" s="154">
        <f>_xlfn.IFNA(INDEX('SD-ISD Debt,Sinking,Recr'!V:V, MATCH($B48, 'SD-ISD Debt,Sinking,Recr'!$B:$B, 0)), 0)</f>
        <v>13814.3</v>
      </c>
      <c r="G48" s="154">
        <f>_xlfn.IFNA(INDEX('SD-ISD Debt,Sinking,Recr'!AI:AI, MATCH($B48, 'SD-ISD Debt,Sinking,Recr'!$B:$B, 0)), 0)</f>
        <v>0</v>
      </c>
      <c r="H48" s="154">
        <f>_xlfn.IFNA(INDEX('SD Hold Harmless'!N:N, MATCH($B48, 'SD Hold Harmless'!$B:$B, 0)), 0)</f>
        <v>0</v>
      </c>
      <c r="I48" s="154">
        <f>_xlfn.IFNA(INDEX('SD Out of Formula'!J:J, MATCH($B48, 'SD Out of Formula'!$B:$B, 0)), 0)</f>
        <v>0</v>
      </c>
      <c r="J48" s="154">
        <f>_xlfn.IFNA(INDEX('ISD Operating'!P:P, MATCH($B48, 'ISD Operating'!$B:$B, 0)), 0)</f>
        <v>0</v>
      </c>
      <c r="K48" s="154">
        <f>_xlfn.IFNA(INDEX('ISD Operating'!AA:AA, MATCH($B48, 'ISD Operating'!$B:$B, 0)), 0)</f>
        <v>0</v>
      </c>
      <c r="L48" s="154">
        <f>_xlfn.IFNA(INDEX('ISD Operating'!AL:AL, MATCH($B48, 'ISD Operating'!$B:$B, 0)), 0)</f>
        <v>0</v>
      </c>
      <c r="M48" s="154">
        <f>_xlfn.IFNA(INDEX('ISD Operating'!AW:AW, MATCH($B48, 'ISD Operating'!B:B, 0)), 0)</f>
        <v>0</v>
      </c>
      <c r="N48" s="155">
        <f t="shared" si="0"/>
        <v>66244.479999999996</v>
      </c>
      <c r="O48" s="180" t="s">
        <v>1679</v>
      </c>
      <c r="P48" s="180">
        <f t="shared" si="1"/>
        <v>66244.479999999996</v>
      </c>
      <c r="Q48" s="180">
        <f t="shared" si="2"/>
        <v>0</v>
      </c>
      <c r="R48" s="1"/>
    </row>
    <row r="49" spans="1:18" ht="12.75" x14ac:dyDescent="0.2">
      <c r="A49" s="159" t="s">
        <v>861</v>
      </c>
      <c r="B49" s="152" t="s">
        <v>390</v>
      </c>
      <c r="C49" s="153" t="s">
        <v>6</v>
      </c>
      <c r="D49" s="200" t="s">
        <v>101</v>
      </c>
      <c r="E49" s="154">
        <f>_xlfn.IFNA(INDEX('SD-ISD Debt,Sinking,Recr'!K:K, MATCH($B49, 'SD-ISD Debt,Sinking,Recr'!$B:$B, 0)), 0)</f>
        <v>21769.89</v>
      </c>
      <c r="F49" s="154">
        <f>_xlfn.IFNA(INDEX('SD-ISD Debt,Sinking,Recr'!V:V, MATCH($B49, 'SD-ISD Debt,Sinking,Recr'!$B:$B, 0)), 0)</f>
        <v>28143.88</v>
      </c>
      <c r="G49" s="154">
        <f>_xlfn.IFNA(INDEX('SD-ISD Debt,Sinking,Recr'!AI:AI, MATCH($B49, 'SD-ISD Debt,Sinking,Recr'!$B:$B, 0)), 0)</f>
        <v>0</v>
      </c>
      <c r="H49" s="154">
        <f>_xlfn.IFNA(INDEX('SD Hold Harmless'!N:N, MATCH($B49, 'SD Hold Harmless'!$B:$B, 0)), 0)</f>
        <v>0</v>
      </c>
      <c r="I49" s="154">
        <f>_xlfn.IFNA(INDEX('SD Out of Formula'!J:J, MATCH($B49, 'SD Out of Formula'!$B:$B, 0)), 0)</f>
        <v>0</v>
      </c>
      <c r="J49" s="154">
        <f>_xlfn.IFNA(INDEX('ISD Operating'!P:P, MATCH($B49, 'ISD Operating'!$B:$B, 0)), 0)</f>
        <v>0</v>
      </c>
      <c r="K49" s="154">
        <f>_xlfn.IFNA(INDEX('ISD Operating'!AA:AA, MATCH($B49, 'ISD Operating'!$B:$B, 0)), 0)</f>
        <v>0</v>
      </c>
      <c r="L49" s="154">
        <f>_xlfn.IFNA(INDEX('ISD Operating'!AL:AL, MATCH($B49, 'ISD Operating'!$B:$B, 0)), 0)</f>
        <v>0</v>
      </c>
      <c r="M49" s="154">
        <f>_xlfn.IFNA(INDEX('ISD Operating'!AW:AW, MATCH($B49, 'ISD Operating'!B:B, 0)), 0)</f>
        <v>0</v>
      </c>
      <c r="N49" s="155">
        <f t="shared" si="0"/>
        <v>49913.770000000004</v>
      </c>
      <c r="O49" s="180" t="s">
        <v>1679</v>
      </c>
      <c r="P49" s="180">
        <f t="shared" si="1"/>
        <v>49913.770000000004</v>
      </c>
      <c r="Q49" s="180">
        <f t="shared" si="2"/>
        <v>0</v>
      </c>
      <c r="R49" s="1"/>
    </row>
    <row r="50" spans="1:18" ht="12.75" x14ac:dyDescent="0.2">
      <c r="A50" s="159" t="s">
        <v>862</v>
      </c>
      <c r="B50" s="152" t="s">
        <v>560</v>
      </c>
      <c r="C50" s="153" t="s">
        <v>6</v>
      </c>
      <c r="D50" s="200" t="s">
        <v>101</v>
      </c>
      <c r="E50" s="154">
        <f>_xlfn.IFNA(INDEX('SD-ISD Debt,Sinking,Recr'!K:K, MATCH($B50, 'SD-ISD Debt,Sinking,Recr'!$B:$B, 0)), 0)</f>
        <v>0</v>
      </c>
      <c r="F50" s="154">
        <f>_xlfn.IFNA(INDEX('SD-ISD Debt,Sinking,Recr'!V:V, MATCH($B50, 'SD-ISD Debt,Sinking,Recr'!$B:$B, 0)), 0)</f>
        <v>0</v>
      </c>
      <c r="G50" s="154">
        <f>_xlfn.IFNA(INDEX('SD-ISD Debt,Sinking,Recr'!AI:AI, MATCH($B50, 'SD-ISD Debt,Sinking,Recr'!$B:$B, 0)), 0)</f>
        <v>0</v>
      </c>
      <c r="H50" s="154">
        <f>_xlfn.IFNA(INDEX('SD Hold Harmless'!N:N, MATCH($B50, 'SD Hold Harmless'!$B:$B, 0)), 0)</f>
        <v>0</v>
      </c>
      <c r="I50" s="154">
        <f>_xlfn.IFNA(INDEX('SD Out of Formula'!J:J, MATCH($B50, 'SD Out of Formula'!$B:$B, 0)), 0)</f>
        <v>0</v>
      </c>
      <c r="J50" s="154">
        <f>_xlfn.IFNA(INDEX('ISD Operating'!P:P, MATCH($B50, 'ISD Operating'!$B:$B, 0)), 0)</f>
        <v>0</v>
      </c>
      <c r="K50" s="154">
        <f>_xlfn.IFNA(INDEX('ISD Operating'!AA:AA, MATCH($B50, 'ISD Operating'!$B:$B, 0)), 0)</f>
        <v>0</v>
      </c>
      <c r="L50" s="154">
        <f>_xlfn.IFNA(INDEX('ISD Operating'!AL:AL, MATCH($B50, 'ISD Operating'!$B:$B, 0)), 0)</f>
        <v>0</v>
      </c>
      <c r="M50" s="154">
        <f>_xlfn.IFNA(INDEX('ISD Operating'!AW:AW, MATCH($B50, 'ISD Operating'!B:B, 0)), 0)</f>
        <v>0</v>
      </c>
      <c r="N50" s="155">
        <f t="shared" si="0"/>
        <v>0</v>
      </c>
      <c r="O50" s="180" t="s">
        <v>1573</v>
      </c>
      <c r="P50" s="180">
        <f t="shared" si="1"/>
        <v>0</v>
      </c>
      <c r="Q50" s="180">
        <f t="shared" si="2"/>
        <v>0</v>
      </c>
      <c r="R50" s="1"/>
    </row>
    <row r="51" spans="1:18" ht="12.75" x14ac:dyDescent="0.2">
      <c r="A51" s="159" t="s">
        <v>863</v>
      </c>
      <c r="B51" s="152" t="s">
        <v>283</v>
      </c>
      <c r="C51" s="153" t="s">
        <v>6</v>
      </c>
      <c r="D51" s="200" t="s">
        <v>101</v>
      </c>
      <c r="E51" s="154">
        <f>_xlfn.IFNA(INDEX('SD-ISD Debt,Sinking,Recr'!K:K, MATCH($B51, 'SD-ISD Debt,Sinking,Recr'!$B:$B, 0)), 0)</f>
        <v>0</v>
      </c>
      <c r="F51" s="154">
        <f>_xlfn.IFNA(INDEX('SD-ISD Debt,Sinking,Recr'!V:V, MATCH($B51, 'SD-ISD Debt,Sinking,Recr'!$B:$B, 0)), 0)</f>
        <v>0</v>
      </c>
      <c r="G51" s="154">
        <f>_xlfn.IFNA(INDEX('SD-ISD Debt,Sinking,Recr'!AI:AI, MATCH($B51, 'SD-ISD Debt,Sinking,Recr'!$B:$B, 0)), 0)</f>
        <v>0</v>
      </c>
      <c r="H51" s="154">
        <f>_xlfn.IFNA(INDEX('SD Hold Harmless'!N:N, MATCH($B51, 'SD Hold Harmless'!$B:$B, 0)), 0)</f>
        <v>0</v>
      </c>
      <c r="I51" s="154">
        <f>_xlfn.IFNA(INDEX('SD Out of Formula'!J:J, MATCH($B51, 'SD Out of Formula'!$B:$B, 0)), 0)</f>
        <v>0</v>
      </c>
      <c r="J51" s="154">
        <f>_xlfn.IFNA(INDEX('ISD Operating'!P:P, MATCH($B51, 'ISD Operating'!$B:$B, 0)), 0)</f>
        <v>0</v>
      </c>
      <c r="K51" s="154">
        <f>_xlfn.IFNA(INDEX('ISD Operating'!AA:AA, MATCH($B51, 'ISD Operating'!$B:$B, 0)), 0)</f>
        <v>0</v>
      </c>
      <c r="L51" s="154">
        <f>_xlfn.IFNA(INDEX('ISD Operating'!AL:AL, MATCH($B51, 'ISD Operating'!$B:$B, 0)), 0)</f>
        <v>0</v>
      </c>
      <c r="M51" s="154">
        <f>_xlfn.IFNA(INDEX('ISD Operating'!AW:AW, MATCH($B51, 'ISD Operating'!B:B, 0)), 0)</f>
        <v>0</v>
      </c>
      <c r="N51" s="155">
        <f t="shared" si="0"/>
        <v>0</v>
      </c>
      <c r="O51" s="180" t="s">
        <v>1573</v>
      </c>
      <c r="P51" s="180">
        <f t="shared" si="1"/>
        <v>0</v>
      </c>
      <c r="Q51" s="180">
        <f t="shared" si="2"/>
        <v>0</v>
      </c>
      <c r="R51" s="1"/>
    </row>
    <row r="52" spans="1:18" ht="12.75" x14ac:dyDescent="0.2">
      <c r="A52" s="159" t="s">
        <v>864</v>
      </c>
      <c r="B52" s="152" t="s">
        <v>485</v>
      </c>
      <c r="C52" s="153" t="s">
        <v>6</v>
      </c>
      <c r="D52" s="200" t="s">
        <v>101</v>
      </c>
      <c r="E52" s="154">
        <f>_xlfn.IFNA(INDEX('SD-ISD Debt,Sinking,Recr'!K:K, MATCH($B52, 'SD-ISD Debt,Sinking,Recr'!$B:$B, 0)), 0)</f>
        <v>1347.78</v>
      </c>
      <c r="F52" s="154">
        <f>_xlfn.IFNA(INDEX('SD-ISD Debt,Sinking,Recr'!V:V, MATCH($B52, 'SD-ISD Debt,Sinking,Recr'!$B:$B, 0)), 0)</f>
        <v>0</v>
      </c>
      <c r="G52" s="154">
        <f>_xlfn.IFNA(INDEX('SD-ISD Debt,Sinking,Recr'!AI:AI, MATCH($B52, 'SD-ISD Debt,Sinking,Recr'!$B:$B, 0)), 0)</f>
        <v>0</v>
      </c>
      <c r="H52" s="154">
        <f>_xlfn.IFNA(INDEX('SD Hold Harmless'!N:N, MATCH($B52, 'SD Hold Harmless'!$B:$B, 0)), 0)</f>
        <v>0</v>
      </c>
      <c r="I52" s="154">
        <f>_xlfn.IFNA(INDEX('SD Out of Formula'!J:J, MATCH($B52, 'SD Out of Formula'!$B:$B, 0)), 0)</f>
        <v>5203.18</v>
      </c>
      <c r="J52" s="154">
        <f>_xlfn.IFNA(INDEX('ISD Operating'!P:P, MATCH($B52, 'ISD Operating'!$B:$B, 0)), 0)</f>
        <v>0</v>
      </c>
      <c r="K52" s="154">
        <f>_xlfn.IFNA(INDEX('ISD Operating'!AA:AA, MATCH($B52, 'ISD Operating'!$B:$B, 0)), 0)</f>
        <v>0</v>
      </c>
      <c r="L52" s="154">
        <f>_xlfn.IFNA(INDEX('ISD Operating'!AL:AL, MATCH($B52, 'ISD Operating'!$B:$B, 0)), 0)</f>
        <v>0</v>
      </c>
      <c r="M52" s="154">
        <f>_xlfn.IFNA(INDEX('ISD Operating'!AW:AW, MATCH($B52, 'ISD Operating'!B:B, 0)), 0)</f>
        <v>0</v>
      </c>
      <c r="N52" s="155">
        <f t="shared" si="0"/>
        <v>6550.96</v>
      </c>
      <c r="O52" s="180" t="s">
        <v>1679</v>
      </c>
      <c r="P52" s="180">
        <f t="shared" si="1"/>
        <v>6550.96</v>
      </c>
      <c r="Q52" s="180">
        <f t="shared" si="2"/>
        <v>0</v>
      </c>
      <c r="R52" s="1"/>
    </row>
    <row r="53" spans="1:18" ht="12.75" x14ac:dyDescent="0.2">
      <c r="A53" s="159" t="s">
        <v>865</v>
      </c>
      <c r="B53" s="152" t="s">
        <v>128</v>
      </c>
      <c r="C53" s="153" t="s">
        <v>6</v>
      </c>
      <c r="D53" s="200" t="s">
        <v>866</v>
      </c>
      <c r="E53" s="154">
        <f>_xlfn.IFNA(INDEX('SD-ISD Debt,Sinking,Recr'!K:K, MATCH($B53, 'SD-ISD Debt,Sinking,Recr'!$B:$B, 0)), 0)</f>
        <v>0</v>
      </c>
      <c r="F53" s="154">
        <f>_xlfn.IFNA(INDEX('SD-ISD Debt,Sinking,Recr'!V:V, MATCH($B53, 'SD-ISD Debt,Sinking,Recr'!$B:$B, 0)), 0)</f>
        <v>0</v>
      </c>
      <c r="G53" s="154">
        <f>_xlfn.IFNA(INDEX('SD-ISD Debt,Sinking,Recr'!AI:AI, MATCH($B53, 'SD-ISD Debt,Sinking,Recr'!$B:$B, 0)), 0)</f>
        <v>0</v>
      </c>
      <c r="H53" s="154">
        <f>_xlfn.IFNA(INDEX('SD Hold Harmless'!N:N, MATCH($B53, 'SD Hold Harmless'!$B:$B, 0)), 0)</f>
        <v>0</v>
      </c>
      <c r="I53" s="154">
        <f>_xlfn.IFNA(INDEX('SD Out of Formula'!J:J, MATCH($B53, 'SD Out of Formula'!$B:$B, 0)), 0)</f>
        <v>0</v>
      </c>
      <c r="J53" s="154">
        <f>_xlfn.IFNA(INDEX('ISD Operating'!P:P, MATCH($B53, 'ISD Operating'!$B:$B, 0)), 0)</f>
        <v>0</v>
      </c>
      <c r="K53" s="154">
        <f>_xlfn.IFNA(INDEX('ISD Operating'!AA:AA, MATCH($B53, 'ISD Operating'!$B:$B, 0)), 0)</f>
        <v>0</v>
      </c>
      <c r="L53" s="154">
        <f>_xlfn.IFNA(INDEX('ISD Operating'!AL:AL, MATCH($B53, 'ISD Operating'!$B:$B, 0)), 0)</f>
        <v>0</v>
      </c>
      <c r="M53" s="154">
        <f>_xlfn.IFNA(INDEX('ISD Operating'!AW:AW, MATCH($B53, 'ISD Operating'!B:B, 0)), 0)</f>
        <v>0</v>
      </c>
      <c r="N53" s="155">
        <f t="shared" si="0"/>
        <v>0</v>
      </c>
      <c r="O53" s="180" t="s">
        <v>1573</v>
      </c>
      <c r="P53" s="180">
        <f t="shared" si="1"/>
        <v>0</v>
      </c>
      <c r="Q53" s="180">
        <f t="shared" si="2"/>
        <v>0</v>
      </c>
      <c r="R53" s="1"/>
    </row>
    <row r="54" spans="1:18" ht="12.75" x14ac:dyDescent="0.2">
      <c r="A54" s="159" t="s">
        <v>867</v>
      </c>
      <c r="B54" s="152" t="s">
        <v>110</v>
      </c>
      <c r="C54" s="153" t="s">
        <v>6</v>
      </c>
      <c r="D54" s="200" t="s">
        <v>101</v>
      </c>
      <c r="E54" s="154">
        <f>_xlfn.IFNA(INDEX('SD-ISD Debt,Sinking,Recr'!K:K, MATCH($B54, 'SD-ISD Debt,Sinking,Recr'!$B:$B, 0)), 0)</f>
        <v>6359.18</v>
      </c>
      <c r="F54" s="154">
        <f>_xlfn.IFNA(INDEX('SD-ISD Debt,Sinking,Recr'!V:V, MATCH($B54, 'SD-ISD Debt,Sinking,Recr'!$B:$B, 0)), 0)</f>
        <v>3665.67</v>
      </c>
      <c r="G54" s="154">
        <f>_xlfn.IFNA(INDEX('SD-ISD Debt,Sinking,Recr'!AI:AI, MATCH($B54, 'SD-ISD Debt,Sinking,Recr'!$B:$B, 0)), 0)</f>
        <v>0</v>
      </c>
      <c r="H54" s="154">
        <f>_xlfn.IFNA(INDEX('SD Hold Harmless'!N:N, MATCH($B54, 'SD Hold Harmless'!$B:$B, 0)), 0)</f>
        <v>0</v>
      </c>
      <c r="I54" s="154">
        <f>_xlfn.IFNA(INDEX('SD Out of Formula'!J:J, MATCH($B54, 'SD Out of Formula'!$B:$B, 0)), 0)</f>
        <v>0</v>
      </c>
      <c r="J54" s="154">
        <f>_xlfn.IFNA(INDEX('ISD Operating'!P:P, MATCH($B54, 'ISD Operating'!$B:$B, 0)), 0)</f>
        <v>0</v>
      </c>
      <c r="K54" s="154">
        <f>_xlfn.IFNA(INDEX('ISD Operating'!AA:AA, MATCH($B54, 'ISD Operating'!$B:$B, 0)), 0)</f>
        <v>0</v>
      </c>
      <c r="L54" s="154">
        <f>_xlfn.IFNA(INDEX('ISD Operating'!AL:AL, MATCH($B54, 'ISD Operating'!$B:$B, 0)), 0)</f>
        <v>0</v>
      </c>
      <c r="M54" s="154">
        <f>_xlfn.IFNA(INDEX('ISD Operating'!AW:AW, MATCH($B54, 'ISD Operating'!B:B, 0)), 0)</f>
        <v>0</v>
      </c>
      <c r="N54" s="155">
        <f t="shared" si="0"/>
        <v>10024.85</v>
      </c>
      <c r="O54" s="180" t="s">
        <v>1679</v>
      </c>
      <c r="P54" s="180">
        <f t="shared" si="1"/>
        <v>10024.85</v>
      </c>
      <c r="Q54" s="180">
        <f t="shared" si="2"/>
        <v>0</v>
      </c>
      <c r="R54" s="1"/>
    </row>
    <row r="55" spans="1:18" ht="12.75" x14ac:dyDescent="0.2">
      <c r="A55" s="159" t="s">
        <v>868</v>
      </c>
      <c r="B55" s="152" t="s">
        <v>247</v>
      </c>
      <c r="C55" s="153" t="s">
        <v>6</v>
      </c>
      <c r="D55" s="200" t="s">
        <v>869</v>
      </c>
      <c r="E55" s="154">
        <f>_xlfn.IFNA(INDEX('SD-ISD Debt,Sinking,Recr'!K:K, MATCH($B55, 'SD-ISD Debt,Sinking,Recr'!$B:$B, 0)), 0)</f>
        <v>0</v>
      </c>
      <c r="F55" s="154">
        <f>_xlfn.IFNA(INDEX('SD-ISD Debt,Sinking,Recr'!V:V, MATCH($B55, 'SD-ISD Debt,Sinking,Recr'!$B:$B, 0)), 0)</f>
        <v>0</v>
      </c>
      <c r="G55" s="154">
        <f>_xlfn.IFNA(INDEX('SD-ISD Debt,Sinking,Recr'!AI:AI, MATCH($B55, 'SD-ISD Debt,Sinking,Recr'!$B:$B, 0)), 0)</f>
        <v>0</v>
      </c>
      <c r="H55" s="154">
        <f>_xlfn.IFNA(INDEX('SD Hold Harmless'!N:N, MATCH($B55, 'SD Hold Harmless'!$B:$B, 0)), 0)</f>
        <v>0</v>
      </c>
      <c r="I55" s="154">
        <f>_xlfn.IFNA(INDEX('SD Out of Formula'!J:J, MATCH($B55, 'SD Out of Formula'!$B:$B, 0)), 0)</f>
        <v>0</v>
      </c>
      <c r="J55" s="154">
        <f>_xlfn.IFNA(INDEX('ISD Operating'!P:P, MATCH($B55, 'ISD Operating'!$B:$B, 0)), 0)</f>
        <v>0</v>
      </c>
      <c r="K55" s="154">
        <f>_xlfn.IFNA(INDEX('ISD Operating'!AA:AA, MATCH($B55, 'ISD Operating'!$B:$B, 0)), 0)</f>
        <v>0</v>
      </c>
      <c r="L55" s="154">
        <f>_xlfn.IFNA(INDEX('ISD Operating'!AL:AL, MATCH($B55, 'ISD Operating'!$B:$B, 0)), 0)</f>
        <v>0</v>
      </c>
      <c r="M55" s="154">
        <f>_xlfn.IFNA(INDEX('ISD Operating'!AW:AW, MATCH($B55, 'ISD Operating'!B:B, 0)), 0)</f>
        <v>0</v>
      </c>
      <c r="N55" s="155">
        <f t="shared" si="0"/>
        <v>0</v>
      </c>
      <c r="O55" s="180" t="s">
        <v>1573</v>
      </c>
      <c r="P55" s="180">
        <f t="shared" si="1"/>
        <v>0</v>
      </c>
      <c r="Q55" s="180">
        <f t="shared" si="2"/>
        <v>0</v>
      </c>
      <c r="R55" s="1"/>
    </row>
    <row r="56" spans="1:18" ht="12.75" x14ac:dyDescent="0.2">
      <c r="A56" s="159" t="s">
        <v>870</v>
      </c>
      <c r="B56" s="152" t="s">
        <v>490</v>
      </c>
      <c r="C56" s="153" t="s">
        <v>6</v>
      </c>
      <c r="D56" s="200" t="s">
        <v>869</v>
      </c>
      <c r="E56" s="154">
        <f>_xlfn.IFNA(INDEX('SD-ISD Debt,Sinking,Recr'!K:K, MATCH($B56, 'SD-ISD Debt,Sinking,Recr'!$B:$B, 0)), 0)</f>
        <v>0</v>
      </c>
      <c r="F56" s="154">
        <f>_xlfn.IFNA(INDEX('SD-ISD Debt,Sinking,Recr'!V:V, MATCH($B56, 'SD-ISD Debt,Sinking,Recr'!$B:$B, 0)), 0)</f>
        <v>17091.21</v>
      </c>
      <c r="G56" s="154">
        <f>_xlfn.IFNA(INDEX('SD-ISD Debt,Sinking,Recr'!AI:AI, MATCH($B56, 'SD-ISD Debt,Sinking,Recr'!$B:$B, 0)), 0)</f>
        <v>0</v>
      </c>
      <c r="H56" s="154">
        <f>_xlfn.IFNA(INDEX('SD Hold Harmless'!N:N, MATCH($B56, 'SD Hold Harmless'!$B:$B, 0)), 0)</f>
        <v>0</v>
      </c>
      <c r="I56" s="154">
        <f>_xlfn.IFNA(INDEX('SD Out of Formula'!J:J, MATCH($B56, 'SD Out of Formula'!$B:$B, 0)), 0)</f>
        <v>0</v>
      </c>
      <c r="J56" s="154">
        <f>_xlfn.IFNA(INDEX('ISD Operating'!P:P, MATCH($B56, 'ISD Operating'!$B:$B, 0)), 0)</f>
        <v>0</v>
      </c>
      <c r="K56" s="154">
        <f>_xlfn.IFNA(INDEX('ISD Operating'!AA:AA, MATCH($B56, 'ISD Operating'!$B:$B, 0)), 0)</f>
        <v>0</v>
      </c>
      <c r="L56" s="154">
        <f>_xlfn.IFNA(INDEX('ISD Operating'!AL:AL, MATCH($B56, 'ISD Operating'!$B:$B, 0)), 0)</f>
        <v>0</v>
      </c>
      <c r="M56" s="154">
        <f>_xlfn.IFNA(INDEX('ISD Operating'!AW:AW, MATCH($B56, 'ISD Operating'!B:B, 0)), 0)</f>
        <v>0</v>
      </c>
      <c r="N56" s="155">
        <f t="shared" si="0"/>
        <v>17091.21</v>
      </c>
      <c r="O56" s="180" t="s">
        <v>1680</v>
      </c>
      <c r="P56" s="180">
        <f t="shared" si="1"/>
        <v>0</v>
      </c>
      <c r="Q56" s="180">
        <f t="shared" si="2"/>
        <v>17091.21</v>
      </c>
      <c r="R56" s="1"/>
    </row>
    <row r="57" spans="1:18" ht="12.75" x14ac:dyDescent="0.2">
      <c r="A57" s="159" t="s">
        <v>871</v>
      </c>
      <c r="B57" s="152" t="s">
        <v>144</v>
      </c>
      <c r="C57" s="153" t="s">
        <v>6</v>
      </c>
      <c r="D57" s="200" t="s">
        <v>101</v>
      </c>
      <c r="E57" s="154">
        <f>_xlfn.IFNA(INDEX('SD-ISD Debt,Sinking,Recr'!K:K, MATCH($B57, 'SD-ISD Debt,Sinking,Recr'!$B:$B, 0)), 0)</f>
        <v>8853.14</v>
      </c>
      <c r="F57" s="154">
        <f>_xlfn.IFNA(INDEX('SD-ISD Debt,Sinking,Recr'!V:V, MATCH($B57, 'SD-ISD Debt,Sinking,Recr'!$B:$B, 0)), 0)</f>
        <v>4340.32</v>
      </c>
      <c r="G57" s="154">
        <f>_xlfn.IFNA(INDEX('SD-ISD Debt,Sinking,Recr'!AI:AI, MATCH($B57, 'SD-ISD Debt,Sinking,Recr'!$B:$B, 0)), 0)</f>
        <v>0</v>
      </c>
      <c r="H57" s="154">
        <f>_xlfn.IFNA(INDEX('SD Hold Harmless'!N:N, MATCH($B57, 'SD Hold Harmless'!$B:$B, 0)), 0)</f>
        <v>0</v>
      </c>
      <c r="I57" s="154">
        <f>_xlfn.IFNA(INDEX('SD Out of Formula'!J:J, MATCH($B57, 'SD Out of Formula'!$B:$B, 0)), 0)</f>
        <v>0</v>
      </c>
      <c r="J57" s="154">
        <f>_xlfn.IFNA(INDEX('ISD Operating'!P:P, MATCH($B57, 'ISD Operating'!$B:$B, 0)), 0)</f>
        <v>0</v>
      </c>
      <c r="K57" s="154">
        <f>_xlfn.IFNA(INDEX('ISD Operating'!AA:AA, MATCH($B57, 'ISD Operating'!$B:$B, 0)), 0)</f>
        <v>0</v>
      </c>
      <c r="L57" s="154">
        <f>_xlfn.IFNA(INDEX('ISD Operating'!AL:AL, MATCH($B57, 'ISD Operating'!$B:$B, 0)), 0)</f>
        <v>0</v>
      </c>
      <c r="M57" s="154">
        <f>_xlfn.IFNA(INDEX('ISD Operating'!AW:AW, MATCH($B57, 'ISD Operating'!B:B, 0)), 0)</f>
        <v>0</v>
      </c>
      <c r="N57" s="155">
        <f t="shared" si="0"/>
        <v>13193.46</v>
      </c>
      <c r="O57" s="180" t="s">
        <v>1679</v>
      </c>
      <c r="P57" s="180">
        <f t="shared" si="1"/>
        <v>13193.46</v>
      </c>
      <c r="Q57" s="180">
        <f t="shared" si="2"/>
        <v>0</v>
      </c>
      <c r="R57" s="1"/>
    </row>
    <row r="58" spans="1:18" ht="12.75" x14ac:dyDescent="0.2">
      <c r="A58" s="159" t="s">
        <v>872</v>
      </c>
      <c r="B58" s="152" t="s">
        <v>650</v>
      </c>
      <c r="C58" s="153" t="s">
        <v>6</v>
      </c>
      <c r="D58" s="200" t="s">
        <v>873</v>
      </c>
      <c r="E58" s="154">
        <f>_xlfn.IFNA(INDEX('SD-ISD Debt,Sinking,Recr'!K:K, MATCH($B58, 'SD-ISD Debt,Sinking,Recr'!$B:$B, 0)), 0)</f>
        <v>0</v>
      </c>
      <c r="F58" s="154">
        <f>_xlfn.IFNA(INDEX('SD-ISD Debt,Sinking,Recr'!V:V, MATCH($B58, 'SD-ISD Debt,Sinking,Recr'!$B:$B, 0)), 0)</f>
        <v>0</v>
      </c>
      <c r="G58" s="154">
        <f>_xlfn.IFNA(INDEX('SD-ISD Debt,Sinking,Recr'!AI:AI, MATCH($B58, 'SD-ISD Debt,Sinking,Recr'!$B:$B, 0)), 0)</f>
        <v>0</v>
      </c>
      <c r="H58" s="154">
        <f>_xlfn.IFNA(INDEX('SD Hold Harmless'!N:N, MATCH($B58, 'SD Hold Harmless'!$B:$B, 0)), 0)</f>
        <v>0</v>
      </c>
      <c r="I58" s="154">
        <f>_xlfn.IFNA(INDEX('SD Out of Formula'!J:J, MATCH($B58, 'SD Out of Formula'!$B:$B, 0)), 0)</f>
        <v>0</v>
      </c>
      <c r="J58" s="154">
        <f>_xlfn.IFNA(INDEX('ISD Operating'!P:P, MATCH($B58, 'ISD Operating'!$B:$B, 0)), 0)</f>
        <v>0</v>
      </c>
      <c r="K58" s="154">
        <f>_xlfn.IFNA(INDEX('ISD Operating'!AA:AA, MATCH($B58, 'ISD Operating'!$B:$B, 0)), 0)</f>
        <v>0</v>
      </c>
      <c r="L58" s="154">
        <f>_xlfn.IFNA(INDEX('ISD Operating'!AL:AL, MATCH($B58, 'ISD Operating'!$B:$B, 0)), 0)</f>
        <v>0</v>
      </c>
      <c r="M58" s="154">
        <f>_xlfn.IFNA(INDEX('ISD Operating'!AW:AW, MATCH($B58, 'ISD Operating'!B:B, 0)), 0)</f>
        <v>0</v>
      </c>
      <c r="N58" s="155">
        <f t="shared" si="0"/>
        <v>0</v>
      </c>
      <c r="O58" s="180" t="s">
        <v>1573</v>
      </c>
      <c r="P58" s="180">
        <f t="shared" si="1"/>
        <v>0</v>
      </c>
      <c r="Q58" s="180">
        <f t="shared" si="2"/>
        <v>0</v>
      </c>
      <c r="R58" s="1"/>
    </row>
    <row r="59" spans="1:18" ht="12.75" x14ac:dyDescent="0.2">
      <c r="A59" s="159" t="s">
        <v>874</v>
      </c>
      <c r="B59" s="152" t="s">
        <v>202</v>
      </c>
      <c r="C59" s="153" t="s">
        <v>6</v>
      </c>
      <c r="D59" s="200" t="s">
        <v>873</v>
      </c>
      <c r="E59" s="154">
        <f>_xlfn.IFNA(INDEX('SD-ISD Debt,Sinking,Recr'!K:K, MATCH($B59, 'SD-ISD Debt,Sinking,Recr'!$B:$B, 0)), 0)</f>
        <v>11826.74</v>
      </c>
      <c r="F59" s="154">
        <f>_xlfn.IFNA(INDEX('SD-ISD Debt,Sinking,Recr'!V:V, MATCH($B59, 'SD-ISD Debt,Sinking,Recr'!$B:$B, 0)), 0)</f>
        <v>0</v>
      </c>
      <c r="G59" s="154">
        <f>_xlfn.IFNA(INDEX('SD-ISD Debt,Sinking,Recr'!AI:AI, MATCH($B59, 'SD-ISD Debt,Sinking,Recr'!$B:$B, 0)), 0)</f>
        <v>0</v>
      </c>
      <c r="H59" s="154">
        <f>_xlfn.IFNA(INDEX('SD Hold Harmless'!N:N, MATCH($B59, 'SD Hold Harmless'!$B:$B, 0)), 0)</f>
        <v>0</v>
      </c>
      <c r="I59" s="154">
        <f>_xlfn.IFNA(INDEX('SD Out of Formula'!J:J, MATCH($B59, 'SD Out of Formula'!$B:$B, 0)), 0)</f>
        <v>0</v>
      </c>
      <c r="J59" s="154">
        <f>_xlfn.IFNA(INDEX('ISD Operating'!P:P, MATCH($B59, 'ISD Operating'!$B:$B, 0)), 0)</f>
        <v>0</v>
      </c>
      <c r="K59" s="154">
        <f>_xlfn.IFNA(INDEX('ISD Operating'!AA:AA, MATCH($B59, 'ISD Operating'!$B:$B, 0)), 0)</f>
        <v>0</v>
      </c>
      <c r="L59" s="154">
        <f>_xlfn.IFNA(INDEX('ISD Operating'!AL:AL, MATCH($B59, 'ISD Operating'!$B:$B, 0)), 0)</f>
        <v>0</v>
      </c>
      <c r="M59" s="154">
        <f>_xlfn.IFNA(INDEX('ISD Operating'!AW:AW, MATCH($B59, 'ISD Operating'!B:B, 0)), 0)</f>
        <v>0</v>
      </c>
      <c r="N59" s="155">
        <f t="shared" si="0"/>
        <v>11826.74</v>
      </c>
      <c r="O59" s="180" t="s">
        <v>1680</v>
      </c>
      <c r="P59" s="180">
        <f t="shared" si="1"/>
        <v>0</v>
      </c>
      <c r="Q59" s="180">
        <f t="shared" si="2"/>
        <v>11826.74</v>
      </c>
      <c r="R59" s="1"/>
    </row>
    <row r="60" spans="1:18" ht="12.75" x14ac:dyDescent="0.2">
      <c r="A60" s="159" t="s">
        <v>875</v>
      </c>
      <c r="B60" s="152" t="s">
        <v>134</v>
      </c>
      <c r="C60" s="153" t="s">
        <v>6</v>
      </c>
      <c r="D60" s="200" t="s">
        <v>101</v>
      </c>
      <c r="E60" s="154">
        <f>_xlfn.IFNA(INDEX('SD-ISD Debt,Sinking,Recr'!K:K, MATCH($B60, 'SD-ISD Debt,Sinking,Recr'!$B:$B, 0)), 0)</f>
        <v>0</v>
      </c>
      <c r="F60" s="154">
        <f>_xlfn.IFNA(INDEX('SD-ISD Debt,Sinking,Recr'!V:V, MATCH($B60, 'SD-ISD Debt,Sinking,Recr'!$B:$B, 0)), 0)</f>
        <v>0</v>
      </c>
      <c r="G60" s="154">
        <f>_xlfn.IFNA(INDEX('SD-ISD Debt,Sinking,Recr'!AI:AI, MATCH($B60, 'SD-ISD Debt,Sinking,Recr'!$B:$B, 0)), 0)</f>
        <v>0</v>
      </c>
      <c r="H60" s="154">
        <f>_xlfn.IFNA(INDEX('SD Hold Harmless'!N:N, MATCH($B60, 'SD Hold Harmless'!$B:$B, 0)), 0)</f>
        <v>0</v>
      </c>
      <c r="I60" s="154">
        <f>_xlfn.IFNA(INDEX('SD Out of Formula'!J:J, MATCH($B60, 'SD Out of Formula'!$B:$B, 0)), 0)</f>
        <v>0</v>
      </c>
      <c r="J60" s="154">
        <f>_xlfn.IFNA(INDEX('ISD Operating'!P:P, MATCH($B60, 'ISD Operating'!$B:$B, 0)), 0)</f>
        <v>0</v>
      </c>
      <c r="K60" s="154">
        <f>_xlfn.IFNA(INDEX('ISD Operating'!AA:AA, MATCH($B60, 'ISD Operating'!$B:$B, 0)), 0)</f>
        <v>0</v>
      </c>
      <c r="L60" s="154">
        <f>_xlfn.IFNA(INDEX('ISD Operating'!AL:AL, MATCH($B60, 'ISD Operating'!$B:$B, 0)), 0)</f>
        <v>0</v>
      </c>
      <c r="M60" s="154">
        <f>_xlfn.IFNA(INDEX('ISD Operating'!AW:AW, MATCH($B60, 'ISD Operating'!B:B, 0)), 0)</f>
        <v>0</v>
      </c>
      <c r="N60" s="155">
        <f t="shared" si="0"/>
        <v>0</v>
      </c>
      <c r="O60" s="180" t="s">
        <v>1573</v>
      </c>
      <c r="P60" s="180">
        <f t="shared" si="1"/>
        <v>0</v>
      </c>
      <c r="Q60" s="180">
        <f t="shared" si="2"/>
        <v>0</v>
      </c>
      <c r="R60" s="1"/>
    </row>
    <row r="61" spans="1:18" ht="12.75" x14ac:dyDescent="0.2">
      <c r="A61" s="159" t="s">
        <v>876</v>
      </c>
      <c r="B61" s="152" t="s">
        <v>313</v>
      </c>
      <c r="C61" s="153" t="s">
        <v>6</v>
      </c>
      <c r="D61" s="200" t="s">
        <v>101</v>
      </c>
      <c r="E61" s="154">
        <f>_xlfn.IFNA(INDEX('SD-ISD Debt,Sinking,Recr'!K:K, MATCH($B61, 'SD-ISD Debt,Sinking,Recr'!$B:$B, 0)), 0)</f>
        <v>0</v>
      </c>
      <c r="F61" s="154">
        <f>_xlfn.IFNA(INDEX('SD-ISD Debt,Sinking,Recr'!V:V, MATCH($B61, 'SD-ISD Debt,Sinking,Recr'!$B:$B, 0)), 0)</f>
        <v>0</v>
      </c>
      <c r="G61" s="154">
        <f>_xlfn.IFNA(INDEX('SD-ISD Debt,Sinking,Recr'!AI:AI, MATCH($B61, 'SD-ISD Debt,Sinking,Recr'!$B:$B, 0)), 0)</f>
        <v>0</v>
      </c>
      <c r="H61" s="154">
        <f>_xlfn.IFNA(INDEX('SD Hold Harmless'!N:N, MATCH($B61, 'SD Hold Harmless'!$B:$B, 0)), 0)</f>
        <v>0</v>
      </c>
      <c r="I61" s="154">
        <f>_xlfn.IFNA(INDEX('SD Out of Formula'!J:J, MATCH($B61, 'SD Out of Formula'!$B:$B, 0)), 0)</f>
        <v>0</v>
      </c>
      <c r="J61" s="154">
        <f>_xlfn.IFNA(INDEX('ISD Operating'!P:P, MATCH($B61, 'ISD Operating'!$B:$B, 0)), 0)</f>
        <v>0</v>
      </c>
      <c r="K61" s="154">
        <f>_xlfn.IFNA(INDEX('ISD Operating'!AA:AA, MATCH($B61, 'ISD Operating'!$B:$B, 0)), 0)</f>
        <v>0</v>
      </c>
      <c r="L61" s="154">
        <f>_xlfn.IFNA(INDEX('ISD Operating'!AL:AL, MATCH($B61, 'ISD Operating'!$B:$B, 0)), 0)</f>
        <v>0</v>
      </c>
      <c r="M61" s="154">
        <f>_xlfn.IFNA(INDEX('ISD Operating'!AW:AW, MATCH($B61, 'ISD Operating'!B:B, 0)), 0)</f>
        <v>0</v>
      </c>
      <c r="N61" s="155">
        <f t="shared" si="0"/>
        <v>0</v>
      </c>
      <c r="O61" s="180" t="s">
        <v>1573</v>
      </c>
      <c r="P61" s="180">
        <f t="shared" si="1"/>
        <v>0</v>
      </c>
      <c r="Q61" s="180">
        <f t="shared" si="2"/>
        <v>0</v>
      </c>
      <c r="R61" s="1"/>
    </row>
    <row r="62" spans="1:18" ht="12.75" x14ac:dyDescent="0.2">
      <c r="A62" s="159" t="s">
        <v>877</v>
      </c>
      <c r="B62" s="152" t="s">
        <v>588</v>
      </c>
      <c r="C62" s="153" t="s">
        <v>6</v>
      </c>
      <c r="D62" s="200" t="s">
        <v>101</v>
      </c>
      <c r="E62" s="154">
        <f>_xlfn.IFNA(INDEX('SD-ISD Debt,Sinking,Recr'!K:K, MATCH($B62, 'SD-ISD Debt,Sinking,Recr'!$B:$B, 0)), 0)</f>
        <v>0</v>
      </c>
      <c r="F62" s="154">
        <f>_xlfn.IFNA(INDEX('SD-ISD Debt,Sinking,Recr'!V:V, MATCH($B62, 'SD-ISD Debt,Sinking,Recr'!$B:$B, 0)), 0)</f>
        <v>0</v>
      </c>
      <c r="G62" s="154">
        <f>_xlfn.IFNA(INDEX('SD-ISD Debt,Sinking,Recr'!AI:AI, MATCH($B62, 'SD-ISD Debt,Sinking,Recr'!$B:$B, 0)), 0)</f>
        <v>0</v>
      </c>
      <c r="H62" s="154">
        <f>_xlfn.IFNA(INDEX('SD Hold Harmless'!N:N, MATCH($B62, 'SD Hold Harmless'!$B:$B, 0)), 0)</f>
        <v>0</v>
      </c>
      <c r="I62" s="154">
        <f>_xlfn.IFNA(INDEX('SD Out of Formula'!J:J, MATCH($B62, 'SD Out of Formula'!$B:$B, 0)), 0)</f>
        <v>0</v>
      </c>
      <c r="J62" s="154">
        <f>_xlfn.IFNA(INDEX('ISD Operating'!P:P, MATCH($B62, 'ISD Operating'!$B:$B, 0)), 0)</f>
        <v>0</v>
      </c>
      <c r="K62" s="154">
        <f>_xlfn.IFNA(INDEX('ISD Operating'!AA:AA, MATCH($B62, 'ISD Operating'!$B:$B, 0)), 0)</f>
        <v>0</v>
      </c>
      <c r="L62" s="154">
        <f>_xlfn.IFNA(INDEX('ISD Operating'!AL:AL, MATCH($B62, 'ISD Operating'!$B:$B, 0)), 0)</f>
        <v>0</v>
      </c>
      <c r="M62" s="154">
        <f>_xlfn.IFNA(INDEX('ISD Operating'!AW:AW, MATCH($B62, 'ISD Operating'!B:B, 0)), 0)</f>
        <v>0</v>
      </c>
      <c r="N62" s="155">
        <f t="shared" si="0"/>
        <v>0</v>
      </c>
      <c r="O62" s="180" t="s">
        <v>1573</v>
      </c>
      <c r="P62" s="180">
        <f t="shared" si="1"/>
        <v>0</v>
      </c>
      <c r="Q62" s="180">
        <f t="shared" si="2"/>
        <v>0</v>
      </c>
      <c r="R62" s="1"/>
    </row>
    <row r="63" spans="1:18" ht="25.5" x14ac:dyDescent="0.2">
      <c r="A63" s="159" t="s">
        <v>697</v>
      </c>
      <c r="B63" s="152" t="s">
        <v>126</v>
      </c>
      <c r="C63" s="153" t="s">
        <v>29</v>
      </c>
      <c r="D63" s="200" t="s">
        <v>698</v>
      </c>
      <c r="E63" s="154">
        <f>_xlfn.IFNA(INDEX('SD-ISD Debt,Sinking,Recr'!K:K, MATCH($B63, 'SD-ISD Debt,Sinking,Recr'!$B:$B, 0)), 0)</f>
        <v>0</v>
      </c>
      <c r="F63" s="154">
        <f>_xlfn.IFNA(INDEX('SD-ISD Debt,Sinking,Recr'!V:V, MATCH($B63, 'SD-ISD Debt,Sinking,Recr'!$B:$B, 0)), 0)</f>
        <v>0</v>
      </c>
      <c r="G63" s="154">
        <f>_xlfn.IFNA(INDEX('SD-ISD Debt,Sinking,Recr'!AI:AI, MATCH($B63, 'SD-ISD Debt,Sinking,Recr'!$B:$B, 0)), 0)</f>
        <v>0</v>
      </c>
      <c r="H63" s="154">
        <f>_xlfn.IFNA(INDEX('SD Hold Harmless'!N:N, MATCH($B63, 'SD Hold Harmless'!$B:$B, 0)), 0)</f>
        <v>0</v>
      </c>
      <c r="I63" s="154">
        <f>_xlfn.IFNA(INDEX('SD Out of Formula'!J:J, MATCH($B63, 'SD Out of Formula'!$B:$B, 0)), 0)</f>
        <v>0</v>
      </c>
      <c r="J63" s="154">
        <f>_xlfn.IFNA(INDEX('ISD Operating'!P:P, MATCH($B63, 'ISD Operating'!$B:$B, 0)), 0)</f>
        <v>6666.4</v>
      </c>
      <c r="K63" s="154">
        <f>_xlfn.IFNA(INDEX('ISD Operating'!AA:AA, MATCH($B63, 'ISD Operating'!$B:$B, 0)), 0)</f>
        <v>148556.57999999999</v>
      </c>
      <c r="L63" s="154">
        <f>_xlfn.IFNA(INDEX('ISD Operating'!AL:AL, MATCH($B63, 'ISD Operating'!$B:$B, 0)), 0)</f>
        <v>163571.51</v>
      </c>
      <c r="M63" s="154">
        <f>_xlfn.IFNA(INDEX('ISD Operating'!AW:AW, MATCH($B63, 'ISD Operating'!B:B, 0)), 0)</f>
        <v>0</v>
      </c>
      <c r="N63" s="155">
        <f t="shared" si="0"/>
        <v>318794.49</v>
      </c>
      <c r="O63" s="180" t="s">
        <v>1680</v>
      </c>
      <c r="P63" s="180">
        <f t="shared" si="1"/>
        <v>0</v>
      </c>
      <c r="Q63" s="180">
        <f t="shared" si="2"/>
        <v>318794.49</v>
      </c>
      <c r="R63" s="1"/>
    </row>
    <row r="64" spans="1:18" ht="12.75" x14ac:dyDescent="0.2">
      <c r="A64" s="159" t="s">
        <v>878</v>
      </c>
      <c r="B64" s="152" t="s">
        <v>199</v>
      </c>
      <c r="C64" s="153" t="s">
        <v>6</v>
      </c>
      <c r="D64" s="200" t="s">
        <v>56</v>
      </c>
      <c r="E64" s="154">
        <f>_xlfn.IFNA(INDEX('SD-ISD Debt,Sinking,Recr'!K:K, MATCH($B64, 'SD-ISD Debt,Sinking,Recr'!$B:$B, 0)), 0)</f>
        <v>0</v>
      </c>
      <c r="F64" s="154">
        <f>_xlfn.IFNA(INDEX('SD-ISD Debt,Sinking,Recr'!V:V, MATCH($B64, 'SD-ISD Debt,Sinking,Recr'!$B:$B, 0)), 0)</f>
        <v>25528.15</v>
      </c>
      <c r="G64" s="154">
        <f>_xlfn.IFNA(INDEX('SD-ISD Debt,Sinking,Recr'!AI:AI, MATCH($B64, 'SD-ISD Debt,Sinking,Recr'!$B:$B, 0)), 0)</f>
        <v>0</v>
      </c>
      <c r="H64" s="154">
        <f>_xlfn.IFNA(INDEX('SD Hold Harmless'!N:N, MATCH($B64, 'SD Hold Harmless'!$B:$B, 0)), 0)</f>
        <v>0</v>
      </c>
      <c r="I64" s="154">
        <f>_xlfn.IFNA(INDEX('SD Out of Formula'!J:J, MATCH($B64, 'SD Out of Formula'!$B:$B, 0)), 0)</f>
        <v>0</v>
      </c>
      <c r="J64" s="154">
        <f>_xlfn.IFNA(INDEX('ISD Operating'!P:P, MATCH($B64, 'ISD Operating'!$B:$B, 0)), 0)</f>
        <v>0</v>
      </c>
      <c r="K64" s="154">
        <f>_xlfn.IFNA(INDEX('ISD Operating'!AA:AA, MATCH($B64, 'ISD Operating'!$B:$B, 0)), 0)</f>
        <v>0</v>
      </c>
      <c r="L64" s="154">
        <f>_xlfn.IFNA(INDEX('ISD Operating'!AL:AL, MATCH($B64, 'ISD Operating'!$B:$B, 0)), 0)</f>
        <v>0</v>
      </c>
      <c r="M64" s="154">
        <f>_xlfn.IFNA(INDEX('ISD Operating'!AW:AW, MATCH($B64, 'ISD Operating'!B:B, 0)), 0)</f>
        <v>0</v>
      </c>
      <c r="N64" s="155">
        <f t="shared" si="0"/>
        <v>25528.15</v>
      </c>
      <c r="O64" s="180" t="s">
        <v>1679</v>
      </c>
      <c r="P64" s="180">
        <f t="shared" si="1"/>
        <v>25528.15</v>
      </c>
      <c r="Q64" s="180">
        <f t="shared" si="2"/>
        <v>0</v>
      </c>
      <c r="R64" s="1"/>
    </row>
    <row r="65" spans="1:18" ht="25.5" x14ac:dyDescent="0.2">
      <c r="A65" s="159" t="s">
        <v>879</v>
      </c>
      <c r="B65" s="152" t="s">
        <v>141</v>
      </c>
      <c r="C65" s="153" t="s">
        <v>6</v>
      </c>
      <c r="D65" s="200" t="s">
        <v>880</v>
      </c>
      <c r="E65" s="154">
        <f>_xlfn.IFNA(INDEX('SD-ISD Debt,Sinking,Recr'!K:K, MATCH($B65, 'SD-ISD Debt,Sinking,Recr'!$B:$B, 0)), 0)</f>
        <v>0</v>
      </c>
      <c r="F65" s="154">
        <f>_xlfn.IFNA(INDEX('SD-ISD Debt,Sinking,Recr'!V:V, MATCH($B65, 'SD-ISD Debt,Sinking,Recr'!$B:$B, 0)), 0)</f>
        <v>0</v>
      </c>
      <c r="G65" s="154">
        <f>_xlfn.IFNA(INDEX('SD-ISD Debt,Sinking,Recr'!AI:AI, MATCH($B65, 'SD-ISD Debt,Sinking,Recr'!$B:$B, 0)), 0)</f>
        <v>0</v>
      </c>
      <c r="H65" s="154">
        <f>_xlfn.IFNA(INDEX('SD Hold Harmless'!N:N, MATCH($B65, 'SD Hold Harmless'!$B:$B, 0)), 0)</f>
        <v>0</v>
      </c>
      <c r="I65" s="154">
        <f>_xlfn.IFNA(INDEX('SD Out of Formula'!J:J, MATCH($B65, 'SD Out of Formula'!$B:$B, 0)), 0)</f>
        <v>0</v>
      </c>
      <c r="J65" s="154">
        <f>_xlfn.IFNA(INDEX('ISD Operating'!P:P, MATCH($B65, 'ISD Operating'!$B:$B, 0)), 0)</f>
        <v>0</v>
      </c>
      <c r="K65" s="154">
        <f>_xlfn.IFNA(INDEX('ISD Operating'!AA:AA, MATCH($B65, 'ISD Operating'!$B:$B, 0)), 0)</f>
        <v>0</v>
      </c>
      <c r="L65" s="154">
        <f>_xlfn.IFNA(INDEX('ISD Operating'!AL:AL, MATCH($B65, 'ISD Operating'!$B:$B, 0)), 0)</f>
        <v>0</v>
      </c>
      <c r="M65" s="154">
        <f>_xlfn.IFNA(INDEX('ISD Operating'!AW:AW, MATCH($B65, 'ISD Operating'!B:B, 0)), 0)</f>
        <v>0</v>
      </c>
      <c r="N65" s="155">
        <f t="shared" si="0"/>
        <v>0</v>
      </c>
      <c r="O65" s="180" t="s">
        <v>1573</v>
      </c>
      <c r="P65" s="180">
        <f t="shared" si="1"/>
        <v>0</v>
      </c>
      <c r="Q65" s="180">
        <f t="shared" si="2"/>
        <v>0</v>
      </c>
      <c r="R65" s="1"/>
    </row>
    <row r="66" spans="1:18" ht="12.75" x14ac:dyDescent="0.2">
      <c r="A66" s="159" t="s">
        <v>881</v>
      </c>
      <c r="B66" s="152" t="s">
        <v>549</v>
      </c>
      <c r="C66" s="153" t="s">
        <v>6</v>
      </c>
      <c r="D66" s="200" t="s">
        <v>882</v>
      </c>
      <c r="E66" s="154">
        <f>_xlfn.IFNA(INDEX('SD-ISD Debt,Sinking,Recr'!K:K, MATCH($B66, 'SD-ISD Debt,Sinking,Recr'!$B:$B, 0)), 0)</f>
        <v>13175.84</v>
      </c>
      <c r="F66" s="154">
        <f>_xlfn.IFNA(INDEX('SD-ISD Debt,Sinking,Recr'!V:V, MATCH($B66, 'SD-ISD Debt,Sinking,Recr'!$B:$B, 0)), 0)</f>
        <v>6842.35</v>
      </c>
      <c r="G66" s="154">
        <f>_xlfn.IFNA(INDEX('SD-ISD Debt,Sinking,Recr'!AI:AI, MATCH($B66, 'SD-ISD Debt,Sinking,Recr'!$B:$B, 0)), 0)</f>
        <v>0</v>
      </c>
      <c r="H66" s="154">
        <f>_xlfn.IFNA(INDEX('SD Hold Harmless'!N:N, MATCH($B66, 'SD Hold Harmless'!$B:$B, 0)), 0)</f>
        <v>0</v>
      </c>
      <c r="I66" s="154">
        <f>_xlfn.IFNA(INDEX('SD Out of Formula'!J:J, MATCH($B66, 'SD Out of Formula'!$B:$B, 0)), 0)</f>
        <v>0</v>
      </c>
      <c r="J66" s="154">
        <f>_xlfn.IFNA(INDEX('ISD Operating'!P:P, MATCH($B66, 'ISD Operating'!$B:$B, 0)), 0)</f>
        <v>0</v>
      </c>
      <c r="K66" s="154">
        <f>_xlfn.IFNA(INDEX('ISD Operating'!AA:AA, MATCH($B66, 'ISD Operating'!$B:$B, 0)), 0)</f>
        <v>0</v>
      </c>
      <c r="L66" s="154">
        <f>_xlfn.IFNA(INDEX('ISD Operating'!AL:AL, MATCH($B66, 'ISD Operating'!$B:$B, 0)), 0)</f>
        <v>0</v>
      </c>
      <c r="M66" s="154">
        <f>_xlfn.IFNA(INDEX('ISD Operating'!AW:AW, MATCH($B66, 'ISD Operating'!B:B, 0)), 0)</f>
        <v>0</v>
      </c>
      <c r="N66" s="155">
        <f t="shared" si="0"/>
        <v>20018.190000000002</v>
      </c>
      <c r="O66" s="180" t="s">
        <v>1680</v>
      </c>
      <c r="P66" s="180">
        <f t="shared" si="1"/>
        <v>0</v>
      </c>
      <c r="Q66" s="180">
        <f t="shared" si="2"/>
        <v>20018.190000000002</v>
      </c>
      <c r="R66" s="1"/>
    </row>
    <row r="67" spans="1:18" ht="63.75" x14ac:dyDescent="0.2">
      <c r="A67" s="159" t="s">
        <v>699</v>
      </c>
      <c r="B67" s="152" t="s">
        <v>158</v>
      </c>
      <c r="C67" s="153" t="s">
        <v>29</v>
      </c>
      <c r="D67" s="200" t="s">
        <v>700</v>
      </c>
      <c r="E67" s="154">
        <f>_xlfn.IFNA(INDEX('SD-ISD Debt,Sinking,Recr'!K:K, MATCH($B67, 'SD-ISD Debt,Sinking,Recr'!$B:$B, 0)), 0)</f>
        <v>0</v>
      </c>
      <c r="F67" s="154">
        <f>_xlfn.IFNA(INDEX('SD-ISD Debt,Sinking,Recr'!V:V, MATCH($B67, 'SD-ISD Debt,Sinking,Recr'!$B:$B, 0)), 0)</f>
        <v>0</v>
      </c>
      <c r="G67" s="154">
        <f>_xlfn.IFNA(INDEX('SD-ISD Debt,Sinking,Recr'!AI:AI, MATCH($B67, 'SD-ISD Debt,Sinking,Recr'!$B:$B, 0)), 0)</f>
        <v>0</v>
      </c>
      <c r="H67" s="154">
        <f>_xlfn.IFNA(INDEX('SD Hold Harmless'!N:N, MATCH($B67, 'SD Hold Harmless'!$B:$B, 0)), 0)</f>
        <v>0</v>
      </c>
      <c r="I67" s="154">
        <f>_xlfn.IFNA(INDEX('SD Out of Formula'!J:J, MATCH($B67, 'SD Out of Formula'!$B:$B, 0)), 0)</f>
        <v>0</v>
      </c>
      <c r="J67" s="154">
        <f>_xlfn.IFNA(INDEX('ISD Operating'!P:P, MATCH($B67, 'ISD Operating'!$B:$B, 0)), 0)</f>
        <v>51083.74</v>
      </c>
      <c r="K67" s="154">
        <f>_xlfn.IFNA(INDEX('ISD Operating'!AA:AA, MATCH($B67, 'ISD Operating'!$B:$B, 0)), 0)</f>
        <v>912571.67</v>
      </c>
      <c r="L67" s="154">
        <f>_xlfn.IFNA(INDEX('ISD Operating'!AL:AL, MATCH($B67, 'ISD Operating'!$B:$B, 0)), 0)</f>
        <v>294821.49</v>
      </c>
      <c r="M67" s="154">
        <f>_xlfn.IFNA(INDEX('ISD Operating'!AW:AW, MATCH($B67, 'ISD Operating'!B:B, 0)), 0)</f>
        <v>0</v>
      </c>
      <c r="N67" s="155">
        <f t="shared" si="0"/>
        <v>1258476.8999999999</v>
      </c>
      <c r="O67" s="180" t="s">
        <v>1680</v>
      </c>
      <c r="P67" s="180">
        <f t="shared" si="1"/>
        <v>0</v>
      </c>
      <c r="Q67" s="180">
        <f t="shared" si="2"/>
        <v>1258476.8999999999</v>
      </c>
      <c r="R67" s="1"/>
    </row>
    <row r="68" spans="1:18" ht="12.75" x14ac:dyDescent="0.2">
      <c r="A68" s="159" t="s">
        <v>1658</v>
      </c>
      <c r="B68" s="152" t="s">
        <v>436</v>
      </c>
      <c r="C68" s="153" t="s">
        <v>6</v>
      </c>
      <c r="D68" s="200" t="s">
        <v>884</v>
      </c>
      <c r="E68" s="154">
        <f>_xlfn.IFNA(INDEX('SD-ISD Debt,Sinking,Recr'!K:K, MATCH($B68, 'SD-ISD Debt,Sinking,Recr'!$B:$B, 0)), 0)</f>
        <v>53427.61</v>
      </c>
      <c r="F68" s="154">
        <f>_xlfn.IFNA(INDEX('SD-ISD Debt,Sinking,Recr'!V:V, MATCH($B68, 'SD-ISD Debt,Sinking,Recr'!$B:$B, 0)), 0)</f>
        <v>0</v>
      </c>
      <c r="G68" s="154">
        <f>_xlfn.IFNA(INDEX('SD-ISD Debt,Sinking,Recr'!AI:AI, MATCH($B68, 'SD-ISD Debt,Sinking,Recr'!$B:$B, 0)), 0)</f>
        <v>0</v>
      </c>
      <c r="H68" s="154">
        <f>_xlfn.IFNA(INDEX('SD Hold Harmless'!N:N, MATCH($B68, 'SD Hold Harmless'!$B:$B, 0)), 0)</f>
        <v>0</v>
      </c>
      <c r="I68" s="154">
        <f>_xlfn.IFNA(INDEX('SD Out of Formula'!J:J, MATCH($B68, 'SD Out of Formula'!$B:$B, 0)), 0)</f>
        <v>0</v>
      </c>
      <c r="J68" s="154">
        <f>_xlfn.IFNA(INDEX('ISD Operating'!P:P, MATCH($B68, 'ISD Operating'!$B:$B, 0)), 0)</f>
        <v>0</v>
      </c>
      <c r="K68" s="154">
        <f>_xlfn.IFNA(INDEX('ISD Operating'!AA:AA, MATCH($B68, 'ISD Operating'!$B:$B, 0)), 0)</f>
        <v>0</v>
      </c>
      <c r="L68" s="154">
        <f>_xlfn.IFNA(INDEX('ISD Operating'!AL:AL, MATCH($B68, 'ISD Operating'!$B:$B, 0)), 0)</f>
        <v>0</v>
      </c>
      <c r="M68" s="154">
        <f>_xlfn.IFNA(INDEX('ISD Operating'!AW:AW, MATCH($B68, 'ISD Operating'!B:B, 0)), 0)</f>
        <v>0</v>
      </c>
      <c r="N68" s="155">
        <f t="shared" ref="N68:N131" si="3">SUM(E68:M68)</f>
        <v>53427.61</v>
      </c>
      <c r="O68" s="180" t="s">
        <v>1680</v>
      </c>
      <c r="P68" s="180">
        <f t="shared" ref="P68:P131" si="4">IF(O68="Summer",N68,0)</f>
        <v>0</v>
      </c>
      <c r="Q68" s="180">
        <f t="shared" ref="Q68:Q131" si="5">IF(O68="Winter",N68,0)</f>
        <v>53427.61</v>
      </c>
      <c r="R68" s="1"/>
    </row>
    <row r="69" spans="1:18" ht="12.75" x14ac:dyDescent="0.2">
      <c r="A69" s="159" t="s">
        <v>885</v>
      </c>
      <c r="B69" s="152" t="s">
        <v>83</v>
      </c>
      <c r="C69" s="153" t="s">
        <v>6</v>
      </c>
      <c r="D69" s="200" t="s">
        <v>58</v>
      </c>
      <c r="E69" s="154">
        <f>_xlfn.IFNA(INDEX('SD-ISD Debt,Sinking,Recr'!K:K, MATCH($B69, 'SD-ISD Debt,Sinking,Recr'!$B:$B, 0)), 0)</f>
        <v>852317.73</v>
      </c>
      <c r="F69" s="154">
        <f>_xlfn.IFNA(INDEX('SD-ISD Debt,Sinking,Recr'!V:V, MATCH($B69, 'SD-ISD Debt,Sinking,Recr'!$B:$B, 0)), 0)</f>
        <v>412953.81</v>
      </c>
      <c r="G69" s="154">
        <f>_xlfn.IFNA(INDEX('SD-ISD Debt,Sinking,Recr'!AI:AI, MATCH($B69, 'SD-ISD Debt,Sinking,Recr'!$B:$B, 0)), 0)</f>
        <v>0</v>
      </c>
      <c r="H69" s="154">
        <f>_xlfn.IFNA(INDEX('SD Hold Harmless'!N:N, MATCH($B69, 'SD Hold Harmless'!$B:$B, 0)), 0)</f>
        <v>0</v>
      </c>
      <c r="I69" s="154">
        <f>_xlfn.IFNA(INDEX('SD Out of Formula'!J:J, MATCH($B69, 'SD Out of Formula'!$B:$B, 0)), 0)</f>
        <v>0</v>
      </c>
      <c r="J69" s="154">
        <f>_xlfn.IFNA(INDEX('ISD Operating'!P:P, MATCH($B69, 'ISD Operating'!$B:$B, 0)), 0)</f>
        <v>0</v>
      </c>
      <c r="K69" s="154">
        <f>_xlfn.IFNA(INDEX('ISD Operating'!AA:AA, MATCH($B69, 'ISD Operating'!$B:$B, 0)), 0)</f>
        <v>0</v>
      </c>
      <c r="L69" s="154">
        <f>_xlfn.IFNA(INDEX('ISD Operating'!AL:AL, MATCH($B69, 'ISD Operating'!$B:$B, 0)), 0)</f>
        <v>0</v>
      </c>
      <c r="M69" s="154">
        <f>_xlfn.IFNA(INDEX('ISD Operating'!AW:AW, MATCH($B69, 'ISD Operating'!B:B, 0)), 0)</f>
        <v>0</v>
      </c>
      <c r="N69" s="155">
        <f t="shared" si="3"/>
        <v>1265271.54</v>
      </c>
      <c r="O69" s="180" t="s">
        <v>1679</v>
      </c>
      <c r="P69" s="180">
        <f t="shared" si="4"/>
        <v>1265271.54</v>
      </c>
      <c r="Q69" s="180">
        <f t="shared" si="5"/>
        <v>0</v>
      </c>
      <c r="R69" s="1"/>
    </row>
    <row r="70" spans="1:18" ht="38.25" x14ac:dyDescent="0.2">
      <c r="A70" s="159" t="s">
        <v>886</v>
      </c>
      <c r="B70" s="152" t="s">
        <v>57</v>
      </c>
      <c r="C70" s="153" t="s">
        <v>6</v>
      </c>
      <c r="D70" s="200" t="s">
        <v>887</v>
      </c>
      <c r="E70" s="154">
        <f>_xlfn.IFNA(INDEX('SD-ISD Debt,Sinking,Recr'!K:K, MATCH($B70, 'SD-ISD Debt,Sinking,Recr'!$B:$B, 0)), 0)</f>
        <v>0</v>
      </c>
      <c r="F70" s="154">
        <f>_xlfn.IFNA(INDEX('SD-ISD Debt,Sinking,Recr'!V:V, MATCH($B70, 'SD-ISD Debt,Sinking,Recr'!$B:$B, 0)), 0)</f>
        <v>0</v>
      </c>
      <c r="G70" s="154">
        <f>_xlfn.IFNA(INDEX('SD-ISD Debt,Sinking,Recr'!AI:AI, MATCH($B70, 'SD-ISD Debt,Sinking,Recr'!$B:$B, 0)), 0)</f>
        <v>0</v>
      </c>
      <c r="H70" s="154">
        <f>_xlfn.IFNA(INDEX('SD Hold Harmless'!N:N, MATCH($B70, 'SD Hold Harmless'!$B:$B, 0)), 0)</f>
        <v>0</v>
      </c>
      <c r="I70" s="154">
        <f>_xlfn.IFNA(INDEX('SD Out of Formula'!J:J, MATCH($B70, 'SD Out of Formula'!$B:$B, 0)), 0)</f>
        <v>0</v>
      </c>
      <c r="J70" s="154">
        <f>_xlfn.IFNA(INDEX('ISD Operating'!P:P, MATCH($B70, 'ISD Operating'!$B:$B, 0)), 0)</f>
        <v>0</v>
      </c>
      <c r="K70" s="154">
        <f>_xlfn.IFNA(INDEX('ISD Operating'!AA:AA, MATCH($B70, 'ISD Operating'!$B:$B, 0)), 0)</f>
        <v>0</v>
      </c>
      <c r="L70" s="154">
        <f>_xlfn.IFNA(INDEX('ISD Operating'!AL:AL, MATCH($B70, 'ISD Operating'!$B:$B, 0)), 0)</f>
        <v>0</v>
      </c>
      <c r="M70" s="154">
        <f>_xlfn.IFNA(INDEX('ISD Operating'!AW:AW, MATCH($B70, 'ISD Operating'!B:B, 0)), 0)</f>
        <v>0</v>
      </c>
      <c r="N70" s="155">
        <f t="shared" si="3"/>
        <v>0</v>
      </c>
      <c r="O70" s="180" t="s">
        <v>1573</v>
      </c>
      <c r="P70" s="180">
        <f t="shared" si="4"/>
        <v>0</v>
      </c>
      <c r="Q70" s="180">
        <f t="shared" si="5"/>
        <v>0</v>
      </c>
      <c r="R70" s="1"/>
    </row>
    <row r="71" spans="1:18" ht="12.75" x14ac:dyDescent="0.2">
      <c r="A71" s="159" t="s">
        <v>888</v>
      </c>
      <c r="B71" s="152" t="s">
        <v>321</v>
      </c>
      <c r="C71" s="153" t="s">
        <v>6</v>
      </c>
      <c r="D71" s="200" t="s">
        <v>58</v>
      </c>
      <c r="E71" s="154">
        <f>_xlfn.IFNA(INDEX('SD-ISD Debt,Sinking,Recr'!K:K, MATCH($B71, 'SD-ISD Debt,Sinking,Recr'!$B:$B, 0)), 0)</f>
        <v>29590.68</v>
      </c>
      <c r="F71" s="154">
        <f>_xlfn.IFNA(INDEX('SD-ISD Debt,Sinking,Recr'!V:V, MATCH($B71, 'SD-ISD Debt,Sinking,Recr'!$B:$B, 0)), 0)</f>
        <v>0</v>
      </c>
      <c r="G71" s="154">
        <f>_xlfn.IFNA(INDEX('SD-ISD Debt,Sinking,Recr'!AI:AI, MATCH($B71, 'SD-ISD Debt,Sinking,Recr'!$B:$B, 0)), 0)</f>
        <v>0</v>
      </c>
      <c r="H71" s="154">
        <f>_xlfn.IFNA(INDEX('SD Hold Harmless'!N:N, MATCH($B71, 'SD Hold Harmless'!$B:$B, 0)), 0)</f>
        <v>0</v>
      </c>
      <c r="I71" s="154">
        <f>_xlfn.IFNA(INDEX('SD Out of Formula'!J:J, MATCH($B71, 'SD Out of Formula'!$B:$B, 0)), 0)</f>
        <v>0</v>
      </c>
      <c r="J71" s="154">
        <f>_xlfn.IFNA(INDEX('ISD Operating'!P:P, MATCH($B71, 'ISD Operating'!$B:$B, 0)), 0)</f>
        <v>0</v>
      </c>
      <c r="K71" s="154">
        <f>_xlfn.IFNA(INDEX('ISD Operating'!AA:AA, MATCH($B71, 'ISD Operating'!$B:$B, 0)), 0)</f>
        <v>0</v>
      </c>
      <c r="L71" s="154">
        <f>_xlfn.IFNA(INDEX('ISD Operating'!AL:AL, MATCH($B71, 'ISD Operating'!$B:$B, 0)), 0)</f>
        <v>0</v>
      </c>
      <c r="M71" s="154">
        <f>_xlfn.IFNA(INDEX('ISD Operating'!AW:AW, MATCH($B71, 'ISD Operating'!B:B, 0)), 0)</f>
        <v>0</v>
      </c>
      <c r="N71" s="155">
        <f t="shared" si="3"/>
        <v>29590.68</v>
      </c>
      <c r="O71" s="180" t="s">
        <v>1679</v>
      </c>
      <c r="P71" s="180">
        <f t="shared" si="4"/>
        <v>29590.68</v>
      </c>
      <c r="Q71" s="180">
        <f t="shared" si="5"/>
        <v>0</v>
      </c>
      <c r="R71" s="1"/>
    </row>
    <row r="72" spans="1:18" ht="25.5" x14ac:dyDescent="0.2">
      <c r="A72" s="159" t="s">
        <v>889</v>
      </c>
      <c r="B72" s="152" t="s">
        <v>340</v>
      </c>
      <c r="C72" s="153" t="s">
        <v>6</v>
      </c>
      <c r="D72" s="200" t="s">
        <v>890</v>
      </c>
      <c r="E72" s="154">
        <f>_xlfn.IFNA(INDEX('SD-ISD Debt,Sinking,Recr'!K:K, MATCH($B72, 'SD-ISD Debt,Sinking,Recr'!$B:$B, 0)), 0)</f>
        <v>55391.74</v>
      </c>
      <c r="F72" s="154">
        <f>_xlfn.IFNA(INDEX('SD-ISD Debt,Sinking,Recr'!V:V, MATCH($B72, 'SD-ISD Debt,Sinking,Recr'!$B:$B, 0)), 0)</f>
        <v>0</v>
      </c>
      <c r="G72" s="154">
        <f>_xlfn.IFNA(INDEX('SD-ISD Debt,Sinking,Recr'!AI:AI, MATCH($B72, 'SD-ISD Debt,Sinking,Recr'!$B:$B, 0)), 0)</f>
        <v>0</v>
      </c>
      <c r="H72" s="154">
        <f>_xlfn.IFNA(INDEX('SD Hold Harmless'!N:N, MATCH($B72, 'SD Hold Harmless'!$B:$B, 0)), 0)</f>
        <v>0</v>
      </c>
      <c r="I72" s="154">
        <f>_xlfn.IFNA(INDEX('SD Out of Formula'!J:J, MATCH($B72, 'SD Out of Formula'!$B:$B, 0)), 0)</f>
        <v>0</v>
      </c>
      <c r="J72" s="154">
        <f>_xlfn.IFNA(INDEX('ISD Operating'!P:P, MATCH($B72, 'ISD Operating'!$B:$B, 0)), 0)</f>
        <v>0</v>
      </c>
      <c r="K72" s="154">
        <f>_xlfn.IFNA(INDEX('ISD Operating'!AA:AA, MATCH($B72, 'ISD Operating'!$B:$B, 0)), 0)</f>
        <v>0</v>
      </c>
      <c r="L72" s="154">
        <f>_xlfn.IFNA(INDEX('ISD Operating'!AL:AL, MATCH($B72, 'ISD Operating'!$B:$B, 0)), 0)</f>
        <v>0</v>
      </c>
      <c r="M72" s="154">
        <f>_xlfn.IFNA(INDEX('ISD Operating'!AW:AW, MATCH($B72, 'ISD Operating'!B:B, 0)), 0)</f>
        <v>0</v>
      </c>
      <c r="N72" s="155">
        <f t="shared" si="3"/>
        <v>55391.74</v>
      </c>
      <c r="O72" s="180" t="s">
        <v>1680</v>
      </c>
      <c r="P72" s="180">
        <f t="shared" si="4"/>
        <v>0</v>
      </c>
      <c r="Q72" s="180">
        <f t="shared" si="5"/>
        <v>55391.74</v>
      </c>
      <c r="R72" s="1"/>
    </row>
    <row r="73" spans="1:18" ht="12.75" x14ac:dyDescent="0.2">
      <c r="A73" s="159" t="s">
        <v>891</v>
      </c>
      <c r="B73" s="152" t="s">
        <v>392</v>
      </c>
      <c r="C73" s="153" t="s">
        <v>6</v>
      </c>
      <c r="D73" s="200" t="s">
        <v>58</v>
      </c>
      <c r="E73" s="154">
        <f>_xlfn.IFNA(INDEX('SD-ISD Debt,Sinking,Recr'!K:K, MATCH($B73, 'SD-ISD Debt,Sinking,Recr'!$B:$B, 0)), 0)</f>
        <v>22508.52</v>
      </c>
      <c r="F73" s="154">
        <f>_xlfn.IFNA(INDEX('SD-ISD Debt,Sinking,Recr'!V:V, MATCH($B73, 'SD-ISD Debt,Sinking,Recr'!$B:$B, 0)), 0)</f>
        <v>0</v>
      </c>
      <c r="G73" s="154">
        <f>_xlfn.IFNA(INDEX('SD-ISD Debt,Sinking,Recr'!AI:AI, MATCH($B73, 'SD-ISD Debt,Sinking,Recr'!$B:$B, 0)), 0)</f>
        <v>0</v>
      </c>
      <c r="H73" s="154">
        <f>_xlfn.IFNA(INDEX('SD Hold Harmless'!N:N, MATCH($B73, 'SD Hold Harmless'!$B:$B, 0)), 0)</f>
        <v>0</v>
      </c>
      <c r="I73" s="154">
        <f>_xlfn.IFNA(INDEX('SD Out of Formula'!J:J, MATCH($B73, 'SD Out of Formula'!$B:$B, 0)), 0)</f>
        <v>0</v>
      </c>
      <c r="J73" s="154">
        <f>_xlfn.IFNA(INDEX('ISD Operating'!P:P, MATCH($B73, 'ISD Operating'!$B:$B, 0)), 0)</f>
        <v>0</v>
      </c>
      <c r="K73" s="154">
        <f>_xlfn.IFNA(INDEX('ISD Operating'!AA:AA, MATCH($B73, 'ISD Operating'!$B:$B, 0)), 0)</f>
        <v>0</v>
      </c>
      <c r="L73" s="154">
        <f>_xlfn.IFNA(INDEX('ISD Operating'!AL:AL, MATCH($B73, 'ISD Operating'!$B:$B, 0)), 0)</f>
        <v>0</v>
      </c>
      <c r="M73" s="154">
        <f>_xlfn.IFNA(INDEX('ISD Operating'!AW:AW, MATCH($B73, 'ISD Operating'!B:B, 0)), 0)</f>
        <v>0</v>
      </c>
      <c r="N73" s="155">
        <f t="shared" si="3"/>
        <v>22508.52</v>
      </c>
      <c r="O73" s="180" t="s">
        <v>1679</v>
      </c>
      <c r="P73" s="180">
        <f t="shared" si="4"/>
        <v>22508.52</v>
      </c>
      <c r="Q73" s="180">
        <f t="shared" si="5"/>
        <v>0</v>
      </c>
      <c r="R73" s="1"/>
    </row>
    <row r="74" spans="1:18" ht="12.75" x14ac:dyDescent="0.2">
      <c r="A74" s="159" t="s">
        <v>892</v>
      </c>
      <c r="B74" s="152" t="s">
        <v>430</v>
      </c>
      <c r="C74" s="153" t="s">
        <v>6</v>
      </c>
      <c r="D74" s="200" t="s">
        <v>58</v>
      </c>
      <c r="E74" s="154">
        <f>_xlfn.IFNA(INDEX('SD-ISD Debt,Sinking,Recr'!K:K, MATCH($B74, 'SD-ISD Debt,Sinking,Recr'!$B:$B, 0)), 0)</f>
        <v>4716.6000000000004</v>
      </c>
      <c r="F74" s="154">
        <f>_xlfn.IFNA(INDEX('SD-ISD Debt,Sinking,Recr'!V:V, MATCH($B74, 'SD-ISD Debt,Sinking,Recr'!$B:$B, 0)), 0)</f>
        <v>1614.1</v>
      </c>
      <c r="G74" s="154">
        <f>_xlfn.IFNA(INDEX('SD-ISD Debt,Sinking,Recr'!AI:AI, MATCH($B74, 'SD-ISD Debt,Sinking,Recr'!$B:$B, 0)), 0)</f>
        <v>0</v>
      </c>
      <c r="H74" s="154">
        <f>_xlfn.IFNA(INDEX('SD Hold Harmless'!N:N, MATCH($B74, 'SD Hold Harmless'!$B:$B, 0)), 0)</f>
        <v>0</v>
      </c>
      <c r="I74" s="154">
        <f>_xlfn.IFNA(INDEX('SD Out of Formula'!J:J, MATCH($B74, 'SD Out of Formula'!$B:$B, 0)), 0)</f>
        <v>0</v>
      </c>
      <c r="J74" s="154">
        <f>_xlfn.IFNA(INDEX('ISD Operating'!P:P, MATCH($B74, 'ISD Operating'!$B:$B, 0)), 0)</f>
        <v>0</v>
      </c>
      <c r="K74" s="154">
        <f>_xlfn.IFNA(INDEX('ISD Operating'!AA:AA, MATCH($B74, 'ISD Operating'!$B:$B, 0)), 0)</f>
        <v>0</v>
      </c>
      <c r="L74" s="154">
        <f>_xlfn.IFNA(INDEX('ISD Operating'!AL:AL, MATCH($B74, 'ISD Operating'!$B:$B, 0)), 0)</f>
        <v>0</v>
      </c>
      <c r="M74" s="154">
        <f>_xlfn.IFNA(INDEX('ISD Operating'!AW:AW, MATCH($B74, 'ISD Operating'!B:B, 0)), 0)</f>
        <v>0</v>
      </c>
      <c r="N74" s="155">
        <f t="shared" si="3"/>
        <v>6330.7000000000007</v>
      </c>
      <c r="O74" s="180" t="s">
        <v>1680</v>
      </c>
      <c r="P74" s="180">
        <f t="shared" si="4"/>
        <v>0</v>
      </c>
      <c r="Q74" s="180">
        <f t="shared" si="5"/>
        <v>6330.7000000000007</v>
      </c>
      <c r="R74" s="1"/>
    </row>
    <row r="75" spans="1:18" ht="12.75" x14ac:dyDescent="0.2">
      <c r="A75" s="159" t="s">
        <v>893</v>
      </c>
      <c r="B75" s="152" t="s">
        <v>437</v>
      </c>
      <c r="C75" s="153" t="s">
        <v>6</v>
      </c>
      <c r="D75" s="200" t="s">
        <v>58</v>
      </c>
      <c r="E75" s="154">
        <f>_xlfn.IFNA(INDEX('SD-ISD Debt,Sinking,Recr'!K:K, MATCH($B75, 'SD-ISD Debt,Sinking,Recr'!$B:$B, 0)), 0)</f>
        <v>112474.56</v>
      </c>
      <c r="F75" s="154">
        <f>_xlfn.IFNA(INDEX('SD-ISD Debt,Sinking,Recr'!V:V, MATCH($B75, 'SD-ISD Debt,Sinking,Recr'!$B:$B, 0)), 0)</f>
        <v>1573.86</v>
      </c>
      <c r="G75" s="154">
        <f>_xlfn.IFNA(INDEX('SD-ISD Debt,Sinking,Recr'!AI:AI, MATCH($B75, 'SD-ISD Debt,Sinking,Recr'!$B:$B, 0)), 0)</f>
        <v>0</v>
      </c>
      <c r="H75" s="154">
        <f>_xlfn.IFNA(INDEX('SD Hold Harmless'!N:N, MATCH($B75, 'SD Hold Harmless'!$B:$B, 0)), 0)</f>
        <v>0</v>
      </c>
      <c r="I75" s="154">
        <f>_xlfn.IFNA(INDEX('SD Out of Formula'!J:J, MATCH($B75, 'SD Out of Formula'!$B:$B, 0)), 0)</f>
        <v>0</v>
      </c>
      <c r="J75" s="154">
        <f>_xlfn.IFNA(INDEX('ISD Operating'!P:P, MATCH($B75, 'ISD Operating'!$B:$B, 0)), 0)</f>
        <v>0</v>
      </c>
      <c r="K75" s="154">
        <f>_xlfn.IFNA(INDEX('ISD Operating'!AA:AA, MATCH($B75, 'ISD Operating'!$B:$B, 0)), 0)</f>
        <v>0</v>
      </c>
      <c r="L75" s="154">
        <f>_xlfn.IFNA(INDEX('ISD Operating'!AL:AL, MATCH($B75, 'ISD Operating'!$B:$B, 0)), 0)</f>
        <v>0</v>
      </c>
      <c r="M75" s="154">
        <f>_xlfn.IFNA(INDEX('ISD Operating'!AW:AW, MATCH($B75, 'ISD Operating'!B:B, 0)), 0)</f>
        <v>0</v>
      </c>
      <c r="N75" s="155">
        <f t="shared" si="3"/>
        <v>114048.42</v>
      </c>
      <c r="O75" s="180" t="s">
        <v>1679</v>
      </c>
      <c r="P75" s="180">
        <f t="shared" si="4"/>
        <v>114048.42</v>
      </c>
      <c r="Q75" s="180">
        <f t="shared" si="5"/>
        <v>0</v>
      </c>
      <c r="R75" s="1"/>
    </row>
    <row r="76" spans="1:18" ht="12.75" x14ac:dyDescent="0.2">
      <c r="A76" s="159" t="s">
        <v>894</v>
      </c>
      <c r="B76" s="152" t="s">
        <v>529</v>
      </c>
      <c r="C76" s="153" t="s">
        <v>6</v>
      </c>
      <c r="D76" s="200" t="s">
        <v>895</v>
      </c>
      <c r="E76" s="154">
        <f>_xlfn.IFNA(INDEX('SD-ISD Debt,Sinking,Recr'!K:K, MATCH($B76, 'SD-ISD Debt,Sinking,Recr'!$B:$B, 0)), 0)</f>
        <v>5236.4399999999996</v>
      </c>
      <c r="F76" s="154">
        <f>_xlfn.IFNA(INDEX('SD-ISD Debt,Sinking,Recr'!V:V, MATCH($B76, 'SD-ISD Debt,Sinking,Recr'!$B:$B, 0)), 0)</f>
        <v>0</v>
      </c>
      <c r="G76" s="154">
        <f>_xlfn.IFNA(INDEX('SD-ISD Debt,Sinking,Recr'!AI:AI, MATCH($B76, 'SD-ISD Debt,Sinking,Recr'!$B:$B, 0)), 0)</f>
        <v>0</v>
      </c>
      <c r="H76" s="154">
        <f>_xlfn.IFNA(INDEX('SD Hold Harmless'!N:N, MATCH($B76, 'SD Hold Harmless'!$B:$B, 0)), 0)</f>
        <v>0</v>
      </c>
      <c r="I76" s="154">
        <f>_xlfn.IFNA(INDEX('SD Out of Formula'!J:J, MATCH($B76, 'SD Out of Formula'!$B:$B, 0)), 0)</f>
        <v>0</v>
      </c>
      <c r="J76" s="154">
        <f>_xlfn.IFNA(INDEX('ISD Operating'!P:P, MATCH($B76, 'ISD Operating'!$B:$B, 0)), 0)</f>
        <v>0</v>
      </c>
      <c r="K76" s="154">
        <f>_xlfn.IFNA(INDEX('ISD Operating'!AA:AA, MATCH($B76, 'ISD Operating'!$B:$B, 0)), 0)</f>
        <v>0</v>
      </c>
      <c r="L76" s="154">
        <f>_xlfn.IFNA(INDEX('ISD Operating'!AL:AL, MATCH($B76, 'ISD Operating'!$B:$B, 0)), 0)</f>
        <v>0</v>
      </c>
      <c r="M76" s="154">
        <f>_xlfn.IFNA(INDEX('ISD Operating'!AW:AW, MATCH($B76, 'ISD Operating'!B:B, 0)), 0)</f>
        <v>0</v>
      </c>
      <c r="N76" s="155">
        <f t="shared" si="3"/>
        <v>5236.4399999999996</v>
      </c>
      <c r="O76" s="180" t="s">
        <v>1679</v>
      </c>
      <c r="P76" s="180">
        <f t="shared" si="4"/>
        <v>5236.4399999999996</v>
      </c>
      <c r="Q76" s="180">
        <f t="shared" si="5"/>
        <v>0</v>
      </c>
      <c r="R76" s="1"/>
    </row>
    <row r="77" spans="1:18" ht="12.75" x14ac:dyDescent="0.2">
      <c r="A77" s="159" t="s">
        <v>896</v>
      </c>
      <c r="B77" s="152" t="s">
        <v>619</v>
      </c>
      <c r="C77" s="153" t="s">
        <v>6</v>
      </c>
      <c r="D77" s="200" t="s">
        <v>897</v>
      </c>
      <c r="E77" s="154">
        <f>_xlfn.IFNA(INDEX('SD-ISD Debt,Sinking,Recr'!K:K, MATCH($B77, 'SD-ISD Debt,Sinking,Recr'!$B:$B, 0)), 0)</f>
        <v>0</v>
      </c>
      <c r="F77" s="154">
        <f>_xlfn.IFNA(INDEX('SD-ISD Debt,Sinking,Recr'!V:V, MATCH($B77, 'SD-ISD Debt,Sinking,Recr'!$B:$B, 0)), 0)</f>
        <v>970.86</v>
      </c>
      <c r="G77" s="154">
        <f>_xlfn.IFNA(INDEX('SD-ISD Debt,Sinking,Recr'!AI:AI, MATCH($B77, 'SD-ISD Debt,Sinking,Recr'!$B:$B, 0)), 0)</f>
        <v>0</v>
      </c>
      <c r="H77" s="154">
        <f>_xlfn.IFNA(INDEX('SD Hold Harmless'!N:N, MATCH($B77, 'SD Hold Harmless'!$B:$B, 0)), 0)</f>
        <v>0</v>
      </c>
      <c r="I77" s="154">
        <f>_xlfn.IFNA(INDEX('SD Out of Formula'!J:J, MATCH($B77, 'SD Out of Formula'!$B:$B, 0)), 0)</f>
        <v>0</v>
      </c>
      <c r="J77" s="154">
        <f>_xlfn.IFNA(INDEX('ISD Operating'!P:P, MATCH($B77, 'ISD Operating'!$B:$B, 0)), 0)</f>
        <v>0</v>
      </c>
      <c r="K77" s="154">
        <f>_xlfn.IFNA(INDEX('ISD Operating'!AA:AA, MATCH($B77, 'ISD Operating'!$B:$B, 0)), 0)</f>
        <v>0</v>
      </c>
      <c r="L77" s="154">
        <f>_xlfn.IFNA(INDEX('ISD Operating'!AL:AL, MATCH($B77, 'ISD Operating'!$B:$B, 0)), 0)</f>
        <v>0</v>
      </c>
      <c r="M77" s="154">
        <f>_xlfn.IFNA(INDEX('ISD Operating'!AW:AW, MATCH($B77, 'ISD Operating'!B:B, 0)), 0)</f>
        <v>0</v>
      </c>
      <c r="N77" s="155">
        <f t="shared" si="3"/>
        <v>970.86</v>
      </c>
      <c r="O77" s="180" t="s">
        <v>1680</v>
      </c>
      <c r="P77" s="180">
        <f t="shared" si="4"/>
        <v>0</v>
      </c>
      <c r="Q77" s="180">
        <f t="shared" si="5"/>
        <v>970.86</v>
      </c>
      <c r="R77" s="1"/>
    </row>
    <row r="78" spans="1:18" ht="12.75" x14ac:dyDescent="0.2">
      <c r="A78" s="159" t="s">
        <v>898</v>
      </c>
      <c r="B78" s="152" t="s">
        <v>629</v>
      </c>
      <c r="C78" s="153" t="s">
        <v>6</v>
      </c>
      <c r="D78" s="200" t="s">
        <v>899</v>
      </c>
      <c r="E78" s="154">
        <f>_xlfn.IFNA(INDEX('SD-ISD Debt,Sinking,Recr'!K:K, MATCH($B78, 'SD-ISD Debt,Sinking,Recr'!$B:$B, 0)), 0)</f>
        <v>0</v>
      </c>
      <c r="F78" s="154">
        <f>_xlfn.IFNA(INDEX('SD-ISD Debt,Sinking,Recr'!V:V, MATCH($B78, 'SD-ISD Debt,Sinking,Recr'!$B:$B, 0)), 0)</f>
        <v>396.8</v>
      </c>
      <c r="G78" s="154">
        <f>_xlfn.IFNA(INDEX('SD-ISD Debt,Sinking,Recr'!AI:AI, MATCH($B78, 'SD-ISD Debt,Sinking,Recr'!$B:$B, 0)), 0)</f>
        <v>0</v>
      </c>
      <c r="H78" s="154">
        <f>_xlfn.IFNA(INDEX('SD Hold Harmless'!N:N, MATCH($B78, 'SD Hold Harmless'!$B:$B, 0)), 0)</f>
        <v>0</v>
      </c>
      <c r="I78" s="154">
        <f>_xlfn.IFNA(INDEX('SD Out of Formula'!J:J, MATCH($B78, 'SD Out of Formula'!$B:$B, 0)), 0)</f>
        <v>0</v>
      </c>
      <c r="J78" s="154">
        <f>_xlfn.IFNA(INDEX('ISD Operating'!P:P, MATCH($B78, 'ISD Operating'!$B:$B, 0)), 0)</f>
        <v>0</v>
      </c>
      <c r="K78" s="154">
        <f>_xlfn.IFNA(INDEX('ISD Operating'!AA:AA, MATCH($B78, 'ISD Operating'!$B:$B, 0)), 0)</f>
        <v>0</v>
      </c>
      <c r="L78" s="154">
        <f>_xlfn.IFNA(INDEX('ISD Operating'!AL:AL, MATCH($B78, 'ISD Operating'!$B:$B, 0)), 0)</f>
        <v>0</v>
      </c>
      <c r="M78" s="154">
        <f>_xlfn.IFNA(INDEX('ISD Operating'!AW:AW, MATCH($B78, 'ISD Operating'!B:B, 0)), 0)</f>
        <v>0</v>
      </c>
      <c r="N78" s="155">
        <f t="shared" si="3"/>
        <v>396.8</v>
      </c>
      <c r="O78" s="180" t="s">
        <v>1680</v>
      </c>
      <c r="P78" s="180">
        <f t="shared" si="4"/>
        <v>0</v>
      </c>
      <c r="Q78" s="180">
        <f t="shared" si="5"/>
        <v>396.8</v>
      </c>
      <c r="R78" s="1"/>
    </row>
    <row r="79" spans="1:18" ht="25.5" x14ac:dyDescent="0.2">
      <c r="A79" s="159" t="s">
        <v>701</v>
      </c>
      <c r="B79" s="152" t="s">
        <v>409</v>
      </c>
      <c r="C79" s="153" t="s">
        <v>29</v>
      </c>
      <c r="D79" s="200" t="s">
        <v>702</v>
      </c>
      <c r="E79" s="154">
        <f>_xlfn.IFNA(INDEX('SD-ISD Debt,Sinking,Recr'!K:K, MATCH($B79, 'SD-ISD Debt,Sinking,Recr'!$B:$B, 0)), 0)</f>
        <v>0</v>
      </c>
      <c r="F79" s="154">
        <f>_xlfn.IFNA(INDEX('SD-ISD Debt,Sinking,Recr'!V:V, MATCH($B79, 'SD-ISD Debt,Sinking,Recr'!$B:$B, 0)), 0)</f>
        <v>0</v>
      </c>
      <c r="G79" s="154">
        <f>_xlfn.IFNA(INDEX('SD-ISD Debt,Sinking,Recr'!AI:AI, MATCH($B79, 'SD-ISD Debt,Sinking,Recr'!$B:$B, 0)), 0)</f>
        <v>0</v>
      </c>
      <c r="H79" s="154">
        <f>_xlfn.IFNA(INDEX('SD Hold Harmless'!N:N, MATCH($B79, 'SD Hold Harmless'!$B:$B, 0)), 0)</f>
        <v>0</v>
      </c>
      <c r="I79" s="154">
        <f>_xlfn.IFNA(INDEX('SD Out of Formula'!J:J, MATCH($B79, 'SD Out of Formula'!$B:$B, 0)), 0)</f>
        <v>0</v>
      </c>
      <c r="J79" s="154">
        <f>_xlfn.IFNA(INDEX('ISD Operating'!P:P, MATCH($B79, 'ISD Operating'!$B:$B, 0)), 0)</f>
        <v>3160.75</v>
      </c>
      <c r="K79" s="154">
        <f>_xlfn.IFNA(INDEX('ISD Operating'!AA:AA, MATCH($B79, 'ISD Operating'!$B:$B, 0)), 0)</f>
        <v>31655.89</v>
      </c>
      <c r="L79" s="154">
        <f>_xlfn.IFNA(INDEX('ISD Operating'!AL:AL, MATCH($B79, 'ISD Operating'!$B:$B, 0)), 0)</f>
        <v>0</v>
      </c>
      <c r="M79" s="154">
        <f>_xlfn.IFNA(INDEX('ISD Operating'!AW:AW, MATCH($B79, 'ISD Operating'!B:B, 0)), 0)</f>
        <v>0</v>
      </c>
      <c r="N79" s="155">
        <f t="shared" si="3"/>
        <v>34816.639999999999</v>
      </c>
      <c r="O79" s="180" t="s">
        <v>1680</v>
      </c>
      <c r="P79" s="180">
        <f t="shared" si="4"/>
        <v>0</v>
      </c>
      <c r="Q79" s="180">
        <f t="shared" si="5"/>
        <v>34816.639999999999</v>
      </c>
      <c r="R79" s="1"/>
    </row>
    <row r="80" spans="1:18" ht="12.75" x14ac:dyDescent="0.2">
      <c r="A80" s="159" t="s">
        <v>900</v>
      </c>
      <c r="B80" s="152" t="s">
        <v>171</v>
      </c>
      <c r="C80" s="153" t="s">
        <v>6</v>
      </c>
      <c r="D80" s="200" t="s">
        <v>109</v>
      </c>
      <c r="E80" s="154">
        <f>_xlfn.IFNA(INDEX('SD-ISD Debt,Sinking,Recr'!K:K, MATCH($B80, 'SD-ISD Debt,Sinking,Recr'!$B:$B, 0)), 0)</f>
        <v>0</v>
      </c>
      <c r="F80" s="154">
        <f>_xlfn.IFNA(INDEX('SD-ISD Debt,Sinking,Recr'!V:V, MATCH($B80, 'SD-ISD Debt,Sinking,Recr'!$B:$B, 0)), 0)</f>
        <v>4152.41</v>
      </c>
      <c r="G80" s="154">
        <f>_xlfn.IFNA(INDEX('SD-ISD Debt,Sinking,Recr'!AI:AI, MATCH($B80, 'SD-ISD Debt,Sinking,Recr'!$B:$B, 0)), 0)</f>
        <v>0</v>
      </c>
      <c r="H80" s="154">
        <f>_xlfn.IFNA(INDEX('SD Hold Harmless'!N:N, MATCH($B80, 'SD Hold Harmless'!$B:$B, 0)), 0)</f>
        <v>0</v>
      </c>
      <c r="I80" s="154">
        <f>_xlfn.IFNA(INDEX('SD Out of Formula'!J:J, MATCH($B80, 'SD Out of Formula'!$B:$B, 0)), 0)</f>
        <v>0</v>
      </c>
      <c r="J80" s="154">
        <f>_xlfn.IFNA(INDEX('ISD Operating'!P:P, MATCH($B80, 'ISD Operating'!$B:$B, 0)), 0)</f>
        <v>0</v>
      </c>
      <c r="K80" s="154">
        <f>_xlfn.IFNA(INDEX('ISD Operating'!AA:AA, MATCH($B80, 'ISD Operating'!$B:$B, 0)), 0)</f>
        <v>0</v>
      </c>
      <c r="L80" s="154">
        <f>_xlfn.IFNA(INDEX('ISD Operating'!AL:AL, MATCH($B80, 'ISD Operating'!$B:$B, 0)), 0)</f>
        <v>0</v>
      </c>
      <c r="M80" s="154">
        <f>_xlfn.IFNA(INDEX('ISD Operating'!AW:AW, MATCH($B80, 'ISD Operating'!B:B, 0)), 0)</f>
        <v>0</v>
      </c>
      <c r="N80" s="155">
        <f t="shared" si="3"/>
        <v>4152.41</v>
      </c>
      <c r="O80" s="180" t="s">
        <v>1680</v>
      </c>
      <c r="P80" s="180">
        <f t="shared" si="4"/>
        <v>0</v>
      </c>
      <c r="Q80" s="180">
        <f t="shared" si="5"/>
        <v>4152.41</v>
      </c>
      <c r="R80" s="1"/>
    </row>
    <row r="81" spans="1:18" ht="25.5" x14ac:dyDescent="0.2">
      <c r="A81" s="159" t="s">
        <v>901</v>
      </c>
      <c r="B81" s="152" t="s">
        <v>233</v>
      </c>
      <c r="C81" s="153" t="s">
        <v>6</v>
      </c>
      <c r="D81" s="200" t="s">
        <v>902</v>
      </c>
      <c r="E81" s="154">
        <f>_xlfn.IFNA(INDEX('SD-ISD Debt,Sinking,Recr'!K:K, MATCH($B81, 'SD-ISD Debt,Sinking,Recr'!$B:$B, 0)), 0)</f>
        <v>15268.3</v>
      </c>
      <c r="F81" s="154">
        <f>_xlfn.IFNA(INDEX('SD-ISD Debt,Sinking,Recr'!V:V, MATCH($B81, 'SD-ISD Debt,Sinking,Recr'!$B:$B, 0)), 0)</f>
        <v>0</v>
      </c>
      <c r="G81" s="154">
        <f>_xlfn.IFNA(INDEX('SD-ISD Debt,Sinking,Recr'!AI:AI, MATCH($B81, 'SD-ISD Debt,Sinking,Recr'!$B:$B, 0)), 0)</f>
        <v>0</v>
      </c>
      <c r="H81" s="154">
        <f>_xlfn.IFNA(INDEX('SD Hold Harmless'!N:N, MATCH($B81, 'SD Hold Harmless'!$B:$B, 0)), 0)</f>
        <v>0</v>
      </c>
      <c r="I81" s="154">
        <f>_xlfn.IFNA(INDEX('SD Out of Formula'!J:J, MATCH($B81, 'SD Out of Formula'!$B:$B, 0)), 0)</f>
        <v>0</v>
      </c>
      <c r="J81" s="154">
        <f>_xlfn.IFNA(INDEX('ISD Operating'!P:P, MATCH($B81, 'ISD Operating'!$B:$B, 0)), 0)</f>
        <v>0</v>
      </c>
      <c r="K81" s="154">
        <f>_xlfn.IFNA(INDEX('ISD Operating'!AA:AA, MATCH($B81, 'ISD Operating'!$B:$B, 0)), 0)</f>
        <v>0</v>
      </c>
      <c r="L81" s="154">
        <f>_xlfn.IFNA(INDEX('ISD Operating'!AL:AL, MATCH($B81, 'ISD Operating'!$B:$B, 0)), 0)</f>
        <v>0</v>
      </c>
      <c r="M81" s="154">
        <f>_xlfn.IFNA(INDEX('ISD Operating'!AW:AW, MATCH($B81, 'ISD Operating'!B:B, 0)), 0)</f>
        <v>0</v>
      </c>
      <c r="N81" s="155">
        <f t="shared" si="3"/>
        <v>15268.3</v>
      </c>
      <c r="O81" s="180" t="s">
        <v>1680</v>
      </c>
      <c r="P81" s="180">
        <f t="shared" si="4"/>
        <v>0</v>
      </c>
      <c r="Q81" s="180">
        <f t="shared" si="5"/>
        <v>15268.3</v>
      </c>
      <c r="R81" s="1"/>
    </row>
    <row r="82" spans="1:18" ht="12.75" x14ac:dyDescent="0.2">
      <c r="A82" s="159" t="s">
        <v>903</v>
      </c>
      <c r="B82" s="152" t="s">
        <v>249</v>
      </c>
      <c r="C82" s="153" t="s">
        <v>6</v>
      </c>
      <c r="D82" s="200" t="s">
        <v>109</v>
      </c>
      <c r="E82" s="154">
        <f>_xlfn.IFNA(INDEX('SD-ISD Debt,Sinking,Recr'!K:K, MATCH($B82, 'SD-ISD Debt,Sinking,Recr'!$B:$B, 0)), 0)</f>
        <v>12015.32</v>
      </c>
      <c r="F82" s="154">
        <f>_xlfn.IFNA(INDEX('SD-ISD Debt,Sinking,Recr'!V:V, MATCH($B82, 'SD-ISD Debt,Sinking,Recr'!$B:$B, 0)), 0)</f>
        <v>0</v>
      </c>
      <c r="G82" s="154">
        <f>_xlfn.IFNA(INDEX('SD-ISD Debt,Sinking,Recr'!AI:AI, MATCH($B82, 'SD-ISD Debt,Sinking,Recr'!$B:$B, 0)), 0)</f>
        <v>0</v>
      </c>
      <c r="H82" s="154">
        <f>_xlfn.IFNA(INDEX('SD Hold Harmless'!N:N, MATCH($B82, 'SD Hold Harmless'!$B:$B, 0)), 0)</f>
        <v>0</v>
      </c>
      <c r="I82" s="154">
        <f>_xlfn.IFNA(INDEX('SD Out of Formula'!J:J, MATCH($B82, 'SD Out of Formula'!$B:$B, 0)), 0)</f>
        <v>0</v>
      </c>
      <c r="J82" s="154">
        <f>_xlfn.IFNA(INDEX('ISD Operating'!P:P, MATCH($B82, 'ISD Operating'!$B:$B, 0)), 0)</f>
        <v>0</v>
      </c>
      <c r="K82" s="154">
        <f>_xlfn.IFNA(INDEX('ISD Operating'!AA:AA, MATCH($B82, 'ISD Operating'!$B:$B, 0)), 0)</f>
        <v>0</v>
      </c>
      <c r="L82" s="154">
        <f>_xlfn.IFNA(INDEX('ISD Operating'!AL:AL, MATCH($B82, 'ISD Operating'!$B:$B, 0)), 0)</f>
        <v>0</v>
      </c>
      <c r="M82" s="154">
        <f>_xlfn.IFNA(INDEX('ISD Operating'!AW:AW, MATCH($B82, 'ISD Operating'!B:B, 0)), 0)</f>
        <v>0</v>
      </c>
      <c r="N82" s="155">
        <f t="shared" si="3"/>
        <v>12015.32</v>
      </c>
      <c r="O82" s="180" t="s">
        <v>1680</v>
      </c>
      <c r="P82" s="180">
        <f t="shared" si="4"/>
        <v>0</v>
      </c>
      <c r="Q82" s="180">
        <f t="shared" si="5"/>
        <v>12015.32</v>
      </c>
      <c r="R82" s="1"/>
    </row>
    <row r="83" spans="1:18" ht="25.5" x14ac:dyDescent="0.2">
      <c r="A83" s="159" t="s">
        <v>904</v>
      </c>
      <c r="B83" s="152" t="s">
        <v>431</v>
      </c>
      <c r="C83" s="153" t="s">
        <v>6</v>
      </c>
      <c r="D83" s="200" t="s">
        <v>905</v>
      </c>
      <c r="E83" s="154">
        <f>_xlfn.IFNA(INDEX('SD-ISD Debt,Sinking,Recr'!K:K, MATCH($B83, 'SD-ISD Debt,Sinking,Recr'!$B:$B, 0)), 0)</f>
        <v>5004.7700000000004</v>
      </c>
      <c r="F83" s="154">
        <f>_xlfn.IFNA(INDEX('SD-ISD Debt,Sinking,Recr'!V:V, MATCH($B83, 'SD-ISD Debt,Sinking,Recr'!$B:$B, 0)), 0)</f>
        <v>0</v>
      </c>
      <c r="G83" s="154">
        <f>_xlfn.IFNA(INDEX('SD-ISD Debt,Sinking,Recr'!AI:AI, MATCH($B83, 'SD-ISD Debt,Sinking,Recr'!$B:$B, 0)), 0)</f>
        <v>0</v>
      </c>
      <c r="H83" s="154">
        <f>_xlfn.IFNA(INDEX('SD Hold Harmless'!N:N, MATCH($B83, 'SD Hold Harmless'!$B:$B, 0)), 0)</f>
        <v>0</v>
      </c>
      <c r="I83" s="154">
        <f>_xlfn.IFNA(INDEX('SD Out of Formula'!J:J, MATCH($B83, 'SD Out of Formula'!$B:$B, 0)), 0)</f>
        <v>0</v>
      </c>
      <c r="J83" s="154">
        <f>_xlfn.IFNA(INDEX('ISD Operating'!P:P, MATCH($B83, 'ISD Operating'!$B:$B, 0)), 0)</f>
        <v>0</v>
      </c>
      <c r="K83" s="154">
        <f>_xlfn.IFNA(INDEX('ISD Operating'!AA:AA, MATCH($B83, 'ISD Operating'!$B:$B, 0)), 0)</f>
        <v>0</v>
      </c>
      <c r="L83" s="154">
        <f>_xlfn.IFNA(INDEX('ISD Operating'!AL:AL, MATCH($B83, 'ISD Operating'!$B:$B, 0)), 0)</f>
        <v>0</v>
      </c>
      <c r="M83" s="154">
        <f>_xlfn.IFNA(INDEX('ISD Operating'!AW:AW, MATCH($B83, 'ISD Operating'!B:B, 0)), 0)</f>
        <v>0</v>
      </c>
      <c r="N83" s="155">
        <f t="shared" si="3"/>
        <v>5004.7700000000004</v>
      </c>
      <c r="O83" s="180" t="s">
        <v>1680</v>
      </c>
      <c r="P83" s="180">
        <f t="shared" si="4"/>
        <v>0</v>
      </c>
      <c r="Q83" s="180">
        <f t="shared" si="5"/>
        <v>5004.7700000000004</v>
      </c>
      <c r="R83" s="1"/>
    </row>
    <row r="84" spans="1:18" ht="38.25" x14ac:dyDescent="0.2">
      <c r="A84" s="159" t="s">
        <v>703</v>
      </c>
      <c r="B84" s="152" t="s">
        <v>178</v>
      </c>
      <c r="C84" s="153" t="s">
        <v>29</v>
      </c>
      <c r="D84" s="200" t="s">
        <v>1595</v>
      </c>
      <c r="E84" s="154">
        <f>_xlfn.IFNA(INDEX('SD-ISD Debt,Sinking,Recr'!K:K, MATCH($B84, 'SD-ISD Debt,Sinking,Recr'!$B:$B, 0)), 0)</f>
        <v>0</v>
      </c>
      <c r="F84" s="154">
        <f>_xlfn.IFNA(INDEX('SD-ISD Debt,Sinking,Recr'!V:V, MATCH($B84, 'SD-ISD Debt,Sinking,Recr'!$B:$B, 0)), 0)</f>
        <v>0</v>
      </c>
      <c r="G84" s="154">
        <f>_xlfn.IFNA(INDEX('SD-ISD Debt,Sinking,Recr'!AI:AI, MATCH($B84, 'SD-ISD Debt,Sinking,Recr'!$B:$B, 0)), 0)</f>
        <v>0</v>
      </c>
      <c r="H84" s="154">
        <f>_xlfn.IFNA(INDEX('SD Hold Harmless'!N:N, MATCH($B84, 'SD Hold Harmless'!$B:$B, 0)), 0)</f>
        <v>0</v>
      </c>
      <c r="I84" s="154">
        <f>_xlfn.IFNA(INDEX('SD Out of Formula'!J:J, MATCH($B84, 'SD Out of Formula'!$B:$B, 0)), 0)</f>
        <v>0</v>
      </c>
      <c r="J84" s="154">
        <f>_xlfn.IFNA(INDEX('ISD Operating'!P:P, MATCH($B84, 'ISD Operating'!$B:$B, 0)), 0)</f>
        <v>11704.16</v>
      </c>
      <c r="K84" s="154">
        <f>_xlfn.IFNA(INDEX('ISD Operating'!AA:AA, MATCH($B84, 'ISD Operating'!$B:$B, 0)), 0)</f>
        <v>107313.19</v>
      </c>
      <c r="L84" s="154">
        <f>_xlfn.IFNA(INDEX('ISD Operating'!AL:AL, MATCH($B84, 'ISD Operating'!$B:$B, 0)), 0)</f>
        <v>43902.29</v>
      </c>
      <c r="M84" s="154">
        <f>_xlfn.IFNA(INDEX('ISD Operating'!AW:AW, MATCH($B84, 'ISD Operating'!B:B, 0)), 0)</f>
        <v>0</v>
      </c>
      <c r="N84" s="155">
        <f t="shared" si="3"/>
        <v>162919.64000000001</v>
      </c>
      <c r="O84" s="180" t="s">
        <v>1680</v>
      </c>
      <c r="P84" s="180">
        <f t="shared" si="4"/>
        <v>0</v>
      </c>
      <c r="Q84" s="180">
        <f t="shared" si="5"/>
        <v>162919.64000000001</v>
      </c>
      <c r="R84" s="1"/>
    </row>
    <row r="85" spans="1:18" ht="12.75" x14ac:dyDescent="0.2">
      <c r="A85" s="159" t="s">
        <v>906</v>
      </c>
      <c r="B85" s="152" t="s">
        <v>90</v>
      </c>
      <c r="C85" s="153" t="s">
        <v>6</v>
      </c>
      <c r="D85" s="200" t="s">
        <v>89</v>
      </c>
      <c r="E85" s="154">
        <f>_xlfn.IFNA(INDEX('SD-ISD Debt,Sinking,Recr'!K:K, MATCH($B85, 'SD-ISD Debt,Sinking,Recr'!$B:$B, 0)), 0)</f>
        <v>0</v>
      </c>
      <c r="F85" s="154">
        <f>_xlfn.IFNA(INDEX('SD-ISD Debt,Sinking,Recr'!V:V, MATCH($B85, 'SD-ISD Debt,Sinking,Recr'!$B:$B, 0)), 0)</f>
        <v>0</v>
      </c>
      <c r="G85" s="154">
        <f>_xlfn.IFNA(INDEX('SD-ISD Debt,Sinking,Recr'!AI:AI, MATCH($B85, 'SD-ISD Debt,Sinking,Recr'!$B:$B, 0)), 0)</f>
        <v>0</v>
      </c>
      <c r="H85" s="154">
        <f>_xlfn.IFNA(INDEX('SD Hold Harmless'!N:N, MATCH($B85, 'SD Hold Harmless'!$B:$B, 0)), 0)</f>
        <v>0</v>
      </c>
      <c r="I85" s="154">
        <f>_xlfn.IFNA(INDEX('SD Out of Formula'!J:J, MATCH($B85, 'SD Out of Formula'!$B:$B, 0)), 0)</f>
        <v>1808.97</v>
      </c>
      <c r="J85" s="154">
        <f>_xlfn.IFNA(INDEX('ISD Operating'!P:P, MATCH($B85, 'ISD Operating'!$B:$B, 0)), 0)</f>
        <v>0</v>
      </c>
      <c r="K85" s="154">
        <f>_xlfn.IFNA(INDEX('ISD Operating'!AA:AA, MATCH($B85, 'ISD Operating'!$B:$B, 0)), 0)</f>
        <v>0</v>
      </c>
      <c r="L85" s="154">
        <f>_xlfn.IFNA(INDEX('ISD Operating'!AL:AL, MATCH($B85, 'ISD Operating'!$B:$B, 0)), 0)</f>
        <v>0</v>
      </c>
      <c r="M85" s="154">
        <f>_xlfn.IFNA(INDEX('ISD Operating'!AW:AW, MATCH($B85, 'ISD Operating'!B:B, 0)), 0)</f>
        <v>0</v>
      </c>
      <c r="N85" s="155">
        <f t="shared" si="3"/>
        <v>1808.97</v>
      </c>
      <c r="O85" s="180" t="s">
        <v>1680</v>
      </c>
      <c r="P85" s="180">
        <f t="shared" si="4"/>
        <v>0</v>
      </c>
      <c r="Q85" s="180">
        <f t="shared" si="5"/>
        <v>1808.97</v>
      </c>
      <c r="R85" s="1"/>
    </row>
    <row r="86" spans="1:18" ht="12.75" x14ac:dyDescent="0.2">
      <c r="A86" s="159" t="s">
        <v>907</v>
      </c>
      <c r="B86" s="152" t="s">
        <v>124</v>
      </c>
      <c r="C86" s="153" t="s">
        <v>6</v>
      </c>
      <c r="D86" s="200" t="s">
        <v>908</v>
      </c>
      <c r="E86" s="154">
        <f>_xlfn.IFNA(INDEX('SD-ISD Debt,Sinking,Recr'!K:K, MATCH($B86, 'SD-ISD Debt,Sinking,Recr'!$B:$B, 0)), 0)</f>
        <v>17407.669999999998</v>
      </c>
      <c r="F86" s="154">
        <f>_xlfn.IFNA(INDEX('SD-ISD Debt,Sinking,Recr'!V:V, MATCH($B86, 'SD-ISD Debt,Sinking,Recr'!$B:$B, 0)), 0)</f>
        <v>0</v>
      </c>
      <c r="G86" s="154">
        <f>_xlfn.IFNA(INDEX('SD-ISD Debt,Sinking,Recr'!AI:AI, MATCH($B86, 'SD-ISD Debt,Sinking,Recr'!$B:$B, 0)), 0)</f>
        <v>0</v>
      </c>
      <c r="H86" s="154">
        <f>_xlfn.IFNA(INDEX('SD Hold Harmless'!N:N, MATCH($B86, 'SD Hold Harmless'!$B:$B, 0)), 0)</f>
        <v>0</v>
      </c>
      <c r="I86" s="154">
        <f>_xlfn.IFNA(INDEX('SD Out of Formula'!J:J, MATCH($B86, 'SD Out of Formula'!$B:$B, 0)), 0)</f>
        <v>0</v>
      </c>
      <c r="J86" s="154">
        <f>_xlfn.IFNA(INDEX('ISD Operating'!P:P, MATCH($B86, 'ISD Operating'!$B:$B, 0)), 0)</f>
        <v>0</v>
      </c>
      <c r="K86" s="154">
        <f>_xlfn.IFNA(INDEX('ISD Operating'!AA:AA, MATCH($B86, 'ISD Operating'!$B:$B, 0)), 0)</f>
        <v>0</v>
      </c>
      <c r="L86" s="154">
        <f>_xlfn.IFNA(INDEX('ISD Operating'!AL:AL, MATCH($B86, 'ISD Operating'!$B:$B, 0)), 0)</f>
        <v>0</v>
      </c>
      <c r="M86" s="154">
        <f>_xlfn.IFNA(INDEX('ISD Operating'!AW:AW, MATCH($B86, 'ISD Operating'!B:B, 0)), 0)</f>
        <v>0</v>
      </c>
      <c r="N86" s="155">
        <f t="shared" si="3"/>
        <v>17407.669999999998</v>
      </c>
      <c r="O86" s="180" t="s">
        <v>1679</v>
      </c>
      <c r="P86" s="180">
        <f t="shared" si="4"/>
        <v>17407.669999999998</v>
      </c>
      <c r="Q86" s="180">
        <f t="shared" si="5"/>
        <v>0</v>
      </c>
      <c r="R86" s="1"/>
    </row>
    <row r="87" spans="1:18" ht="12.75" x14ac:dyDescent="0.2">
      <c r="A87" s="159" t="s">
        <v>909</v>
      </c>
      <c r="B87" s="152" t="s">
        <v>125</v>
      </c>
      <c r="C87" s="153" t="s">
        <v>6</v>
      </c>
      <c r="D87" s="200" t="s">
        <v>908</v>
      </c>
      <c r="E87" s="154">
        <f>_xlfn.IFNA(INDEX('SD-ISD Debt,Sinking,Recr'!K:K, MATCH($B87, 'SD-ISD Debt,Sinking,Recr'!$B:$B, 0)), 0)</f>
        <v>6626.09</v>
      </c>
      <c r="F87" s="154">
        <f>_xlfn.IFNA(INDEX('SD-ISD Debt,Sinking,Recr'!V:V, MATCH($B87, 'SD-ISD Debt,Sinking,Recr'!$B:$B, 0)), 0)</f>
        <v>0</v>
      </c>
      <c r="G87" s="154">
        <f>_xlfn.IFNA(INDEX('SD-ISD Debt,Sinking,Recr'!AI:AI, MATCH($B87, 'SD-ISD Debt,Sinking,Recr'!$B:$B, 0)), 0)</f>
        <v>0</v>
      </c>
      <c r="H87" s="154">
        <f>_xlfn.IFNA(INDEX('SD Hold Harmless'!N:N, MATCH($B87, 'SD Hold Harmless'!$B:$B, 0)), 0)</f>
        <v>0</v>
      </c>
      <c r="I87" s="154">
        <f>_xlfn.IFNA(INDEX('SD Out of Formula'!J:J, MATCH($B87, 'SD Out of Formula'!$B:$B, 0)), 0)</f>
        <v>3396.07</v>
      </c>
      <c r="J87" s="154">
        <f>_xlfn.IFNA(INDEX('ISD Operating'!P:P, MATCH($B87, 'ISD Operating'!$B:$B, 0)), 0)</f>
        <v>0</v>
      </c>
      <c r="K87" s="154">
        <f>_xlfn.IFNA(INDEX('ISD Operating'!AA:AA, MATCH($B87, 'ISD Operating'!$B:$B, 0)), 0)</f>
        <v>0</v>
      </c>
      <c r="L87" s="154">
        <f>_xlfn.IFNA(INDEX('ISD Operating'!AL:AL, MATCH($B87, 'ISD Operating'!$B:$B, 0)), 0)</f>
        <v>0</v>
      </c>
      <c r="M87" s="154">
        <f>_xlfn.IFNA(INDEX('ISD Operating'!AW:AW, MATCH($B87, 'ISD Operating'!B:B, 0)), 0)</f>
        <v>0</v>
      </c>
      <c r="N87" s="155">
        <f t="shared" si="3"/>
        <v>10022.16</v>
      </c>
      <c r="O87" s="180" t="s">
        <v>1680</v>
      </c>
      <c r="P87" s="180">
        <f t="shared" si="4"/>
        <v>0</v>
      </c>
      <c r="Q87" s="180">
        <f t="shared" si="5"/>
        <v>10022.16</v>
      </c>
      <c r="R87" s="1"/>
    </row>
    <row r="88" spans="1:18" ht="12.75" x14ac:dyDescent="0.2">
      <c r="A88" s="159" t="s">
        <v>910</v>
      </c>
      <c r="B88" s="152" t="s">
        <v>177</v>
      </c>
      <c r="C88" s="153" t="s">
        <v>6</v>
      </c>
      <c r="D88" s="200" t="s">
        <v>908</v>
      </c>
      <c r="E88" s="154">
        <f>_xlfn.IFNA(INDEX('SD-ISD Debt,Sinking,Recr'!K:K, MATCH($B88, 'SD-ISD Debt,Sinking,Recr'!$B:$B, 0)), 0)</f>
        <v>39893.1</v>
      </c>
      <c r="F88" s="154">
        <f>_xlfn.IFNA(INDEX('SD-ISD Debt,Sinking,Recr'!V:V, MATCH($B88, 'SD-ISD Debt,Sinking,Recr'!$B:$B, 0)), 0)</f>
        <v>0</v>
      </c>
      <c r="G88" s="154">
        <f>_xlfn.IFNA(INDEX('SD-ISD Debt,Sinking,Recr'!AI:AI, MATCH($B88, 'SD-ISD Debt,Sinking,Recr'!$B:$B, 0)), 0)</f>
        <v>0</v>
      </c>
      <c r="H88" s="154">
        <f>_xlfn.IFNA(INDEX('SD Hold Harmless'!N:N, MATCH($B88, 'SD Hold Harmless'!$B:$B, 0)), 0)</f>
        <v>0</v>
      </c>
      <c r="I88" s="154">
        <f>_xlfn.IFNA(INDEX('SD Out of Formula'!J:J, MATCH($B88, 'SD Out of Formula'!$B:$B, 0)), 0)</f>
        <v>0</v>
      </c>
      <c r="J88" s="154">
        <f>_xlfn.IFNA(INDEX('ISD Operating'!P:P, MATCH($B88, 'ISD Operating'!$B:$B, 0)), 0)</f>
        <v>0</v>
      </c>
      <c r="K88" s="154">
        <f>_xlfn.IFNA(INDEX('ISD Operating'!AA:AA, MATCH($B88, 'ISD Operating'!$B:$B, 0)), 0)</f>
        <v>0</v>
      </c>
      <c r="L88" s="154">
        <f>_xlfn.IFNA(INDEX('ISD Operating'!AL:AL, MATCH($B88, 'ISD Operating'!$B:$B, 0)), 0)</f>
        <v>0</v>
      </c>
      <c r="M88" s="154">
        <f>_xlfn.IFNA(INDEX('ISD Operating'!AW:AW, MATCH($B88, 'ISD Operating'!B:B, 0)), 0)</f>
        <v>0</v>
      </c>
      <c r="N88" s="155">
        <f t="shared" si="3"/>
        <v>39893.1</v>
      </c>
      <c r="O88" s="180" t="s">
        <v>1679</v>
      </c>
      <c r="P88" s="180">
        <f t="shared" si="4"/>
        <v>39893.1</v>
      </c>
      <c r="Q88" s="180">
        <f t="shared" si="5"/>
        <v>0</v>
      </c>
      <c r="R88" s="1"/>
    </row>
    <row r="89" spans="1:18" ht="12.75" x14ac:dyDescent="0.2">
      <c r="A89" s="159" t="s">
        <v>911</v>
      </c>
      <c r="B89" s="152" t="s">
        <v>241</v>
      </c>
      <c r="C89" s="153" t="s">
        <v>6</v>
      </c>
      <c r="D89" s="200" t="s">
        <v>908</v>
      </c>
      <c r="E89" s="154">
        <f>_xlfn.IFNA(INDEX('SD-ISD Debt,Sinking,Recr'!K:K, MATCH($B89, 'SD-ISD Debt,Sinking,Recr'!$B:$B, 0)), 0)</f>
        <v>0</v>
      </c>
      <c r="F89" s="154">
        <f>_xlfn.IFNA(INDEX('SD-ISD Debt,Sinking,Recr'!V:V, MATCH($B89, 'SD-ISD Debt,Sinking,Recr'!$B:$B, 0)), 0)</f>
        <v>3945.23</v>
      </c>
      <c r="G89" s="154">
        <f>_xlfn.IFNA(INDEX('SD-ISD Debt,Sinking,Recr'!AI:AI, MATCH($B89, 'SD-ISD Debt,Sinking,Recr'!$B:$B, 0)), 0)</f>
        <v>0</v>
      </c>
      <c r="H89" s="154">
        <f>_xlfn.IFNA(INDEX('SD Hold Harmless'!N:N, MATCH($B89, 'SD Hold Harmless'!$B:$B, 0)), 0)</f>
        <v>0</v>
      </c>
      <c r="I89" s="154">
        <f>_xlfn.IFNA(INDEX('SD Out of Formula'!J:J, MATCH($B89, 'SD Out of Formula'!$B:$B, 0)), 0)</f>
        <v>0</v>
      </c>
      <c r="J89" s="154">
        <f>_xlfn.IFNA(INDEX('ISD Operating'!P:P, MATCH($B89, 'ISD Operating'!$B:$B, 0)), 0)</f>
        <v>0</v>
      </c>
      <c r="K89" s="154">
        <f>_xlfn.IFNA(INDEX('ISD Operating'!AA:AA, MATCH($B89, 'ISD Operating'!$B:$B, 0)), 0)</f>
        <v>0</v>
      </c>
      <c r="L89" s="154">
        <f>_xlfn.IFNA(INDEX('ISD Operating'!AL:AL, MATCH($B89, 'ISD Operating'!$B:$B, 0)), 0)</f>
        <v>0</v>
      </c>
      <c r="M89" s="154">
        <f>_xlfn.IFNA(INDEX('ISD Operating'!AW:AW, MATCH($B89, 'ISD Operating'!B:B, 0)), 0)</f>
        <v>0</v>
      </c>
      <c r="N89" s="155">
        <f t="shared" si="3"/>
        <v>3945.23</v>
      </c>
      <c r="O89" s="180" t="s">
        <v>1679</v>
      </c>
      <c r="P89" s="180">
        <f t="shared" si="4"/>
        <v>3945.23</v>
      </c>
      <c r="Q89" s="180">
        <f t="shared" si="5"/>
        <v>0</v>
      </c>
      <c r="R89" s="1"/>
    </row>
    <row r="90" spans="1:18" ht="89.25" x14ac:dyDescent="0.2">
      <c r="A90" s="159" t="s">
        <v>705</v>
      </c>
      <c r="B90" s="152" t="s">
        <v>183</v>
      </c>
      <c r="C90" s="153" t="s">
        <v>29</v>
      </c>
      <c r="D90" s="200" t="s">
        <v>1596</v>
      </c>
      <c r="E90" s="154">
        <f>_xlfn.IFNA(INDEX('SD-ISD Debt,Sinking,Recr'!K:K, MATCH($B90, 'SD-ISD Debt,Sinking,Recr'!$B:$B, 0)), 0)</f>
        <v>0</v>
      </c>
      <c r="F90" s="154">
        <f>_xlfn.IFNA(INDEX('SD-ISD Debt,Sinking,Recr'!V:V, MATCH($B90, 'SD-ISD Debt,Sinking,Recr'!$B:$B, 0)), 0)</f>
        <v>0</v>
      </c>
      <c r="G90" s="154">
        <f>_xlfn.IFNA(INDEX('SD-ISD Debt,Sinking,Recr'!AI:AI, MATCH($B90, 'SD-ISD Debt,Sinking,Recr'!$B:$B, 0)), 0)</f>
        <v>0</v>
      </c>
      <c r="H90" s="154">
        <f>_xlfn.IFNA(INDEX('SD Hold Harmless'!N:N, MATCH($B90, 'SD Hold Harmless'!$B:$B, 0)), 0)</f>
        <v>0</v>
      </c>
      <c r="I90" s="154">
        <f>_xlfn.IFNA(INDEX('SD Out of Formula'!J:J, MATCH($B90, 'SD Out of Formula'!$B:$B, 0)), 0)</f>
        <v>0</v>
      </c>
      <c r="J90" s="154">
        <f>_xlfn.IFNA(INDEX('ISD Operating'!P:P, MATCH($B90, 'ISD Operating'!$B:$B, 0)), 0)</f>
        <v>7503.49</v>
      </c>
      <c r="K90" s="154">
        <f>_xlfn.IFNA(INDEX('ISD Operating'!AA:AA, MATCH($B90, 'ISD Operating'!$B:$B, 0)), 0)</f>
        <v>42981.15</v>
      </c>
      <c r="L90" s="154">
        <f>_xlfn.IFNA(INDEX('ISD Operating'!AL:AL, MATCH($B90, 'ISD Operating'!$B:$B, 0)), 0)</f>
        <v>0</v>
      </c>
      <c r="M90" s="154">
        <f>_xlfn.IFNA(INDEX('ISD Operating'!AW:AW, MATCH($B90, 'ISD Operating'!B:B, 0)), 0)</f>
        <v>0</v>
      </c>
      <c r="N90" s="155">
        <f t="shared" si="3"/>
        <v>50484.639999999999</v>
      </c>
      <c r="O90" s="180" t="s">
        <v>1680</v>
      </c>
      <c r="P90" s="180">
        <f t="shared" si="4"/>
        <v>0</v>
      </c>
      <c r="Q90" s="180">
        <f t="shared" si="5"/>
        <v>50484.639999999999</v>
      </c>
      <c r="R90" s="1"/>
    </row>
    <row r="91" spans="1:18" ht="25.5" x14ac:dyDescent="0.2">
      <c r="A91" s="159" t="s">
        <v>912</v>
      </c>
      <c r="B91" s="152" t="s">
        <v>182</v>
      </c>
      <c r="C91" s="153" t="s">
        <v>6</v>
      </c>
      <c r="D91" s="200" t="s">
        <v>913</v>
      </c>
      <c r="E91" s="154">
        <f>_xlfn.IFNA(INDEX('SD-ISD Debt,Sinking,Recr'!K:K, MATCH($B91, 'SD-ISD Debt,Sinking,Recr'!$B:$B, 0)), 0)</f>
        <v>0</v>
      </c>
      <c r="F91" s="154">
        <f>_xlfn.IFNA(INDEX('SD-ISD Debt,Sinking,Recr'!V:V, MATCH($B91, 'SD-ISD Debt,Sinking,Recr'!$B:$B, 0)), 0)</f>
        <v>1570.13</v>
      </c>
      <c r="G91" s="154">
        <f>_xlfn.IFNA(INDEX('SD-ISD Debt,Sinking,Recr'!AI:AI, MATCH($B91, 'SD-ISD Debt,Sinking,Recr'!$B:$B, 0)), 0)</f>
        <v>0</v>
      </c>
      <c r="H91" s="154">
        <f>_xlfn.IFNA(INDEX('SD Hold Harmless'!N:N, MATCH($B91, 'SD Hold Harmless'!$B:$B, 0)), 0)</f>
        <v>0</v>
      </c>
      <c r="I91" s="154">
        <f>_xlfn.IFNA(INDEX('SD Out of Formula'!J:J, MATCH($B91, 'SD Out of Formula'!$B:$B, 0)), 0)</f>
        <v>0</v>
      </c>
      <c r="J91" s="154">
        <f>_xlfn.IFNA(INDEX('ISD Operating'!P:P, MATCH($B91, 'ISD Operating'!$B:$B, 0)), 0)</f>
        <v>0</v>
      </c>
      <c r="K91" s="154">
        <f>_xlfn.IFNA(INDEX('ISD Operating'!AA:AA, MATCH($B91, 'ISD Operating'!$B:$B, 0)), 0)</f>
        <v>0</v>
      </c>
      <c r="L91" s="154">
        <f>_xlfn.IFNA(INDEX('ISD Operating'!AL:AL, MATCH($B91, 'ISD Operating'!$B:$B, 0)), 0)</f>
        <v>0</v>
      </c>
      <c r="M91" s="154">
        <f>_xlfn.IFNA(INDEX('ISD Operating'!AW:AW, MATCH($B91, 'ISD Operating'!B:B, 0)), 0)</f>
        <v>0</v>
      </c>
      <c r="N91" s="155">
        <f t="shared" si="3"/>
        <v>1570.13</v>
      </c>
      <c r="O91" s="180" t="s">
        <v>1679</v>
      </c>
      <c r="P91" s="180">
        <f t="shared" si="4"/>
        <v>1570.13</v>
      </c>
      <c r="Q91" s="180">
        <f t="shared" si="5"/>
        <v>0</v>
      </c>
      <c r="R91" s="1"/>
    </row>
    <row r="92" spans="1:18" ht="12.75" x14ac:dyDescent="0.2">
      <c r="A92" s="159" t="s">
        <v>914</v>
      </c>
      <c r="B92" s="152" t="s">
        <v>355</v>
      </c>
      <c r="C92" s="153" t="s">
        <v>6</v>
      </c>
      <c r="D92" s="200" t="s">
        <v>179</v>
      </c>
      <c r="E92" s="154">
        <f>_xlfn.IFNA(INDEX('SD-ISD Debt,Sinking,Recr'!K:K, MATCH($B92, 'SD-ISD Debt,Sinking,Recr'!$B:$B, 0)), 0)</f>
        <v>0</v>
      </c>
      <c r="F92" s="154">
        <f>_xlfn.IFNA(INDEX('SD-ISD Debt,Sinking,Recr'!V:V, MATCH($B92, 'SD-ISD Debt,Sinking,Recr'!$B:$B, 0)), 0)</f>
        <v>0</v>
      </c>
      <c r="G92" s="154">
        <f>_xlfn.IFNA(INDEX('SD-ISD Debt,Sinking,Recr'!AI:AI, MATCH($B92, 'SD-ISD Debt,Sinking,Recr'!$B:$B, 0)), 0)</f>
        <v>0</v>
      </c>
      <c r="H92" s="154">
        <f>_xlfn.IFNA(INDEX('SD Hold Harmless'!N:N, MATCH($B92, 'SD Hold Harmless'!$B:$B, 0)), 0)</f>
        <v>0</v>
      </c>
      <c r="I92" s="154">
        <f>_xlfn.IFNA(INDEX('SD Out of Formula'!J:J, MATCH($B92, 'SD Out of Formula'!$B:$B, 0)), 0)</f>
        <v>0</v>
      </c>
      <c r="J92" s="154">
        <f>_xlfn.IFNA(INDEX('ISD Operating'!P:P, MATCH($B92, 'ISD Operating'!$B:$B, 0)), 0)</f>
        <v>0</v>
      </c>
      <c r="K92" s="154">
        <f>_xlfn.IFNA(INDEX('ISD Operating'!AA:AA, MATCH($B92, 'ISD Operating'!$B:$B, 0)), 0)</f>
        <v>0</v>
      </c>
      <c r="L92" s="154">
        <f>_xlfn.IFNA(INDEX('ISD Operating'!AL:AL, MATCH($B92, 'ISD Operating'!$B:$B, 0)), 0)</f>
        <v>0</v>
      </c>
      <c r="M92" s="154">
        <f>_xlfn.IFNA(INDEX('ISD Operating'!AW:AW, MATCH($B92, 'ISD Operating'!B:B, 0)), 0)</f>
        <v>0</v>
      </c>
      <c r="N92" s="155">
        <f t="shared" si="3"/>
        <v>0</v>
      </c>
      <c r="O92" s="180" t="s">
        <v>1573</v>
      </c>
      <c r="P92" s="180">
        <f t="shared" si="4"/>
        <v>0</v>
      </c>
      <c r="Q92" s="180">
        <f t="shared" si="5"/>
        <v>0</v>
      </c>
      <c r="R92" s="1"/>
    </row>
    <row r="93" spans="1:18" ht="12.75" x14ac:dyDescent="0.2">
      <c r="A93" s="159" t="s">
        <v>915</v>
      </c>
      <c r="B93" s="152" t="s">
        <v>419</v>
      </c>
      <c r="C93" s="153" t="s">
        <v>6</v>
      </c>
      <c r="D93" s="200" t="s">
        <v>916</v>
      </c>
      <c r="E93" s="154">
        <f>_xlfn.IFNA(INDEX('SD-ISD Debt,Sinking,Recr'!K:K, MATCH($B93, 'SD-ISD Debt,Sinking,Recr'!$B:$B, 0)), 0)</f>
        <v>0</v>
      </c>
      <c r="F93" s="154">
        <f>_xlfn.IFNA(INDEX('SD-ISD Debt,Sinking,Recr'!V:V, MATCH($B93, 'SD-ISD Debt,Sinking,Recr'!$B:$B, 0)), 0)</f>
        <v>14.41</v>
      </c>
      <c r="G93" s="154">
        <f>_xlfn.IFNA(INDEX('SD-ISD Debt,Sinking,Recr'!AI:AI, MATCH($B93, 'SD-ISD Debt,Sinking,Recr'!$B:$B, 0)), 0)</f>
        <v>0</v>
      </c>
      <c r="H93" s="154">
        <f>_xlfn.IFNA(INDEX('SD Hold Harmless'!N:N, MATCH($B93, 'SD Hold Harmless'!$B:$B, 0)), 0)</f>
        <v>0</v>
      </c>
      <c r="I93" s="154">
        <f>_xlfn.IFNA(INDEX('SD Out of Formula'!J:J, MATCH($B93, 'SD Out of Formula'!$B:$B, 0)), 0)</f>
        <v>659.33</v>
      </c>
      <c r="J93" s="154">
        <f>_xlfn.IFNA(INDEX('ISD Operating'!P:P, MATCH($B93, 'ISD Operating'!$B:$B, 0)), 0)</f>
        <v>0</v>
      </c>
      <c r="K93" s="154">
        <f>_xlfn.IFNA(INDEX('ISD Operating'!AA:AA, MATCH($B93, 'ISD Operating'!$B:$B, 0)), 0)</f>
        <v>0</v>
      </c>
      <c r="L93" s="154">
        <f>_xlfn.IFNA(INDEX('ISD Operating'!AL:AL, MATCH($B93, 'ISD Operating'!$B:$B, 0)), 0)</f>
        <v>0</v>
      </c>
      <c r="M93" s="154">
        <f>_xlfn.IFNA(INDEX('ISD Operating'!AW:AW, MATCH($B93, 'ISD Operating'!B:B, 0)), 0)</f>
        <v>0</v>
      </c>
      <c r="N93" s="155">
        <f t="shared" si="3"/>
        <v>673.74</v>
      </c>
      <c r="O93" s="180" t="s">
        <v>1679</v>
      </c>
      <c r="P93" s="180">
        <f t="shared" si="4"/>
        <v>673.74</v>
      </c>
      <c r="Q93" s="180">
        <f t="shared" si="5"/>
        <v>0</v>
      </c>
      <c r="R93" s="1"/>
    </row>
    <row r="94" spans="1:18" ht="12.75" x14ac:dyDescent="0.2">
      <c r="A94" s="159" t="s">
        <v>917</v>
      </c>
      <c r="B94" s="152" t="s">
        <v>674</v>
      </c>
      <c r="C94" s="153" t="s">
        <v>6</v>
      </c>
      <c r="D94" s="200" t="s">
        <v>179</v>
      </c>
      <c r="E94" s="154">
        <f>_xlfn.IFNA(INDEX('SD-ISD Debt,Sinking,Recr'!K:K, MATCH($B94, 'SD-ISD Debt,Sinking,Recr'!$B:$B, 0)), 0)</f>
        <v>0</v>
      </c>
      <c r="F94" s="154">
        <f>_xlfn.IFNA(INDEX('SD-ISD Debt,Sinking,Recr'!V:V, MATCH($B94, 'SD-ISD Debt,Sinking,Recr'!$B:$B, 0)), 0)</f>
        <v>0</v>
      </c>
      <c r="G94" s="154">
        <f>_xlfn.IFNA(INDEX('SD-ISD Debt,Sinking,Recr'!AI:AI, MATCH($B94, 'SD-ISD Debt,Sinking,Recr'!$B:$B, 0)), 0)</f>
        <v>0</v>
      </c>
      <c r="H94" s="154">
        <f>_xlfn.IFNA(INDEX('SD Hold Harmless'!N:N, MATCH($B94, 'SD Hold Harmless'!$B:$B, 0)), 0)</f>
        <v>0</v>
      </c>
      <c r="I94" s="154">
        <f>_xlfn.IFNA(INDEX('SD Out of Formula'!J:J, MATCH($B94, 'SD Out of Formula'!$B:$B, 0)), 0)</f>
        <v>0</v>
      </c>
      <c r="J94" s="154">
        <f>_xlfn.IFNA(INDEX('ISD Operating'!P:P, MATCH($B94, 'ISD Operating'!$B:$B, 0)), 0)</f>
        <v>0</v>
      </c>
      <c r="K94" s="154">
        <f>_xlfn.IFNA(INDEX('ISD Operating'!AA:AA, MATCH($B94, 'ISD Operating'!$B:$B, 0)), 0)</f>
        <v>0</v>
      </c>
      <c r="L94" s="154">
        <f>_xlfn.IFNA(INDEX('ISD Operating'!AL:AL, MATCH($B94, 'ISD Operating'!$B:$B, 0)), 0)</f>
        <v>0</v>
      </c>
      <c r="M94" s="154">
        <f>_xlfn.IFNA(INDEX('ISD Operating'!AW:AW, MATCH($B94, 'ISD Operating'!B:B, 0)), 0)</f>
        <v>0</v>
      </c>
      <c r="N94" s="155">
        <f t="shared" si="3"/>
        <v>0</v>
      </c>
      <c r="O94" s="180" t="s">
        <v>1573</v>
      </c>
      <c r="P94" s="180">
        <f t="shared" si="4"/>
        <v>0</v>
      </c>
      <c r="Q94" s="180">
        <f t="shared" si="5"/>
        <v>0</v>
      </c>
      <c r="R94" s="1"/>
    </row>
    <row r="95" spans="1:18" ht="38.25" x14ac:dyDescent="0.2">
      <c r="A95" s="159" t="s">
        <v>707</v>
      </c>
      <c r="B95" s="152" t="s">
        <v>243</v>
      </c>
      <c r="C95" s="153" t="s">
        <v>29</v>
      </c>
      <c r="D95" s="200" t="s">
        <v>708</v>
      </c>
      <c r="E95" s="154">
        <f>_xlfn.IFNA(INDEX('SD-ISD Debt,Sinking,Recr'!K:K, MATCH($B95, 'SD-ISD Debt,Sinking,Recr'!$B:$B, 0)), 0)</f>
        <v>0</v>
      </c>
      <c r="F95" s="154">
        <f>_xlfn.IFNA(INDEX('SD-ISD Debt,Sinking,Recr'!V:V, MATCH($B95, 'SD-ISD Debt,Sinking,Recr'!$B:$B, 0)), 0)</f>
        <v>0</v>
      </c>
      <c r="G95" s="154">
        <f>_xlfn.IFNA(INDEX('SD-ISD Debt,Sinking,Recr'!AI:AI, MATCH($B95, 'SD-ISD Debt,Sinking,Recr'!$B:$B, 0)), 0)</f>
        <v>0</v>
      </c>
      <c r="H95" s="154">
        <f>_xlfn.IFNA(INDEX('SD Hold Harmless'!N:N, MATCH($B95, 'SD Hold Harmless'!$B:$B, 0)), 0)</f>
        <v>0</v>
      </c>
      <c r="I95" s="154">
        <f>_xlfn.IFNA(INDEX('SD Out of Formula'!J:J, MATCH($B95, 'SD Out of Formula'!$B:$B, 0)), 0)</f>
        <v>0</v>
      </c>
      <c r="J95" s="154">
        <f>_xlfn.IFNA(INDEX('ISD Operating'!P:P, MATCH($B95, 'ISD Operating'!$B:$B, 0)), 0)</f>
        <v>5405.09</v>
      </c>
      <c r="K95" s="154">
        <f>_xlfn.IFNA(INDEX('ISD Operating'!AA:AA, MATCH($B95, 'ISD Operating'!$B:$B, 0)), 0)</f>
        <v>20882.560000000001</v>
      </c>
      <c r="L95" s="154">
        <f>_xlfn.IFNA(INDEX('ISD Operating'!AL:AL, MATCH($B95, 'ISD Operating'!$B:$B, 0)), 0)</f>
        <v>0</v>
      </c>
      <c r="M95" s="154">
        <f>_xlfn.IFNA(INDEX('ISD Operating'!AW:AW, MATCH($B95, 'ISD Operating'!B:B, 0)), 0)</f>
        <v>0</v>
      </c>
      <c r="N95" s="155">
        <f t="shared" si="3"/>
        <v>26287.65</v>
      </c>
      <c r="O95" s="180" t="s">
        <v>1680</v>
      </c>
      <c r="P95" s="180">
        <f t="shared" si="4"/>
        <v>0</v>
      </c>
      <c r="Q95" s="180">
        <f t="shared" si="5"/>
        <v>26287.65</v>
      </c>
      <c r="R95" s="1"/>
    </row>
    <row r="96" spans="1:18" ht="12.75" x14ac:dyDescent="0.2">
      <c r="A96" s="159" t="s">
        <v>918</v>
      </c>
      <c r="B96" s="157" t="s">
        <v>580</v>
      </c>
      <c r="C96" s="153" t="s">
        <v>6</v>
      </c>
      <c r="D96" s="200" t="s">
        <v>137</v>
      </c>
      <c r="E96" s="154">
        <f>_xlfn.IFNA(INDEX('SD-ISD Debt,Sinking,Recr'!K:K, MATCH($B96, 'SD-ISD Debt,Sinking,Recr'!$B:$B, 0)), 0)</f>
        <v>6120.84</v>
      </c>
      <c r="F96" s="154">
        <f>_xlfn.IFNA(INDEX('SD-ISD Debt,Sinking,Recr'!V:V, MATCH($B96, 'SD-ISD Debt,Sinking,Recr'!$B:$B, 0)), 0)</f>
        <v>0</v>
      </c>
      <c r="G96" s="154">
        <f>_xlfn.IFNA(INDEX('SD-ISD Debt,Sinking,Recr'!AI:AI, MATCH($B96, 'SD-ISD Debt,Sinking,Recr'!$B:$B, 0)), 0)</f>
        <v>0</v>
      </c>
      <c r="H96" s="154">
        <f>_xlfn.IFNA(INDEX('SD Hold Harmless'!N:N, MATCH($B96, 'SD Hold Harmless'!$B:$B, 0)), 0)</f>
        <v>0</v>
      </c>
      <c r="I96" s="154">
        <f>_xlfn.IFNA(INDEX('SD Out of Formula'!J:J, MATCH($B96, 'SD Out of Formula'!$B:$B, 0)), 0)</f>
        <v>0</v>
      </c>
      <c r="J96" s="154">
        <f>_xlfn.IFNA(INDEX('ISD Operating'!P:P, MATCH($B96, 'ISD Operating'!$B:$B, 0)), 0)</f>
        <v>0</v>
      </c>
      <c r="K96" s="154">
        <f>_xlfn.IFNA(INDEX('ISD Operating'!AA:AA, MATCH($B96, 'ISD Operating'!$B:$B, 0)), 0)</f>
        <v>0</v>
      </c>
      <c r="L96" s="154">
        <f>_xlfn.IFNA(INDEX('ISD Operating'!AL:AL, MATCH($B96, 'ISD Operating'!$B:$B, 0)), 0)</f>
        <v>0</v>
      </c>
      <c r="M96" s="154">
        <f>_xlfn.IFNA(INDEX('ISD Operating'!AW:AW, MATCH($B96, 'ISD Operating'!B:B, 0)), 0)</f>
        <v>0</v>
      </c>
      <c r="N96" s="155">
        <f t="shared" si="3"/>
        <v>6120.84</v>
      </c>
      <c r="O96" s="180" t="s">
        <v>1679</v>
      </c>
      <c r="P96" s="180">
        <f t="shared" si="4"/>
        <v>6120.84</v>
      </c>
      <c r="Q96" s="180">
        <f t="shared" si="5"/>
        <v>0</v>
      </c>
      <c r="R96" s="1"/>
    </row>
    <row r="97" spans="1:18" ht="12.75" x14ac:dyDescent="0.2">
      <c r="A97" s="159" t="s">
        <v>919</v>
      </c>
      <c r="B97" s="156" t="s">
        <v>228</v>
      </c>
      <c r="C97" s="153" t="s">
        <v>6</v>
      </c>
      <c r="D97" s="200" t="s">
        <v>137</v>
      </c>
      <c r="E97" s="154">
        <f>_xlfn.IFNA(INDEX('SD-ISD Debt,Sinking,Recr'!K:K, MATCH($B97, 'SD-ISD Debt,Sinking,Recr'!$B:$B, 0)), 0)</f>
        <v>0</v>
      </c>
      <c r="F97" s="154">
        <f>_xlfn.IFNA(INDEX('SD-ISD Debt,Sinking,Recr'!V:V, MATCH($B97, 'SD-ISD Debt,Sinking,Recr'!$B:$B, 0)), 0)</f>
        <v>0</v>
      </c>
      <c r="G97" s="154">
        <f>_xlfn.IFNA(INDEX('SD-ISD Debt,Sinking,Recr'!AI:AI, MATCH($B97, 'SD-ISD Debt,Sinking,Recr'!$B:$B, 0)), 0)</f>
        <v>0</v>
      </c>
      <c r="H97" s="154">
        <f>_xlfn.IFNA(INDEX('SD Hold Harmless'!N:N, MATCH($B97, 'SD Hold Harmless'!$B:$B, 0)), 0)</f>
        <v>0</v>
      </c>
      <c r="I97" s="154">
        <f>_xlfn.IFNA(INDEX('SD Out of Formula'!J:J, MATCH($B97, 'SD Out of Formula'!$B:$B, 0)), 0)</f>
        <v>2952</v>
      </c>
      <c r="J97" s="154">
        <f>_xlfn.IFNA(INDEX('ISD Operating'!P:P, MATCH($B97, 'ISD Operating'!$B:$B, 0)), 0)</f>
        <v>0</v>
      </c>
      <c r="K97" s="154">
        <f>_xlfn.IFNA(INDEX('ISD Operating'!AA:AA, MATCH($B97, 'ISD Operating'!$B:$B, 0)), 0)</f>
        <v>0</v>
      </c>
      <c r="L97" s="154">
        <f>_xlfn.IFNA(INDEX('ISD Operating'!AL:AL, MATCH($B97, 'ISD Operating'!$B:$B, 0)), 0)</f>
        <v>0</v>
      </c>
      <c r="M97" s="154">
        <f>_xlfn.IFNA(INDEX('ISD Operating'!AW:AW, MATCH($B97, 'ISD Operating'!B:B, 0)), 0)</f>
        <v>0</v>
      </c>
      <c r="N97" s="155">
        <f t="shared" si="3"/>
        <v>2952</v>
      </c>
      <c r="O97" s="180" t="s">
        <v>1680</v>
      </c>
      <c r="P97" s="180">
        <f t="shared" si="4"/>
        <v>0</v>
      </c>
      <c r="Q97" s="180">
        <f t="shared" si="5"/>
        <v>2952</v>
      </c>
      <c r="R97" s="1"/>
    </row>
    <row r="98" spans="1:18" ht="38.25" x14ac:dyDescent="0.2">
      <c r="A98" s="159" t="s">
        <v>920</v>
      </c>
      <c r="B98" s="152" t="s">
        <v>534</v>
      </c>
      <c r="C98" s="153" t="s">
        <v>6</v>
      </c>
      <c r="D98" s="200" t="s">
        <v>921</v>
      </c>
      <c r="E98" s="154">
        <f>_xlfn.IFNA(INDEX('SD-ISD Debt,Sinking,Recr'!K:K, MATCH($B98, 'SD-ISD Debt,Sinking,Recr'!$B:$B, 0)), 0)</f>
        <v>283.51</v>
      </c>
      <c r="F98" s="154">
        <f>_xlfn.IFNA(INDEX('SD-ISD Debt,Sinking,Recr'!V:V, MATCH($B98, 'SD-ISD Debt,Sinking,Recr'!$B:$B, 0)), 0)</f>
        <v>0</v>
      </c>
      <c r="G98" s="154">
        <f>_xlfn.IFNA(INDEX('SD-ISD Debt,Sinking,Recr'!AI:AI, MATCH($B98, 'SD-ISD Debt,Sinking,Recr'!$B:$B, 0)), 0)</f>
        <v>0</v>
      </c>
      <c r="H98" s="154">
        <f>_xlfn.IFNA(INDEX('SD Hold Harmless'!N:N, MATCH($B98, 'SD Hold Harmless'!$B:$B, 0)), 0)</f>
        <v>0</v>
      </c>
      <c r="I98" s="154">
        <f>_xlfn.IFNA(INDEX('SD Out of Formula'!J:J, MATCH($B98, 'SD Out of Formula'!$B:$B, 0)), 0)</f>
        <v>0</v>
      </c>
      <c r="J98" s="154">
        <f>_xlfn.IFNA(INDEX('ISD Operating'!P:P, MATCH($B98, 'ISD Operating'!$B:$B, 0)), 0)</f>
        <v>0</v>
      </c>
      <c r="K98" s="154">
        <f>_xlfn.IFNA(INDEX('ISD Operating'!AA:AA, MATCH($B98, 'ISD Operating'!$B:$B, 0)), 0)</f>
        <v>0</v>
      </c>
      <c r="L98" s="154">
        <f>_xlfn.IFNA(INDEX('ISD Operating'!AL:AL, MATCH($B98, 'ISD Operating'!$B:$B, 0)), 0)</f>
        <v>0</v>
      </c>
      <c r="M98" s="154">
        <f>_xlfn.IFNA(INDEX('ISD Operating'!AW:AW, MATCH($B98, 'ISD Operating'!B:B, 0)), 0)</f>
        <v>0</v>
      </c>
      <c r="N98" s="155">
        <f t="shared" si="3"/>
        <v>283.51</v>
      </c>
      <c r="O98" s="180" t="s">
        <v>1680</v>
      </c>
      <c r="P98" s="180">
        <f t="shared" si="4"/>
        <v>0</v>
      </c>
      <c r="Q98" s="180">
        <f t="shared" si="5"/>
        <v>283.51</v>
      </c>
      <c r="R98" s="1"/>
    </row>
    <row r="99" spans="1:18" ht="38.25" x14ac:dyDescent="0.2">
      <c r="A99" s="159" t="s">
        <v>922</v>
      </c>
      <c r="B99" s="152" t="s">
        <v>570</v>
      </c>
      <c r="C99" s="153" t="s">
        <v>6</v>
      </c>
      <c r="D99" s="200" t="s">
        <v>921</v>
      </c>
      <c r="E99" s="154">
        <f>_xlfn.IFNA(INDEX('SD-ISD Debt,Sinking,Recr'!K:K, MATCH($B99, 'SD-ISD Debt,Sinking,Recr'!$B:$B, 0)), 0)</f>
        <v>7709.24</v>
      </c>
      <c r="F99" s="154">
        <f>_xlfn.IFNA(INDEX('SD-ISD Debt,Sinking,Recr'!V:V, MATCH($B99, 'SD-ISD Debt,Sinking,Recr'!$B:$B, 0)), 0)</f>
        <v>0</v>
      </c>
      <c r="G99" s="154">
        <f>_xlfn.IFNA(INDEX('SD-ISD Debt,Sinking,Recr'!AI:AI, MATCH($B99, 'SD-ISD Debt,Sinking,Recr'!$B:$B, 0)), 0)</f>
        <v>0</v>
      </c>
      <c r="H99" s="154">
        <f>_xlfn.IFNA(INDEX('SD Hold Harmless'!N:N, MATCH($B99, 'SD Hold Harmless'!$B:$B, 0)), 0)</f>
        <v>0</v>
      </c>
      <c r="I99" s="154">
        <f>_xlfn.IFNA(INDEX('SD Out of Formula'!J:J, MATCH($B99, 'SD Out of Formula'!$B:$B, 0)), 0)</f>
        <v>0</v>
      </c>
      <c r="J99" s="154">
        <f>_xlfn.IFNA(INDEX('ISD Operating'!P:P, MATCH($B99, 'ISD Operating'!$B:$B, 0)), 0)</f>
        <v>0</v>
      </c>
      <c r="K99" s="154">
        <f>_xlfn.IFNA(INDEX('ISD Operating'!AA:AA, MATCH($B99, 'ISD Operating'!$B:$B, 0)), 0)</f>
        <v>0</v>
      </c>
      <c r="L99" s="154">
        <f>_xlfn.IFNA(INDEX('ISD Operating'!AL:AL, MATCH($B99, 'ISD Operating'!$B:$B, 0)), 0)</f>
        <v>0</v>
      </c>
      <c r="M99" s="154">
        <f>_xlfn.IFNA(INDEX('ISD Operating'!AW:AW, MATCH($B99, 'ISD Operating'!B:B, 0)), 0)</f>
        <v>0</v>
      </c>
      <c r="N99" s="155">
        <f t="shared" si="3"/>
        <v>7709.24</v>
      </c>
      <c r="O99" s="180" t="s">
        <v>1680</v>
      </c>
      <c r="P99" s="180">
        <f t="shared" si="4"/>
        <v>0</v>
      </c>
      <c r="Q99" s="180">
        <f t="shared" si="5"/>
        <v>7709.24</v>
      </c>
      <c r="R99" s="1"/>
    </row>
    <row r="100" spans="1:18" ht="12.75" x14ac:dyDescent="0.2">
      <c r="A100" s="159" t="s">
        <v>923</v>
      </c>
      <c r="B100" s="156" t="s">
        <v>138</v>
      </c>
      <c r="C100" s="153" t="s">
        <v>6</v>
      </c>
      <c r="D100" s="200" t="s">
        <v>137</v>
      </c>
      <c r="E100" s="154">
        <f>_xlfn.IFNA(INDEX('SD-ISD Debt,Sinking,Recr'!K:K, MATCH($B100, 'SD-ISD Debt,Sinking,Recr'!$B:$B, 0)), 0)</f>
        <v>2924.39</v>
      </c>
      <c r="F100" s="154">
        <f>_xlfn.IFNA(INDEX('SD-ISD Debt,Sinking,Recr'!V:V, MATCH($B100, 'SD-ISD Debt,Sinking,Recr'!$B:$B, 0)), 0)</f>
        <v>0</v>
      </c>
      <c r="G100" s="154">
        <f>_xlfn.IFNA(INDEX('SD-ISD Debt,Sinking,Recr'!AI:AI, MATCH($B100, 'SD-ISD Debt,Sinking,Recr'!$B:$B, 0)), 0)</f>
        <v>0</v>
      </c>
      <c r="H100" s="154">
        <f>_xlfn.IFNA(INDEX('SD Hold Harmless'!N:N, MATCH($B100, 'SD Hold Harmless'!$B:$B, 0)), 0)</f>
        <v>0</v>
      </c>
      <c r="I100" s="154">
        <f>_xlfn.IFNA(INDEX('SD Out of Formula'!J:J, MATCH($B100, 'SD Out of Formula'!$B:$B, 0)), 0)</f>
        <v>0</v>
      </c>
      <c r="J100" s="154">
        <f>_xlfn.IFNA(INDEX('ISD Operating'!P:P, MATCH($B100, 'ISD Operating'!$B:$B, 0)), 0)</f>
        <v>0</v>
      </c>
      <c r="K100" s="154">
        <f>_xlfn.IFNA(INDEX('ISD Operating'!AA:AA, MATCH($B100, 'ISD Operating'!$B:$B, 0)), 0)</f>
        <v>0</v>
      </c>
      <c r="L100" s="154">
        <f>_xlfn.IFNA(INDEX('ISD Operating'!AL:AL, MATCH($B100, 'ISD Operating'!$B:$B, 0)), 0)</f>
        <v>0</v>
      </c>
      <c r="M100" s="154">
        <f>_xlfn.IFNA(INDEX('ISD Operating'!AW:AW, MATCH($B100, 'ISD Operating'!B:B, 0)), 0)</f>
        <v>0</v>
      </c>
      <c r="N100" s="155">
        <f t="shared" si="3"/>
        <v>2924.39</v>
      </c>
      <c r="O100" s="180" t="s">
        <v>1680</v>
      </c>
      <c r="P100" s="180">
        <f t="shared" si="4"/>
        <v>0</v>
      </c>
      <c r="Q100" s="180">
        <f t="shared" si="5"/>
        <v>2924.39</v>
      </c>
      <c r="R100" s="1"/>
    </row>
    <row r="101" spans="1:18" ht="12.75" x14ac:dyDescent="0.2">
      <c r="A101" s="159" t="s">
        <v>924</v>
      </c>
      <c r="B101" s="157" t="s">
        <v>668</v>
      </c>
      <c r="C101" s="153" t="s">
        <v>6</v>
      </c>
      <c r="D101" s="200" t="s">
        <v>137</v>
      </c>
      <c r="E101" s="154">
        <f>_xlfn.IFNA(INDEX('SD-ISD Debt,Sinking,Recr'!K:K, MATCH($B101, 'SD-ISD Debt,Sinking,Recr'!$B:$B, 0)), 0)</f>
        <v>318.88</v>
      </c>
      <c r="F101" s="154">
        <f>_xlfn.IFNA(INDEX('SD-ISD Debt,Sinking,Recr'!V:V, MATCH($B101, 'SD-ISD Debt,Sinking,Recr'!$B:$B, 0)), 0)</f>
        <v>0</v>
      </c>
      <c r="G101" s="154">
        <f>_xlfn.IFNA(INDEX('SD-ISD Debt,Sinking,Recr'!AI:AI, MATCH($B101, 'SD-ISD Debt,Sinking,Recr'!$B:$B, 0)), 0)</f>
        <v>0</v>
      </c>
      <c r="H101" s="154">
        <f>_xlfn.IFNA(INDEX('SD Hold Harmless'!N:N, MATCH($B101, 'SD Hold Harmless'!$B:$B, 0)), 0)</f>
        <v>0</v>
      </c>
      <c r="I101" s="154">
        <f>_xlfn.IFNA(INDEX('SD Out of Formula'!J:J, MATCH($B101, 'SD Out of Formula'!$B:$B, 0)), 0)</f>
        <v>1530.6</v>
      </c>
      <c r="J101" s="154">
        <f>_xlfn.IFNA(INDEX('ISD Operating'!P:P, MATCH($B101, 'ISD Operating'!$B:$B, 0)), 0)</f>
        <v>0</v>
      </c>
      <c r="K101" s="154">
        <f>_xlfn.IFNA(INDEX('ISD Operating'!AA:AA, MATCH($B101, 'ISD Operating'!$B:$B, 0)), 0)</f>
        <v>0</v>
      </c>
      <c r="L101" s="154">
        <f>_xlfn.IFNA(INDEX('ISD Operating'!AL:AL, MATCH($B101, 'ISD Operating'!$B:$B, 0)), 0)</f>
        <v>0</v>
      </c>
      <c r="M101" s="154">
        <f>_xlfn.IFNA(INDEX('ISD Operating'!AW:AW, MATCH($B101, 'ISD Operating'!B:B, 0)), 0)</f>
        <v>0</v>
      </c>
      <c r="N101" s="155">
        <f t="shared" si="3"/>
        <v>1849.48</v>
      </c>
      <c r="O101" s="180" t="s">
        <v>1680</v>
      </c>
      <c r="P101" s="180">
        <f t="shared" si="4"/>
        <v>0</v>
      </c>
      <c r="Q101" s="180">
        <f t="shared" si="5"/>
        <v>1849.48</v>
      </c>
      <c r="R101" s="1"/>
    </row>
    <row r="102" spans="1:18" ht="38.25" x14ac:dyDescent="0.2">
      <c r="A102" s="159" t="s">
        <v>709</v>
      </c>
      <c r="B102" s="152" t="s">
        <v>190</v>
      </c>
      <c r="C102" s="153" t="s">
        <v>29</v>
      </c>
      <c r="D102" s="200" t="s">
        <v>1597</v>
      </c>
      <c r="E102" s="154">
        <f>_xlfn.IFNA(INDEX('SD-ISD Debt,Sinking,Recr'!K:K, MATCH($B102, 'SD-ISD Debt,Sinking,Recr'!$B:$B, 0)), 0)</f>
        <v>0</v>
      </c>
      <c r="F102" s="154">
        <f>_xlfn.IFNA(INDEX('SD-ISD Debt,Sinking,Recr'!V:V, MATCH($B102, 'SD-ISD Debt,Sinking,Recr'!$B:$B, 0)), 0)</f>
        <v>0</v>
      </c>
      <c r="G102" s="154">
        <f>_xlfn.IFNA(INDEX('SD-ISD Debt,Sinking,Recr'!AI:AI, MATCH($B102, 'SD-ISD Debt,Sinking,Recr'!$B:$B, 0)), 0)</f>
        <v>0</v>
      </c>
      <c r="H102" s="154">
        <f>_xlfn.IFNA(INDEX('SD Hold Harmless'!N:N, MATCH($B102, 'SD Hold Harmless'!$B:$B, 0)), 0)</f>
        <v>0</v>
      </c>
      <c r="I102" s="154">
        <f>_xlfn.IFNA(INDEX('SD Out of Formula'!J:J, MATCH($B102, 'SD Out of Formula'!$B:$B, 0)), 0)</f>
        <v>0</v>
      </c>
      <c r="J102" s="154">
        <f>_xlfn.IFNA(INDEX('ISD Operating'!P:P, MATCH($B102, 'ISD Operating'!$B:$B, 0)), 0)</f>
        <v>6422.08</v>
      </c>
      <c r="K102" s="154">
        <f>_xlfn.IFNA(INDEX('ISD Operating'!AA:AA, MATCH($B102, 'ISD Operating'!$B:$B, 0)), 0)</f>
        <v>25704.080000000002</v>
      </c>
      <c r="L102" s="154">
        <f>_xlfn.IFNA(INDEX('ISD Operating'!AL:AL, MATCH($B102, 'ISD Operating'!$B:$B, 0)), 0)</f>
        <v>0</v>
      </c>
      <c r="M102" s="154">
        <f>_xlfn.IFNA(INDEX('ISD Operating'!AW:AW, MATCH($B102, 'ISD Operating'!B:B, 0)), 0)</f>
        <v>0</v>
      </c>
      <c r="N102" s="155">
        <f t="shared" si="3"/>
        <v>32126.160000000003</v>
      </c>
      <c r="O102" s="180" t="s">
        <v>1680</v>
      </c>
      <c r="P102" s="180">
        <f t="shared" si="4"/>
        <v>0</v>
      </c>
      <c r="Q102" s="180">
        <f t="shared" si="5"/>
        <v>32126.160000000003</v>
      </c>
      <c r="R102" s="1"/>
    </row>
    <row r="103" spans="1:18" ht="12.75" x14ac:dyDescent="0.2">
      <c r="A103" s="159" t="s">
        <v>925</v>
      </c>
      <c r="B103" s="152" t="s">
        <v>189</v>
      </c>
      <c r="C103" s="153" t="s">
        <v>6</v>
      </c>
      <c r="D103" s="200" t="s">
        <v>926</v>
      </c>
      <c r="E103" s="154">
        <f>_xlfn.IFNA(INDEX('SD-ISD Debt,Sinking,Recr'!K:K, MATCH($B103, 'SD-ISD Debt,Sinking,Recr'!$B:$B, 0)), 0)</f>
        <v>8667.69</v>
      </c>
      <c r="F103" s="154">
        <f>_xlfn.IFNA(INDEX('SD-ISD Debt,Sinking,Recr'!V:V, MATCH($B103, 'SD-ISD Debt,Sinking,Recr'!$B:$B, 0)), 0)</f>
        <v>0</v>
      </c>
      <c r="G103" s="154">
        <f>_xlfn.IFNA(INDEX('SD-ISD Debt,Sinking,Recr'!AI:AI, MATCH($B103, 'SD-ISD Debt,Sinking,Recr'!$B:$B, 0)), 0)</f>
        <v>0</v>
      </c>
      <c r="H103" s="154">
        <f>_xlfn.IFNA(INDEX('SD Hold Harmless'!N:N, MATCH($B103, 'SD Hold Harmless'!$B:$B, 0)), 0)</f>
        <v>0</v>
      </c>
      <c r="I103" s="154">
        <f>_xlfn.IFNA(INDEX('SD Out of Formula'!J:J, MATCH($B103, 'SD Out of Formula'!$B:$B, 0)), 0)</f>
        <v>0</v>
      </c>
      <c r="J103" s="154">
        <f>_xlfn.IFNA(INDEX('ISD Operating'!P:P, MATCH($B103, 'ISD Operating'!$B:$B, 0)), 0)</f>
        <v>0</v>
      </c>
      <c r="K103" s="154">
        <f>_xlfn.IFNA(INDEX('ISD Operating'!AA:AA, MATCH($B103, 'ISD Operating'!$B:$B, 0)), 0)</f>
        <v>0</v>
      </c>
      <c r="L103" s="154">
        <f>_xlfn.IFNA(INDEX('ISD Operating'!AL:AL, MATCH($B103, 'ISD Operating'!$B:$B, 0)), 0)</f>
        <v>0</v>
      </c>
      <c r="M103" s="154">
        <f>_xlfn.IFNA(INDEX('ISD Operating'!AW:AW, MATCH($B103, 'ISD Operating'!B:B, 0)), 0)</f>
        <v>0</v>
      </c>
      <c r="N103" s="155">
        <f t="shared" si="3"/>
        <v>8667.69</v>
      </c>
      <c r="O103" s="180" t="s">
        <v>1679</v>
      </c>
      <c r="P103" s="180">
        <f t="shared" si="4"/>
        <v>8667.69</v>
      </c>
      <c r="Q103" s="180">
        <f t="shared" si="5"/>
        <v>0</v>
      </c>
      <c r="R103" s="1"/>
    </row>
    <row r="104" spans="1:18" ht="12.75" x14ac:dyDescent="0.2">
      <c r="A104" s="159" t="s">
        <v>927</v>
      </c>
      <c r="B104" s="152" t="s">
        <v>261</v>
      </c>
      <c r="C104" s="153" t="s">
        <v>6</v>
      </c>
      <c r="D104" s="200" t="s">
        <v>926</v>
      </c>
      <c r="E104" s="154">
        <f>_xlfn.IFNA(INDEX('SD-ISD Debt,Sinking,Recr'!K:K, MATCH($B104, 'SD-ISD Debt,Sinking,Recr'!$B:$B, 0)), 0)</f>
        <v>27129.62</v>
      </c>
      <c r="F104" s="154">
        <f>_xlfn.IFNA(INDEX('SD-ISD Debt,Sinking,Recr'!V:V, MATCH($B104, 'SD-ISD Debt,Sinking,Recr'!$B:$B, 0)), 0)</f>
        <v>0</v>
      </c>
      <c r="G104" s="154">
        <f>_xlfn.IFNA(INDEX('SD-ISD Debt,Sinking,Recr'!AI:AI, MATCH($B104, 'SD-ISD Debt,Sinking,Recr'!$B:$B, 0)), 0)</f>
        <v>0</v>
      </c>
      <c r="H104" s="154">
        <f>_xlfn.IFNA(INDEX('SD Hold Harmless'!N:N, MATCH($B104, 'SD Hold Harmless'!$B:$B, 0)), 0)</f>
        <v>0</v>
      </c>
      <c r="I104" s="154">
        <f>_xlfn.IFNA(INDEX('SD Out of Formula'!J:J, MATCH($B104, 'SD Out of Formula'!$B:$B, 0)), 0)</f>
        <v>0</v>
      </c>
      <c r="J104" s="154">
        <f>_xlfn.IFNA(INDEX('ISD Operating'!P:P, MATCH($B104, 'ISD Operating'!$B:$B, 0)), 0)</f>
        <v>0</v>
      </c>
      <c r="K104" s="154">
        <f>_xlfn.IFNA(INDEX('ISD Operating'!AA:AA, MATCH($B104, 'ISD Operating'!$B:$B, 0)), 0)</f>
        <v>0</v>
      </c>
      <c r="L104" s="154">
        <f>_xlfn.IFNA(INDEX('ISD Operating'!AL:AL, MATCH($B104, 'ISD Operating'!$B:$B, 0)), 0)</f>
        <v>0</v>
      </c>
      <c r="M104" s="154">
        <f>_xlfn.IFNA(INDEX('ISD Operating'!AW:AW, MATCH($B104, 'ISD Operating'!B:B, 0)), 0)</f>
        <v>0</v>
      </c>
      <c r="N104" s="155">
        <f t="shared" si="3"/>
        <v>27129.62</v>
      </c>
      <c r="O104" s="180" t="s">
        <v>1680</v>
      </c>
      <c r="P104" s="180">
        <f t="shared" si="4"/>
        <v>0</v>
      </c>
      <c r="Q104" s="180">
        <f t="shared" si="5"/>
        <v>27129.62</v>
      </c>
      <c r="R104" s="1"/>
    </row>
    <row r="105" spans="1:18" ht="12.75" x14ac:dyDescent="0.2">
      <c r="A105" s="159" t="s">
        <v>928</v>
      </c>
      <c r="B105" s="152" t="s">
        <v>323</v>
      </c>
      <c r="C105" s="153" t="s">
        <v>6</v>
      </c>
      <c r="D105" s="200" t="s">
        <v>929</v>
      </c>
      <c r="E105" s="154">
        <f>_xlfn.IFNA(INDEX('SD-ISD Debt,Sinking,Recr'!K:K, MATCH($B105, 'SD-ISD Debt,Sinking,Recr'!$B:$B, 0)), 0)</f>
        <v>0</v>
      </c>
      <c r="F105" s="154">
        <f>_xlfn.IFNA(INDEX('SD-ISD Debt,Sinking,Recr'!V:V, MATCH($B105, 'SD-ISD Debt,Sinking,Recr'!$B:$B, 0)), 0)</f>
        <v>0</v>
      </c>
      <c r="G105" s="154">
        <f>_xlfn.IFNA(INDEX('SD-ISD Debt,Sinking,Recr'!AI:AI, MATCH($B105, 'SD-ISD Debt,Sinking,Recr'!$B:$B, 0)), 0)</f>
        <v>0</v>
      </c>
      <c r="H105" s="154">
        <f>_xlfn.IFNA(INDEX('SD Hold Harmless'!N:N, MATCH($B105, 'SD Hold Harmless'!$B:$B, 0)), 0)</f>
        <v>0</v>
      </c>
      <c r="I105" s="154">
        <f>_xlfn.IFNA(INDEX('SD Out of Formula'!J:J, MATCH($B105, 'SD Out of Formula'!$B:$B, 0)), 0)</f>
        <v>0</v>
      </c>
      <c r="J105" s="154">
        <f>_xlfn.IFNA(INDEX('ISD Operating'!P:P, MATCH($B105, 'ISD Operating'!$B:$B, 0)), 0)</f>
        <v>0</v>
      </c>
      <c r="K105" s="154">
        <f>_xlfn.IFNA(INDEX('ISD Operating'!AA:AA, MATCH($B105, 'ISD Operating'!$B:$B, 0)), 0)</f>
        <v>0</v>
      </c>
      <c r="L105" s="154">
        <f>_xlfn.IFNA(INDEX('ISD Operating'!AL:AL, MATCH($B105, 'ISD Operating'!$B:$B, 0)), 0)</f>
        <v>0</v>
      </c>
      <c r="M105" s="154">
        <f>_xlfn.IFNA(INDEX('ISD Operating'!AW:AW, MATCH($B105, 'ISD Operating'!B:B, 0)), 0)</f>
        <v>0</v>
      </c>
      <c r="N105" s="155">
        <f t="shared" si="3"/>
        <v>0</v>
      </c>
      <c r="O105" s="180" t="s">
        <v>1573</v>
      </c>
      <c r="P105" s="180">
        <f t="shared" si="4"/>
        <v>0</v>
      </c>
      <c r="Q105" s="180">
        <f t="shared" si="5"/>
        <v>0</v>
      </c>
      <c r="R105" s="1"/>
    </row>
    <row r="106" spans="1:18" ht="51" x14ac:dyDescent="0.2">
      <c r="A106" s="159" t="s">
        <v>711</v>
      </c>
      <c r="B106" s="152" t="s">
        <v>196</v>
      </c>
      <c r="C106" s="153" t="s">
        <v>29</v>
      </c>
      <c r="D106" s="200" t="s">
        <v>712</v>
      </c>
      <c r="E106" s="154">
        <f>_xlfn.IFNA(INDEX('SD-ISD Debt,Sinking,Recr'!K:K, MATCH($B106, 'SD-ISD Debt,Sinking,Recr'!$B:$B, 0)), 0)</f>
        <v>0</v>
      </c>
      <c r="F106" s="154">
        <f>_xlfn.IFNA(INDEX('SD-ISD Debt,Sinking,Recr'!V:V, MATCH($B106, 'SD-ISD Debt,Sinking,Recr'!$B:$B, 0)), 0)</f>
        <v>0</v>
      </c>
      <c r="G106" s="154">
        <f>_xlfn.IFNA(INDEX('SD-ISD Debt,Sinking,Recr'!AI:AI, MATCH($B106, 'SD-ISD Debt,Sinking,Recr'!$B:$B, 0)), 0)</f>
        <v>0</v>
      </c>
      <c r="H106" s="154">
        <f>_xlfn.IFNA(INDEX('SD Hold Harmless'!N:N, MATCH($B106, 'SD Hold Harmless'!$B:$B, 0)), 0)</f>
        <v>0</v>
      </c>
      <c r="I106" s="154">
        <f>_xlfn.IFNA(INDEX('SD Out of Formula'!J:J, MATCH($B106, 'SD Out of Formula'!$B:$B, 0)), 0)</f>
        <v>0</v>
      </c>
      <c r="J106" s="154">
        <f>_xlfn.IFNA(INDEX('ISD Operating'!P:P, MATCH($B106, 'ISD Operating'!$B:$B, 0)), 0)</f>
        <v>2856.85</v>
      </c>
      <c r="K106" s="154">
        <f>_xlfn.IFNA(INDEX('ISD Operating'!AA:AA, MATCH($B106, 'ISD Operating'!$B:$B, 0)), 0)</f>
        <v>37202.07</v>
      </c>
      <c r="L106" s="154">
        <f>_xlfn.IFNA(INDEX('ISD Operating'!AL:AL, MATCH($B106, 'ISD Operating'!$B:$B, 0)), 0)</f>
        <v>13669.91</v>
      </c>
      <c r="M106" s="154">
        <f>_xlfn.IFNA(INDEX('ISD Operating'!AW:AW, MATCH($B106, 'ISD Operating'!B:B, 0)), 0)</f>
        <v>0</v>
      </c>
      <c r="N106" s="155">
        <f t="shared" si="3"/>
        <v>53728.83</v>
      </c>
      <c r="O106" s="180" t="s">
        <v>1680</v>
      </c>
      <c r="P106" s="180">
        <f t="shared" si="4"/>
        <v>0</v>
      </c>
      <c r="Q106" s="180">
        <f t="shared" si="5"/>
        <v>53728.83</v>
      </c>
      <c r="R106" s="1"/>
    </row>
    <row r="107" spans="1:18" ht="12.75" x14ac:dyDescent="0.2">
      <c r="A107" s="159" t="s">
        <v>930</v>
      </c>
      <c r="B107" s="156" t="s">
        <v>220</v>
      </c>
      <c r="C107" s="153" t="s">
        <v>6</v>
      </c>
      <c r="D107" s="200" t="s">
        <v>80</v>
      </c>
      <c r="E107" s="154">
        <f>_xlfn.IFNA(INDEX('SD-ISD Debt,Sinking,Recr'!K:K, MATCH($B107, 'SD-ISD Debt,Sinking,Recr'!$B:$B, 0)), 0)</f>
        <v>5151.51</v>
      </c>
      <c r="F107" s="154">
        <f>_xlfn.IFNA(INDEX('SD-ISD Debt,Sinking,Recr'!V:V, MATCH($B107, 'SD-ISD Debt,Sinking,Recr'!$B:$B, 0)), 0)</f>
        <v>0</v>
      </c>
      <c r="G107" s="154">
        <f>_xlfn.IFNA(INDEX('SD-ISD Debt,Sinking,Recr'!AI:AI, MATCH($B107, 'SD-ISD Debt,Sinking,Recr'!$B:$B, 0)), 0)</f>
        <v>0</v>
      </c>
      <c r="H107" s="154">
        <f>_xlfn.IFNA(INDEX('SD Hold Harmless'!N:N, MATCH($B107, 'SD Hold Harmless'!$B:$B, 0)), 0)</f>
        <v>0</v>
      </c>
      <c r="I107" s="154">
        <f>_xlfn.IFNA(INDEX('SD Out of Formula'!J:J, MATCH($B107, 'SD Out of Formula'!$B:$B, 0)), 0)</f>
        <v>0</v>
      </c>
      <c r="J107" s="154">
        <f>_xlfn.IFNA(INDEX('ISD Operating'!P:P, MATCH($B107, 'ISD Operating'!$B:$B, 0)), 0)</f>
        <v>0</v>
      </c>
      <c r="K107" s="154">
        <f>_xlfn.IFNA(INDEX('ISD Operating'!AA:AA, MATCH($B107, 'ISD Operating'!$B:$B, 0)), 0)</f>
        <v>0</v>
      </c>
      <c r="L107" s="154">
        <f>_xlfn.IFNA(INDEX('ISD Operating'!AL:AL, MATCH($B107, 'ISD Operating'!$B:$B, 0)), 0)</f>
        <v>0</v>
      </c>
      <c r="M107" s="154">
        <f>_xlfn.IFNA(INDEX('ISD Operating'!AW:AW, MATCH($B107, 'ISD Operating'!B:B, 0)), 0)</f>
        <v>0</v>
      </c>
      <c r="N107" s="155">
        <f t="shared" si="3"/>
        <v>5151.51</v>
      </c>
      <c r="O107" s="180" t="s">
        <v>1679</v>
      </c>
      <c r="P107" s="180">
        <f t="shared" si="4"/>
        <v>5151.51</v>
      </c>
      <c r="Q107" s="180">
        <f t="shared" si="5"/>
        <v>0</v>
      </c>
      <c r="R107" s="1"/>
    </row>
    <row r="108" spans="1:18" ht="12.75" x14ac:dyDescent="0.2">
      <c r="A108" s="159" t="s">
        <v>931</v>
      </c>
      <c r="B108" s="157" t="s">
        <v>272</v>
      </c>
      <c r="C108" s="153" t="s">
        <v>6</v>
      </c>
      <c r="D108" s="200" t="s">
        <v>80</v>
      </c>
      <c r="E108" s="154">
        <f>_xlfn.IFNA(INDEX('SD-ISD Debt,Sinking,Recr'!K:K, MATCH($B108, 'SD-ISD Debt,Sinking,Recr'!$B:$B, 0)), 0)</f>
        <v>413.57</v>
      </c>
      <c r="F108" s="154">
        <f>_xlfn.IFNA(INDEX('SD-ISD Debt,Sinking,Recr'!V:V, MATCH($B108, 'SD-ISD Debt,Sinking,Recr'!$B:$B, 0)), 0)</f>
        <v>0</v>
      </c>
      <c r="G108" s="154">
        <f>_xlfn.IFNA(INDEX('SD-ISD Debt,Sinking,Recr'!AI:AI, MATCH($B108, 'SD-ISD Debt,Sinking,Recr'!$B:$B, 0)), 0)</f>
        <v>0</v>
      </c>
      <c r="H108" s="154">
        <f>_xlfn.IFNA(INDEX('SD Hold Harmless'!N:N, MATCH($B108, 'SD Hold Harmless'!$B:$B, 0)), 0)</f>
        <v>0</v>
      </c>
      <c r="I108" s="154">
        <f>_xlfn.IFNA(INDEX('SD Out of Formula'!J:J, MATCH($B108, 'SD Out of Formula'!$B:$B, 0)), 0)</f>
        <v>0</v>
      </c>
      <c r="J108" s="154">
        <f>_xlfn.IFNA(INDEX('ISD Operating'!P:P, MATCH($B108, 'ISD Operating'!$B:$B, 0)), 0)</f>
        <v>0</v>
      </c>
      <c r="K108" s="154">
        <f>_xlfn.IFNA(INDEX('ISD Operating'!AA:AA, MATCH($B108, 'ISD Operating'!$B:$B, 0)), 0)</f>
        <v>0</v>
      </c>
      <c r="L108" s="154">
        <f>_xlfn.IFNA(INDEX('ISD Operating'!AL:AL, MATCH($B108, 'ISD Operating'!$B:$B, 0)), 0)</f>
        <v>0</v>
      </c>
      <c r="M108" s="154">
        <f>_xlfn.IFNA(INDEX('ISD Operating'!AW:AW, MATCH($B108, 'ISD Operating'!B:B, 0)), 0)</f>
        <v>0</v>
      </c>
      <c r="N108" s="155">
        <f t="shared" si="3"/>
        <v>413.57</v>
      </c>
      <c r="O108" s="180" t="s">
        <v>1680</v>
      </c>
      <c r="P108" s="180">
        <f t="shared" si="4"/>
        <v>0</v>
      </c>
      <c r="Q108" s="180">
        <f t="shared" si="5"/>
        <v>413.57</v>
      </c>
      <c r="R108" s="1"/>
    </row>
    <row r="109" spans="1:18" ht="12.75" x14ac:dyDescent="0.2">
      <c r="A109" s="159" t="s">
        <v>932</v>
      </c>
      <c r="B109" s="152" t="s">
        <v>81</v>
      </c>
      <c r="C109" s="153" t="s">
        <v>6</v>
      </c>
      <c r="D109" s="200" t="s">
        <v>933</v>
      </c>
      <c r="E109" s="154">
        <f>_xlfn.IFNA(INDEX('SD-ISD Debt,Sinking,Recr'!K:K, MATCH($B109, 'SD-ISD Debt,Sinking,Recr'!$B:$B, 0)), 0)</f>
        <v>0</v>
      </c>
      <c r="F109" s="154">
        <f>_xlfn.IFNA(INDEX('SD-ISD Debt,Sinking,Recr'!V:V, MATCH($B109, 'SD-ISD Debt,Sinking,Recr'!$B:$B, 0)), 0)</f>
        <v>2081.2800000000002</v>
      </c>
      <c r="G109" s="154">
        <f>_xlfn.IFNA(INDEX('SD-ISD Debt,Sinking,Recr'!AI:AI, MATCH($B109, 'SD-ISD Debt,Sinking,Recr'!$B:$B, 0)), 0)</f>
        <v>0</v>
      </c>
      <c r="H109" s="154">
        <f>_xlfn.IFNA(INDEX('SD Hold Harmless'!N:N, MATCH($B109, 'SD Hold Harmless'!$B:$B, 0)), 0)</f>
        <v>0</v>
      </c>
      <c r="I109" s="154">
        <f>_xlfn.IFNA(INDEX('SD Out of Formula'!J:J, MATCH($B109, 'SD Out of Formula'!$B:$B, 0)), 0)</f>
        <v>0</v>
      </c>
      <c r="J109" s="154">
        <f>_xlfn.IFNA(INDEX('ISD Operating'!P:P, MATCH($B109, 'ISD Operating'!$B:$B, 0)), 0)</f>
        <v>0</v>
      </c>
      <c r="K109" s="154">
        <f>_xlfn.IFNA(INDEX('ISD Operating'!AA:AA, MATCH($B109, 'ISD Operating'!$B:$B, 0)), 0)</f>
        <v>0</v>
      </c>
      <c r="L109" s="154">
        <f>_xlfn.IFNA(INDEX('ISD Operating'!AL:AL, MATCH($B109, 'ISD Operating'!$B:$B, 0)), 0)</f>
        <v>0</v>
      </c>
      <c r="M109" s="154">
        <f>_xlfn.IFNA(INDEX('ISD Operating'!AW:AW, MATCH($B109, 'ISD Operating'!B:B, 0)), 0)</f>
        <v>0</v>
      </c>
      <c r="N109" s="155">
        <f t="shared" si="3"/>
        <v>2081.2800000000002</v>
      </c>
      <c r="O109" s="180" t="s">
        <v>1680</v>
      </c>
      <c r="P109" s="180">
        <f t="shared" si="4"/>
        <v>0</v>
      </c>
      <c r="Q109" s="180">
        <f t="shared" si="5"/>
        <v>2081.2800000000002</v>
      </c>
      <c r="R109" s="1"/>
    </row>
    <row r="110" spans="1:18" ht="38.25" x14ac:dyDescent="0.2">
      <c r="A110" s="159" t="s">
        <v>934</v>
      </c>
      <c r="B110" s="152" t="s">
        <v>520</v>
      </c>
      <c r="C110" s="153" t="s">
        <v>6</v>
      </c>
      <c r="D110" s="200" t="s">
        <v>935</v>
      </c>
      <c r="E110" s="154">
        <f>_xlfn.IFNA(INDEX('SD-ISD Debt,Sinking,Recr'!K:K, MATCH($B110, 'SD-ISD Debt,Sinking,Recr'!$B:$B, 0)), 0)</f>
        <v>45648.97</v>
      </c>
      <c r="F110" s="154">
        <f>_xlfn.IFNA(INDEX('SD-ISD Debt,Sinking,Recr'!V:V, MATCH($B110, 'SD-ISD Debt,Sinking,Recr'!$B:$B, 0)), 0)</f>
        <v>0</v>
      </c>
      <c r="G110" s="154">
        <f>_xlfn.IFNA(INDEX('SD-ISD Debt,Sinking,Recr'!AI:AI, MATCH($B110, 'SD-ISD Debt,Sinking,Recr'!$B:$B, 0)), 0)</f>
        <v>0</v>
      </c>
      <c r="H110" s="154">
        <f>_xlfn.IFNA(INDEX('SD Hold Harmless'!N:N, MATCH($B110, 'SD Hold Harmless'!$B:$B, 0)), 0)</f>
        <v>0</v>
      </c>
      <c r="I110" s="154">
        <f>_xlfn.IFNA(INDEX('SD Out of Formula'!J:J, MATCH($B110, 'SD Out of Formula'!$B:$B, 0)), 0)</f>
        <v>0</v>
      </c>
      <c r="J110" s="154">
        <f>_xlfn.IFNA(INDEX('ISD Operating'!P:P, MATCH($B110, 'ISD Operating'!$B:$B, 0)), 0)</f>
        <v>0</v>
      </c>
      <c r="K110" s="154">
        <f>_xlfn.IFNA(INDEX('ISD Operating'!AA:AA, MATCH($B110, 'ISD Operating'!$B:$B, 0)), 0)</f>
        <v>0</v>
      </c>
      <c r="L110" s="154">
        <f>_xlfn.IFNA(INDEX('ISD Operating'!AL:AL, MATCH($B110, 'ISD Operating'!$B:$B, 0)), 0)</f>
        <v>0</v>
      </c>
      <c r="M110" s="154">
        <f>_xlfn.IFNA(INDEX('ISD Operating'!AW:AW, MATCH($B110, 'ISD Operating'!B:B, 0)), 0)</f>
        <v>0</v>
      </c>
      <c r="N110" s="155">
        <f t="shared" si="3"/>
        <v>45648.97</v>
      </c>
      <c r="O110" s="180" t="s">
        <v>1680</v>
      </c>
      <c r="P110" s="180">
        <f t="shared" si="4"/>
        <v>0</v>
      </c>
      <c r="Q110" s="180">
        <f t="shared" si="5"/>
        <v>45648.97</v>
      </c>
      <c r="R110" s="1"/>
    </row>
    <row r="111" spans="1:18" ht="12.75" x14ac:dyDescent="0.2">
      <c r="A111" s="159" t="s">
        <v>936</v>
      </c>
      <c r="B111" s="152" t="s">
        <v>533</v>
      </c>
      <c r="C111" s="153" t="s">
        <v>6</v>
      </c>
      <c r="D111" s="200" t="s">
        <v>937</v>
      </c>
      <c r="E111" s="154">
        <f>_xlfn.IFNA(INDEX('SD-ISD Debt,Sinking,Recr'!K:K, MATCH($B111, 'SD-ISD Debt,Sinking,Recr'!$B:$B, 0)), 0)</f>
        <v>6920.89</v>
      </c>
      <c r="F111" s="154">
        <f>_xlfn.IFNA(INDEX('SD-ISD Debt,Sinking,Recr'!V:V, MATCH($B111, 'SD-ISD Debt,Sinking,Recr'!$B:$B, 0)), 0)</f>
        <v>0</v>
      </c>
      <c r="G111" s="154">
        <f>_xlfn.IFNA(INDEX('SD-ISD Debt,Sinking,Recr'!AI:AI, MATCH($B111, 'SD-ISD Debt,Sinking,Recr'!$B:$B, 0)), 0)</f>
        <v>0</v>
      </c>
      <c r="H111" s="154">
        <f>_xlfn.IFNA(INDEX('SD Hold Harmless'!N:N, MATCH($B111, 'SD Hold Harmless'!$B:$B, 0)), 0)</f>
        <v>0</v>
      </c>
      <c r="I111" s="154">
        <f>_xlfn.IFNA(INDEX('SD Out of Formula'!J:J, MATCH($B111, 'SD Out of Formula'!$B:$B, 0)), 0)</f>
        <v>0</v>
      </c>
      <c r="J111" s="154">
        <f>_xlfn.IFNA(INDEX('ISD Operating'!P:P, MATCH($B111, 'ISD Operating'!$B:$B, 0)), 0)</f>
        <v>0</v>
      </c>
      <c r="K111" s="154">
        <f>_xlfn.IFNA(INDEX('ISD Operating'!AA:AA, MATCH($B111, 'ISD Operating'!$B:$B, 0)), 0)</f>
        <v>0</v>
      </c>
      <c r="L111" s="154">
        <f>_xlfn.IFNA(INDEX('ISD Operating'!AL:AL, MATCH($B111, 'ISD Operating'!$B:$B, 0)), 0)</f>
        <v>0</v>
      </c>
      <c r="M111" s="154">
        <f>_xlfn.IFNA(INDEX('ISD Operating'!AW:AW, MATCH($B111, 'ISD Operating'!B:B, 0)), 0)</f>
        <v>0</v>
      </c>
      <c r="N111" s="155">
        <f t="shared" si="3"/>
        <v>6920.89</v>
      </c>
      <c r="O111" s="180" t="s">
        <v>1680</v>
      </c>
      <c r="P111" s="180">
        <f t="shared" si="4"/>
        <v>0</v>
      </c>
      <c r="Q111" s="180">
        <f t="shared" si="5"/>
        <v>6920.89</v>
      </c>
      <c r="R111" s="1"/>
    </row>
    <row r="112" spans="1:18" ht="12.75" x14ac:dyDescent="0.2">
      <c r="A112" s="159" t="s">
        <v>938</v>
      </c>
      <c r="B112" s="152" t="s">
        <v>601</v>
      </c>
      <c r="C112" s="153" t="s">
        <v>6</v>
      </c>
      <c r="D112" s="200" t="s">
        <v>939</v>
      </c>
      <c r="E112" s="154">
        <f>_xlfn.IFNA(INDEX('SD-ISD Debt,Sinking,Recr'!K:K, MATCH($B112, 'SD-ISD Debt,Sinking,Recr'!$B:$B, 0)), 0)</f>
        <v>40859.18</v>
      </c>
      <c r="F112" s="154">
        <f>_xlfn.IFNA(INDEX('SD-ISD Debt,Sinking,Recr'!V:V, MATCH($B112, 'SD-ISD Debt,Sinking,Recr'!$B:$B, 0)), 0)</f>
        <v>0</v>
      </c>
      <c r="G112" s="154">
        <f>_xlfn.IFNA(INDEX('SD-ISD Debt,Sinking,Recr'!AI:AI, MATCH($B112, 'SD-ISD Debt,Sinking,Recr'!$B:$B, 0)), 0)</f>
        <v>0</v>
      </c>
      <c r="H112" s="154">
        <f>_xlfn.IFNA(INDEX('SD Hold Harmless'!N:N, MATCH($B112, 'SD Hold Harmless'!$B:$B, 0)), 0)</f>
        <v>0</v>
      </c>
      <c r="I112" s="154">
        <f>_xlfn.IFNA(INDEX('SD Out of Formula'!J:J, MATCH($B112, 'SD Out of Formula'!$B:$B, 0)), 0)</f>
        <v>0</v>
      </c>
      <c r="J112" s="154">
        <f>_xlfn.IFNA(INDEX('ISD Operating'!P:P, MATCH($B112, 'ISD Operating'!$B:$B, 0)), 0)</f>
        <v>0</v>
      </c>
      <c r="K112" s="154">
        <f>_xlfn.IFNA(INDEX('ISD Operating'!AA:AA, MATCH($B112, 'ISD Operating'!$B:$B, 0)), 0)</f>
        <v>0</v>
      </c>
      <c r="L112" s="154">
        <f>_xlfn.IFNA(INDEX('ISD Operating'!AL:AL, MATCH($B112, 'ISD Operating'!$B:$B, 0)), 0)</f>
        <v>0</v>
      </c>
      <c r="M112" s="154">
        <f>_xlfn.IFNA(INDEX('ISD Operating'!AW:AW, MATCH($B112, 'ISD Operating'!B:B, 0)), 0)</f>
        <v>0</v>
      </c>
      <c r="N112" s="155">
        <f t="shared" si="3"/>
        <v>40859.18</v>
      </c>
      <c r="O112" s="180" t="s">
        <v>1680</v>
      </c>
      <c r="P112" s="180">
        <f t="shared" si="4"/>
        <v>0</v>
      </c>
      <c r="Q112" s="180">
        <f t="shared" si="5"/>
        <v>40859.18</v>
      </c>
      <c r="R112" s="1"/>
    </row>
    <row r="113" spans="1:18" ht="38.25" x14ac:dyDescent="0.2">
      <c r="A113" s="159" t="s">
        <v>940</v>
      </c>
      <c r="B113" s="152" t="s">
        <v>214</v>
      </c>
      <c r="C113" s="153" t="s">
        <v>6</v>
      </c>
      <c r="D113" s="200" t="s">
        <v>941</v>
      </c>
      <c r="E113" s="154">
        <f>_xlfn.IFNA(INDEX('SD-ISD Debt,Sinking,Recr'!K:K, MATCH($B113, 'SD-ISD Debt,Sinking,Recr'!$B:$B, 0)), 0)</f>
        <v>40574.519999999997</v>
      </c>
      <c r="F113" s="154">
        <f>_xlfn.IFNA(INDEX('SD-ISD Debt,Sinking,Recr'!V:V, MATCH($B113, 'SD-ISD Debt,Sinking,Recr'!$B:$B, 0)), 0)</f>
        <v>0</v>
      </c>
      <c r="G113" s="154">
        <f>_xlfn.IFNA(INDEX('SD-ISD Debt,Sinking,Recr'!AI:AI, MATCH($B113, 'SD-ISD Debt,Sinking,Recr'!$B:$B, 0)), 0)</f>
        <v>0</v>
      </c>
      <c r="H113" s="154">
        <f>_xlfn.IFNA(INDEX('SD Hold Harmless'!N:N, MATCH($B113, 'SD Hold Harmless'!$B:$B, 0)), 0)</f>
        <v>0</v>
      </c>
      <c r="I113" s="154">
        <f>_xlfn.IFNA(INDEX('SD Out of Formula'!J:J, MATCH($B113, 'SD Out of Formula'!$B:$B, 0)), 0)</f>
        <v>0</v>
      </c>
      <c r="J113" s="154">
        <f>_xlfn.IFNA(INDEX('ISD Operating'!P:P, MATCH($B113, 'ISD Operating'!$B:$B, 0)), 0)</f>
        <v>0</v>
      </c>
      <c r="K113" s="154">
        <f>_xlfn.IFNA(INDEX('ISD Operating'!AA:AA, MATCH($B113, 'ISD Operating'!$B:$B, 0)), 0)</f>
        <v>0</v>
      </c>
      <c r="L113" s="154">
        <f>_xlfn.IFNA(INDEX('ISD Operating'!AL:AL, MATCH($B113, 'ISD Operating'!$B:$B, 0)), 0)</f>
        <v>0</v>
      </c>
      <c r="M113" s="154">
        <f>_xlfn.IFNA(INDEX('ISD Operating'!AW:AW, MATCH($B113, 'ISD Operating'!B:B, 0)), 0)</f>
        <v>0</v>
      </c>
      <c r="N113" s="155">
        <f t="shared" si="3"/>
        <v>40574.519999999997</v>
      </c>
      <c r="O113" s="180" t="s">
        <v>1679</v>
      </c>
      <c r="P113" s="180">
        <f t="shared" si="4"/>
        <v>40574.519999999997</v>
      </c>
      <c r="Q113" s="180">
        <f t="shared" si="5"/>
        <v>0</v>
      </c>
      <c r="R113" s="1"/>
    </row>
    <row r="114" spans="1:18" ht="51" x14ac:dyDescent="0.2">
      <c r="A114" s="159" t="s">
        <v>713</v>
      </c>
      <c r="B114" s="152" t="s">
        <v>225</v>
      </c>
      <c r="C114" s="153" t="s">
        <v>29</v>
      </c>
      <c r="D114" s="200" t="s">
        <v>714</v>
      </c>
      <c r="E114" s="154">
        <f>_xlfn.IFNA(INDEX('SD-ISD Debt,Sinking,Recr'!K:K, MATCH($B114, 'SD-ISD Debt,Sinking,Recr'!$B:$B, 0)), 0)</f>
        <v>0</v>
      </c>
      <c r="F114" s="154">
        <f>_xlfn.IFNA(INDEX('SD-ISD Debt,Sinking,Recr'!V:V, MATCH($B114, 'SD-ISD Debt,Sinking,Recr'!$B:$B, 0)), 0)</f>
        <v>0</v>
      </c>
      <c r="G114" s="154">
        <f>_xlfn.IFNA(INDEX('SD-ISD Debt,Sinking,Recr'!AI:AI, MATCH($B114, 'SD-ISD Debt,Sinking,Recr'!$B:$B, 0)), 0)</f>
        <v>0</v>
      </c>
      <c r="H114" s="154">
        <f>_xlfn.IFNA(INDEX('SD Hold Harmless'!N:N, MATCH($B114, 'SD Hold Harmless'!$B:$B, 0)), 0)</f>
        <v>0</v>
      </c>
      <c r="I114" s="154">
        <f>_xlfn.IFNA(INDEX('SD Out of Formula'!J:J, MATCH($B114, 'SD Out of Formula'!$B:$B, 0)), 0)</f>
        <v>0</v>
      </c>
      <c r="J114" s="154">
        <f>_xlfn.IFNA(INDEX('ISD Operating'!P:P, MATCH($B114, 'ISD Operating'!$B:$B, 0)), 0)</f>
        <v>16443.91</v>
      </c>
      <c r="K114" s="154">
        <f>_xlfn.IFNA(INDEX('ISD Operating'!AA:AA, MATCH($B114, 'ISD Operating'!$B:$B, 0)), 0)</f>
        <v>164952.28</v>
      </c>
      <c r="L114" s="154">
        <f>_xlfn.IFNA(INDEX('ISD Operating'!AL:AL, MATCH($B114, 'ISD Operating'!$B:$B, 0)), 0)</f>
        <v>109988.55</v>
      </c>
      <c r="M114" s="154">
        <f>_xlfn.IFNA(INDEX('ISD Operating'!AW:AW, MATCH($B114, 'ISD Operating'!B:B, 0)), 0)</f>
        <v>0</v>
      </c>
      <c r="N114" s="155">
        <f t="shared" si="3"/>
        <v>291384.74</v>
      </c>
      <c r="O114" s="180" t="s">
        <v>1679</v>
      </c>
      <c r="P114" s="180">
        <f t="shared" si="4"/>
        <v>291384.74</v>
      </c>
      <c r="Q114" s="180">
        <f t="shared" si="5"/>
        <v>0</v>
      </c>
      <c r="R114" s="1"/>
    </row>
    <row r="115" spans="1:18" ht="12.75" x14ac:dyDescent="0.2">
      <c r="A115" s="159" t="s">
        <v>942</v>
      </c>
      <c r="B115" s="152" t="s">
        <v>254</v>
      </c>
      <c r="C115" s="153" t="s">
        <v>6</v>
      </c>
      <c r="D115" s="200" t="s">
        <v>943</v>
      </c>
      <c r="E115" s="154">
        <f>_xlfn.IFNA(INDEX('SD-ISD Debt,Sinking,Recr'!K:K, MATCH($B115, 'SD-ISD Debt,Sinking,Recr'!$B:$B, 0)), 0)</f>
        <v>406012.7</v>
      </c>
      <c r="F115" s="154">
        <f>_xlfn.IFNA(INDEX('SD-ISD Debt,Sinking,Recr'!V:V, MATCH($B115, 'SD-ISD Debt,Sinking,Recr'!$B:$B, 0)), 0)</f>
        <v>0</v>
      </c>
      <c r="G115" s="154">
        <f>_xlfn.IFNA(INDEX('SD-ISD Debt,Sinking,Recr'!AI:AI, MATCH($B115, 'SD-ISD Debt,Sinking,Recr'!$B:$B, 0)), 0)</f>
        <v>0</v>
      </c>
      <c r="H115" s="154">
        <f>_xlfn.IFNA(INDEX('SD Hold Harmless'!N:N, MATCH($B115, 'SD Hold Harmless'!$B:$B, 0)), 0)</f>
        <v>0</v>
      </c>
      <c r="I115" s="154">
        <f>_xlfn.IFNA(INDEX('SD Out of Formula'!J:J, MATCH($B115, 'SD Out of Formula'!$B:$B, 0)), 0)</f>
        <v>0</v>
      </c>
      <c r="J115" s="154">
        <f>_xlfn.IFNA(INDEX('ISD Operating'!P:P, MATCH($B115, 'ISD Operating'!$B:$B, 0)), 0)</f>
        <v>0</v>
      </c>
      <c r="K115" s="154">
        <f>_xlfn.IFNA(INDEX('ISD Operating'!AA:AA, MATCH($B115, 'ISD Operating'!$B:$B, 0)), 0)</f>
        <v>0</v>
      </c>
      <c r="L115" s="154">
        <f>_xlfn.IFNA(INDEX('ISD Operating'!AL:AL, MATCH($B115, 'ISD Operating'!$B:$B, 0)), 0)</f>
        <v>0</v>
      </c>
      <c r="M115" s="154">
        <f>_xlfn.IFNA(INDEX('ISD Operating'!AW:AW, MATCH($B115, 'ISD Operating'!B:B, 0)), 0)</f>
        <v>0</v>
      </c>
      <c r="N115" s="155">
        <f t="shared" si="3"/>
        <v>406012.7</v>
      </c>
      <c r="O115" s="180" t="s">
        <v>1680</v>
      </c>
      <c r="P115" s="180">
        <f t="shared" si="4"/>
        <v>0</v>
      </c>
      <c r="Q115" s="180">
        <f t="shared" si="5"/>
        <v>406012.7</v>
      </c>
      <c r="R115" s="1"/>
    </row>
    <row r="116" spans="1:18" ht="12.75" x14ac:dyDescent="0.2">
      <c r="A116" s="159" t="s">
        <v>944</v>
      </c>
      <c r="B116" s="152" t="s">
        <v>289</v>
      </c>
      <c r="C116" s="153" t="s">
        <v>6</v>
      </c>
      <c r="D116" s="200" t="s">
        <v>76</v>
      </c>
      <c r="E116" s="154">
        <f>_xlfn.IFNA(INDEX('SD-ISD Debt,Sinking,Recr'!K:K, MATCH($B116, 'SD-ISD Debt,Sinking,Recr'!$B:$B, 0)), 0)</f>
        <v>11481.19</v>
      </c>
      <c r="F116" s="154">
        <f>_xlfn.IFNA(INDEX('SD-ISD Debt,Sinking,Recr'!V:V, MATCH($B116, 'SD-ISD Debt,Sinking,Recr'!$B:$B, 0)), 0)</f>
        <v>0</v>
      </c>
      <c r="G116" s="154">
        <f>_xlfn.IFNA(INDEX('SD-ISD Debt,Sinking,Recr'!AI:AI, MATCH($B116, 'SD-ISD Debt,Sinking,Recr'!$B:$B, 0)), 0)</f>
        <v>0</v>
      </c>
      <c r="H116" s="154">
        <f>_xlfn.IFNA(INDEX('SD Hold Harmless'!N:N, MATCH($B116, 'SD Hold Harmless'!$B:$B, 0)), 0)</f>
        <v>0</v>
      </c>
      <c r="I116" s="154">
        <f>_xlfn.IFNA(INDEX('SD Out of Formula'!J:J, MATCH($B116, 'SD Out of Formula'!$B:$B, 0)), 0)</f>
        <v>0</v>
      </c>
      <c r="J116" s="154">
        <f>_xlfn.IFNA(INDEX('ISD Operating'!P:P, MATCH($B116, 'ISD Operating'!$B:$B, 0)), 0)</f>
        <v>0</v>
      </c>
      <c r="K116" s="154">
        <f>_xlfn.IFNA(INDEX('ISD Operating'!AA:AA, MATCH($B116, 'ISD Operating'!$B:$B, 0)), 0)</f>
        <v>0</v>
      </c>
      <c r="L116" s="154">
        <f>_xlfn.IFNA(INDEX('ISD Operating'!AL:AL, MATCH($B116, 'ISD Operating'!$B:$B, 0)), 0)</f>
        <v>0</v>
      </c>
      <c r="M116" s="154">
        <f>_xlfn.IFNA(INDEX('ISD Operating'!AW:AW, MATCH($B116, 'ISD Operating'!B:B, 0)), 0)</f>
        <v>0</v>
      </c>
      <c r="N116" s="155">
        <f t="shared" si="3"/>
        <v>11481.19</v>
      </c>
      <c r="O116" s="180" t="s">
        <v>1680</v>
      </c>
      <c r="P116" s="180">
        <f t="shared" si="4"/>
        <v>0</v>
      </c>
      <c r="Q116" s="180">
        <f t="shared" si="5"/>
        <v>11481.19</v>
      </c>
      <c r="R116" s="1"/>
    </row>
    <row r="117" spans="1:18" ht="12.75" x14ac:dyDescent="0.2">
      <c r="A117" s="159" t="s">
        <v>945</v>
      </c>
      <c r="B117" s="152" t="s">
        <v>550</v>
      </c>
      <c r="C117" s="153" t="s">
        <v>6</v>
      </c>
      <c r="D117" s="200" t="s">
        <v>76</v>
      </c>
      <c r="E117" s="154">
        <f>_xlfn.IFNA(INDEX('SD-ISD Debt,Sinking,Recr'!K:K, MATCH($B117, 'SD-ISD Debt,Sinking,Recr'!$B:$B, 0)), 0)</f>
        <v>11554.23</v>
      </c>
      <c r="F117" s="154">
        <f>_xlfn.IFNA(INDEX('SD-ISD Debt,Sinking,Recr'!V:V, MATCH($B117, 'SD-ISD Debt,Sinking,Recr'!$B:$B, 0)), 0)</f>
        <v>0</v>
      </c>
      <c r="G117" s="154">
        <f>_xlfn.IFNA(INDEX('SD-ISD Debt,Sinking,Recr'!AI:AI, MATCH($B117, 'SD-ISD Debt,Sinking,Recr'!$B:$B, 0)), 0)</f>
        <v>0</v>
      </c>
      <c r="H117" s="154">
        <f>_xlfn.IFNA(INDEX('SD Hold Harmless'!N:N, MATCH($B117, 'SD Hold Harmless'!$B:$B, 0)), 0)</f>
        <v>0</v>
      </c>
      <c r="I117" s="154">
        <f>_xlfn.IFNA(INDEX('SD Out of Formula'!J:J, MATCH($B117, 'SD Out of Formula'!$B:$B, 0)), 0)</f>
        <v>0</v>
      </c>
      <c r="J117" s="154">
        <f>_xlfn.IFNA(INDEX('ISD Operating'!P:P, MATCH($B117, 'ISD Operating'!$B:$B, 0)), 0)</f>
        <v>0</v>
      </c>
      <c r="K117" s="154">
        <f>_xlfn.IFNA(INDEX('ISD Operating'!AA:AA, MATCH($B117, 'ISD Operating'!$B:$B, 0)), 0)</f>
        <v>0</v>
      </c>
      <c r="L117" s="154">
        <f>_xlfn.IFNA(INDEX('ISD Operating'!AL:AL, MATCH($B117, 'ISD Operating'!$B:$B, 0)), 0)</f>
        <v>0</v>
      </c>
      <c r="M117" s="154">
        <f>_xlfn.IFNA(INDEX('ISD Operating'!AW:AW, MATCH($B117, 'ISD Operating'!B:B, 0)), 0)</f>
        <v>0</v>
      </c>
      <c r="N117" s="155">
        <f t="shared" si="3"/>
        <v>11554.23</v>
      </c>
      <c r="O117" s="180" t="s">
        <v>1680</v>
      </c>
      <c r="P117" s="180">
        <f t="shared" si="4"/>
        <v>0</v>
      </c>
      <c r="Q117" s="180">
        <f t="shared" si="5"/>
        <v>11554.23</v>
      </c>
      <c r="R117" s="1"/>
    </row>
    <row r="118" spans="1:18" ht="12.75" x14ac:dyDescent="0.2">
      <c r="A118" s="159" t="s">
        <v>946</v>
      </c>
      <c r="B118" s="152" t="s">
        <v>113</v>
      </c>
      <c r="C118" s="153" t="s">
        <v>6</v>
      </c>
      <c r="D118" s="200" t="s">
        <v>947</v>
      </c>
      <c r="E118" s="154">
        <f>_xlfn.IFNA(INDEX('SD-ISD Debt,Sinking,Recr'!K:K, MATCH($B118, 'SD-ISD Debt,Sinking,Recr'!$B:$B, 0)), 0)</f>
        <v>0</v>
      </c>
      <c r="F118" s="154">
        <f>_xlfn.IFNA(INDEX('SD-ISD Debt,Sinking,Recr'!V:V, MATCH($B118, 'SD-ISD Debt,Sinking,Recr'!$B:$B, 0)), 0)</f>
        <v>8315.73</v>
      </c>
      <c r="G118" s="154">
        <f>_xlfn.IFNA(INDEX('SD-ISD Debt,Sinking,Recr'!AI:AI, MATCH($B118, 'SD-ISD Debt,Sinking,Recr'!$B:$B, 0)), 0)</f>
        <v>0</v>
      </c>
      <c r="H118" s="154">
        <f>_xlfn.IFNA(INDEX('SD Hold Harmless'!N:N, MATCH($B118, 'SD Hold Harmless'!$B:$B, 0)), 0)</f>
        <v>0</v>
      </c>
      <c r="I118" s="154">
        <f>_xlfn.IFNA(INDEX('SD Out of Formula'!J:J, MATCH($B118, 'SD Out of Formula'!$B:$B, 0)), 0)</f>
        <v>0</v>
      </c>
      <c r="J118" s="154">
        <f>_xlfn.IFNA(INDEX('ISD Operating'!P:P, MATCH($B118, 'ISD Operating'!$B:$B, 0)), 0)</f>
        <v>0</v>
      </c>
      <c r="K118" s="154">
        <f>_xlfn.IFNA(INDEX('ISD Operating'!AA:AA, MATCH($B118, 'ISD Operating'!$B:$B, 0)), 0)</f>
        <v>0</v>
      </c>
      <c r="L118" s="154">
        <f>_xlfn.IFNA(INDEX('ISD Operating'!AL:AL, MATCH($B118, 'ISD Operating'!$B:$B, 0)), 0)</f>
        <v>0</v>
      </c>
      <c r="M118" s="154">
        <f>_xlfn.IFNA(INDEX('ISD Operating'!AW:AW, MATCH($B118, 'ISD Operating'!B:B, 0)), 0)</f>
        <v>0</v>
      </c>
      <c r="N118" s="155">
        <f t="shared" si="3"/>
        <v>8315.73</v>
      </c>
      <c r="O118" s="180" t="s">
        <v>1680</v>
      </c>
      <c r="P118" s="180">
        <f t="shared" si="4"/>
        <v>0</v>
      </c>
      <c r="Q118" s="180">
        <f t="shared" si="5"/>
        <v>8315.73</v>
      </c>
      <c r="R118" s="1"/>
    </row>
    <row r="119" spans="1:18" ht="12.75" x14ac:dyDescent="0.2">
      <c r="A119" s="159" t="s">
        <v>948</v>
      </c>
      <c r="B119" s="152" t="s">
        <v>77</v>
      </c>
      <c r="C119" s="153" t="s">
        <v>6</v>
      </c>
      <c r="D119" s="200" t="s">
        <v>949</v>
      </c>
      <c r="E119" s="154">
        <f>_xlfn.IFNA(INDEX('SD-ISD Debt,Sinking,Recr'!K:K, MATCH($B119, 'SD-ISD Debt,Sinking,Recr'!$B:$B, 0)), 0)</f>
        <v>813.83</v>
      </c>
      <c r="F119" s="154">
        <f>_xlfn.IFNA(INDEX('SD-ISD Debt,Sinking,Recr'!V:V, MATCH($B119, 'SD-ISD Debt,Sinking,Recr'!$B:$B, 0)), 0)</f>
        <v>0</v>
      </c>
      <c r="G119" s="154">
        <f>_xlfn.IFNA(INDEX('SD-ISD Debt,Sinking,Recr'!AI:AI, MATCH($B119, 'SD-ISD Debt,Sinking,Recr'!$B:$B, 0)), 0)</f>
        <v>0</v>
      </c>
      <c r="H119" s="154">
        <f>_xlfn.IFNA(INDEX('SD Hold Harmless'!N:N, MATCH($B119, 'SD Hold Harmless'!$B:$B, 0)), 0)</f>
        <v>0</v>
      </c>
      <c r="I119" s="154">
        <f>_xlfn.IFNA(INDEX('SD Out of Formula'!J:J, MATCH($B119, 'SD Out of Formula'!$B:$B, 0)), 0)</f>
        <v>0</v>
      </c>
      <c r="J119" s="154">
        <f>_xlfn.IFNA(INDEX('ISD Operating'!P:P, MATCH($B119, 'ISD Operating'!$B:$B, 0)), 0)</f>
        <v>0</v>
      </c>
      <c r="K119" s="154">
        <f>_xlfn.IFNA(INDEX('ISD Operating'!AA:AA, MATCH($B119, 'ISD Operating'!$B:$B, 0)), 0)</f>
        <v>0</v>
      </c>
      <c r="L119" s="154">
        <f>_xlfn.IFNA(INDEX('ISD Operating'!AL:AL, MATCH($B119, 'ISD Operating'!$B:$B, 0)), 0)</f>
        <v>0</v>
      </c>
      <c r="M119" s="154">
        <f>_xlfn.IFNA(INDEX('ISD Operating'!AW:AW, MATCH($B119, 'ISD Operating'!B:B, 0)), 0)</f>
        <v>0</v>
      </c>
      <c r="N119" s="155">
        <f t="shared" si="3"/>
        <v>813.83</v>
      </c>
      <c r="O119" s="180" t="s">
        <v>1680</v>
      </c>
      <c r="P119" s="180">
        <f t="shared" si="4"/>
        <v>0</v>
      </c>
      <c r="Q119" s="180">
        <f t="shared" si="5"/>
        <v>813.83</v>
      </c>
      <c r="R119" s="1"/>
    </row>
    <row r="120" spans="1:18" ht="12.75" x14ac:dyDescent="0.2">
      <c r="A120" s="159" t="s">
        <v>950</v>
      </c>
      <c r="B120" s="152" t="s">
        <v>457</v>
      </c>
      <c r="C120" s="153" t="s">
        <v>6</v>
      </c>
      <c r="D120" s="200" t="s">
        <v>943</v>
      </c>
      <c r="E120" s="154">
        <f>_xlfn.IFNA(INDEX('SD-ISD Debt,Sinking,Recr'!K:K, MATCH($B120, 'SD-ISD Debt,Sinking,Recr'!$B:$B, 0)), 0)</f>
        <v>0</v>
      </c>
      <c r="F120" s="154">
        <f>_xlfn.IFNA(INDEX('SD-ISD Debt,Sinking,Recr'!V:V, MATCH($B120, 'SD-ISD Debt,Sinking,Recr'!$B:$B, 0)), 0)</f>
        <v>0</v>
      </c>
      <c r="G120" s="154">
        <f>_xlfn.IFNA(INDEX('SD-ISD Debt,Sinking,Recr'!AI:AI, MATCH($B120, 'SD-ISD Debt,Sinking,Recr'!$B:$B, 0)), 0)</f>
        <v>0</v>
      </c>
      <c r="H120" s="154">
        <f>_xlfn.IFNA(INDEX('SD Hold Harmless'!N:N, MATCH($B120, 'SD Hold Harmless'!$B:$B, 0)), 0)</f>
        <v>0</v>
      </c>
      <c r="I120" s="154">
        <f>_xlfn.IFNA(INDEX('SD Out of Formula'!J:J, MATCH($B120, 'SD Out of Formula'!$B:$B, 0)), 0)</f>
        <v>0</v>
      </c>
      <c r="J120" s="154">
        <f>_xlfn.IFNA(INDEX('ISD Operating'!P:P, MATCH($B120, 'ISD Operating'!$B:$B, 0)), 0)</f>
        <v>0</v>
      </c>
      <c r="K120" s="154">
        <f>_xlfn.IFNA(INDEX('ISD Operating'!AA:AA, MATCH($B120, 'ISD Operating'!$B:$B, 0)), 0)</f>
        <v>0</v>
      </c>
      <c r="L120" s="154">
        <f>_xlfn.IFNA(INDEX('ISD Operating'!AL:AL, MATCH($B120, 'ISD Operating'!$B:$B, 0)), 0)</f>
        <v>0</v>
      </c>
      <c r="M120" s="154">
        <f>_xlfn.IFNA(INDEX('ISD Operating'!AW:AW, MATCH($B120, 'ISD Operating'!B:B, 0)), 0)</f>
        <v>0</v>
      </c>
      <c r="N120" s="155">
        <f t="shared" si="3"/>
        <v>0</v>
      </c>
      <c r="O120" s="180" t="s">
        <v>1573</v>
      </c>
      <c r="P120" s="180">
        <f t="shared" si="4"/>
        <v>0</v>
      </c>
      <c r="Q120" s="180">
        <f t="shared" si="5"/>
        <v>0</v>
      </c>
      <c r="R120" s="1"/>
    </row>
    <row r="121" spans="1:18" ht="38.25" x14ac:dyDescent="0.2">
      <c r="A121" s="159" t="s">
        <v>715</v>
      </c>
      <c r="B121" s="152" t="s">
        <v>231</v>
      </c>
      <c r="C121" s="153" t="s">
        <v>29</v>
      </c>
      <c r="D121" s="200" t="s">
        <v>716</v>
      </c>
      <c r="E121" s="154">
        <f>_xlfn.IFNA(INDEX('SD-ISD Debt,Sinking,Recr'!K:K, MATCH($B121, 'SD-ISD Debt,Sinking,Recr'!$B:$B, 0)), 0)</f>
        <v>0</v>
      </c>
      <c r="F121" s="154">
        <f>_xlfn.IFNA(INDEX('SD-ISD Debt,Sinking,Recr'!V:V, MATCH($B121, 'SD-ISD Debt,Sinking,Recr'!$B:$B, 0)), 0)</f>
        <v>0</v>
      </c>
      <c r="G121" s="154">
        <f>_xlfn.IFNA(INDEX('SD-ISD Debt,Sinking,Recr'!AI:AI, MATCH($B121, 'SD-ISD Debt,Sinking,Recr'!$B:$B, 0)), 0)</f>
        <v>0</v>
      </c>
      <c r="H121" s="154">
        <f>_xlfn.IFNA(INDEX('SD Hold Harmless'!N:N, MATCH($B121, 'SD Hold Harmless'!$B:$B, 0)), 0)</f>
        <v>0</v>
      </c>
      <c r="I121" s="154">
        <f>_xlfn.IFNA(INDEX('SD Out of Formula'!J:J, MATCH($B121, 'SD Out of Formula'!$B:$B, 0)), 0)</f>
        <v>0</v>
      </c>
      <c r="J121" s="154">
        <f>_xlfn.IFNA(INDEX('ISD Operating'!P:P, MATCH($B121, 'ISD Operating'!$B:$B, 0)), 0)</f>
        <v>14443.59</v>
      </c>
      <c r="K121" s="154">
        <f>_xlfn.IFNA(INDEX('ISD Operating'!AA:AA, MATCH($B121, 'ISD Operating'!$B:$B, 0)), 0)</f>
        <v>84932.800000000003</v>
      </c>
      <c r="L121" s="154">
        <f>_xlfn.IFNA(INDEX('ISD Operating'!AL:AL, MATCH($B121, 'ISD Operating'!$B:$B, 0)), 0)</f>
        <v>84941.440000000002</v>
      </c>
      <c r="M121" s="154">
        <f>_xlfn.IFNA(INDEX('ISD Operating'!AW:AW, MATCH($B121, 'ISD Operating'!B:B, 0)), 0)</f>
        <v>0</v>
      </c>
      <c r="N121" s="155">
        <f t="shared" si="3"/>
        <v>184317.83000000002</v>
      </c>
      <c r="O121" s="180" t="s">
        <v>1679</v>
      </c>
      <c r="P121" s="180">
        <f t="shared" si="4"/>
        <v>184317.83000000002</v>
      </c>
      <c r="Q121" s="180">
        <f t="shared" si="5"/>
        <v>0</v>
      </c>
      <c r="R121" s="1"/>
    </row>
    <row r="122" spans="1:18" ht="12.75" x14ac:dyDescent="0.2">
      <c r="A122" s="159" t="s">
        <v>951</v>
      </c>
      <c r="B122" s="152" t="s">
        <v>361</v>
      </c>
      <c r="C122" s="153" t="s">
        <v>6</v>
      </c>
      <c r="D122" s="200" t="s">
        <v>131</v>
      </c>
      <c r="E122" s="154">
        <f>_xlfn.IFNA(INDEX('SD-ISD Debt,Sinking,Recr'!K:K, MATCH($B122, 'SD-ISD Debt,Sinking,Recr'!$B:$B, 0)), 0)</f>
        <v>0</v>
      </c>
      <c r="F122" s="154">
        <f>_xlfn.IFNA(INDEX('SD-ISD Debt,Sinking,Recr'!V:V, MATCH($B122, 'SD-ISD Debt,Sinking,Recr'!$B:$B, 0)), 0)</f>
        <v>0</v>
      </c>
      <c r="G122" s="154">
        <f>_xlfn.IFNA(INDEX('SD-ISD Debt,Sinking,Recr'!AI:AI, MATCH($B122, 'SD-ISD Debt,Sinking,Recr'!$B:$B, 0)), 0)</f>
        <v>0</v>
      </c>
      <c r="H122" s="154">
        <f>_xlfn.IFNA(INDEX('SD Hold Harmless'!N:N, MATCH($B122, 'SD Hold Harmless'!$B:$B, 0)), 0)</f>
        <v>0</v>
      </c>
      <c r="I122" s="154">
        <f>_xlfn.IFNA(INDEX('SD Out of Formula'!J:J, MATCH($B122, 'SD Out of Formula'!$B:$B, 0)), 0)</f>
        <v>0</v>
      </c>
      <c r="J122" s="154">
        <f>_xlfn.IFNA(INDEX('ISD Operating'!P:P, MATCH($B122, 'ISD Operating'!$B:$B, 0)), 0)</f>
        <v>0</v>
      </c>
      <c r="K122" s="154">
        <f>_xlfn.IFNA(INDEX('ISD Operating'!AA:AA, MATCH($B122, 'ISD Operating'!$B:$B, 0)), 0)</f>
        <v>0</v>
      </c>
      <c r="L122" s="154">
        <f>_xlfn.IFNA(INDEX('ISD Operating'!AL:AL, MATCH($B122, 'ISD Operating'!$B:$B, 0)), 0)</f>
        <v>0</v>
      </c>
      <c r="M122" s="154">
        <f>_xlfn.IFNA(INDEX('ISD Operating'!AW:AW, MATCH($B122, 'ISD Operating'!B:B, 0)), 0)</f>
        <v>0</v>
      </c>
      <c r="N122" s="155">
        <f t="shared" si="3"/>
        <v>0</v>
      </c>
      <c r="O122" s="180" t="s">
        <v>1573</v>
      </c>
      <c r="P122" s="180">
        <f t="shared" si="4"/>
        <v>0</v>
      </c>
      <c r="Q122" s="180">
        <f t="shared" si="5"/>
        <v>0</v>
      </c>
      <c r="R122" s="1"/>
    </row>
    <row r="123" spans="1:18" ht="38.25" x14ac:dyDescent="0.2">
      <c r="A123" s="159" t="s">
        <v>952</v>
      </c>
      <c r="B123" s="152" t="s">
        <v>501</v>
      </c>
      <c r="C123" s="153" t="s">
        <v>6</v>
      </c>
      <c r="D123" s="200" t="s">
        <v>953</v>
      </c>
      <c r="E123" s="154">
        <f>_xlfn.IFNA(INDEX('SD-ISD Debt,Sinking,Recr'!K:K, MATCH($B123, 'SD-ISD Debt,Sinking,Recr'!$B:$B, 0)), 0)</f>
        <v>15920.58</v>
      </c>
      <c r="F123" s="154">
        <f>_xlfn.IFNA(INDEX('SD-ISD Debt,Sinking,Recr'!V:V, MATCH($B123, 'SD-ISD Debt,Sinking,Recr'!$B:$B, 0)), 0)</f>
        <v>0</v>
      </c>
      <c r="G123" s="154">
        <f>_xlfn.IFNA(INDEX('SD-ISD Debt,Sinking,Recr'!AI:AI, MATCH($B123, 'SD-ISD Debt,Sinking,Recr'!$B:$B, 0)), 0)</f>
        <v>0</v>
      </c>
      <c r="H123" s="154">
        <f>_xlfn.IFNA(INDEX('SD Hold Harmless'!N:N, MATCH($B123, 'SD Hold Harmless'!$B:$B, 0)), 0)</f>
        <v>0</v>
      </c>
      <c r="I123" s="154">
        <f>_xlfn.IFNA(INDEX('SD Out of Formula'!J:J, MATCH($B123, 'SD Out of Formula'!$B:$B, 0)), 0)</f>
        <v>0</v>
      </c>
      <c r="J123" s="154">
        <f>_xlfn.IFNA(INDEX('ISD Operating'!P:P, MATCH($B123, 'ISD Operating'!$B:$B, 0)), 0)</f>
        <v>0</v>
      </c>
      <c r="K123" s="154">
        <f>_xlfn.IFNA(INDEX('ISD Operating'!AA:AA, MATCH($B123, 'ISD Operating'!$B:$B, 0)), 0)</f>
        <v>0</v>
      </c>
      <c r="L123" s="154">
        <f>_xlfn.IFNA(INDEX('ISD Operating'!AL:AL, MATCH($B123, 'ISD Operating'!$B:$B, 0)), 0)</f>
        <v>0</v>
      </c>
      <c r="M123" s="154">
        <f>_xlfn.IFNA(INDEX('ISD Operating'!AW:AW, MATCH($B123, 'ISD Operating'!B:B, 0)), 0)</f>
        <v>0</v>
      </c>
      <c r="N123" s="155">
        <f t="shared" si="3"/>
        <v>15920.58</v>
      </c>
      <c r="O123" s="180" t="s">
        <v>1679</v>
      </c>
      <c r="P123" s="180">
        <f t="shared" si="4"/>
        <v>15920.58</v>
      </c>
      <c r="Q123" s="180">
        <f t="shared" si="5"/>
        <v>0</v>
      </c>
      <c r="R123" s="1"/>
    </row>
    <row r="124" spans="1:18" ht="12.75" x14ac:dyDescent="0.2">
      <c r="A124" s="159" t="s">
        <v>954</v>
      </c>
      <c r="B124" s="152" t="s">
        <v>132</v>
      </c>
      <c r="C124" s="153" t="s">
        <v>6</v>
      </c>
      <c r="D124" s="200" t="s">
        <v>131</v>
      </c>
      <c r="E124" s="154">
        <f>_xlfn.IFNA(INDEX('SD-ISD Debt,Sinking,Recr'!K:K, MATCH($B124, 'SD-ISD Debt,Sinking,Recr'!$B:$B, 0)), 0)</f>
        <v>353836.12</v>
      </c>
      <c r="F124" s="154">
        <f>_xlfn.IFNA(INDEX('SD-ISD Debt,Sinking,Recr'!V:V, MATCH($B124, 'SD-ISD Debt,Sinking,Recr'!$B:$B, 0)), 0)</f>
        <v>0</v>
      </c>
      <c r="G124" s="154">
        <f>_xlfn.IFNA(INDEX('SD-ISD Debt,Sinking,Recr'!AI:AI, MATCH($B124, 'SD-ISD Debt,Sinking,Recr'!$B:$B, 0)), 0)</f>
        <v>0</v>
      </c>
      <c r="H124" s="154">
        <f>_xlfn.IFNA(INDEX('SD Hold Harmless'!N:N, MATCH($B124, 'SD Hold Harmless'!$B:$B, 0)), 0)</f>
        <v>0</v>
      </c>
      <c r="I124" s="154">
        <f>_xlfn.IFNA(INDEX('SD Out of Formula'!J:J, MATCH($B124, 'SD Out of Formula'!$B:$B, 0)), 0)</f>
        <v>0</v>
      </c>
      <c r="J124" s="154">
        <f>_xlfn.IFNA(INDEX('ISD Operating'!P:P, MATCH($B124, 'ISD Operating'!$B:$B, 0)), 0)</f>
        <v>0</v>
      </c>
      <c r="K124" s="154">
        <f>_xlfn.IFNA(INDEX('ISD Operating'!AA:AA, MATCH($B124, 'ISD Operating'!$B:$B, 0)), 0)</f>
        <v>0</v>
      </c>
      <c r="L124" s="154">
        <f>_xlfn.IFNA(INDEX('ISD Operating'!AL:AL, MATCH($B124, 'ISD Operating'!$B:$B, 0)), 0)</f>
        <v>0</v>
      </c>
      <c r="M124" s="154">
        <f>_xlfn.IFNA(INDEX('ISD Operating'!AW:AW, MATCH($B124, 'ISD Operating'!B:B, 0)), 0)</f>
        <v>0</v>
      </c>
      <c r="N124" s="155">
        <f t="shared" si="3"/>
        <v>353836.12</v>
      </c>
      <c r="O124" s="180" t="s">
        <v>1679</v>
      </c>
      <c r="P124" s="180">
        <f t="shared" si="4"/>
        <v>353836.12</v>
      </c>
      <c r="Q124" s="180">
        <f t="shared" si="5"/>
        <v>0</v>
      </c>
      <c r="R124" s="1"/>
    </row>
    <row r="125" spans="1:18" ht="12.75" x14ac:dyDescent="0.2">
      <c r="A125" s="159" t="s">
        <v>955</v>
      </c>
      <c r="B125" s="152" t="s">
        <v>494</v>
      </c>
      <c r="C125" s="153" t="s">
        <v>6</v>
      </c>
      <c r="D125" s="200" t="s">
        <v>131</v>
      </c>
      <c r="E125" s="154">
        <f>_xlfn.IFNA(INDEX('SD-ISD Debt,Sinking,Recr'!K:K, MATCH($B125, 'SD-ISD Debt,Sinking,Recr'!$B:$B, 0)), 0)</f>
        <v>0</v>
      </c>
      <c r="F125" s="154">
        <f>_xlfn.IFNA(INDEX('SD-ISD Debt,Sinking,Recr'!V:V, MATCH($B125, 'SD-ISD Debt,Sinking,Recr'!$B:$B, 0)), 0)</f>
        <v>11521.67</v>
      </c>
      <c r="G125" s="154">
        <f>_xlfn.IFNA(INDEX('SD-ISD Debt,Sinking,Recr'!AI:AI, MATCH($B125, 'SD-ISD Debt,Sinking,Recr'!$B:$B, 0)), 0)</f>
        <v>0</v>
      </c>
      <c r="H125" s="154">
        <f>_xlfn.IFNA(INDEX('SD Hold Harmless'!N:N, MATCH($B125, 'SD Hold Harmless'!$B:$B, 0)), 0)</f>
        <v>0</v>
      </c>
      <c r="I125" s="154">
        <f>_xlfn.IFNA(INDEX('SD Out of Formula'!J:J, MATCH($B125, 'SD Out of Formula'!$B:$B, 0)), 0)</f>
        <v>0</v>
      </c>
      <c r="J125" s="154">
        <f>_xlfn.IFNA(INDEX('ISD Operating'!P:P, MATCH($B125, 'ISD Operating'!$B:$B, 0)), 0)</f>
        <v>0</v>
      </c>
      <c r="K125" s="154">
        <f>_xlfn.IFNA(INDEX('ISD Operating'!AA:AA, MATCH($B125, 'ISD Operating'!$B:$B, 0)), 0)</f>
        <v>0</v>
      </c>
      <c r="L125" s="154">
        <f>_xlfn.IFNA(INDEX('ISD Operating'!AL:AL, MATCH($B125, 'ISD Operating'!$B:$B, 0)), 0)</f>
        <v>0</v>
      </c>
      <c r="M125" s="154">
        <f>_xlfn.IFNA(INDEX('ISD Operating'!AW:AW, MATCH($B125, 'ISD Operating'!B:B, 0)), 0)</f>
        <v>0</v>
      </c>
      <c r="N125" s="155">
        <f t="shared" si="3"/>
        <v>11521.67</v>
      </c>
      <c r="O125" s="180" t="s">
        <v>1679</v>
      </c>
      <c r="P125" s="180">
        <f t="shared" si="4"/>
        <v>11521.67</v>
      </c>
      <c r="Q125" s="180">
        <f t="shared" si="5"/>
        <v>0</v>
      </c>
      <c r="R125" s="1"/>
    </row>
    <row r="126" spans="1:18" ht="38.25" x14ac:dyDescent="0.2">
      <c r="A126" s="159" t="s">
        <v>717</v>
      </c>
      <c r="B126" s="152" t="s">
        <v>245</v>
      </c>
      <c r="C126" s="153" t="s">
        <v>29</v>
      </c>
      <c r="D126" s="200" t="s">
        <v>718</v>
      </c>
      <c r="E126" s="154">
        <f>_xlfn.IFNA(INDEX('SD-ISD Debt,Sinking,Recr'!K:K, MATCH($B126, 'SD-ISD Debt,Sinking,Recr'!$B:$B, 0)), 0)</f>
        <v>0</v>
      </c>
      <c r="F126" s="154">
        <f>_xlfn.IFNA(INDEX('SD-ISD Debt,Sinking,Recr'!V:V, MATCH($B126, 'SD-ISD Debt,Sinking,Recr'!$B:$B, 0)), 0)</f>
        <v>0</v>
      </c>
      <c r="G126" s="154">
        <f>_xlfn.IFNA(INDEX('SD-ISD Debt,Sinking,Recr'!AI:AI, MATCH($B126, 'SD-ISD Debt,Sinking,Recr'!$B:$B, 0)), 0)</f>
        <v>0</v>
      </c>
      <c r="H126" s="154">
        <f>_xlfn.IFNA(INDEX('SD Hold Harmless'!N:N, MATCH($B126, 'SD Hold Harmless'!$B:$B, 0)), 0)</f>
        <v>0</v>
      </c>
      <c r="I126" s="154">
        <f>_xlfn.IFNA(INDEX('SD Out of Formula'!J:J, MATCH($B126, 'SD Out of Formula'!$B:$B, 0)), 0)</f>
        <v>0</v>
      </c>
      <c r="J126" s="154">
        <f>_xlfn.IFNA(INDEX('ISD Operating'!P:P, MATCH($B126, 'ISD Operating'!$B:$B, 0)), 0)</f>
        <v>4084.48</v>
      </c>
      <c r="K126" s="154">
        <f>_xlfn.IFNA(INDEX('ISD Operating'!AA:AA, MATCH($B126, 'ISD Operating'!$B:$B, 0)), 0)</f>
        <v>61397.95</v>
      </c>
      <c r="L126" s="154">
        <f>_xlfn.IFNA(INDEX('ISD Operating'!AL:AL, MATCH($B126, 'ISD Operating'!$B:$B, 0)), 0)</f>
        <v>20457.86</v>
      </c>
      <c r="M126" s="154">
        <f>_xlfn.IFNA(INDEX('ISD Operating'!AW:AW, MATCH($B126, 'ISD Operating'!B:B, 0)), 0)</f>
        <v>0</v>
      </c>
      <c r="N126" s="155">
        <f t="shared" si="3"/>
        <v>85940.290000000008</v>
      </c>
      <c r="O126" s="180" t="s">
        <v>1679</v>
      </c>
      <c r="P126" s="180">
        <f t="shared" si="4"/>
        <v>85940.290000000008</v>
      </c>
      <c r="Q126" s="180">
        <f t="shared" si="5"/>
        <v>0</v>
      </c>
      <c r="R126" s="1"/>
    </row>
    <row r="127" spans="1:18" ht="38.25" x14ac:dyDescent="0.2">
      <c r="A127" s="159" t="s">
        <v>956</v>
      </c>
      <c r="B127" s="152" t="s">
        <v>97</v>
      </c>
      <c r="C127" s="153" t="s">
        <v>6</v>
      </c>
      <c r="D127" s="200" t="s">
        <v>957</v>
      </c>
      <c r="E127" s="154">
        <f>_xlfn.IFNA(INDEX('SD-ISD Debt,Sinking,Recr'!K:K, MATCH($B127, 'SD-ISD Debt,Sinking,Recr'!$B:$B, 0)), 0)</f>
        <v>11864.63</v>
      </c>
      <c r="F127" s="154">
        <f>_xlfn.IFNA(INDEX('SD-ISD Debt,Sinking,Recr'!V:V, MATCH($B127, 'SD-ISD Debt,Sinking,Recr'!$B:$B, 0)), 0)</f>
        <v>0</v>
      </c>
      <c r="G127" s="154">
        <f>_xlfn.IFNA(INDEX('SD-ISD Debt,Sinking,Recr'!AI:AI, MATCH($B127, 'SD-ISD Debt,Sinking,Recr'!$B:$B, 0)), 0)</f>
        <v>0</v>
      </c>
      <c r="H127" s="154">
        <f>_xlfn.IFNA(INDEX('SD Hold Harmless'!N:N, MATCH($B127, 'SD Hold Harmless'!$B:$B, 0)), 0)</f>
        <v>0</v>
      </c>
      <c r="I127" s="154">
        <f>_xlfn.IFNA(INDEX('SD Out of Formula'!J:J, MATCH($B127, 'SD Out of Formula'!$B:$B, 0)), 0)</f>
        <v>0</v>
      </c>
      <c r="J127" s="154">
        <f>_xlfn.IFNA(INDEX('ISD Operating'!P:P, MATCH($B127, 'ISD Operating'!$B:$B, 0)), 0)</f>
        <v>0</v>
      </c>
      <c r="K127" s="154">
        <f>_xlfn.IFNA(INDEX('ISD Operating'!AA:AA, MATCH($B127, 'ISD Operating'!$B:$B, 0)), 0)</f>
        <v>0</v>
      </c>
      <c r="L127" s="154">
        <f>_xlfn.IFNA(INDEX('ISD Operating'!AL:AL, MATCH($B127, 'ISD Operating'!$B:$B, 0)), 0)</f>
        <v>0</v>
      </c>
      <c r="M127" s="154">
        <f>_xlfn.IFNA(INDEX('ISD Operating'!AW:AW, MATCH($B127, 'ISD Operating'!B:B, 0)), 0)</f>
        <v>0</v>
      </c>
      <c r="N127" s="155">
        <f t="shared" si="3"/>
        <v>11864.63</v>
      </c>
      <c r="O127" s="180" t="s">
        <v>1680</v>
      </c>
      <c r="P127" s="180">
        <f t="shared" si="4"/>
        <v>0</v>
      </c>
      <c r="Q127" s="180">
        <f t="shared" si="5"/>
        <v>11864.63</v>
      </c>
      <c r="R127" s="1"/>
    </row>
    <row r="128" spans="1:18" ht="12.75" x14ac:dyDescent="0.2">
      <c r="A128" s="159" t="s">
        <v>958</v>
      </c>
      <c r="B128" s="152" t="s">
        <v>180</v>
      </c>
      <c r="C128" s="153" t="s">
        <v>6</v>
      </c>
      <c r="D128" s="200" t="s">
        <v>98</v>
      </c>
      <c r="E128" s="154">
        <f>_xlfn.IFNA(INDEX('SD-ISD Debt,Sinking,Recr'!K:K, MATCH($B128, 'SD-ISD Debt,Sinking,Recr'!$B:$B, 0)), 0)</f>
        <v>76522.98</v>
      </c>
      <c r="F128" s="154">
        <f>_xlfn.IFNA(INDEX('SD-ISD Debt,Sinking,Recr'!V:V, MATCH($B128, 'SD-ISD Debt,Sinking,Recr'!$B:$B, 0)), 0)</f>
        <v>0</v>
      </c>
      <c r="G128" s="154">
        <f>_xlfn.IFNA(INDEX('SD-ISD Debt,Sinking,Recr'!AI:AI, MATCH($B128, 'SD-ISD Debt,Sinking,Recr'!$B:$B, 0)), 0)</f>
        <v>4733.6099999999997</v>
      </c>
      <c r="H128" s="154">
        <f>_xlfn.IFNA(INDEX('SD Hold Harmless'!N:N, MATCH($B128, 'SD Hold Harmless'!$B:$B, 0)), 0)</f>
        <v>0</v>
      </c>
      <c r="I128" s="154">
        <f>_xlfn.IFNA(INDEX('SD Out of Formula'!J:J, MATCH($B128, 'SD Out of Formula'!$B:$B, 0)), 0)</f>
        <v>0</v>
      </c>
      <c r="J128" s="154">
        <f>_xlfn.IFNA(INDEX('ISD Operating'!P:P, MATCH($B128, 'ISD Operating'!$B:$B, 0)), 0)</f>
        <v>0</v>
      </c>
      <c r="K128" s="154">
        <f>_xlfn.IFNA(INDEX('ISD Operating'!AA:AA, MATCH($B128, 'ISD Operating'!$B:$B, 0)), 0)</f>
        <v>0</v>
      </c>
      <c r="L128" s="154">
        <f>_xlfn.IFNA(INDEX('ISD Operating'!AL:AL, MATCH($B128, 'ISD Operating'!$B:$B, 0)), 0)</f>
        <v>0</v>
      </c>
      <c r="M128" s="154">
        <f>_xlfn.IFNA(INDEX('ISD Operating'!AW:AW, MATCH($B128, 'ISD Operating'!B:B, 0)), 0)</f>
        <v>0</v>
      </c>
      <c r="N128" s="155">
        <f t="shared" si="3"/>
        <v>81256.59</v>
      </c>
      <c r="O128" s="180" t="s">
        <v>1680</v>
      </c>
      <c r="P128" s="180">
        <f t="shared" si="4"/>
        <v>0</v>
      </c>
      <c r="Q128" s="180">
        <f t="shared" si="5"/>
        <v>81256.59</v>
      </c>
      <c r="R128" s="1"/>
    </row>
    <row r="129" spans="1:18" ht="12.75" x14ac:dyDescent="0.2">
      <c r="A129" s="159" t="s">
        <v>959</v>
      </c>
      <c r="B129" s="152" t="s">
        <v>246</v>
      </c>
      <c r="C129" s="153" t="s">
        <v>6</v>
      </c>
      <c r="D129" s="200" t="s">
        <v>960</v>
      </c>
      <c r="E129" s="154">
        <f>_xlfn.IFNA(INDEX('SD-ISD Debt,Sinking,Recr'!K:K, MATCH($B129, 'SD-ISD Debt,Sinking,Recr'!$B:$B, 0)), 0)</f>
        <v>56463.26</v>
      </c>
      <c r="F129" s="154">
        <f>_xlfn.IFNA(INDEX('SD-ISD Debt,Sinking,Recr'!V:V, MATCH($B129, 'SD-ISD Debt,Sinking,Recr'!$B:$B, 0)), 0)</f>
        <v>0</v>
      </c>
      <c r="G129" s="154">
        <f>_xlfn.IFNA(INDEX('SD-ISD Debt,Sinking,Recr'!AI:AI, MATCH($B129, 'SD-ISD Debt,Sinking,Recr'!$B:$B, 0)), 0)</f>
        <v>0</v>
      </c>
      <c r="H129" s="154">
        <f>_xlfn.IFNA(INDEX('SD Hold Harmless'!N:N, MATCH($B129, 'SD Hold Harmless'!$B:$B, 0)), 0)</f>
        <v>0</v>
      </c>
      <c r="I129" s="154">
        <f>_xlfn.IFNA(INDEX('SD Out of Formula'!J:J, MATCH($B129, 'SD Out of Formula'!$B:$B, 0)), 0)</f>
        <v>0</v>
      </c>
      <c r="J129" s="154">
        <f>_xlfn.IFNA(INDEX('ISD Operating'!P:P, MATCH($B129, 'ISD Operating'!$B:$B, 0)), 0)</f>
        <v>0</v>
      </c>
      <c r="K129" s="154">
        <f>_xlfn.IFNA(INDEX('ISD Operating'!AA:AA, MATCH($B129, 'ISD Operating'!$B:$B, 0)), 0)</f>
        <v>0</v>
      </c>
      <c r="L129" s="154">
        <f>_xlfn.IFNA(INDEX('ISD Operating'!AL:AL, MATCH($B129, 'ISD Operating'!$B:$B, 0)), 0)</f>
        <v>0</v>
      </c>
      <c r="M129" s="154">
        <f>_xlfn.IFNA(INDEX('ISD Operating'!AW:AW, MATCH($B129, 'ISD Operating'!B:B, 0)), 0)</f>
        <v>0</v>
      </c>
      <c r="N129" s="155">
        <f t="shared" si="3"/>
        <v>56463.26</v>
      </c>
      <c r="O129" s="180" t="s">
        <v>1679</v>
      </c>
      <c r="P129" s="180">
        <f t="shared" si="4"/>
        <v>56463.26</v>
      </c>
      <c r="Q129" s="180">
        <f t="shared" si="5"/>
        <v>0</v>
      </c>
      <c r="R129" s="1"/>
    </row>
    <row r="130" spans="1:18" ht="25.5" x14ac:dyDescent="0.2">
      <c r="A130" s="159" t="s">
        <v>961</v>
      </c>
      <c r="B130" s="152" t="s">
        <v>301</v>
      </c>
      <c r="C130" s="153" t="s">
        <v>6</v>
      </c>
      <c r="D130" s="200" t="s">
        <v>962</v>
      </c>
      <c r="E130" s="154">
        <f>_xlfn.IFNA(INDEX('SD-ISD Debt,Sinking,Recr'!K:K, MATCH($B130, 'SD-ISD Debt,Sinking,Recr'!$B:$B, 0)), 0)</f>
        <v>0</v>
      </c>
      <c r="F130" s="154">
        <f>_xlfn.IFNA(INDEX('SD-ISD Debt,Sinking,Recr'!V:V, MATCH($B130, 'SD-ISD Debt,Sinking,Recr'!$B:$B, 0)), 0)</f>
        <v>0</v>
      </c>
      <c r="G130" s="154">
        <f>_xlfn.IFNA(INDEX('SD-ISD Debt,Sinking,Recr'!AI:AI, MATCH($B130, 'SD-ISD Debt,Sinking,Recr'!$B:$B, 0)), 0)</f>
        <v>0</v>
      </c>
      <c r="H130" s="154">
        <f>_xlfn.IFNA(INDEX('SD Hold Harmless'!N:N, MATCH($B130, 'SD Hold Harmless'!$B:$B, 0)), 0)</f>
        <v>0</v>
      </c>
      <c r="I130" s="154">
        <f>_xlfn.IFNA(INDEX('SD Out of Formula'!J:J, MATCH($B130, 'SD Out of Formula'!$B:$B, 0)), 0)</f>
        <v>0</v>
      </c>
      <c r="J130" s="154">
        <f>_xlfn.IFNA(INDEX('ISD Operating'!P:P, MATCH($B130, 'ISD Operating'!$B:$B, 0)), 0)</f>
        <v>0</v>
      </c>
      <c r="K130" s="154">
        <f>_xlfn.IFNA(INDEX('ISD Operating'!AA:AA, MATCH($B130, 'ISD Operating'!$B:$B, 0)), 0)</f>
        <v>0</v>
      </c>
      <c r="L130" s="154">
        <f>_xlfn.IFNA(INDEX('ISD Operating'!AL:AL, MATCH($B130, 'ISD Operating'!$B:$B, 0)), 0)</f>
        <v>0</v>
      </c>
      <c r="M130" s="154">
        <f>_xlfn.IFNA(INDEX('ISD Operating'!AW:AW, MATCH($B130, 'ISD Operating'!B:B, 0)), 0)</f>
        <v>0</v>
      </c>
      <c r="N130" s="155">
        <f t="shared" si="3"/>
        <v>0</v>
      </c>
      <c r="O130" s="180" t="s">
        <v>1573</v>
      </c>
      <c r="P130" s="180">
        <f t="shared" si="4"/>
        <v>0</v>
      </c>
      <c r="Q130" s="180">
        <f t="shared" si="5"/>
        <v>0</v>
      </c>
      <c r="R130" s="1"/>
    </row>
    <row r="131" spans="1:18" ht="12.75" x14ac:dyDescent="0.2">
      <c r="A131" s="159" t="s">
        <v>963</v>
      </c>
      <c r="B131" s="152" t="s">
        <v>429</v>
      </c>
      <c r="C131" s="153" t="s">
        <v>6</v>
      </c>
      <c r="D131" s="200" t="s">
        <v>964</v>
      </c>
      <c r="E131" s="154">
        <f>_xlfn.IFNA(INDEX('SD-ISD Debt,Sinking,Recr'!K:K, MATCH($B131, 'SD-ISD Debt,Sinking,Recr'!$B:$B, 0)), 0)</f>
        <v>0</v>
      </c>
      <c r="F131" s="154">
        <f>_xlfn.IFNA(INDEX('SD-ISD Debt,Sinking,Recr'!V:V, MATCH($B131, 'SD-ISD Debt,Sinking,Recr'!$B:$B, 0)), 0)</f>
        <v>0</v>
      </c>
      <c r="G131" s="154">
        <f>_xlfn.IFNA(INDEX('SD-ISD Debt,Sinking,Recr'!AI:AI, MATCH($B131, 'SD-ISD Debt,Sinking,Recr'!$B:$B, 0)), 0)</f>
        <v>0</v>
      </c>
      <c r="H131" s="154">
        <f>_xlfn.IFNA(INDEX('SD Hold Harmless'!N:N, MATCH($B131, 'SD Hold Harmless'!$B:$B, 0)), 0)</f>
        <v>0</v>
      </c>
      <c r="I131" s="154">
        <f>_xlfn.IFNA(INDEX('SD Out of Formula'!J:J, MATCH($B131, 'SD Out of Formula'!$B:$B, 0)), 0)</f>
        <v>0</v>
      </c>
      <c r="J131" s="154">
        <f>_xlfn.IFNA(INDEX('ISD Operating'!P:P, MATCH($B131, 'ISD Operating'!$B:$B, 0)), 0)</f>
        <v>0</v>
      </c>
      <c r="K131" s="154">
        <f>_xlfn.IFNA(INDEX('ISD Operating'!AA:AA, MATCH($B131, 'ISD Operating'!$B:$B, 0)), 0)</f>
        <v>0</v>
      </c>
      <c r="L131" s="154">
        <f>_xlfn.IFNA(INDEX('ISD Operating'!AL:AL, MATCH($B131, 'ISD Operating'!$B:$B, 0)), 0)</f>
        <v>0</v>
      </c>
      <c r="M131" s="154">
        <f>_xlfn.IFNA(INDEX('ISD Operating'!AW:AW, MATCH($B131, 'ISD Operating'!B:B, 0)), 0)</f>
        <v>0</v>
      </c>
      <c r="N131" s="155">
        <f t="shared" si="3"/>
        <v>0</v>
      </c>
      <c r="O131" s="180" t="s">
        <v>1573</v>
      </c>
      <c r="P131" s="180">
        <f t="shared" si="4"/>
        <v>0</v>
      </c>
      <c r="Q131" s="180">
        <f t="shared" si="5"/>
        <v>0</v>
      </c>
      <c r="R131" s="1"/>
    </row>
    <row r="132" spans="1:18" ht="12.75" x14ac:dyDescent="0.2">
      <c r="A132" s="159" t="s">
        <v>965</v>
      </c>
      <c r="B132" s="152" t="s">
        <v>508</v>
      </c>
      <c r="C132" s="153" t="s">
        <v>6</v>
      </c>
      <c r="D132" s="200" t="s">
        <v>966</v>
      </c>
      <c r="E132" s="154">
        <f>_xlfn.IFNA(INDEX('SD-ISD Debt,Sinking,Recr'!K:K, MATCH($B132, 'SD-ISD Debt,Sinking,Recr'!$B:$B, 0)), 0)</f>
        <v>23101.59</v>
      </c>
      <c r="F132" s="154">
        <f>_xlfn.IFNA(INDEX('SD-ISD Debt,Sinking,Recr'!V:V, MATCH($B132, 'SD-ISD Debt,Sinking,Recr'!$B:$B, 0)), 0)</f>
        <v>0</v>
      </c>
      <c r="G132" s="154">
        <f>_xlfn.IFNA(INDEX('SD-ISD Debt,Sinking,Recr'!AI:AI, MATCH($B132, 'SD-ISD Debt,Sinking,Recr'!$B:$B, 0)), 0)</f>
        <v>0</v>
      </c>
      <c r="H132" s="154">
        <f>_xlfn.IFNA(INDEX('SD Hold Harmless'!N:N, MATCH($B132, 'SD Hold Harmless'!$B:$B, 0)), 0)</f>
        <v>0</v>
      </c>
      <c r="I132" s="154">
        <f>_xlfn.IFNA(INDEX('SD Out of Formula'!J:J, MATCH($B132, 'SD Out of Formula'!$B:$B, 0)), 0)</f>
        <v>0</v>
      </c>
      <c r="J132" s="154">
        <f>_xlfn.IFNA(INDEX('ISD Operating'!P:P, MATCH($B132, 'ISD Operating'!$B:$B, 0)), 0)</f>
        <v>0</v>
      </c>
      <c r="K132" s="154">
        <f>_xlfn.IFNA(INDEX('ISD Operating'!AA:AA, MATCH($B132, 'ISD Operating'!$B:$B, 0)), 0)</f>
        <v>0</v>
      </c>
      <c r="L132" s="154">
        <f>_xlfn.IFNA(INDEX('ISD Operating'!AL:AL, MATCH($B132, 'ISD Operating'!$B:$B, 0)), 0)</f>
        <v>0</v>
      </c>
      <c r="M132" s="154">
        <f>_xlfn.IFNA(INDEX('ISD Operating'!AW:AW, MATCH($B132, 'ISD Operating'!B:B, 0)), 0)</f>
        <v>0</v>
      </c>
      <c r="N132" s="155">
        <f t="shared" ref="N132:N195" si="6">SUM(E132:M132)</f>
        <v>23101.59</v>
      </c>
      <c r="O132" s="180" t="s">
        <v>1680</v>
      </c>
      <c r="P132" s="180">
        <f t="shared" ref="P132:P195" si="7">IF(O132="Summer",N132,0)</f>
        <v>0</v>
      </c>
      <c r="Q132" s="180">
        <f t="shared" ref="Q132:Q195" si="8">IF(O132="Winter",N132,0)</f>
        <v>23101.59</v>
      </c>
      <c r="R132" s="1"/>
    </row>
    <row r="133" spans="1:18" ht="12.75" x14ac:dyDescent="0.2">
      <c r="A133" s="159" t="s">
        <v>967</v>
      </c>
      <c r="B133" s="152" t="s">
        <v>547</v>
      </c>
      <c r="C133" s="153" t="s">
        <v>6</v>
      </c>
      <c r="D133" s="200" t="s">
        <v>98</v>
      </c>
      <c r="E133" s="154">
        <f>_xlfn.IFNA(INDEX('SD-ISD Debt,Sinking,Recr'!K:K, MATCH($B133, 'SD-ISD Debt,Sinking,Recr'!$B:$B, 0)), 0)</f>
        <v>30397.759999999998</v>
      </c>
      <c r="F133" s="154">
        <f>_xlfn.IFNA(INDEX('SD-ISD Debt,Sinking,Recr'!V:V, MATCH($B133, 'SD-ISD Debt,Sinking,Recr'!$B:$B, 0)), 0)</f>
        <v>19898.439999999999</v>
      </c>
      <c r="G133" s="154">
        <f>_xlfn.IFNA(INDEX('SD-ISD Debt,Sinking,Recr'!AI:AI, MATCH($B133, 'SD-ISD Debt,Sinking,Recr'!$B:$B, 0)), 0)</f>
        <v>0</v>
      </c>
      <c r="H133" s="154">
        <f>_xlfn.IFNA(INDEX('SD Hold Harmless'!N:N, MATCH($B133, 'SD Hold Harmless'!$B:$B, 0)), 0)</f>
        <v>0</v>
      </c>
      <c r="I133" s="154">
        <f>_xlfn.IFNA(INDEX('SD Out of Formula'!J:J, MATCH($B133, 'SD Out of Formula'!$B:$B, 0)), 0)</f>
        <v>0</v>
      </c>
      <c r="J133" s="154">
        <f>_xlfn.IFNA(INDEX('ISD Operating'!P:P, MATCH($B133, 'ISD Operating'!$B:$B, 0)), 0)</f>
        <v>0</v>
      </c>
      <c r="K133" s="154">
        <f>_xlfn.IFNA(INDEX('ISD Operating'!AA:AA, MATCH($B133, 'ISD Operating'!$B:$B, 0)), 0)</f>
        <v>0</v>
      </c>
      <c r="L133" s="154">
        <f>_xlfn.IFNA(INDEX('ISD Operating'!AL:AL, MATCH($B133, 'ISD Operating'!$B:$B, 0)), 0)</f>
        <v>0</v>
      </c>
      <c r="M133" s="154">
        <f>_xlfn.IFNA(INDEX('ISD Operating'!AW:AW, MATCH($B133, 'ISD Operating'!B:B, 0)), 0)</f>
        <v>0</v>
      </c>
      <c r="N133" s="155">
        <f t="shared" si="6"/>
        <v>50296.2</v>
      </c>
      <c r="O133" s="180" t="s">
        <v>1679</v>
      </c>
      <c r="P133" s="180">
        <f t="shared" si="7"/>
        <v>50296.2</v>
      </c>
      <c r="Q133" s="180">
        <f t="shared" si="8"/>
        <v>0</v>
      </c>
      <c r="R133" s="1"/>
    </row>
    <row r="134" spans="1:18" ht="12.75" x14ac:dyDescent="0.2">
      <c r="A134" s="159" t="s">
        <v>968</v>
      </c>
      <c r="B134" s="152" t="s">
        <v>510</v>
      </c>
      <c r="C134" s="153" t="s">
        <v>6</v>
      </c>
      <c r="D134" s="200" t="s">
        <v>98</v>
      </c>
      <c r="E134" s="154">
        <f>_xlfn.IFNA(INDEX('SD-ISD Debt,Sinking,Recr'!K:K, MATCH($B134, 'SD-ISD Debt,Sinking,Recr'!$B:$B, 0)), 0)</f>
        <v>0</v>
      </c>
      <c r="F134" s="154">
        <f>_xlfn.IFNA(INDEX('SD-ISD Debt,Sinking,Recr'!V:V, MATCH($B134, 'SD-ISD Debt,Sinking,Recr'!$B:$B, 0)), 0)</f>
        <v>0</v>
      </c>
      <c r="G134" s="154">
        <f>_xlfn.IFNA(INDEX('SD-ISD Debt,Sinking,Recr'!AI:AI, MATCH($B134, 'SD-ISD Debt,Sinking,Recr'!$B:$B, 0)), 0)</f>
        <v>0</v>
      </c>
      <c r="H134" s="154">
        <f>_xlfn.IFNA(INDEX('SD Hold Harmless'!N:N, MATCH($B134, 'SD Hold Harmless'!$B:$B, 0)), 0)</f>
        <v>54.1</v>
      </c>
      <c r="I134" s="154">
        <f>_xlfn.IFNA(INDEX('SD Out of Formula'!J:J, MATCH($B134, 'SD Out of Formula'!$B:$B, 0)), 0)</f>
        <v>0</v>
      </c>
      <c r="J134" s="154">
        <f>_xlfn.IFNA(INDEX('ISD Operating'!P:P, MATCH($B134, 'ISD Operating'!$B:$B, 0)), 0)</f>
        <v>0</v>
      </c>
      <c r="K134" s="154">
        <f>_xlfn.IFNA(INDEX('ISD Operating'!AA:AA, MATCH($B134, 'ISD Operating'!$B:$B, 0)), 0)</f>
        <v>0</v>
      </c>
      <c r="L134" s="154">
        <f>_xlfn.IFNA(INDEX('ISD Operating'!AL:AL, MATCH($B134, 'ISD Operating'!$B:$B, 0)), 0)</f>
        <v>0</v>
      </c>
      <c r="M134" s="154">
        <f>_xlfn.IFNA(INDEX('ISD Operating'!AW:AW, MATCH($B134, 'ISD Operating'!B:B, 0)), 0)</f>
        <v>0</v>
      </c>
      <c r="N134" s="155">
        <f t="shared" si="6"/>
        <v>54.1</v>
      </c>
      <c r="O134" s="180" t="s">
        <v>1680</v>
      </c>
      <c r="P134" s="180">
        <f t="shared" si="7"/>
        <v>0</v>
      </c>
      <c r="Q134" s="180">
        <f t="shared" si="8"/>
        <v>54.1</v>
      </c>
      <c r="R134" s="1"/>
    </row>
    <row r="135" spans="1:18" ht="12.75" x14ac:dyDescent="0.2">
      <c r="A135" s="159" t="s">
        <v>969</v>
      </c>
      <c r="B135" s="152" t="s">
        <v>320</v>
      </c>
      <c r="C135" s="153" t="s">
        <v>6</v>
      </c>
      <c r="D135" s="200" t="s">
        <v>18</v>
      </c>
      <c r="E135" s="154">
        <f>_xlfn.IFNA(INDEX('SD-ISD Debt,Sinking,Recr'!K:K, MATCH($B135, 'SD-ISD Debt,Sinking,Recr'!$B:$B, 0)), 0)</f>
        <v>8446.91</v>
      </c>
      <c r="F135" s="154">
        <f>_xlfn.IFNA(INDEX('SD-ISD Debt,Sinking,Recr'!V:V, MATCH($B135, 'SD-ISD Debt,Sinking,Recr'!$B:$B, 0)), 0)</f>
        <v>1854.73</v>
      </c>
      <c r="G135" s="154">
        <f>_xlfn.IFNA(INDEX('SD-ISD Debt,Sinking,Recr'!AI:AI, MATCH($B135, 'SD-ISD Debt,Sinking,Recr'!$B:$B, 0)), 0)</f>
        <v>0</v>
      </c>
      <c r="H135" s="154">
        <f>_xlfn.IFNA(INDEX('SD Hold Harmless'!N:N, MATCH($B135, 'SD Hold Harmless'!$B:$B, 0)), 0)</f>
        <v>0</v>
      </c>
      <c r="I135" s="154">
        <f>_xlfn.IFNA(INDEX('SD Out of Formula'!J:J, MATCH($B135, 'SD Out of Formula'!$B:$B, 0)), 0)</f>
        <v>3042.8</v>
      </c>
      <c r="J135" s="154">
        <f>_xlfn.IFNA(INDEX('ISD Operating'!P:P, MATCH($B135, 'ISD Operating'!$B:$B, 0)), 0)</f>
        <v>0</v>
      </c>
      <c r="K135" s="154">
        <f>_xlfn.IFNA(INDEX('ISD Operating'!AA:AA, MATCH($B135, 'ISD Operating'!$B:$B, 0)), 0)</f>
        <v>0</v>
      </c>
      <c r="L135" s="154">
        <f>_xlfn.IFNA(INDEX('ISD Operating'!AL:AL, MATCH($B135, 'ISD Operating'!$B:$B, 0)), 0)</f>
        <v>0</v>
      </c>
      <c r="M135" s="154">
        <f>_xlfn.IFNA(INDEX('ISD Operating'!AW:AW, MATCH($B135, 'ISD Operating'!B:B, 0)), 0)</f>
        <v>0</v>
      </c>
      <c r="N135" s="155">
        <f t="shared" si="6"/>
        <v>13344.439999999999</v>
      </c>
      <c r="O135" s="180" t="s">
        <v>1679</v>
      </c>
      <c r="P135" s="180">
        <f t="shared" si="7"/>
        <v>13344.439999999999</v>
      </c>
      <c r="Q135" s="180">
        <f t="shared" si="8"/>
        <v>0</v>
      </c>
      <c r="R135" s="1"/>
    </row>
    <row r="136" spans="1:18" ht="12.75" x14ac:dyDescent="0.2">
      <c r="A136" s="159" t="s">
        <v>970</v>
      </c>
      <c r="B136" s="152" t="s">
        <v>19</v>
      </c>
      <c r="C136" s="153" t="s">
        <v>6</v>
      </c>
      <c r="D136" s="200" t="s">
        <v>18</v>
      </c>
      <c r="E136" s="154">
        <f>_xlfn.IFNA(INDEX('SD-ISD Debt,Sinking,Recr'!K:K, MATCH($B136, 'SD-ISD Debt,Sinking,Recr'!$B:$B, 0)), 0)</f>
        <v>818.42</v>
      </c>
      <c r="F136" s="154">
        <f>_xlfn.IFNA(INDEX('SD-ISD Debt,Sinking,Recr'!V:V, MATCH($B136, 'SD-ISD Debt,Sinking,Recr'!$B:$B, 0)), 0)</f>
        <v>0</v>
      </c>
      <c r="G136" s="154">
        <f>_xlfn.IFNA(INDEX('SD-ISD Debt,Sinking,Recr'!AI:AI, MATCH($B136, 'SD-ISD Debt,Sinking,Recr'!$B:$B, 0)), 0)</f>
        <v>0</v>
      </c>
      <c r="H136" s="154">
        <f>_xlfn.IFNA(INDEX('SD Hold Harmless'!N:N, MATCH($B136, 'SD Hold Harmless'!$B:$B, 0)), 0)</f>
        <v>0</v>
      </c>
      <c r="I136" s="154">
        <f>_xlfn.IFNA(INDEX('SD Out of Formula'!J:J, MATCH($B136, 'SD Out of Formula'!$B:$B, 0)), 0)</f>
        <v>0</v>
      </c>
      <c r="J136" s="154">
        <f>_xlfn.IFNA(INDEX('ISD Operating'!P:P, MATCH($B136, 'ISD Operating'!$B:$B, 0)), 0)</f>
        <v>0</v>
      </c>
      <c r="K136" s="154">
        <f>_xlfn.IFNA(INDEX('ISD Operating'!AA:AA, MATCH($B136, 'ISD Operating'!$B:$B, 0)), 0)</f>
        <v>0</v>
      </c>
      <c r="L136" s="154">
        <f>_xlfn.IFNA(INDEX('ISD Operating'!AL:AL, MATCH($B136, 'ISD Operating'!$B:$B, 0)), 0)</f>
        <v>0</v>
      </c>
      <c r="M136" s="154">
        <f>_xlfn.IFNA(INDEX('ISD Operating'!AW:AW, MATCH($B136, 'ISD Operating'!B:B, 0)), 0)</f>
        <v>0</v>
      </c>
      <c r="N136" s="155">
        <f t="shared" si="6"/>
        <v>818.42</v>
      </c>
      <c r="O136" s="180" t="s">
        <v>1679</v>
      </c>
      <c r="P136" s="180">
        <f t="shared" si="7"/>
        <v>818.42</v>
      </c>
      <c r="Q136" s="180">
        <f t="shared" si="8"/>
        <v>0</v>
      </c>
      <c r="R136" s="1"/>
    </row>
    <row r="137" spans="1:18" ht="12.75" x14ac:dyDescent="0.2">
      <c r="A137" s="159" t="s">
        <v>971</v>
      </c>
      <c r="B137" s="152" t="s">
        <v>528</v>
      </c>
      <c r="C137" s="153" t="s">
        <v>6</v>
      </c>
      <c r="D137" s="200" t="s">
        <v>972</v>
      </c>
      <c r="E137" s="154">
        <f>_xlfn.IFNA(INDEX('SD-ISD Debt,Sinking,Recr'!K:K, MATCH($B137, 'SD-ISD Debt,Sinking,Recr'!$B:$B, 0)), 0)</f>
        <v>4082.67</v>
      </c>
      <c r="F137" s="154">
        <f>_xlfn.IFNA(INDEX('SD-ISD Debt,Sinking,Recr'!V:V, MATCH($B137, 'SD-ISD Debt,Sinking,Recr'!$B:$B, 0)), 0)</f>
        <v>0</v>
      </c>
      <c r="G137" s="154">
        <f>_xlfn.IFNA(INDEX('SD-ISD Debt,Sinking,Recr'!AI:AI, MATCH($B137, 'SD-ISD Debt,Sinking,Recr'!$B:$B, 0)), 0)</f>
        <v>0</v>
      </c>
      <c r="H137" s="154">
        <f>_xlfn.IFNA(INDEX('SD Hold Harmless'!N:N, MATCH($B137, 'SD Hold Harmless'!$B:$B, 0)), 0)</f>
        <v>0</v>
      </c>
      <c r="I137" s="154">
        <f>_xlfn.IFNA(INDEX('SD Out of Formula'!J:J, MATCH($B137, 'SD Out of Formula'!$B:$B, 0)), 0)</f>
        <v>0</v>
      </c>
      <c r="J137" s="154">
        <f>_xlfn.IFNA(INDEX('ISD Operating'!P:P, MATCH($B137, 'ISD Operating'!$B:$B, 0)), 0)</f>
        <v>0</v>
      </c>
      <c r="K137" s="154">
        <f>_xlfn.IFNA(INDEX('ISD Operating'!AA:AA, MATCH($B137, 'ISD Operating'!$B:$B, 0)), 0)</f>
        <v>0</v>
      </c>
      <c r="L137" s="154">
        <f>_xlfn.IFNA(INDEX('ISD Operating'!AL:AL, MATCH($B137, 'ISD Operating'!$B:$B, 0)), 0)</f>
        <v>0</v>
      </c>
      <c r="M137" s="154">
        <f>_xlfn.IFNA(INDEX('ISD Operating'!AW:AW, MATCH($B137, 'ISD Operating'!B:B, 0)), 0)</f>
        <v>0</v>
      </c>
      <c r="N137" s="155">
        <f t="shared" si="6"/>
        <v>4082.67</v>
      </c>
      <c r="O137" s="180" t="s">
        <v>1679</v>
      </c>
      <c r="P137" s="180">
        <f t="shared" si="7"/>
        <v>4082.67</v>
      </c>
      <c r="Q137" s="180">
        <f t="shared" si="8"/>
        <v>0</v>
      </c>
      <c r="R137" s="1"/>
    </row>
    <row r="138" spans="1:18" ht="12.75" x14ac:dyDescent="0.2">
      <c r="A138" s="159" t="s">
        <v>973</v>
      </c>
      <c r="B138" s="152" t="s">
        <v>532</v>
      </c>
      <c r="C138" s="153" t="s">
        <v>6</v>
      </c>
      <c r="D138" s="200" t="s">
        <v>974</v>
      </c>
      <c r="E138" s="154">
        <f>_xlfn.IFNA(INDEX('SD-ISD Debt,Sinking,Recr'!K:K, MATCH($B138, 'SD-ISD Debt,Sinking,Recr'!$B:$B, 0)), 0)</f>
        <v>36428.06</v>
      </c>
      <c r="F138" s="154">
        <f>_xlfn.IFNA(INDEX('SD-ISD Debt,Sinking,Recr'!V:V, MATCH($B138, 'SD-ISD Debt,Sinking,Recr'!$B:$B, 0)), 0)</f>
        <v>25406.61</v>
      </c>
      <c r="G138" s="154">
        <f>_xlfn.IFNA(INDEX('SD-ISD Debt,Sinking,Recr'!AI:AI, MATCH($B138, 'SD-ISD Debt,Sinking,Recr'!$B:$B, 0)), 0)</f>
        <v>0</v>
      </c>
      <c r="H138" s="154">
        <f>_xlfn.IFNA(INDEX('SD Hold Harmless'!N:N, MATCH($B138, 'SD Hold Harmless'!$B:$B, 0)), 0)</f>
        <v>0</v>
      </c>
      <c r="I138" s="154">
        <f>_xlfn.IFNA(INDEX('SD Out of Formula'!J:J, MATCH($B138, 'SD Out of Formula'!$B:$B, 0)), 0)</f>
        <v>0</v>
      </c>
      <c r="J138" s="154">
        <f>_xlfn.IFNA(INDEX('ISD Operating'!P:P, MATCH($B138, 'ISD Operating'!$B:$B, 0)), 0)</f>
        <v>0</v>
      </c>
      <c r="K138" s="154">
        <f>_xlfn.IFNA(INDEX('ISD Operating'!AA:AA, MATCH($B138, 'ISD Operating'!$B:$B, 0)), 0)</f>
        <v>0</v>
      </c>
      <c r="L138" s="154">
        <f>_xlfn.IFNA(INDEX('ISD Operating'!AL:AL, MATCH($B138, 'ISD Operating'!$B:$B, 0)), 0)</f>
        <v>0</v>
      </c>
      <c r="M138" s="154">
        <f>_xlfn.IFNA(INDEX('ISD Operating'!AW:AW, MATCH($B138, 'ISD Operating'!B:B, 0)), 0)</f>
        <v>0</v>
      </c>
      <c r="N138" s="155">
        <f t="shared" si="6"/>
        <v>61834.67</v>
      </c>
      <c r="O138" s="180" t="s">
        <v>1679</v>
      </c>
      <c r="P138" s="180">
        <f t="shared" si="7"/>
        <v>61834.67</v>
      </c>
      <c r="Q138" s="180">
        <f t="shared" si="8"/>
        <v>0</v>
      </c>
      <c r="R138" s="1"/>
    </row>
    <row r="139" spans="1:18" ht="51" x14ac:dyDescent="0.2">
      <c r="A139" s="159" t="s">
        <v>1574</v>
      </c>
      <c r="B139" s="152" t="s">
        <v>287</v>
      </c>
      <c r="C139" s="153" t="s">
        <v>29</v>
      </c>
      <c r="D139" s="200" t="s">
        <v>720</v>
      </c>
      <c r="E139" s="154">
        <f>_xlfn.IFNA(INDEX('SD-ISD Debt,Sinking,Recr'!K:K, MATCH($B139, 'SD-ISD Debt,Sinking,Recr'!$B:$B, 0)), 0)</f>
        <v>0</v>
      </c>
      <c r="F139" s="154">
        <f>_xlfn.IFNA(INDEX('SD-ISD Debt,Sinking,Recr'!V:V, MATCH($B139, 'SD-ISD Debt,Sinking,Recr'!$B:$B, 0)), 0)</f>
        <v>0</v>
      </c>
      <c r="G139" s="154">
        <f>_xlfn.IFNA(INDEX('SD-ISD Debt,Sinking,Recr'!AI:AI, MATCH($B139, 'SD-ISD Debt,Sinking,Recr'!$B:$B, 0)), 0)</f>
        <v>0</v>
      </c>
      <c r="H139" s="154">
        <f>_xlfn.IFNA(INDEX('SD Hold Harmless'!N:N, MATCH($B139, 'SD Hold Harmless'!$B:$B, 0)), 0)</f>
        <v>0</v>
      </c>
      <c r="I139" s="154">
        <f>_xlfn.IFNA(INDEX('SD Out of Formula'!J:J, MATCH($B139, 'SD Out of Formula'!$B:$B, 0)), 0)</f>
        <v>0</v>
      </c>
      <c r="J139" s="154">
        <f>_xlfn.IFNA(INDEX('ISD Operating'!P:P, MATCH($B139, 'ISD Operating'!$B:$B, 0)), 0)</f>
        <v>21618.3</v>
      </c>
      <c r="K139" s="154">
        <f>_xlfn.IFNA(INDEX('ISD Operating'!AA:AA, MATCH($B139, 'ISD Operating'!$B:$B, 0)), 0)</f>
        <v>318228.75</v>
      </c>
      <c r="L139" s="154">
        <f>_xlfn.IFNA(INDEX('ISD Operating'!AL:AL, MATCH($B139, 'ISD Operating'!$B:$B, 0)), 0)</f>
        <v>127249.19</v>
      </c>
      <c r="M139" s="154">
        <f>_xlfn.IFNA(INDEX('ISD Operating'!AW:AW, MATCH($B139, 'ISD Operating'!B:B, 0)), 0)</f>
        <v>0</v>
      </c>
      <c r="N139" s="155">
        <f t="shared" si="6"/>
        <v>467096.24</v>
      </c>
      <c r="O139" s="180" t="s">
        <v>1679</v>
      </c>
      <c r="P139" s="180">
        <f t="shared" si="7"/>
        <v>467096.24</v>
      </c>
      <c r="Q139" s="180">
        <f t="shared" si="8"/>
        <v>0</v>
      </c>
      <c r="R139" s="1"/>
    </row>
    <row r="140" spans="1:18" ht="12.75" x14ac:dyDescent="0.2">
      <c r="A140" s="159" t="s">
        <v>975</v>
      </c>
      <c r="B140" s="152" t="s">
        <v>267</v>
      </c>
      <c r="C140" s="153" t="s">
        <v>6</v>
      </c>
      <c r="D140" s="200" t="s">
        <v>60</v>
      </c>
      <c r="E140" s="154">
        <f>_xlfn.IFNA(INDEX('SD-ISD Debt,Sinking,Recr'!K:K, MATCH($B140, 'SD-ISD Debt,Sinking,Recr'!$B:$B, 0)), 0)</f>
        <v>0</v>
      </c>
      <c r="F140" s="154">
        <f>_xlfn.IFNA(INDEX('SD-ISD Debt,Sinking,Recr'!V:V, MATCH($B140, 'SD-ISD Debt,Sinking,Recr'!$B:$B, 0)), 0)</f>
        <v>110835.76</v>
      </c>
      <c r="G140" s="154">
        <f>_xlfn.IFNA(INDEX('SD-ISD Debt,Sinking,Recr'!AI:AI, MATCH($B140, 'SD-ISD Debt,Sinking,Recr'!$B:$B, 0)), 0)</f>
        <v>0</v>
      </c>
      <c r="H140" s="154">
        <f>_xlfn.IFNA(INDEX('SD Hold Harmless'!N:N, MATCH($B140, 'SD Hold Harmless'!$B:$B, 0)), 0)</f>
        <v>0</v>
      </c>
      <c r="I140" s="154">
        <f>_xlfn.IFNA(INDEX('SD Out of Formula'!J:J, MATCH($B140, 'SD Out of Formula'!$B:$B, 0)), 0)</f>
        <v>0</v>
      </c>
      <c r="J140" s="154">
        <f>_xlfn.IFNA(INDEX('ISD Operating'!P:P, MATCH($B140, 'ISD Operating'!$B:$B, 0)), 0)</f>
        <v>0</v>
      </c>
      <c r="K140" s="154">
        <f>_xlfn.IFNA(INDEX('ISD Operating'!AA:AA, MATCH($B140, 'ISD Operating'!$B:$B, 0)), 0)</f>
        <v>0</v>
      </c>
      <c r="L140" s="154">
        <f>_xlfn.IFNA(INDEX('ISD Operating'!AL:AL, MATCH($B140, 'ISD Operating'!$B:$B, 0)), 0)</f>
        <v>0</v>
      </c>
      <c r="M140" s="154">
        <f>_xlfn.IFNA(INDEX('ISD Operating'!AW:AW, MATCH($B140, 'ISD Operating'!B:B, 0)), 0)</f>
        <v>0</v>
      </c>
      <c r="N140" s="155">
        <f t="shared" si="6"/>
        <v>110835.76</v>
      </c>
      <c r="O140" s="180" t="s">
        <v>1679</v>
      </c>
      <c r="P140" s="180">
        <f t="shared" si="7"/>
        <v>110835.76</v>
      </c>
      <c r="Q140" s="180">
        <f t="shared" si="8"/>
        <v>0</v>
      </c>
      <c r="R140" s="1"/>
    </row>
    <row r="141" spans="1:18" ht="12.75" x14ac:dyDescent="0.2">
      <c r="A141" s="159" t="s">
        <v>976</v>
      </c>
      <c r="B141" s="152" t="s">
        <v>299</v>
      </c>
      <c r="C141" s="153" t="s">
        <v>6</v>
      </c>
      <c r="D141" s="200" t="s">
        <v>977</v>
      </c>
      <c r="E141" s="154">
        <f>_xlfn.IFNA(INDEX('SD-ISD Debt,Sinking,Recr'!K:K, MATCH($B141, 'SD-ISD Debt,Sinking,Recr'!$B:$B, 0)), 0)</f>
        <v>121763.88</v>
      </c>
      <c r="F141" s="154">
        <f>_xlfn.IFNA(INDEX('SD-ISD Debt,Sinking,Recr'!V:V, MATCH($B141, 'SD-ISD Debt,Sinking,Recr'!$B:$B, 0)), 0)</f>
        <v>12374.98</v>
      </c>
      <c r="G141" s="154">
        <f>_xlfn.IFNA(INDEX('SD-ISD Debt,Sinking,Recr'!AI:AI, MATCH($B141, 'SD-ISD Debt,Sinking,Recr'!$B:$B, 0)), 0)</f>
        <v>0</v>
      </c>
      <c r="H141" s="154">
        <f>_xlfn.IFNA(INDEX('SD Hold Harmless'!N:N, MATCH($B141, 'SD Hold Harmless'!$B:$B, 0)), 0)</f>
        <v>0</v>
      </c>
      <c r="I141" s="154">
        <f>_xlfn.IFNA(INDEX('SD Out of Formula'!J:J, MATCH($B141, 'SD Out of Formula'!$B:$B, 0)), 0)</f>
        <v>0</v>
      </c>
      <c r="J141" s="154">
        <f>_xlfn.IFNA(INDEX('ISD Operating'!P:P, MATCH($B141, 'ISD Operating'!$B:$B, 0)), 0)</f>
        <v>0</v>
      </c>
      <c r="K141" s="154">
        <f>_xlfn.IFNA(INDEX('ISD Operating'!AA:AA, MATCH($B141, 'ISD Operating'!$B:$B, 0)), 0)</f>
        <v>0</v>
      </c>
      <c r="L141" s="154">
        <f>_xlfn.IFNA(INDEX('ISD Operating'!AL:AL, MATCH($B141, 'ISD Operating'!$B:$B, 0)), 0)</f>
        <v>0</v>
      </c>
      <c r="M141" s="154">
        <f>_xlfn.IFNA(INDEX('ISD Operating'!AW:AW, MATCH($B141, 'ISD Operating'!B:B, 0)), 0)</f>
        <v>0</v>
      </c>
      <c r="N141" s="155">
        <f t="shared" si="6"/>
        <v>134138.86000000002</v>
      </c>
      <c r="O141" s="180" t="s">
        <v>1679</v>
      </c>
      <c r="P141" s="180">
        <f t="shared" si="7"/>
        <v>134138.86000000002</v>
      </c>
      <c r="Q141" s="180">
        <f t="shared" si="8"/>
        <v>0</v>
      </c>
      <c r="R141" s="1"/>
    </row>
    <row r="142" spans="1:18" ht="12.75" x14ac:dyDescent="0.2">
      <c r="A142" s="159" t="s">
        <v>978</v>
      </c>
      <c r="B142" s="152" t="s">
        <v>477</v>
      </c>
      <c r="C142" s="153" t="s">
        <v>6</v>
      </c>
      <c r="D142" s="200" t="s">
        <v>60</v>
      </c>
      <c r="E142" s="154">
        <f>_xlfn.IFNA(INDEX('SD-ISD Debt,Sinking,Recr'!K:K, MATCH($B142, 'SD-ISD Debt,Sinking,Recr'!$B:$B, 0)), 0)</f>
        <v>0</v>
      </c>
      <c r="F142" s="154">
        <f>_xlfn.IFNA(INDEX('SD-ISD Debt,Sinking,Recr'!V:V, MATCH($B142, 'SD-ISD Debt,Sinking,Recr'!$B:$B, 0)), 0)</f>
        <v>1527</v>
      </c>
      <c r="G142" s="154">
        <f>_xlfn.IFNA(INDEX('SD-ISD Debt,Sinking,Recr'!AI:AI, MATCH($B142, 'SD-ISD Debt,Sinking,Recr'!$B:$B, 0)), 0)</f>
        <v>0</v>
      </c>
      <c r="H142" s="154">
        <f>_xlfn.IFNA(INDEX('SD Hold Harmless'!N:N, MATCH($B142, 'SD Hold Harmless'!$B:$B, 0)), 0)</f>
        <v>0</v>
      </c>
      <c r="I142" s="154">
        <f>_xlfn.IFNA(INDEX('SD Out of Formula'!J:J, MATCH($B142, 'SD Out of Formula'!$B:$B, 0)), 0)</f>
        <v>0</v>
      </c>
      <c r="J142" s="154">
        <f>_xlfn.IFNA(INDEX('ISD Operating'!P:P, MATCH($B142, 'ISD Operating'!$B:$B, 0)), 0)</f>
        <v>0</v>
      </c>
      <c r="K142" s="154">
        <f>_xlfn.IFNA(INDEX('ISD Operating'!AA:AA, MATCH($B142, 'ISD Operating'!$B:$B, 0)), 0)</f>
        <v>0</v>
      </c>
      <c r="L142" s="154">
        <f>_xlfn.IFNA(INDEX('ISD Operating'!AL:AL, MATCH($B142, 'ISD Operating'!$B:$B, 0)), 0)</f>
        <v>0</v>
      </c>
      <c r="M142" s="154">
        <f>_xlfn.IFNA(INDEX('ISD Operating'!AW:AW, MATCH($B142, 'ISD Operating'!B:B, 0)), 0)</f>
        <v>0</v>
      </c>
      <c r="N142" s="155">
        <f t="shared" si="6"/>
        <v>1527</v>
      </c>
      <c r="O142" s="180" t="s">
        <v>1680</v>
      </c>
      <c r="P142" s="180">
        <f t="shared" si="7"/>
        <v>0</v>
      </c>
      <c r="Q142" s="180">
        <f t="shared" si="8"/>
        <v>1527</v>
      </c>
      <c r="R142" s="1"/>
    </row>
    <row r="143" spans="1:18" ht="38.25" x14ac:dyDescent="0.2">
      <c r="A143" s="159" t="s">
        <v>979</v>
      </c>
      <c r="B143" s="152" t="s">
        <v>298</v>
      </c>
      <c r="C143" s="153" t="s">
        <v>6</v>
      </c>
      <c r="D143" s="200" t="s">
        <v>980</v>
      </c>
      <c r="E143" s="154">
        <f>_xlfn.IFNA(INDEX('SD-ISD Debt,Sinking,Recr'!K:K, MATCH($B143, 'SD-ISD Debt,Sinking,Recr'!$B:$B, 0)), 0)</f>
        <v>9984.1</v>
      </c>
      <c r="F143" s="154">
        <f>_xlfn.IFNA(INDEX('SD-ISD Debt,Sinking,Recr'!V:V, MATCH($B143, 'SD-ISD Debt,Sinking,Recr'!$B:$B, 0)), 0)</f>
        <v>0</v>
      </c>
      <c r="G143" s="154">
        <f>_xlfn.IFNA(INDEX('SD-ISD Debt,Sinking,Recr'!AI:AI, MATCH($B143, 'SD-ISD Debt,Sinking,Recr'!$B:$B, 0)), 0)</f>
        <v>0</v>
      </c>
      <c r="H143" s="154">
        <f>_xlfn.IFNA(INDEX('SD Hold Harmless'!N:N, MATCH($B143, 'SD Hold Harmless'!$B:$B, 0)), 0)</f>
        <v>0</v>
      </c>
      <c r="I143" s="154">
        <f>_xlfn.IFNA(INDEX('SD Out of Formula'!J:J, MATCH($B143, 'SD Out of Formula'!$B:$B, 0)), 0)</f>
        <v>0</v>
      </c>
      <c r="J143" s="154">
        <f>_xlfn.IFNA(INDEX('ISD Operating'!P:P, MATCH($B143, 'ISD Operating'!$B:$B, 0)), 0)</f>
        <v>0</v>
      </c>
      <c r="K143" s="154">
        <f>_xlfn.IFNA(INDEX('ISD Operating'!AA:AA, MATCH($B143, 'ISD Operating'!$B:$B, 0)), 0)</f>
        <v>0</v>
      </c>
      <c r="L143" s="154">
        <f>_xlfn.IFNA(INDEX('ISD Operating'!AL:AL, MATCH($B143, 'ISD Operating'!$B:$B, 0)), 0)</f>
        <v>0</v>
      </c>
      <c r="M143" s="154">
        <f>_xlfn.IFNA(INDEX('ISD Operating'!AW:AW, MATCH($B143, 'ISD Operating'!B:B, 0)), 0)</f>
        <v>0</v>
      </c>
      <c r="N143" s="155">
        <f t="shared" si="6"/>
        <v>9984.1</v>
      </c>
      <c r="O143" s="180" t="s">
        <v>1680</v>
      </c>
      <c r="P143" s="180">
        <f t="shared" si="7"/>
        <v>0</v>
      </c>
      <c r="Q143" s="180">
        <f t="shared" si="8"/>
        <v>9984.1</v>
      </c>
      <c r="R143" s="1"/>
    </row>
    <row r="144" spans="1:18" ht="12.75" x14ac:dyDescent="0.2">
      <c r="A144" s="159" t="s">
        <v>981</v>
      </c>
      <c r="B144" s="152" t="s">
        <v>99</v>
      </c>
      <c r="C144" s="153" t="s">
        <v>6</v>
      </c>
      <c r="D144" s="200" t="s">
        <v>60</v>
      </c>
      <c r="E144" s="154">
        <f>_xlfn.IFNA(INDEX('SD-ISD Debt,Sinking,Recr'!K:K, MATCH($B144, 'SD-ISD Debt,Sinking,Recr'!$B:$B, 0)), 0)</f>
        <v>23095.8</v>
      </c>
      <c r="F144" s="154">
        <f>_xlfn.IFNA(INDEX('SD-ISD Debt,Sinking,Recr'!V:V, MATCH($B144, 'SD-ISD Debt,Sinking,Recr'!$B:$B, 0)), 0)</f>
        <v>3622</v>
      </c>
      <c r="G144" s="154">
        <f>_xlfn.IFNA(INDEX('SD-ISD Debt,Sinking,Recr'!AI:AI, MATCH($B144, 'SD-ISD Debt,Sinking,Recr'!$B:$B, 0)), 0)</f>
        <v>0</v>
      </c>
      <c r="H144" s="154">
        <f>_xlfn.IFNA(INDEX('SD Hold Harmless'!N:N, MATCH($B144, 'SD Hold Harmless'!$B:$B, 0)), 0)</f>
        <v>0</v>
      </c>
      <c r="I144" s="154">
        <f>_xlfn.IFNA(INDEX('SD Out of Formula'!J:J, MATCH($B144, 'SD Out of Formula'!$B:$B, 0)), 0)</f>
        <v>0</v>
      </c>
      <c r="J144" s="154">
        <f>_xlfn.IFNA(INDEX('ISD Operating'!P:P, MATCH($B144, 'ISD Operating'!$B:$B, 0)), 0)</f>
        <v>0</v>
      </c>
      <c r="K144" s="154">
        <f>_xlfn.IFNA(INDEX('ISD Operating'!AA:AA, MATCH($B144, 'ISD Operating'!$B:$B, 0)), 0)</f>
        <v>0</v>
      </c>
      <c r="L144" s="154">
        <f>_xlfn.IFNA(INDEX('ISD Operating'!AL:AL, MATCH($B144, 'ISD Operating'!$B:$B, 0)), 0)</f>
        <v>0</v>
      </c>
      <c r="M144" s="154">
        <f>_xlfn.IFNA(INDEX('ISD Operating'!AW:AW, MATCH($B144, 'ISD Operating'!B:B, 0)), 0)</f>
        <v>0</v>
      </c>
      <c r="N144" s="155">
        <f t="shared" si="6"/>
        <v>26717.8</v>
      </c>
      <c r="O144" s="180" t="s">
        <v>1679</v>
      </c>
      <c r="P144" s="180">
        <f t="shared" si="7"/>
        <v>26717.8</v>
      </c>
      <c r="Q144" s="180">
        <f t="shared" si="8"/>
        <v>0</v>
      </c>
      <c r="R144" s="1"/>
    </row>
    <row r="145" spans="1:18" ht="12.75" x14ac:dyDescent="0.2">
      <c r="A145" s="159" t="s">
        <v>982</v>
      </c>
      <c r="B145" s="152" t="s">
        <v>286</v>
      </c>
      <c r="C145" s="153" t="s">
        <v>6</v>
      </c>
      <c r="D145" s="200" t="s">
        <v>60</v>
      </c>
      <c r="E145" s="154">
        <f>_xlfn.IFNA(INDEX('SD-ISD Debt,Sinking,Recr'!K:K, MATCH($B145, 'SD-ISD Debt,Sinking,Recr'!$B:$B, 0)), 0)</f>
        <v>5617.3</v>
      </c>
      <c r="F145" s="154">
        <f>_xlfn.IFNA(INDEX('SD-ISD Debt,Sinking,Recr'!V:V, MATCH($B145, 'SD-ISD Debt,Sinking,Recr'!$B:$B, 0)), 0)</f>
        <v>430.5</v>
      </c>
      <c r="G145" s="154">
        <f>_xlfn.IFNA(INDEX('SD-ISD Debt,Sinking,Recr'!AI:AI, MATCH($B145, 'SD-ISD Debt,Sinking,Recr'!$B:$B, 0)), 0)</f>
        <v>0</v>
      </c>
      <c r="H145" s="154">
        <f>_xlfn.IFNA(INDEX('SD Hold Harmless'!N:N, MATCH($B145, 'SD Hold Harmless'!$B:$B, 0)), 0)</f>
        <v>0</v>
      </c>
      <c r="I145" s="154">
        <f>_xlfn.IFNA(INDEX('SD Out of Formula'!J:J, MATCH($B145, 'SD Out of Formula'!$B:$B, 0)), 0)</f>
        <v>0</v>
      </c>
      <c r="J145" s="154">
        <f>_xlfn.IFNA(INDEX('ISD Operating'!P:P, MATCH($B145, 'ISD Operating'!$B:$B, 0)), 0)</f>
        <v>0</v>
      </c>
      <c r="K145" s="154">
        <f>_xlfn.IFNA(INDEX('ISD Operating'!AA:AA, MATCH($B145, 'ISD Operating'!$B:$B, 0)), 0)</f>
        <v>0</v>
      </c>
      <c r="L145" s="154">
        <f>_xlfn.IFNA(INDEX('ISD Operating'!AL:AL, MATCH($B145, 'ISD Operating'!$B:$B, 0)), 0)</f>
        <v>0</v>
      </c>
      <c r="M145" s="154">
        <f>_xlfn.IFNA(INDEX('ISD Operating'!AW:AW, MATCH($B145, 'ISD Operating'!B:B, 0)), 0)</f>
        <v>0</v>
      </c>
      <c r="N145" s="155">
        <f t="shared" si="6"/>
        <v>6047.8</v>
      </c>
      <c r="O145" s="180" t="s">
        <v>1680</v>
      </c>
      <c r="P145" s="180">
        <f t="shared" si="7"/>
        <v>0</v>
      </c>
      <c r="Q145" s="180">
        <f t="shared" si="8"/>
        <v>6047.8</v>
      </c>
      <c r="R145" s="1"/>
    </row>
    <row r="146" spans="1:18" ht="12.75" x14ac:dyDescent="0.2">
      <c r="A146" s="159" t="s">
        <v>983</v>
      </c>
      <c r="B146" s="152" t="s">
        <v>163</v>
      </c>
      <c r="C146" s="153" t="s">
        <v>6</v>
      </c>
      <c r="D146" s="200" t="s">
        <v>60</v>
      </c>
      <c r="E146" s="154">
        <f>_xlfn.IFNA(INDEX('SD-ISD Debt,Sinking,Recr'!K:K, MATCH($B146, 'SD-ISD Debt,Sinking,Recr'!$B:$B, 0)), 0)</f>
        <v>111797.61</v>
      </c>
      <c r="F146" s="154">
        <f>_xlfn.IFNA(INDEX('SD-ISD Debt,Sinking,Recr'!V:V, MATCH($B146, 'SD-ISD Debt,Sinking,Recr'!$B:$B, 0)), 0)</f>
        <v>12563.46</v>
      </c>
      <c r="G146" s="154">
        <f>_xlfn.IFNA(INDEX('SD-ISD Debt,Sinking,Recr'!AI:AI, MATCH($B146, 'SD-ISD Debt,Sinking,Recr'!$B:$B, 0)), 0)</f>
        <v>0</v>
      </c>
      <c r="H146" s="154">
        <f>_xlfn.IFNA(INDEX('SD Hold Harmless'!N:N, MATCH($B146, 'SD Hold Harmless'!$B:$B, 0)), 0)</f>
        <v>0</v>
      </c>
      <c r="I146" s="154">
        <f>_xlfn.IFNA(INDEX('SD Out of Formula'!J:J, MATCH($B146, 'SD Out of Formula'!$B:$B, 0)), 0)</f>
        <v>0</v>
      </c>
      <c r="J146" s="154">
        <f>_xlfn.IFNA(INDEX('ISD Operating'!P:P, MATCH($B146, 'ISD Operating'!$B:$B, 0)), 0)</f>
        <v>0</v>
      </c>
      <c r="K146" s="154">
        <f>_xlfn.IFNA(INDEX('ISD Operating'!AA:AA, MATCH($B146, 'ISD Operating'!$B:$B, 0)), 0)</f>
        <v>0</v>
      </c>
      <c r="L146" s="154">
        <f>_xlfn.IFNA(INDEX('ISD Operating'!AL:AL, MATCH($B146, 'ISD Operating'!$B:$B, 0)), 0)</f>
        <v>0</v>
      </c>
      <c r="M146" s="154">
        <f>_xlfn.IFNA(INDEX('ISD Operating'!AW:AW, MATCH($B146, 'ISD Operating'!B:B, 0)), 0)</f>
        <v>0</v>
      </c>
      <c r="N146" s="155">
        <f t="shared" si="6"/>
        <v>124361.07</v>
      </c>
      <c r="O146" s="180" t="s">
        <v>1679</v>
      </c>
      <c r="P146" s="180">
        <f t="shared" si="7"/>
        <v>124361.07</v>
      </c>
      <c r="Q146" s="180">
        <f t="shared" si="8"/>
        <v>0</v>
      </c>
      <c r="R146" s="1"/>
    </row>
    <row r="147" spans="1:18" ht="38.25" x14ac:dyDescent="0.2">
      <c r="A147" s="159" t="s">
        <v>984</v>
      </c>
      <c r="B147" s="152" t="s">
        <v>263</v>
      </c>
      <c r="C147" s="153" t="s">
        <v>6</v>
      </c>
      <c r="D147" s="200" t="s">
        <v>985</v>
      </c>
      <c r="E147" s="154">
        <f>_xlfn.IFNA(INDEX('SD-ISD Debt,Sinking,Recr'!K:K, MATCH($B147, 'SD-ISD Debt,Sinking,Recr'!$B:$B, 0)), 0)</f>
        <v>0</v>
      </c>
      <c r="F147" s="154">
        <f>_xlfn.IFNA(INDEX('SD-ISD Debt,Sinking,Recr'!V:V, MATCH($B147, 'SD-ISD Debt,Sinking,Recr'!$B:$B, 0)), 0)</f>
        <v>5007.8599999999997</v>
      </c>
      <c r="G147" s="154">
        <f>_xlfn.IFNA(INDEX('SD-ISD Debt,Sinking,Recr'!AI:AI, MATCH($B147, 'SD-ISD Debt,Sinking,Recr'!$B:$B, 0)), 0)</f>
        <v>0</v>
      </c>
      <c r="H147" s="154">
        <f>_xlfn.IFNA(INDEX('SD Hold Harmless'!N:N, MATCH($B147, 'SD Hold Harmless'!$B:$B, 0)), 0)</f>
        <v>0</v>
      </c>
      <c r="I147" s="154">
        <f>_xlfn.IFNA(INDEX('SD Out of Formula'!J:J, MATCH($B147, 'SD Out of Formula'!$B:$B, 0)), 0)</f>
        <v>0</v>
      </c>
      <c r="J147" s="154">
        <f>_xlfn.IFNA(INDEX('ISD Operating'!P:P, MATCH($B147, 'ISD Operating'!$B:$B, 0)), 0)</f>
        <v>0</v>
      </c>
      <c r="K147" s="154">
        <f>_xlfn.IFNA(INDEX('ISD Operating'!AA:AA, MATCH($B147, 'ISD Operating'!$B:$B, 0)), 0)</f>
        <v>0</v>
      </c>
      <c r="L147" s="154">
        <f>_xlfn.IFNA(INDEX('ISD Operating'!AL:AL, MATCH($B147, 'ISD Operating'!$B:$B, 0)), 0)</f>
        <v>0</v>
      </c>
      <c r="M147" s="154">
        <f>_xlfn.IFNA(INDEX('ISD Operating'!AW:AW, MATCH($B147, 'ISD Operating'!B:B, 0)), 0)</f>
        <v>0</v>
      </c>
      <c r="N147" s="155">
        <f t="shared" si="6"/>
        <v>5007.8599999999997</v>
      </c>
      <c r="O147" s="180" t="s">
        <v>1679</v>
      </c>
      <c r="P147" s="180">
        <f t="shared" si="7"/>
        <v>5007.8599999999997</v>
      </c>
      <c r="Q147" s="180">
        <f t="shared" si="8"/>
        <v>0</v>
      </c>
      <c r="R147" s="1"/>
    </row>
    <row r="148" spans="1:18" ht="12.75" x14ac:dyDescent="0.2">
      <c r="A148" s="159" t="s">
        <v>986</v>
      </c>
      <c r="B148" s="152" t="s">
        <v>376</v>
      </c>
      <c r="C148" s="153" t="s">
        <v>6</v>
      </c>
      <c r="D148" s="200" t="s">
        <v>60</v>
      </c>
      <c r="E148" s="154">
        <f>_xlfn.IFNA(INDEX('SD-ISD Debt,Sinking,Recr'!K:K, MATCH($B148, 'SD-ISD Debt,Sinking,Recr'!$B:$B, 0)), 0)</f>
        <v>0</v>
      </c>
      <c r="F148" s="154">
        <f>_xlfn.IFNA(INDEX('SD-ISD Debt,Sinking,Recr'!V:V, MATCH($B148, 'SD-ISD Debt,Sinking,Recr'!$B:$B, 0)), 0)</f>
        <v>9645.74</v>
      </c>
      <c r="G148" s="154">
        <f>_xlfn.IFNA(INDEX('SD-ISD Debt,Sinking,Recr'!AI:AI, MATCH($B148, 'SD-ISD Debt,Sinking,Recr'!$B:$B, 0)), 0)</f>
        <v>0</v>
      </c>
      <c r="H148" s="154">
        <f>_xlfn.IFNA(INDEX('SD Hold Harmless'!N:N, MATCH($B148, 'SD Hold Harmless'!$B:$B, 0)), 0)</f>
        <v>0</v>
      </c>
      <c r="I148" s="154">
        <f>_xlfn.IFNA(INDEX('SD Out of Formula'!J:J, MATCH($B148, 'SD Out of Formula'!$B:$B, 0)), 0)</f>
        <v>0</v>
      </c>
      <c r="J148" s="154">
        <f>_xlfn.IFNA(INDEX('ISD Operating'!P:P, MATCH($B148, 'ISD Operating'!$B:$B, 0)), 0)</f>
        <v>0</v>
      </c>
      <c r="K148" s="154">
        <f>_xlfn.IFNA(INDEX('ISD Operating'!AA:AA, MATCH($B148, 'ISD Operating'!$B:$B, 0)), 0)</f>
        <v>0</v>
      </c>
      <c r="L148" s="154">
        <f>_xlfn.IFNA(INDEX('ISD Operating'!AL:AL, MATCH($B148, 'ISD Operating'!$B:$B, 0)), 0)</f>
        <v>0</v>
      </c>
      <c r="M148" s="154">
        <f>_xlfn.IFNA(INDEX('ISD Operating'!AW:AW, MATCH($B148, 'ISD Operating'!B:B, 0)), 0)</f>
        <v>0</v>
      </c>
      <c r="N148" s="155">
        <f t="shared" si="6"/>
        <v>9645.74</v>
      </c>
      <c r="O148" s="180" t="s">
        <v>1680</v>
      </c>
      <c r="P148" s="180">
        <f t="shared" si="7"/>
        <v>0</v>
      </c>
      <c r="Q148" s="180">
        <f t="shared" si="8"/>
        <v>9645.74</v>
      </c>
      <c r="R148" s="1"/>
    </row>
    <row r="149" spans="1:18" ht="12.75" x14ac:dyDescent="0.2">
      <c r="A149" s="159" t="s">
        <v>987</v>
      </c>
      <c r="B149" s="152" t="s">
        <v>268</v>
      </c>
      <c r="C149" s="153" t="s">
        <v>6</v>
      </c>
      <c r="D149" s="200" t="s">
        <v>60</v>
      </c>
      <c r="E149" s="154">
        <f>_xlfn.IFNA(INDEX('SD-ISD Debt,Sinking,Recr'!K:K, MATCH($B149, 'SD-ISD Debt,Sinking,Recr'!$B:$B, 0)), 0)</f>
        <v>0</v>
      </c>
      <c r="F149" s="154">
        <f>_xlfn.IFNA(INDEX('SD-ISD Debt,Sinking,Recr'!V:V, MATCH($B149, 'SD-ISD Debt,Sinking,Recr'!$B:$B, 0)), 0)</f>
        <v>0</v>
      </c>
      <c r="G149" s="154">
        <f>_xlfn.IFNA(INDEX('SD-ISD Debt,Sinking,Recr'!AI:AI, MATCH($B149, 'SD-ISD Debt,Sinking,Recr'!$B:$B, 0)), 0)</f>
        <v>0</v>
      </c>
      <c r="H149" s="154">
        <f>_xlfn.IFNA(INDEX('SD Hold Harmless'!N:N, MATCH($B149, 'SD Hold Harmless'!$B:$B, 0)), 0)</f>
        <v>0</v>
      </c>
      <c r="I149" s="154">
        <f>_xlfn.IFNA(INDEX('SD Out of Formula'!J:J, MATCH($B149, 'SD Out of Formula'!$B:$B, 0)), 0)</f>
        <v>0</v>
      </c>
      <c r="J149" s="154">
        <f>_xlfn.IFNA(INDEX('ISD Operating'!P:P, MATCH($B149, 'ISD Operating'!$B:$B, 0)), 0)</f>
        <v>0</v>
      </c>
      <c r="K149" s="154">
        <f>_xlfn.IFNA(INDEX('ISD Operating'!AA:AA, MATCH($B149, 'ISD Operating'!$B:$B, 0)), 0)</f>
        <v>0</v>
      </c>
      <c r="L149" s="154">
        <f>_xlfn.IFNA(INDEX('ISD Operating'!AL:AL, MATCH($B149, 'ISD Operating'!$B:$B, 0)), 0)</f>
        <v>0</v>
      </c>
      <c r="M149" s="154">
        <f>_xlfn.IFNA(INDEX('ISD Operating'!AW:AW, MATCH($B149, 'ISD Operating'!B:B, 0)), 0)</f>
        <v>0</v>
      </c>
      <c r="N149" s="155">
        <f t="shared" si="6"/>
        <v>0</v>
      </c>
      <c r="O149" s="180" t="s">
        <v>1573</v>
      </c>
      <c r="P149" s="180">
        <f t="shared" si="7"/>
        <v>0</v>
      </c>
      <c r="Q149" s="180">
        <f t="shared" si="8"/>
        <v>0</v>
      </c>
      <c r="R149" s="1"/>
    </row>
    <row r="150" spans="1:18" ht="12.75" x14ac:dyDescent="0.2">
      <c r="A150" s="159" t="s">
        <v>988</v>
      </c>
      <c r="B150" s="152" t="s">
        <v>61</v>
      </c>
      <c r="C150" s="153" t="s">
        <v>6</v>
      </c>
      <c r="D150" s="200" t="s">
        <v>60</v>
      </c>
      <c r="E150" s="154">
        <f>_xlfn.IFNA(INDEX('SD-ISD Debt,Sinking,Recr'!K:K, MATCH($B150, 'SD-ISD Debt,Sinking,Recr'!$B:$B, 0)), 0)</f>
        <v>30163.33</v>
      </c>
      <c r="F150" s="154">
        <f>_xlfn.IFNA(INDEX('SD-ISD Debt,Sinking,Recr'!V:V, MATCH($B150, 'SD-ISD Debt,Sinking,Recr'!$B:$B, 0)), 0)</f>
        <v>0</v>
      </c>
      <c r="G150" s="154">
        <f>_xlfn.IFNA(INDEX('SD-ISD Debt,Sinking,Recr'!AI:AI, MATCH($B150, 'SD-ISD Debt,Sinking,Recr'!$B:$B, 0)), 0)</f>
        <v>0</v>
      </c>
      <c r="H150" s="154">
        <f>_xlfn.IFNA(INDEX('SD Hold Harmless'!N:N, MATCH($B150, 'SD Hold Harmless'!$B:$B, 0)), 0)</f>
        <v>0</v>
      </c>
      <c r="I150" s="154">
        <f>_xlfn.IFNA(INDEX('SD Out of Formula'!J:J, MATCH($B150, 'SD Out of Formula'!$B:$B, 0)), 0)</f>
        <v>0</v>
      </c>
      <c r="J150" s="154">
        <f>_xlfn.IFNA(INDEX('ISD Operating'!P:P, MATCH($B150, 'ISD Operating'!$B:$B, 0)), 0)</f>
        <v>0</v>
      </c>
      <c r="K150" s="154">
        <f>_xlfn.IFNA(INDEX('ISD Operating'!AA:AA, MATCH($B150, 'ISD Operating'!$B:$B, 0)), 0)</f>
        <v>0</v>
      </c>
      <c r="L150" s="154">
        <f>_xlfn.IFNA(INDEX('ISD Operating'!AL:AL, MATCH($B150, 'ISD Operating'!$B:$B, 0)), 0)</f>
        <v>0</v>
      </c>
      <c r="M150" s="154">
        <f>_xlfn.IFNA(INDEX('ISD Operating'!AW:AW, MATCH($B150, 'ISD Operating'!B:B, 0)), 0)</f>
        <v>0</v>
      </c>
      <c r="N150" s="155">
        <f t="shared" si="6"/>
        <v>30163.33</v>
      </c>
      <c r="O150" s="180" t="s">
        <v>1679</v>
      </c>
      <c r="P150" s="180">
        <f t="shared" si="7"/>
        <v>30163.33</v>
      </c>
      <c r="Q150" s="180">
        <f t="shared" si="8"/>
        <v>0</v>
      </c>
      <c r="R150" s="1"/>
    </row>
    <row r="151" spans="1:18" ht="12.75" x14ac:dyDescent="0.2">
      <c r="A151" s="159" t="s">
        <v>989</v>
      </c>
      <c r="B151" s="152" t="s">
        <v>219</v>
      </c>
      <c r="C151" s="153" t="s">
        <v>6</v>
      </c>
      <c r="D151" s="200" t="s">
        <v>990</v>
      </c>
      <c r="E151" s="154">
        <f>_xlfn.IFNA(INDEX('SD-ISD Debt,Sinking,Recr'!K:K, MATCH($B151, 'SD-ISD Debt,Sinking,Recr'!$B:$B, 0)), 0)</f>
        <v>6514.59</v>
      </c>
      <c r="F151" s="154">
        <f>_xlfn.IFNA(INDEX('SD-ISD Debt,Sinking,Recr'!V:V, MATCH($B151, 'SD-ISD Debt,Sinking,Recr'!$B:$B, 0)), 0)</f>
        <v>5399.11</v>
      </c>
      <c r="G151" s="154">
        <f>_xlfn.IFNA(INDEX('SD-ISD Debt,Sinking,Recr'!AI:AI, MATCH($B151, 'SD-ISD Debt,Sinking,Recr'!$B:$B, 0)), 0)</f>
        <v>0</v>
      </c>
      <c r="H151" s="154">
        <f>_xlfn.IFNA(INDEX('SD Hold Harmless'!N:N, MATCH($B151, 'SD Hold Harmless'!$B:$B, 0)), 0)</f>
        <v>0</v>
      </c>
      <c r="I151" s="154">
        <f>_xlfn.IFNA(INDEX('SD Out of Formula'!J:J, MATCH($B151, 'SD Out of Formula'!$B:$B, 0)), 0)</f>
        <v>0</v>
      </c>
      <c r="J151" s="154">
        <f>_xlfn.IFNA(INDEX('ISD Operating'!P:P, MATCH($B151, 'ISD Operating'!$B:$B, 0)), 0)</f>
        <v>0</v>
      </c>
      <c r="K151" s="154">
        <f>_xlfn.IFNA(INDEX('ISD Operating'!AA:AA, MATCH($B151, 'ISD Operating'!$B:$B, 0)), 0)</f>
        <v>0</v>
      </c>
      <c r="L151" s="154">
        <f>_xlfn.IFNA(INDEX('ISD Operating'!AL:AL, MATCH($B151, 'ISD Operating'!$B:$B, 0)), 0)</f>
        <v>0</v>
      </c>
      <c r="M151" s="154">
        <f>_xlfn.IFNA(INDEX('ISD Operating'!AW:AW, MATCH($B151, 'ISD Operating'!B:B, 0)), 0)</f>
        <v>0</v>
      </c>
      <c r="N151" s="155">
        <f t="shared" si="6"/>
        <v>11913.7</v>
      </c>
      <c r="O151" s="180" t="s">
        <v>1680</v>
      </c>
      <c r="P151" s="180">
        <f t="shared" si="7"/>
        <v>0</v>
      </c>
      <c r="Q151" s="180">
        <f t="shared" si="8"/>
        <v>11913.7</v>
      </c>
      <c r="R151" s="1"/>
    </row>
    <row r="152" spans="1:18" ht="12.75" x14ac:dyDescent="0.2">
      <c r="A152" s="159" t="s">
        <v>991</v>
      </c>
      <c r="B152" s="152" t="s">
        <v>198</v>
      </c>
      <c r="C152" s="153" t="s">
        <v>6</v>
      </c>
      <c r="D152" s="200" t="s">
        <v>992</v>
      </c>
      <c r="E152" s="154">
        <f>_xlfn.IFNA(INDEX('SD-ISD Debt,Sinking,Recr'!K:K, MATCH($B152, 'SD-ISD Debt,Sinking,Recr'!$B:$B, 0)), 0)</f>
        <v>0</v>
      </c>
      <c r="F152" s="154">
        <f>_xlfn.IFNA(INDEX('SD-ISD Debt,Sinking,Recr'!V:V, MATCH($B152, 'SD-ISD Debt,Sinking,Recr'!$B:$B, 0)), 0)</f>
        <v>2969.5</v>
      </c>
      <c r="G152" s="154">
        <f>_xlfn.IFNA(INDEX('SD-ISD Debt,Sinking,Recr'!AI:AI, MATCH($B152, 'SD-ISD Debt,Sinking,Recr'!$B:$B, 0)), 0)</f>
        <v>0</v>
      </c>
      <c r="H152" s="154">
        <f>_xlfn.IFNA(INDEX('SD Hold Harmless'!N:N, MATCH($B152, 'SD Hold Harmless'!$B:$B, 0)), 0)</f>
        <v>0</v>
      </c>
      <c r="I152" s="154">
        <f>_xlfn.IFNA(INDEX('SD Out of Formula'!J:J, MATCH($B152, 'SD Out of Formula'!$B:$B, 0)), 0)</f>
        <v>0</v>
      </c>
      <c r="J152" s="154">
        <f>_xlfn.IFNA(INDEX('ISD Operating'!P:P, MATCH($B152, 'ISD Operating'!$B:$B, 0)), 0)</f>
        <v>0</v>
      </c>
      <c r="K152" s="154">
        <f>_xlfn.IFNA(INDEX('ISD Operating'!AA:AA, MATCH($B152, 'ISD Operating'!$B:$B, 0)), 0)</f>
        <v>0</v>
      </c>
      <c r="L152" s="154">
        <f>_xlfn.IFNA(INDEX('ISD Operating'!AL:AL, MATCH($B152, 'ISD Operating'!$B:$B, 0)), 0)</f>
        <v>0</v>
      </c>
      <c r="M152" s="154">
        <f>_xlfn.IFNA(INDEX('ISD Operating'!AW:AW, MATCH($B152, 'ISD Operating'!B:B, 0)), 0)</f>
        <v>0</v>
      </c>
      <c r="N152" s="155">
        <f t="shared" si="6"/>
        <v>2969.5</v>
      </c>
      <c r="O152" s="180" t="s">
        <v>1679</v>
      </c>
      <c r="P152" s="180">
        <f t="shared" si="7"/>
        <v>2969.5</v>
      </c>
      <c r="Q152" s="180">
        <f t="shared" si="8"/>
        <v>0</v>
      </c>
      <c r="R152" s="1"/>
    </row>
    <row r="153" spans="1:18" ht="12.75" x14ac:dyDescent="0.2">
      <c r="A153" s="159" t="s">
        <v>993</v>
      </c>
      <c r="B153" s="152" t="s">
        <v>614</v>
      </c>
      <c r="C153" s="153" t="s">
        <v>6</v>
      </c>
      <c r="D153" s="200" t="s">
        <v>60</v>
      </c>
      <c r="E153" s="154">
        <f>_xlfn.IFNA(INDEX('SD-ISD Debt,Sinking,Recr'!K:K, MATCH($B153, 'SD-ISD Debt,Sinking,Recr'!$B:$B, 0)), 0)</f>
        <v>0</v>
      </c>
      <c r="F153" s="154">
        <f>_xlfn.IFNA(INDEX('SD-ISD Debt,Sinking,Recr'!V:V, MATCH($B153, 'SD-ISD Debt,Sinking,Recr'!$B:$B, 0)), 0)</f>
        <v>12209.78</v>
      </c>
      <c r="G153" s="154">
        <f>_xlfn.IFNA(INDEX('SD-ISD Debt,Sinking,Recr'!AI:AI, MATCH($B153, 'SD-ISD Debt,Sinking,Recr'!$B:$B, 0)), 0)</f>
        <v>0</v>
      </c>
      <c r="H153" s="154">
        <f>_xlfn.IFNA(INDEX('SD Hold Harmless'!N:N, MATCH($B153, 'SD Hold Harmless'!$B:$B, 0)), 0)</f>
        <v>0</v>
      </c>
      <c r="I153" s="154">
        <f>_xlfn.IFNA(INDEX('SD Out of Formula'!J:J, MATCH($B153, 'SD Out of Formula'!$B:$B, 0)), 0)</f>
        <v>0</v>
      </c>
      <c r="J153" s="154">
        <f>_xlfn.IFNA(INDEX('ISD Operating'!P:P, MATCH($B153, 'ISD Operating'!$B:$B, 0)), 0)</f>
        <v>0</v>
      </c>
      <c r="K153" s="154">
        <f>_xlfn.IFNA(INDEX('ISD Operating'!AA:AA, MATCH($B153, 'ISD Operating'!$B:$B, 0)), 0)</f>
        <v>0</v>
      </c>
      <c r="L153" s="154">
        <f>_xlfn.IFNA(INDEX('ISD Operating'!AL:AL, MATCH($B153, 'ISD Operating'!$B:$B, 0)), 0)</f>
        <v>0</v>
      </c>
      <c r="M153" s="154">
        <f>_xlfn.IFNA(INDEX('ISD Operating'!AW:AW, MATCH($B153, 'ISD Operating'!B:B, 0)), 0)</f>
        <v>0</v>
      </c>
      <c r="N153" s="155">
        <f t="shared" si="6"/>
        <v>12209.78</v>
      </c>
      <c r="O153" s="180" t="s">
        <v>1679</v>
      </c>
      <c r="P153" s="180">
        <f t="shared" si="7"/>
        <v>12209.78</v>
      </c>
      <c r="Q153" s="180">
        <f t="shared" si="8"/>
        <v>0</v>
      </c>
      <c r="R153" s="1"/>
    </row>
    <row r="154" spans="1:18" ht="12.75" x14ac:dyDescent="0.2">
      <c r="A154" s="159" t="s">
        <v>994</v>
      </c>
      <c r="B154" s="152" t="s">
        <v>386</v>
      </c>
      <c r="C154" s="153" t="s">
        <v>6</v>
      </c>
      <c r="D154" s="200" t="s">
        <v>60</v>
      </c>
      <c r="E154" s="154">
        <f>_xlfn.IFNA(INDEX('SD-ISD Debt,Sinking,Recr'!K:K, MATCH($B154, 'SD-ISD Debt,Sinking,Recr'!$B:$B, 0)), 0)</f>
        <v>11112.5</v>
      </c>
      <c r="F154" s="154">
        <f>_xlfn.IFNA(INDEX('SD-ISD Debt,Sinking,Recr'!V:V, MATCH($B154, 'SD-ISD Debt,Sinking,Recr'!$B:$B, 0)), 0)</f>
        <v>2276.52</v>
      </c>
      <c r="G154" s="154">
        <f>_xlfn.IFNA(INDEX('SD-ISD Debt,Sinking,Recr'!AI:AI, MATCH($B154, 'SD-ISD Debt,Sinking,Recr'!$B:$B, 0)), 0)</f>
        <v>0</v>
      </c>
      <c r="H154" s="154">
        <f>_xlfn.IFNA(INDEX('SD Hold Harmless'!N:N, MATCH($B154, 'SD Hold Harmless'!$B:$B, 0)), 0)</f>
        <v>0</v>
      </c>
      <c r="I154" s="154">
        <f>_xlfn.IFNA(INDEX('SD Out of Formula'!J:J, MATCH($B154, 'SD Out of Formula'!$B:$B, 0)), 0)</f>
        <v>0</v>
      </c>
      <c r="J154" s="154">
        <f>_xlfn.IFNA(INDEX('ISD Operating'!P:P, MATCH($B154, 'ISD Operating'!$B:$B, 0)), 0)</f>
        <v>0</v>
      </c>
      <c r="K154" s="154">
        <f>_xlfn.IFNA(INDEX('ISD Operating'!AA:AA, MATCH($B154, 'ISD Operating'!$B:$B, 0)), 0)</f>
        <v>0</v>
      </c>
      <c r="L154" s="154">
        <f>_xlfn.IFNA(INDEX('ISD Operating'!AL:AL, MATCH($B154, 'ISD Operating'!$B:$B, 0)), 0)</f>
        <v>0</v>
      </c>
      <c r="M154" s="154">
        <f>_xlfn.IFNA(INDEX('ISD Operating'!AW:AW, MATCH($B154, 'ISD Operating'!B:B, 0)), 0)</f>
        <v>0</v>
      </c>
      <c r="N154" s="155">
        <f t="shared" si="6"/>
        <v>13389.02</v>
      </c>
      <c r="O154" s="180" t="s">
        <v>1680</v>
      </c>
      <c r="P154" s="180">
        <f t="shared" si="7"/>
        <v>0</v>
      </c>
      <c r="Q154" s="180">
        <f t="shared" si="8"/>
        <v>13389.02</v>
      </c>
      <c r="R154" s="1"/>
    </row>
    <row r="155" spans="1:18" ht="12.75" x14ac:dyDescent="0.2">
      <c r="A155" s="159" t="s">
        <v>995</v>
      </c>
      <c r="B155" s="152" t="s">
        <v>664</v>
      </c>
      <c r="C155" s="153" t="s">
        <v>6</v>
      </c>
      <c r="D155" s="200" t="s">
        <v>60</v>
      </c>
      <c r="E155" s="154">
        <f>_xlfn.IFNA(INDEX('SD-ISD Debt,Sinking,Recr'!K:K, MATCH($B155, 'SD-ISD Debt,Sinking,Recr'!$B:$B, 0)), 0)</f>
        <v>0</v>
      </c>
      <c r="F155" s="154">
        <f>_xlfn.IFNA(INDEX('SD-ISD Debt,Sinking,Recr'!V:V, MATCH($B155, 'SD-ISD Debt,Sinking,Recr'!$B:$B, 0)), 0)</f>
        <v>5674.72</v>
      </c>
      <c r="G155" s="154">
        <f>_xlfn.IFNA(INDEX('SD-ISD Debt,Sinking,Recr'!AI:AI, MATCH($B155, 'SD-ISD Debt,Sinking,Recr'!$B:$B, 0)), 0)</f>
        <v>0</v>
      </c>
      <c r="H155" s="154">
        <f>_xlfn.IFNA(INDEX('SD Hold Harmless'!N:N, MATCH($B155, 'SD Hold Harmless'!$B:$B, 0)), 0)</f>
        <v>0</v>
      </c>
      <c r="I155" s="154">
        <f>_xlfn.IFNA(INDEX('SD Out of Formula'!J:J, MATCH($B155, 'SD Out of Formula'!$B:$B, 0)), 0)</f>
        <v>0</v>
      </c>
      <c r="J155" s="154">
        <f>_xlfn.IFNA(INDEX('ISD Operating'!P:P, MATCH($B155, 'ISD Operating'!$B:$B, 0)), 0)</f>
        <v>0</v>
      </c>
      <c r="K155" s="154">
        <f>_xlfn.IFNA(INDEX('ISD Operating'!AA:AA, MATCH($B155, 'ISD Operating'!$B:$B, 0)), 0)</f>
        <v>0</v>
      </c>
      <c r="L155" s="154">
        <f>_xlfn.IFNA(INDEX('ISD Operating'!AL:AL, MATCH($B155, 'ISD Operating'!$B:$B, 0)), 0)</f>
        <v>0</v>
      </c>
      <c r="M155" s="154">
        <f>_xlfn.IFNA(INDEX('ISD Operating'!AW:AW, MATCH($B155, 'ISD Operating'!B:B, 0)), 0)</f>
        <v>0</v>
      </c>
      <c r="N155" s="155">
        <f t="shared" si="6"/>
        <v>5674.72</v>
      </c>
      <c r="O155" s="180" t="s">
        <v>1680</v>
      </c>
      <c r="P155" s="180">
        <f t="shared" si="7"/>
        <v>0</v>
      </c>
      <c r="Q155" s="180">
        <f t="shared" si="8"/>
        <v>5674.72</v>
      </c>
      <c r="R155" s="1"/>
    </row>
    <row r="156" spans="1:18" ht="12.75" x14ac:dyDescent="0.2">
      <c r="A156" s="159" t="s">
        <v>996</v>
      </c>
      <c r="B156" s="152" t="s">
        <v>100</v>
      </c>
      <c r="C156" s="153" t="s">
        <v>6</v>
      </c>
      <c r="D156" s="200" t="s">
        <v>60</v>
      </c>
      <c r="E156" s="154">
        <f>_xlfn.IFNA(INDEX('SD-ISD Debt,Sinking,Recr'!K:K, MATCH($B156, 'SD-ISD Debt,Sinking,Recr'!$B:$B, 0)), 0)</f>
        <v>5964.92</v>
      </c>
      <c r="F156" s="154">
        <f>_xlfn.IFNA(INDEX('SD-ISD Debt,Sinking,Recr'!V:V, MATCH($B156, 'SD-ISD Debt,Sinking,Recr'!$B:$B, 0)), 0)</f>
        <v>0</v>
      </c>
      <c r="G156" s="154">
        <f>_xlfn.IFNA(INDEX('SD-ISD Debt,Sinking,Recr'!AI:AI, MATCH($B156, 'SD-ISD Debt,Sinking,Recr'!$B:$B, 0)), 0)</f>
        <v>0</v>
      </c>
      <c r="H156" s="154">
        <f>_xlfn.IFNA(INDEX('SD Hold Harmless'!N:N, MATCH($B156, 'SD Hold Harmless'!$B:$B, 0)), 0)</f>
        <v>0</v>
      </c>
      <c r="I156" s="154">
        <f>_xlfn.IFNA(INDEX('SD Out of Formula'!J:J, MATCH($B156, 'SD Out of Formula'!$B:$B, 0)), 0)</f>
        <v>0</v>
      </c>
      <c r="J156" s="154">
        <f>_xlfn.IFNA(INDEX('ISD Operating'!P:P, MATCH($B156, 'ISD Operating'!$B:$B, 0)), 0)</f>
        <v>0</v>
      </c>
      <c r="K156" s="154">
        <f>_xlfn.IFNA(INDEX('ISD Operating'!AA:AA, MATCH($B156, 'ISD Operating'!$B:$B, 0)), 0)</f>
        <v>0</v>
      </c>
      <c r="L156" s="154">
        <f>_xlfn.IFNA(INDEX('ISD Operating'!AL:AL, MATCH($B156, 'ISD Operating'!$B:$B, 0)), 0)</f>
        <v>0</v>
      </c>
      <c r="M156" s="154">
        <f>_xlfn.IFNA(INDEX('ISD Operating'!AW:AW, MATCH($B156, 'ISD Operating'!B:B, 0)), 0)</f>
        <v>0</v>
      </c>
      <c r="N156" s="155">
        <f t="shared" si="6"/>
        <v>5964.92</v>
      </c>
      <c r="O156" s="180" t="s">
        <v>1679</v>
      </c>
      <c r="P156" s="180">
        <f t="shared" si="7"/>
        <v>5964.92</v>
      </c>
      <c r="Q156" s="180">
        <f t="shared" si="8"/>
        <v>0</v>
      </c>
      <c r="R156" s="1"/>
    </row>
    <row r="157" spans="1:18" ht="12.75" x14ac:dyDescent="0.2">
      <c r="A157" s="159" t="s">
        <v>997</v>
      </c>
      <c r="B157" s="152" t="s">
        <v>93</v>
      </c>
      <c r="C157" s="153" t="s">
        <v>6</v>
      </c>
      <c r="D157" s="200" t="s">
        <v>60</v>
      </c>
      <c r="E157" s="154">
        <f>_xlfn.IFNA(INDEX('SD-ISD Debt,Sinking,Recr'!K:K, MATCH($B157, 'SD-ISD Debt,Sinking,Recr'!$B:$B, 0)), 0)</f>
        <v>9978.93</v>
      </c>
      <c r="F157" s="154">
        <f>_xlfn.IFNA(INDEX('SD-ISD Debt,Sinking,Recr'!V:V, MATCH($B157, 'SD-ISD Debt,Sinking,Recr'!$B:$B, 0)), 0)</f>
        <v>0</v>
      </c>
      <c r="G157" s="154">
        <f>_xlfn.IFNA(INDEX('SD-ISD Debt,Sinking,Recr'!AI:AI, MATCH($B157, 'SD-ISD Debt,Sinking,Recr'!$B:$B, 0)), 0)</f>
        <v>0</v>
      </c>
      <c r="H157" s="154">
        <f>_xlfn.IFNA(INDEX('SD Hold Harmless'!N:N, MATCH($B157, 'SD Hold Harmless'!$B:$B, 0)), 0)</f>
        <v>0</v>
      </c>
      <c r="I157" s="154">
        <f>_xlfn.IFNA(INDEX('SD Out of Formula'!J:J, MATCH($B157, 'SD Out of Formula'!$B:$B, 0)), 0)</f>
        <v>0</v>
      </c>
      <c r="J157" s="154">
        <f>_xlfn.IFNA(INDEX('ISD Operating'!P:P, MATCH($B157, 'ISD Operating'!$B:$B, 0)), 0)</f>
        <v>0</v>
      </c>
      <c r="K157" s="154">
        <f>_xlfn.IFNA(INDEX('ISD Operating'!AA:AA, MATCH($B157, 'ISD Operating'!$B:$B, 0)), 0)</f>
        <v>0</v>
      </c>
      <c r="L157" s="154">
        <f>_xlfn.IFNA(INDEX('ISD Operating'!AL:AL, MATCH($B157, 'ISD Operating'!$B:$B, 0)), 0)</f>
        <v>0</v>
      </c>
      <c r="M157" s="154">
        <f>_xlfn.IFNA(INDEX('ISD Operating'!AW:AW, MATCH($B157, 'ISD Operating'!B:B, 0)), 0)</f>
        <v>0</v>
      </c>
      <c r="N157" s="155">
        <f t="shared" si="6"/>
        <v>9978.93</v>
      </c>
      <c r="O157" s="180" t="s">
        <v>1680</v>
      </c>
      <c r="P157" s="180">
        <f t="shared" si="7"/>
        <v>0</v>
      </c>
      <c r="Q157" s="180">
        <f t="shared" si="8"/>
        <v>9978.93</v>
      </c>
      <c r="R157" s="1"/>
    </row>
    <row r="158" spans="1:18" ht="12.75" x14ac:dyDescent="0.2">
      <c r="A158" s="159" t="s">
        <v>998</v>
      </c>
      <c r="B158" s="152" t="s">
        <v>412</v>
      </c>
      <c r="C158" s="153" t="s">
        <v>6</v>
      </c>
      <c r="D158" s="200" t="s">
        <v>999</v>
      </c>
      <c r="E158" s="154">
        <f>_xlfn.IFNA(INDEX('SD-ISD Debt,Sinking,Recr'!K:K, MATCH($B158, 'SD-ISD Debt,Sinking,Recr'!$B:$B, 0)), 0)</f>
        <v>34696</v>
      </c>
      <c r="F158" s="154">
        <f>_xlfn.IFNA(INDEX('SD-ISD Debt,Sinking,Recr'!V:V, MATCH($B158, 'SD-ISD Debt,Sinking,Recr'!$B:$B, 0)), 0)</f>
        <v>12145.58</v>
      </c>
      <c r="G158" s="154">
        <f>_xlfn.IFNA(INDEX('SD-ISD Debt,Sinking,Recr'!AI:AI, MATCH($B158, 'SD-ISD Debt,Sinking,Recr'!$B:$B, 0)), 0)</f>
        <v>0</v>
      </c>
      <c r="H158" s="154">
        <f>_xlfn.IFNA(INDEX('SD Hold Harmless'!N:N, MATCH($B158, 'SD Hold Harmless'!$B:$B, 0)), 0)</f>
        <v>0</v>
      </c>
      <c r="I158" s="154">
        <f>_xlfn.IFNA(INDEX('SD Out of Formula'!J:J, MATCH($B158, 'SD Out of Formula'!$B:$B, 0)), 0)</f>
        <v>0</v>
      </c>
      <c r="J158" s="154">
        <f>_xlfn.IFNA(INDEX('ISD Operating'!P:P, MATCH($B158, 'ISD Operating'!$B:$B, 0)), 0)</f>
        <v>0</v>
      </c>
      <c r="K158" s="154">
        <f>_xlfn.IFNA(INDEX('ISD Operating'!AA:AA, MATCH($B158, 'ISD Operating'!$B:$B, 0)), 0)</f>
        <v>0</v>
      </c>
      <c r="L158" s="154">
        <f>_xlfn.IFNA(INDEX('ISD Operating'!AL:AL, MATCH($B158, 'ISD Operating'!$B:$B, 0)), 0)</f>
        <v>0</v>
      </c>
      <c r="M158" s="154">
        <f>_xlfn.IFNA(INDEX('ISD Operating'!AW:AW, MATCH($B158, 'ISD Operating'!B:B, 0)), 0)</f>
        <v>0</v>
      </c>
      <c r="N158" s="155">
        <f t="shared" si="6"/>
        <v>46841.58</v>
      </c>
      <c r="O158" s="180" t="s">
        <v>1679</v>
      </c>
      <c r="P158" s="180">
        <f t="shared" si="7"/>
        <v>46841.58</v>
      </c>
      <c r="Q158" s="180">
        <f t="shared" si="8"/>
        <v>0</v>
      </c>
      <c r="R158" s="1"/>
    </row>
    <row r="159" spans="1:18" ht="12.75" x14ac:dyDescent="0.2">
      <c r="A159" s="159" t="s">
        <v>1000</v>
      </c>
      <c r="B159" s="152" t="s">
        <v>470</v>
      </c>
      <c r="C159" s="153" t="s">
        <v>6</v>
      </c>
      <c r="D159" s="200" t="s">
        <v>992</v>
      </c>
      <c r="E159" s="154">
        <f>_xlfn.IFNA(INDEX('SD-ISD Debt,Sinking,Recr'!K:K, MATCH($B159, 'SD-ISD Debt,Sinking,Recr'!$B:$B, 0)), 0)</f>
        <v>0</v>
      </c>
      <c r="F159" s="154">
        <f>_xlfn.IFNA(INDEX('SD-ISD Debt,Sinking,Recr'!V:V, MATCH($B159, 'SD-ISD Debt,Sinking,Recr'!$B:$B, 0)), 0)</f>
        <v>0</v>
      </c>
      <c r="G159" s="154">
        <f>_xlfn.IFNA(INDEX('SD-ISD Debt,Sinking,Recr'!AI:AI, MATCH($B159, 'SD-ISD Debt,Sinking,Recr'!$B:$B, 0)), 0)</f>
        <v>0</v>
      </c>
      <c r="H159" s="154">
        <f>_xlfn.IFNA(INDEX('SD Hold Harmless'!N:N, MATCH($B159, 'SD Hold Harmless'!$B:$B, 0)), 0)</f>
        <v>0</v>
      </c>
      <c r="I159" s="154">
        <f>_xlfn.IFNA(INDEX('SD Out of Formula'!J:J, MATCH($B159, 'SD Out of Formula'!$B:$B, 0)), 0)</f>
        <v>0</v>
      </c>
      <c r="J159" s="154">
        <f>_xlfn.IFNA(INDEX('ISD Operating'!P:P, MATCH($B159, 'ISD Operating'!$B:$B, 0)), 0)</f>
        <v>0</v>
      </c>
      <c r="K159" s="154">
        <f>_xlfn.IFNA(INDEX('ISD Operating'!AA:AA, MATCH($B159, 'ISD Operating'!$B:$B, 0)), 0)</f>
        <v>0</v>
      </c>
      <c r="L159" s="154">
        <f>_xlfn.IFNA(INDEX('ISD Operating'!AL:AL, MATCH($B159, 'ISD Operating'!$B:$B, 0)), 0)</f>
        <v>0</v>
      </c>
      <c r="M159" s="154">
        <f>_xlfn.IFNA(INDEX('ISD Operating'!AW:AW, MATCH($B159, 'ISD Operating'!B:B, 0)), 0)</f>
        <v>0</v>
      </c>
      <c r="N159" s="155">
        <f t="shared" si="6"/>
        <v>0</v>
      </c>
      <c r="O159" s="180" t="s">
        <v>1573</v>
      </c>
      <c r="P159" s="180">
        <f t="shared" si="7"/>
        <v>0</v>
      </c>
      <c r="Q159" s="180">
        <f t="shared" si="8"/>
        <v>0</v>
      </c>
      <c r="R159" s="1"/>
    </row>
    <row r="160" spans="1:18" ht="12.75" x14ac:dyDescent="0.2">
      <c r="A160" s="159" t="s">
        <v>1001</v>
      </c>
      <c r="B160" s="152" t="s">
        <v>395</v>
      </c>
      <c r="C160" s="153" t="s">
        <v>6</v>
      </c>
      <c r="D160" s="200" t="s">
        <v>990</v>
      </c>
      <c r="E160" s="154">
        <f>_xlfn.IFNA(INDEX('SD-ISD Debt,Sinking,Recr'!K:K, MATCH($B160, 'SD-ISD Debt,Sinking,Recr'!$B:$B, 0)), 0)</f>
        <v>24816.41</v>
      </c>
      <c r="F160" s="154">
        <f>_xlfn.IFNA(INDEX('SD-ISD Debt,Sinking,Recr'!V:V, MATCH($B160, 'SD-ISD Debt,Sinking,Recr'!$B:$B, 0)), 0)</f>
        <v>0</v>
      </c>
      <c r="G160" s="154">
        <f>_xlfn.IFNA(INDEX('SD-ISD Debt,Sinking,Recr'!AI:AI, MATCH($B160, 'SD-ISD Debt,Sinking,Recr'!$B:$B, 0)), 0)</f>
        <v>0</v>
      </c>
      <c r="H160" s="154">
        <f>_xlfn.IFNA(INDEX('SD Hold Harmless'!N:N, MATCH($B160, 'SD Hold Harmless'!$B:$B, 0)), 0)</f>
        <v>0</v>
      </c>
      <c r="I160" s="154">
        <f>_xlfn.IFNA(INDEX('SD Out of Formula'!J:J, MATCH($B160, 'SD Out of Formula'!$B:$B, 0)), 0)</f>
        <v>0</v>
      </c>
      <c r="J160" s="154">
        <f>_xlfn.IFNA(INDEX('ISD Operating'!P:P, MATCH($B160, 'ISD Operating'!$B:$B, 0)), 0)</f>
        <v>0</v>
      </c>
      <c r="K160" s="154">
        <f>_xlfn.IFNA(INDEX('ISD Operating'!AA:AA, MATCH($B160, 'ISD Operating'!$B:$B, 0)), 0)</f>
        <v>0</v>
      </c>
      <c r="L160" s="154">
        <f>_xlfn.IFNA(INDEX('ISD Operating'!AL:AL, MATCH($B160, 'ISD Operating'!$B:$B, 0)), 0)</f>
        <v>0</v>
      </c>
      <c r="M160" s="154">
        <f>_xlfn.IFNA(INDEX('ISD Operating'!AW:AW, MATCH($B160, 'ISD Operating'!B:B, 0)), 0)</f>
        <v>0</v>
      </c>
      <c r="N160" s="155">
        <f t="shared" si="6"/>
        <v>24816.41</v>
      </c>
      <c r="O160" s="180" t="s">
        <v>1680</v>
      </c>
      <c r="P160" s="180">
        <f t="shared" si="7"/>
        <v>0</v>
      </c>
      <c r="Q160" s="180">
        <f t="shared" si="8"/>
        <v>24816.41</v>
      </c>
      <c r="R160" s="1"/>
    </row>
    <row r="161" spans="1:18" ht="12.75" x14ac:dyDescent="0.2">
      <c r="A161" s="159" t="s">
        <v>1002</v>
      </c>
      <c r="B161" s="152" t="s">
        <v>91</v>
      </c>
      <c r="C161" s="153" t="s">
        <v>6</v>
      </c>
      <c r="D161" s="200" t="s">
        <v>1003</v>
      </c>
      <c r="E161" s="154">
        <f>_xlfn.IFNA(INDEX('SD-ISD Debt,Sinking,Recr'!K:K, MATCH($B161, 'SD-ISD Debt,Sinking,Recr'!$B:$B, 0)), 0)</f>
        <v>0</v>
      </c>
      <c r="F161" s="154">
        <f>_xlfn.IFNA(INDEX('SD-ISD Debt,Sinking,Recr'!V:V, MATCH($B161, 'SD-ISD Debt,Sinking,Recr'!$B:$B, 0)), 0)</f>
        <v>0</v>
      </c>
      <c r="G161" s="154">
        <f>_xlfn.IFNA(INDEX('SD-ISD Debt,Sinking,Recr'!AI:AI, MATCH($B161, 'SD-ISD Debt,Sinking,Recr'!$B:$B, 0)), 0)</f>
        <v>0</v>
      </c>
      <c r="H161" s="154">
        <f>_xlfn.IFNA(INDEX('SD Hold Harmless'!N:N, MATCH($B161, 'SD Hold Harmless'!$B:$B, 0)), 0)</f>
        <v>0</v>
      </c>
      <c r="I161" s="154">
        <f>_xlfn.IFNA(INDEX('SD Out of Formula'!J:J, MATCH($B161, 'SD Out of Formula'!$B:$B, 0)), 0)</f>
        <v>0</v>
      </c>
      <c r="J161" s="154">
        <f>_xlfn.IFNA(INDEX('ISD Operating'!P:P, MATCH($B161, 'ISD Operating'!$B:$B, 0)), 0)</f>
        <v>0</v>
      </c>
      <c r="K161" s="154">
        <f>_xlfn.IFNA(INDEX('ISD Operating'!AA:AA, MATCH($B161, 'ISD Operating'!$B:$B, 0)), 0)</f>
        <v>0</v>
      </c>
      <c r="L161" s="154">
        <f>_xlfn.IFNA(INDEX('ISD Operating'!AL:AL, MATCH($B161, 'ISD Operating'!$B:$B, 0)), 0)</f>
        <v>0</v>
      </c>
      <c r="M161" s="154">
        <f>_xlfn.IFNA(INDEX('ISD Operating'!AW:AW, MATCH($B161, 'ISD Operating'!B:B, 0)), 0)</f>
        <v>0</v>
      </c>
      <c r="N161" s="155">
        <f t="shared" si="6"/>
        <v>0</v>
      </c>
      <c r="O161" s="180" t="s">
        <v>1573</v>
      </c>
      <c r="P161" s="180">
        <f t="shared" si="7"/>
        <v>0</v>
      </c>
      <c r="Q161" s="180">
        <f t="shared" si="8"/>
        <v>0</v>
      </c>
      <c r="R161" s="1"/>
    </row>
    <row r="162" spans="1:18" ht="12.75" x14ac:dyDescent="0.2">
      <c r="A162" s="159" t="s">
        <v>1004</v>
      </c>
      <c r="B162" s="152" t="s">
        <v>290</v>
      </c>
      <c r="C162" s="153" t="s">
        <v>6</v>
      </c>
      <c r="D162" s="200" t="s">
        <v>1003</v>
      </c>
      <c r="E162" s="154">
        <f>_xlfn.IFNA(INDEX('SD-ISD Debt,Sinking,Recr'!K:K, MATCH($B162, 'SD-ISD Debt,Sinking,Recr'!$B:$B, 0)), 0)</f>
        <v>0</v>
      </c>
      <c r="F162" s="154">
        <f>_xlfn.IFNA(INDEX('SD-ISD Debt,Sinking,Recr'!V:V, MATCH($B162, 'SD-ISD Debt,Sinking,Recr'!$B:$B, 0)), 0)</f>
        <v>0</v>
      </c>
      <c r="G162" s="154">
        <f>_xlfn.IFNA(INDEX('SD-ISD Debt,Sinking,Recr'!AI:AI, MATCH($B162, 'SD-ISD Debt,Sinking,Recr'!$B:$B, 0)), 0)</f>
        <v>0</v>
      </c>
      <c r="H162" s="154">
        <f>_xlfn.IFNA(INDEX('SD Hold Harmless'!N:N, MATCH($B162, 'SD Hold Harmless'!$B:$B, 0)), 0)</f>
        <v>0</v>
      </c>
      <c r="I162" s="154">
        <f>_xlfn.IFNA(INDEX('SD Out of Formula'!J:J, MATCH($B162, 'SD Out of Formula'!$B:$B, 0)), 0)</f>
        <v>0</v>
      </c>
      <c r="J162" s="154">
        <f>_xlfn.IFNA(INDEX('ISD Operating'!P:P, MATCH($B162, 'ISD Operating'!$B:$B, 0)), 0)</f>
        <v>0</v>
      </c>
      <c r="K162" s="154">
        <f>_xlfn.IFNA(INDEX('ISD Operating'!AA:AA, MATCH($B162, 'ISD Operating'!$B:$B, 0)), 0)</f>
        <v>0</v>
      </c>
      <c r="L162" s="154">
        <f>_xlfn.IFNA(INDEX('ISD Operating'!AL:AL, MATCH($B162, 'ISD Operating'!$B:$B, 0)), 0)</f>
        <v>0</v>
      </c>
      <c r="M162" s="154">
        <f>_xlfn.IFNA(INDEX('ISD Operating'!AW:AW, MATCH($B162, 'ISD Operating'!B:B, 0)), 0)</f>
        <v>0</v>
      </c>
      <c r="N162" s="155">
        <f t="shared" si="6"/>
        <v>0</v>
      </c>
      <c r="O162" s="180" t="s">
        <v>1573</v>
      </c>
      <c r="P162" s="180">
        <f t="shared" si="7"/>
        <v>0</v>
      </c>
      <c r="Q162" s="180">
        <f t="shared" si="8"/>
        <v>0</v>
      </c>
      <c r="R162" s="1"/>
    </row>
    <row r="163" spans="1:18" ht="38.25" x14ac:dyDescent="0.2">
      <c r="A163" s="159" t="s">
        <v>1590</v>
      </c>
      <c r="B163" s="152" t="s">
        <v>297</v>
      </c>
      <c r="C163" s="153" t="s">
        <v>29</v>
      </c>
      <c r="D163" s="200" t="s">
        <v>1598</v>
      </c>
      <c r="E163" s="154">
        <f>_xlfn.IFNA(INDEX('SD-ISD Debt,Sinking,Recr'!K:K, MATCH($B163, 'SD-ISD Debt,Sinking,Recr'!$B:$B, 0)), 0)</f>
        <v>0</v>
      </c>
      <c r="F163" s="154">
        <f>_xlfn.IFNA(INDEX('SD-ISD Debt,Sinking,Recr'!V:V, MATCH($B163, 'SD-ISD Debt,Sinking,Recr'!$B:$B, 0)), 0)</f>
        <v>0</v>
      </c>
      <c r="G163" s="154">
        <f>_xlfn.IFNA(INDEX('SD-ISD Debt,Sinking,Recr'!AI:AI, MATCH($B163, 'SD-ISD Debt,Sinking,Recr'!$B:$B, 0)), 0)</f>
        <v>0</v>
      </c>
      <c r="H163" s="154">
        <f>_xlfn.IFNA(INDEX('SD Hold Harmless'!N:N, MATCH($B163, 'SD Hold Harmless'!$B:$B, 0)), 0)</f>
        <v>0</v>
      </c>
      <c r="I163" s="154">
        <f>_xlfn.IFNA(INDEX('SD Out of Formula'!J:J, MATCH($B163, 'SD Out of Formula'!$B:$B, 0)), 0)</f>
        <v>0</v>
      </c>
      <c r="J163" s="154">
        <f>_xlfn.IFNA(INDEX('ISD Operating'!P:P, MATCH($B163, 'ISD Operating'!$B:$B, 0)), 0)</f>
        <v>178.78</v>
      </c>
      <c r="K163" s="154">
        <f>_xlfn.IFNA(INDEX('ISD Operating'!AA:AA, MATCH($B163, 'ISD Operating'!$B:$B, 0)), 0)</f>
        <v>1284.96</v>
      </c>
      <c r="L163" s="154">
        <f>_xlfn.IFNA(INDEX('ISD Operating'!AL:AL, MATCH($B163, 'ISD Operating'!$B:$B, 0)), 0)</f>
        <v>558.67999999999995</v>
      </c>
      <c r="M163" s="154">
        <f>_xlfn.IFNA(INDEX('ISD Operating'!AW:AW, MATCH($B163, 'ISD Operating'!B:B, 0)), 0)</f>
        <v>0</v>
      </c>
      <c r="N163" s="155">
        <f t="shared" si="6"/>
        <v>2022.42</v>
      </c>
      <c r="O163" s="180" t="s">
        <v>1679</v>
      </c>
      <c r="P163" s="180">
        <f t="shared" si="7"/>
        <v>2022.42</v>
      </c>
      <c r="Q163" s="180">
        <f t="shared" si="8"/>
        <v>0</v>
      </c>
      <c r="R163" s="1"/>
    </row>
    <row r="164" spans="1:18" ht="12.75" x14ac:dyDescent="0.2">
      <c r="A164" s="159" t="s">
        <v>1005</v>
      </c>
      <c r="B164" s="156" t="s">
        <v>112</v>
      </c>
      <c r="C164" s="153" t="s">
        <v>6</v>
      </c>
      <c r="D164" s="200" t="s">
        <v>1592</v>
      </c>
      <c r="E164" s="154">
        <f>_xlfn.IFNA(INDEX('SD-ISD Debt,Sinking,Recr'!K:K, MATCH($B164, 'SD-ISD Debt,Sinking,Recr'!$B:$B, 0)), 0)</f>
        <v>2308.5100000000002</v>
      </c>
      <c r="F164" s="154">
        <f>_xlfn.IFNA(INDEX('SD-ISD Debt,Sinking,Recr'!V:V, MATCH($B164, 'SD-ISD Debt,Sinking,Recr'!$B:$B, 0)), 0)</f>
        <v>0</v>
      </c>
      <c r="G164" s="154">
        <f>_xlfn.IFNA(INDEX('SD-ISD Debt,Sinking,Recr'!AI:AI, MATCH($B164, 'SD-ISD Debt,Sinking,Recr'!$B:$B, 0)), 0)</f>
        <v>0</v>
      </c>
      <c r="H164" s="154">
        <f>_xlfn.IFNA(INDEX('SD Hold Harmless'!N:N, MATCH($B164, 'SD Hold Harmless'!$B:$B, 0)), 0)</f>
        <v>0</v>
      </c>
      <c r="I164" s="154">
        <f>_xlfn.IFNA(INDEX('SD Out of Formula'!J:J, MATCH($B164, 'SD Out of Formula'!$B:$B, 0)), 0)</f>
        <v>0</v>
      </c>
      <c r="J164" s="154">
        <f>_xlfn.IFNA(INDEX('ISD Operating'!P:P, MATCH($B164, 'ISD Operating'!$B:$B, 0)), 0)</f>
        <v>0</v>
      </c>
      <c r="K164" s="154">
        <f>_xlfn.IFNA(INDEX('ISD Operating'!AA:AA, MATCH($B164, 'ISD Operating'!$B:$B, 0)), 0)</f>
        <v>0</v>
      </c>
      <c r="L164" s="154">
        <f>_xlfn.IFNA(INDEX('ISD Operating'!AL:AL, MATCH($B164, 'ISD Operating'!$B:$B, 0)), 0)</f>
        <v>0</v>
      </c>
      <c r="M164" s="154">
        <f>_xlfn.IFNA(INDEX('ISD Operating'!AW:AW, MATCH($B164, 'ISD Operating'!B:B, 0)), 0)</f>
        <v>0</v>
      </c>
      <c r="N164" s="155">
        <f t="shared" si="6"/>
        <v>2308.5100000000002</v>
      </c>
      <c r="O164" s="180" t="s">
        <v>1679</v>
      </c>
      <c r="P164" s="180">
        <f t="shared" si="7"/>
        <v>2308.5100000000002</v>
      </c>
      <c r="Q164" s="180">
        <f t="shared" si="8"/>
        <v>0</v>
      </c>
      <c r="R164" s="1"/>
    </row>
    <row r="165" spans="1:18" ht="12.75" x14ac:dyDescent="0.2">
      <c r="A165" s="159" t="s">
        <v>1006</v>
      </c>
      <c r="B165" s="156" t="s">
        <v>362</v>
      </c>
      <c r="C165" s="153" t="s">
        <v>6</v>
      </c>
      <c r="D165" s="200" t="s">
        <v>1592</v>
      </c>
      <c r="E165" s="154">
        <f>_xlfn.IFNA(INDEX('SD-ISD Debt,Sinking,Recr'!K:K, MATCH($B165, 'SD-ISD Debt,Sinking,Recr'!$B:$B, 0)), 0)</f>
        <v>0</v>
      </c>
      <c r="F165" s="154">
        <f>_xlfn.IFNA(INDEX('SD-ISD Debt,Sinking,Recr'!V:V, MATCH($B165, 'SD-ISD Debt,Sinking,Recr'!$B:$B, 0)), 0)</f>
        <v>0</v>
      </c>
      <c r="G165" s="154">
        <f>_xlfn.IFNA(INDEX('SD-ISD Debt,Sinking,Recr'!AI:AI, MATCH($B165, 'SD-ISD Debt,Sinking,Recr'!$B:$B, 0)), 0)</f>
        <v>0</v>
      </c>
      <c r="H165" s="154">
        <f>_xlfn.IFNA(INDEX('SD Hold Harmless'!N:N, MATCH($B165, 'SD Hold Harmless'!$B:$B, 0)), 0)</f>
        <v>0</v>
      </c>
      <c r="I165" s="154">
        <f>_xlfn.IFNA(INDEX('SD Out of Formula'!J:J, MATCH($B165, 'SD Out of Formula'!$B:$B, 0)), 0)</f>
        <v>0</v>
      </c>
      <c r="J165" s="154">
        <f>_xlfn.IFNA(INDEX('ISD Operating'!P:P, MATCH($B165, 'ISD Operating'!$B:$B, 0)), 0)</f>
        <v>0</v>
      </c>
      <c r="K165" s="154">
        <f>_xlfn.IFNA(INDEX('ISD Operating'!AA:AA, MATCH($B165, 'ISD Operating'!$B:$B, 0)), 0)</f>
        <v>0</v>
      </c>
      <c r="L165" s="154">
        <f>_xlfn.IFNA(INDEX('ISD Operating'!AL:AL, MATCH($B165, 'ISD Operating'!$B:$B, 0)), 0)</f>
        <v>0</v>
      </c>
      <c r="M165" s="154">
        <f>_xlfn.IFNA(INDEX('ISD Operating'!AW:AW, MATCH($B165, 'ISD Operating'!B:B, 0)), 0)</f>
        <v>0</v>
      </c>
      <c r="N165" s="155">
        <f t="shared" si="6"/>
        <v>0</v>
      </c>
      <c r="O165" s="180" t="s">
        <v>1573</v>
      </c>
      <c r="P165" s="180">
        <f t="shared" si="7"/>
        <v>0</v>
      </c>
      <c r="Q165" s="180">
        <f t="shared" si="8"/>
        <v>0</v>
      </c>
      <c r="R165" s="1"/>
    </row>
    <row r="166" spans="1:18" ht="12.75" x14ac:dyDescent="0.2">
      <c r="A166" s="159" t="s">
        <v>1007</v>
      </c>
      <c r="B166" s="156" t="s">
        <v>641</v>
      </c>
      <c r="C166" s="153" t="s">
        <v>6</v>
      </c>
      <c r="D166" s="200" t="s">
        <v>1592</v>
      </c>
      <c r="E166" s="154">
        <f>_xlfn.IFNA(INDEX('SD-ISD Debt,Sinking,Recr'!K:K, MATCH($B166, 'SD-ISD Debt,Sinking,Recr'!$B:$B, 0)), 0)</f>
        <v>0</v>
      </c>
      <c r="F166" s="154">
        <f>_xlfn.IFNA(INDEX('SD-ISD Debt,Sinking,Recr'!V:V, MATCH($B166, 'SD-ISD Debt,Sinking,Recr'!$B:$B, 0)), 0)</f>
        <v>0</v>
      </c>
      <c r="G166" s="154">
        <f>_xlfn.IFNA(INDEX('SD-ISD Debt,Sinking,Recr'!AI:AI, MATCH($B166, 'SD-ISD Debt,Sinking,Recr'!$B:$B, 0)), 0)</f>
        <v>0</v>
      </c>
      <c r="H166" s="154">
        <f>_xlfn.IFNA(INDEX('SD Hold Harmless'!N:N, MATCH($B166, 'SD Hold Harmless'!$B:$B, 0)), 0)</f>
        <v>0</v>
      </c>
      <c r="I166" s="154">
        <f>_xlfn.IFNA(INDEX('SD Out of Formula'!J:J, MATCH($B166, 'SD Out of Formula'!$B:$B, 0)), 0)</f>
        <v>0</v>
      </c>
      <c r="J166" s="154">
        <f>_xlfn.IFNA(INDEX('ISD Operating'!P:P, MATCH($B166, 'ISD Operating'!$B:$B, 0)), 0)</f>
        <v>0</v>
      </c>
      <c r="K166" s="154">
        <f>_xlfn.IFNA(INDEX('ISD Operating'!AA:AA, MATCH($B166, 'ISD Operating'!$B:$B, 0)), 0)</f>
        <v>0</v>
      </c>
      <c r="L166" s="154">
        <f>_xlfn.IFNA(INDEX('ISD Operating'!AL:AL, MATCH($B166, 'ISD Operating'!$B:$B, 0)), 0)</f>
        <v>0</v>
      </c>
      <c r="M166" s="154">
        <f>_xlfn.IFNA(INDEX('ISD Operating'!AW:AW, MATCH($B166, 'ISD Operating'!B:B, 0)), 0)</f>
        <v>0</v>
      </c>
      <c r="N166" s="155">
        <f t="shared" si="6"/>
        <v>0</v>
      </c>
      <c r="O166" s="180" t="s">
        <v>1573</v>
      </c>
      <c r="P166" s="180">
        <f t="shared" si="7"/>
        <v>0</v>
      </c>
      <c r="Q166" s="180">
        <f t="shared" si="8"/>
        <v>0</v>
      </c>
      <c r="R166" s="1"/>
    </row>
    <row r="167" spans="1:18" ht="12.75" x14ac:dyDescent="0.2">
      <c r="A167" s="159" t="s">
        <v>1008</v>
      </c>
      <c r="B167" s="156" t="s">
        <v>649</v>
      </c>
      <c r="C167" s="153" t="s">
        <v>6</v>
      </c>
      <c r="D167" s="200" t="s">
        <v>1592</v>
      </c>
      <c r="E167" s="154">
        <f>_xlfn.IFNA(INDEX('SD-ISD Debt,Sinking,Recr'!K:K, MATCH($B167, 'SD-ISD Debt,Sinking,Recr'!$B:$B, 0)), 0)</f>
        <v>0</v>
      </c>
      <c r="F167" s="154">
        <f>_xlfn.IFNA(INDEX('SD-ISD Debt,Sinking,Recr'!V:V, MATCH($B167, 'SD-ISD Debt,Sinking,Recr'!$B:$B, 0)), 0)</f>
        <v>0</v>
      </c>
      <c r="G167" s="154">
        <f>_xlfn.IFNA(INDEX('SD-ISD Debt,Sinking,Recr'!AI:AI, MATCH($B167, 'SD-ISD Debt,Sinking,Recr'!$B:$B, 0)), 0)</f>
        <v>0</v>
      </c>
      <c r="H167" s="154">
        <f>_xlfn.IFNA(INDEX('SD Hold Harmless'!N:N, MATCH($B167, 'SD Hold Harmless'!$B:$B, 0)), 0)</f>
        <v>0</v>
      </c>
      <c r="I167" s="154">
        <f>_xlfn.IFNA(INDEX('SD Out of Formula'!J:J, MATCH($B167, 'SD Out of Formula'!$B:$B, 0)), 0)</f>
        <v>0</v>
      </c>
      <c r="J167" s="154">
        <f>_xlfn.IFNA(INDEX('ISD Operating'!P:P, MATCH($B167, 'ISD Operating'!$B:$B, 0)), 0)</f>
        <v>0</v>
      </c>
      <c r="K167" s="154">
        <f>_xlfn.IFNA(INDEX('ISD Operating'!AA:AA, MATCH($B167, 'ISD Operating'!$B:$B, 0)), 0)</f>
        <v>0</v>
      </c>
      <c r="L167" s="154">
        <f>_xlfn.IFNA(INDEX('ISD Operating'!AL:AL, MATCH($B167, 'ISD Operating'!$B:$B, 0)), 0)</f>
        <v>0</v>
      </c>
      <c r="M167" s="154">
        <f>_xlfn.IFNA(INDEX('ISD Operating'!AW:AW, MATCH($B167, 'ISD Operating'!B:B, 0)), 0)</f>
        <v>0</v>
      </c>
      <c r="N167" s="155">
        <f t="shared" si="6"/>
        <v>0</v>
      </c>
      <c r="O167" s="180" t="s">
        <v>1573</v>
      </c>
      <c r="P167" s="180">
        <f t="shared" si="7"/>
        <v>0</v>
      </c>
      <c r="Q167" s="180">
        <f t="shared" si="8"/>
        <v>0</v>
      </c>
      <c r="R167" s="1"/>
    </row>
    <row r="168" spans="1:18" ht="63.75" x14ac:dyDescent="0.2">
      <c r="A168" s="159" t="s">
        <v>1575</v>
      </c>
      <c r="B168" s="152" t="s">
        <v>622</v>
      </c>
      <c r="C168" s="153" t="s">
        <v>29</v>
      </c>
      <c r="D168" s="200" t="s">
        <v>1599</v>
      </c>
      <c r="E168" s="154">
        <f>_xlfn.IFNA(INDEX('SD-ISD Debt,Sinking,Recr'!K:K, MATCH($B168, 'SD-ISD Debt,Sinking,Recr'!$B:$B, 0)), 0)</f>
        <v>0</v>
      </c>
      <c r="F168" s="154">
        <f>_xlfn.IFNA(INDEX('SD-ISD Debt,Sinking,Recr'!V:V, MATCH($B168, 'SD-ISD Debt,Sinking,Recr'!$B:$B, 0)), 0)</f>
        <v>0</v>
      </c>
      <c r="G168" s="154">
        <f>_xlfn.IFNA(INDEX('SD-ISD Debt,Sinking,Recr'!AI:AI, MATCH($B168, 'SD-ISD Debt,Sinking,Recr'!$B:$B, 0)), 0)</f>
        <v>0</v>
      </c>
      <c r="H168" s="154">
        <f>_xlfn.IFNA(INDEX('SD Hold Harmless'!N:N, MATCH($B168, 'SD Hold Harmless'!$B:$B, 0)), 0)</f>
        <v>0</v>
      </c>
      <c r="I168" s="154">
        <f>_xlfn.IFNA(INDEX('SD Out of Formula'!J:J, MATCH($B168, 'SD Out of Formula'!$B:$B, 0)), 0)</f>
        <v>0</v>
      </c>
      <c r="J168" s="154">
        <f>_xlfn.IFNA(INDEX('ISD Operating'!P:P, MATCH($B168, 'ISD Operating'!$B:$B, 0)), 0)</f>
        <v>4573.2</v>
      </c>
      <c r="K168" s="154">
        <f>_xlfn.IFNA(INDEX('ISD Operating'!AA:AA, MATCH($B168, 'ISD Operating'!$B:$B, 0)), 0)</f>
        <v>46344.54</v>
      </c>
      <c r="L168" s="154">
        <f>_xlfn.IFNA(INDEX('ISD Operating'!AL:AL, MATCH($B168, 'ISD Operating'!$B:$B, 0)), 0)</f>
        <v>16980.37</v>
      </c>
      <c r="M168" s="154">
        <f>_xlfn.IFNA(INDEX('ISD Operating'!AW:AW, MATCH($B168, 'ISD Operating'!B:B, 0)), 0)</f>
        <v>0</v>
      </c>
      <c r="N168" s="155">
        <f t="shared" si="6"/>
        <v>67898.11</v>
      </c>
      <c r="O168" s="180" t="s">
        <v>1679</v>
      </c>
      <c r="P168" s="180">
        <f t="shared" si="7"/>
        <v>67898.11</v>
      </c>
      <c r="Q168" s="180">
        <f t="shared" si="8"/>
        <v>0</v>
      </c>
      <c r="R168" s="1"/>
    </row>
    <row r="169" spans="1:18" ht="38.25" x14ac:dyDescent="0.2">
      <c r="A169" s="159" t="s">
        <v>1009</v>
      </c>
      <c r="B169" s="152" t="s">
        <v>623</v>
      </c>
      <c r="C169" s="153" t="s">
        <v>6</v>
      </c>
      <c r="D169" s="200" t="s">
        <v>1010</v>
      </c>
      <c r="E169" s="154">
        <f>_xlfn.IFNA(INDEX('SD-ISD Debt,Sinking,Recr'!K:K, MATCH($B169, 'SD-ISD Debt,Sinking,Recr'!$B:$B, 0)), 0)</f>
        <v>119444.48</v>
      </c>
      <c r="F169" s="154">
        <f>_xlfn.IFNA(INDEX('SD-ISD Debt,Sinking,Recr'!V:V, MATCH($B169, 'SD-ISD Debt,Sinking,Recr'!$B:$B, 0)), 0)</f>
        <v>0</v>
      </c>
      <c r="G169" s="154">
        <f>_xlfn.IFNA(INDEX('SD-ISD Debt,Sinking,Recr'!AI:AI, MATCH($B169, 'SD-ISD Debt,Sinking,Recr'!$B:$B, 0)), 0)</f>
        <v>0</v>
      </c>
      <c r="H169" s="154">
        <f>_xlfn.IFNA(INDEX('SD Hold Harmless'!N:N, MATCH($B169, 'SD Hold Harmless'!$B:$B, 0)), 0)</f>
        <v>0</v>
      </c>
      <c r="I169" s="154">
        <f>_xlfn.IFNA(INDEX('SD Out of Formula'!J:J, MATCH($B169, 'SD Out of Formula'!$B:$B, 0)), 0)</f>
        <v>0</v>
      </c>
      <c r="J169" s="154">
        <f>_xlfn.IFNA(INDEX('ISD Operating'!P:P, MATCH($B169, 'ISD Operating'!$B:$B, 0)), 0)</f>
        <v>0</v>
      </c>
      <c r="K169" s="154">
        <f>_xlfn.IFNA(INDEX('ISD Operating'!AA:AA, MATCH($B169, 'ISD Operating'!$B:$B, 0)), 0)</f>
        <v>0</v>
      </c>
      <c r="L169" s="154">
        <f>_xlfn.IFNA(INDEX('ISD Operating'!AL:AL, MATCH($B169, 'ISD Operating'!$B:$B, 0)), 0)</f>
        <v>0</v>
      </c>
      <c r="M169" s="154">
        <f>_xlfn.IFNA(INDEX('ISD Operating'!AW:AW, MATCH($B169, 'ISD Operating'!B:B, 0)), 0)</f>
        <v>0</v>
      </c>
      <c r="N169" s="155">
        <f t="shared" si="6"/>
        <v>119444.48</v>
      </c>
      <c r="O169" s="180" t="s">
        <v>1679</v>
      </c>
      <c r="P169" s="180">
        <f t="shared" si="7"/>
        <v>119444.48</v>
      </c>
      <c r="Q169" s="180">
        <f t="shared" si="8"/>
        <v>0</v>
      </c>
      <c r="R169" s="1"/>
    </row>
    <row r="170" spans="1:18" ht="25.5" x14ac:dyDescent="0.2">
      <c r="A170" s="159" t="s">
        <v>1011</v>
      </c>
      <c r="B170" s="152" t="s">
        <v>145</v>
      </c>
      <c r="C170" s="153" t="s">
        <v>6</v>
      </c>
      <c r="D170" s="200" t="s">
        <v>1012</v>
      </c>
      <c r="E170" s="154">
        <f>_xlfn.IFNA(INDEX('SD-ISD Debt,Sinking,Recr'!K:K, MATCH($B170, 'SD-ISD Debt,Sinking,Recr'!$B:$B, 0)), 0)</f>
        <v>0</v>
      </c>
      <c r="F170" s="154">
        <f>_xlfn.IFNA(INDEX('SD-ISD Debt,Sinking,Recr'!V:V, MATCH($B170, 'SD-ISD Debt,Sinking,Recr'!$B:$B, 0)), 0)</f>
        <v>0</v>
      </c>
      <c r="G170" s="154">
        <f>_xlfn.IFNA(INDEX('SD-ISD Debt,Sinking,Recr'!AI:AI, MATCH($B170, 'SD-ISD Debt,Sinking,Recr'!$B:$B, 0)), 0)</f>
        <v>0</v>
      </c>
      <c r="H170" s="154">
        <f>_xlfn.IFNA(INDEX('SD Hold Harmless'!N:N, MATCH($B170, 'SD Hold Harmless'!$B:$B, 0)), 0)</f>
        <v>0</v>
      </c>
      <c r="I170" s="154">
        <f>_xlfn.IFNA(INDEX('SD Out of Formula'!J:J, MATCH($B170, 'SD Out of Formula'!$B:$B, 0)), 0)</f>
        <v>0</v>
      </c>
      <c r="J170" s="154">
        <f>_xlfn.IFNA(INDEX('ISD Operating'!P:P, MATCH($B170, 'ISD Operating'!$B:$B, 0)), 0)</f>
        <v>0</v>
      </c>
      <c r="K170" s="154">
        <f>_xlfn.IFNA(INDEX('ISD Operating'!AA:AA, MATCH($B170, 'ISD Operating'!$B:$B, 0)), 0)</f>
        <v>0</v>
      </c>
      <c r="L170" s="154">
        <f>_xlfn.IFNA(INDEX('ISD Operating'!AL:AL, MATCH($B170, 'ISD Operating'!$B:$B, 0)), 0)</f>
        <v>0</v>
      </c>
      <c r="M170" s="154">
        <f>_xlfn.IFNA(INDEX('ISD Operating'!AW:AW, MATCH($B170, 'ISD Operating'!B:B, 0)), 0)</f>
        <v>0</v>
      </c>
      <c r="N170" s="155">
        <f t="shared" si="6"/>
        <v>0</v>
      </c>
      <c r="O170" s="180" t="s">
        <v>1573</v>
      </c>
      <c r="P170" s="180">
        <f t="shared" si="7"/>
        <v>0</v>
      </c>
      <c r="Q170" s="180">
        <f t="shared" si="8"/>
        <v>0</v>
      </c>
      <c r="R170" s="1"/>
    </row>
    <row r="171" spans="1:18" ht="25.5" x14ac:dyDescent="0.2">
      <c r="A171" s="159" t="s">
        <v>1013</v>
      </c>
      <c r="B171" s="152" t="s">
        <v>382</v>
      </c>
      <c r="C171" s="153" t="s">
        <v>6</v>
      </c>
      <c r="D171" s="200" t="s">
        <v>1012</v>
      </c>
      <c r="E171" s="154">
        <f>_xlfn.IFNA(INDEX('SD-ISD Debt,Sinking,Recr'!K:K, MATCH($B171, 'SD-ISD Debt,Sinking,Recr'!$B:$B, 0)), 0)</f>
        <v>2624.31</v>
      </c>
      <c r="F171" s="154">
        <f>_xlfn.IFNA(INDEX('SD-ISD Debt,Sinking,Recr'!V:V, MATCH($B171, 'SD-ISD Debt,Sinking,Recr'!$B:$B, 0)), 0)</f>
        <v>0</v>
      </c>
      <c r="G171" s="154">
        <f>_xlfn.IFNA(INDEX('SD-ISD Debt,Sinking,Recr'!AI:AI, MATCH($B171, 'SD-ISD Debt,Sinking,Recr'!$B:$B, 0)), 0)</f>
        <v>0</v>
      </c>
      <c r="H171" s="154">
        <f>_xlfn.IFNA(INDEX('SD Hold Harmless'!N:N, MATCH($B171, 'SD Hold Harmless'!$B:$B, 0)), 0)</f>
        <v>0</v>
      </c>
      <c r="I171" s="154">
        <f>_xlfn.IFNA(INDEX('SD Out of Formula'!J:J, MATCH($B171, 'SD Out of Formula'!$B:$B, 0)), 0)</f>
        <v>0</v>
      </c>
      <c r="J171" s="154">
        <f>_xlfn.IFNA(INDEX('ISD Operating'!P:P, MATCH($B171, 'ISD Operating'!$B:$B, 0)), 0)</f>
        <v>0</v>
      </c>
      <c r="K171" s="154">
        <f>_xlfn.IFNA(INDEX('ISD Operating'!AA:AA, MATCH($B171, 'ISD Operating'!$B:$B, 0)), 0)</f>
        <v>0</v>
      </c>
      <c r="L171" s="154">
        <f>_xlfn.IFNA(INDEX('ISD Operating'!AL:AL, MATCH($B171, 'ISD Operating'!$B:$B, 0)), 0)</f>
        <v>0</v>
      </c>
      <c r="M171" s="154">
        <f>_xlfn.IFNA(INDEX('ISD Operating'!AW:AW, MATCH($B171, 'ISD Operating'!B:B, 0)), 0)</f>
        <v>0</v>
      </c>
      <c r="N171" s="155">
        <f t="shared" si="6"/>
        <v>2624.31</v>
      </c>
      <c r="O171" s="180" t="s">
        <v>1680</v>
      </c>
      <c r="P171" s="180">
        <f t="shared" si="7"/>
        <v>0</v>
      </c>
      <c r="Q171" s="180">
        <f t="shared" si="8"/>
        <v>2624.31</v>
      </c>
      <c r="R171" s="1"/>
    </row>
    <row r="172" spans="1:18" ht="51" x14ac:dyDescent="0.2">
      <c r="A172" s="159" t="s">
        <v>725</v>
      </c>
      <c r="B172" s="152" t="s">
        <v>307</v>
      </c>
      <c r="C172" s="153" t="s">
        <v>29</v>
      </c>
      <c r="D172" s="200" t="s">
        <v>1600</v>
      </c>
      <c r="E172" s="154">
        <f>_xlfn.IFNA(INDEX('SD-ISD Debt,Sinking,Recr'!K:K, MATCH($B172, 'SD-ISD Debt,Sinking,Recr'!$B:$B, 0)), 0)</f>
        <v>0</v>
      </c>
      <c r="F172" s="154">
        <f>_xlfn.IFNA(INDEX('SD-ISD Debt,Sinking,Recr'!V:V, MATCH($B172, 'SD-ISD Debt,Sinking,Recr'!$B:$B, 0)), 0)</f>
        <v>0</v>
      </c>
      <c r="G172" s="154">
        <f>_xlfn.IFNA(INDEX('SD-ISD Debt,Sinking,Recr'!AI:AI, MATCH($B172, 'SD-ISD Debt,Sinking,Recr'!$B:$B, 0)), 0)</f>
        <v>0</v>
      </c>
      <c r="H172" s="154">
        <f>_xlfn.IFNA(INDEX('SD Hold Harmless'!N:N, MATCH($B172, 'SD Hold Harmless'!$B:$B, 0)), 0)</f>
        <v>0</v>
      </c>
      <c r="I172" s="154">
        <f>_xlfn.IFNA(INDEX('SD Out of Formula'!J:J, MATCH($B172, 'SD Out of Formula'!$B:$B, 0)), 0)</f>
        <v>0</v>
      </c>
      <c r="J172" s="154">
        <f>_xlfn.IFNA(INDEX('ISD Operating'!P:P, MATCH($B172, 'ISD Operating'!$B:$B, 0)), 0)</f>
        <v>21185.16</v>
      </c>
      <c r="K172" s="154">
        <f>_xlfn.IFNA(INDEX('ISD Operating'!AA:AA, MATCH($B172, 'ISD Operating'!$B:$B, 0)), 0)</f>
        <v>323755.65999999997</v>
      </c>
      <c r="L172" s="154">
        <f>_xlfn.IFNA(INDEX('ISD Operating'!AL:AL, MATCH($B172, 'ISD Operating'!$B:$B, 0)), 0)</f>
        <v>0</v>
      </c>
      <c r="M172" s="154">
        <f>_xlfn.IFNA(INDEX('ISD Operating'!AW:AW, MATCH($B172, 'ISD Operating'!B:B, 0)), 0)</f>
        <v>0</v>
      </c>
      <c r="N172" s="155">
        <f t="shared" si="6"/>
        <v>344940.81999999995</v>
      </c>
      <c r="O172" s="180" t="s">
        <v>1679</v>
      </c>
      <c r="P172" s="180">
        <f t="shared" si="7"/>
        <v>344940.81999999995</v>
      </c>
      <c r="Q172" s="180">
        <f t="shared" si="8"/>
        <v>0</v>
      </c>
      <c r="R172" s="1"/>
    </row>
    <row r="173" spans="1:18" ht="38.25" x14ac:dyDescent="0.2">
      <c r="A173" s="159" t="s">
        <v>1014</v>
      </c>
      <c r="B173" s="152" t="s">
        <v>36</v>
      </c>
      <c r="C173" s="153" t="s">
        <v>6</v>
      </c>
      <c r="D173" s="200" t="s">
        <v>1015</v>
      </c>
      <c r="E173" s="154">
        <f>_xlfn.IFNA(INDEX('SD-ISD Debt,Sinking,Recr'!K:K, MATCH($B173, 'SD-ISD Debt,Sinking,Recr'!$B:$B, 0)), 0)</f>
        <v>0</v>
      </c>
      <c r="F173" s="154">
        <f>_xlfn.IFNA(INDEX('SD-ISD Debt,Sinking,Recr'!V:V, MATCH($B173, 'SD-ISD Debt,Sinking,Recr'!$B:$B, 0)), 0)</f>
        <v>0</v>
      </c>
      <c r="G173" s="154">
        <f>_xlfn.IFNA(INDEX('SD-ISD Debt,Sinking,Recr'!AI:AI, MATCH($B173, 'SD-ISD Debt,Sinking,Recr'!$B:$B, 0)), 0)</f>
        <v>0</v>
      </c>
      <c r="H173" s="154">
        <f>_xlfn.IFNA(INDEX('SD Hold Harmless'!N:N, MATCH($B173, 'SD Hold Harmless'!$B:$B, 0)), 0)</f>
        <v>0</v>
      </c>
      <c r="I173" s="154">
        <f>_xlfn.IFNA(INDEX('SD Out of Formula'!J:J, MATCH($B173, 'SD Out of Formula'!$B:$B, 0)), 0)</f>
        <v>0</v>
      </c>
      <c r="J173" s="154">
        <f>_xlfn.IFNA(INDEX('ISD Operating'!P:P, MATCH($B173, 'ISD Operating'!$B:$B, 0)), 0)</f>
        <v>0</v>
      </c>
      <c r="K173" s="154">
        <f>_xlfn.IFNA(INDEX('ISD Operating'!AA:AA, MATCH($B173, 'ISD Operating'!$B:$B, 0)), 0)</f>
        <v>0</v>
      </c>
      <c r="L173" s="154">
        <f>_xlfn.IFNA(INDEX('ISD Operating'!AL:AL, MATCH($B173, 'ISD Operating'!$B:$B, 0)), 0)</f>
        <v>0</v>
      </c>
      <c r="M173" s="154">
        <f>_xlfn.IFNA(INDEX('ISD Operating'!AW:AW, MATCH($B173, 'ISD Operating'!B:B, 0)), 0)</f>
        <v>0</v>
      </c>
      <c r="N173" s="155">
        <f t="shared" si="6"/>
        <v>0</v>
      </c>
      <c r="O173" s="180" t="s">
        <v>1573</v>
      </c>
      <c r="P173" s="180">
        <f t="shared" si="7"/>
        <v>0</v>
      </c>
      <c r="Q173" s="180">
        <f t="shared" si="8"/>
        <v>0</v>
      </c>
      <c r="R173" s="1"/>
    </row>
    <row r="174" spans="1:18" ht="12.75" x14ac:dyDescent="0.2">
      <c r="A174" s="159" t="s">
        <v>1016</v>
      </c>
      <c r="B174" s="152" t="s">
        <v>54</v>
      </c>
      <c r="C174" s="153" t="s">
        <v>6</v>
      </c>
      <c r="D174" s="200" t="s">
        <v>1017</v>
      </c>
      <c r="E174" s="154">
        <f>_xlfn.IFNA(INDEX('SD-ISD Debt,Sinking,Recr'!K:K, MATCH($B174, 'SD-ISD Debt,Sinking,Recr'!$B:$B, 0)), 0)</f>
        <v>4739.54</v>
      </c>
      <c r="F174" s="154">
        <f>_xlfn.IFNA(INDEX('SD-ISD Debt,Sinking,Recr'!V:V, MATCH($B174, 'SD-ISD Debt,Sinking,Recr'!$B:$B, 0)), 0)</f>
        <v>0</v>
      </c>
      <c r="G174" s="154">
        <f>_xlfn.IFNA(INDEX('SD-ISD Debt,Sinking,Recr'!AI:AI, MATCH($B174, 'SD-ISD Debt,Sinking,Recr'!$B:$B, 0)), 0)</f>
        <v>0</v>
      </c>
      <c r="H174" s="154">
        <f>_xlfn.IFNA(INDEX('SD Hold Harmless'!N:N, MATCH($B174, 'SD Hold Harmless'!$B:$B, 0)), 0)</f>
        <v>0</v>
      </c>
      <c r="I174" s="154">
        <f>_xlfn.IFNA(INDEX('SD Out of Formula'!J:J, MATCH($B174, 'SD Out of Formula'!$B:$B, 0)), 0)</f>
        <v>0</v>
      </c>
      <c r="J174" s="154">
        <f>_xlfn.IFNA(INDEX('ISD Operating'!P:P, MATCH($B174, 'ISD Operating'!$B:$B, 0)), 0)</f>
        <v>0</v>
      </c>
      <c r="K174" s="154">
        <f>_xlfn.IFNA(INDEX('ISD Operating'!AA:AA, MATCH($B174, 'ISD Operating'!$B:$B, 0)), 0)</f>
        <v>0</v>
      </c>
      <c r="L174" s="154">
        <f>_xlfn.IFNA(INDEX('ISD Operating'!AL:AL, MATCH($B174, 'ISD Operating'!$B:$B, 0)), 0)</f>
        <v>0</v>
      </c>
      <c r="M174" s="154">
        <f>_xlfn.IFNA(INDEX('ISD Operating'!AW:AW, MATCH($B174, 'ISD Operating'!B:B, 0)), 0)</f>
        <v>0</v>
      </c>
      <c r="N174" s="155">
        <f t="shared" si="6"/>
        <v>4739.54</v>
      </c>
      <c r="O174" s="180" t="s">
        <v>1680</v>
      </c>
      <c r="P174" s="180">
        <f t="shared" si="7"/>
        <v>0</v>
      </c>
      <c r="Q174" s="180">
        <f t="shared" si="8"/>
        <v>4739.54</v>
      </c>
      <c r="R174" s="1"/>
    </row>
    <row r="175" spans="1:18" ht="38.25" x14ac:dyDescent="0.2">
      <c r="A175" s="159" t="s">
        <v>1018</v>
      </c>
      <c r="B175" s="152" t="s">
        <v>129</v>
      </c>
      <c r="C175" s="153" t="s">
        <v>6</v>
      </c>
      <c r="D175" s="200" t="s">
        <v>1019</v>
      </c>
      <c r="E175" s="154">
        <f>_xlfn.IFNA(INDEX('SD-ISD Debt,Sinking,Recr'!K:K, MATCH($B175, 'SD-ISD Debt,Sinking,Recr'!$B:$B, 0)), 0)</f>
        <v>91988.57</v>
      </c>
      <c r="F175" s="154">
        <f>_xlfn.IFNA(INDEX('SD-ISD Debt,Sinking,Recr'!V:V, MATCH($B175, 'SD-ISD Debt,Sinking,Recr'!$B:$B, 0)), 0)</f>
        <v>0</v>
      </c>
      <c r="G175" s="154">
        <f>_xlfn.IFNA(INDEX('SD-ISD Debt,Sinking,Recr'!AI:AI, MATCH($B175, 'SD-ISD Debt,Sinking,Recr'!$B:$B, 0)), 0)</f>
        <v>0</v>
      </c>
      <c r="H175" s="154">
        <f>_xlfn.IFNA(INDEX('SD Hold Harmless'!N:N, MATCH($B175, 'SD Hold Harmless'!$B:$B, 0)), 0)</f>
        <v>0</v>
      </c>
      <c r="I175" s="154">
        <f>_xlfn.IFNA(INDEX('SD Out of Formula'!J:J, MATCH($B175, 'SD Out of Formula'!$B:$B, 0)), 0)</f>
        <v>0</v>
      </c>
      <c r="J175" s="154">
        <f>_xlfn.IFNA(INDEX('ISD Operating'!P:P, MATCH($B175, 'ISD Operating'!$B:$B, 0)), 0)</f>
        <v>0</v>
      </c>
      <c r="K175" s="154">
        <f>_xlfn.IFNA(INDEX('ISD Operating'!AA:AA, MATCH($B175, 'ISD Operating'!$B:$B, 0)), 0)</f>
        <v>0</v>
      </c>
      <c r="L175" s="154">
        <f>_xlfn.IFNA(INDEX('ISD Operating'!AL:AL, MATCH($B175, 'ISD Operating'!$B:$B, 0)), 0)</f>
        <v>0</v>
      </c>
      <c r="M175" s="154">
        <f>_xlfn.IFNA(INDEX('ISD Operating'!AW:AW, MATCH($B175, 'ISD Operating'!B:B, 0)), 0)</f>
        <v>0</v>
      </c>
      <c r="N175" s="155">
        <f t="shared" si="6"/>
        <v>91988.57</v>
      </c>
      <c r="O175" s="180" t="s">
        <v>1680</v>
      </c>
      <c r="P175" s="180">
        <f t="shared" si="7"/>
        <v>0</v>
      </c>
      <c r="Q175" s="180">
        <f t="shared" si="8"/>
        <v>91988.57</v>
      </c>
      <c r="R175" s="1"/>
    </row>
    <row r="176" spans="1:18" ht="12.75" x14ac:dyDescent="0.2">
      <c r="A176" s="159" t="s">
        <v>1020</v>
      </c>
      <c r="B176" s="152" t="s">
        <v>281</v>
      </c>
      <c r="C176" s="153" t="s">
        <v>6</v>
      </c>
      <c r="D176" s="200" t="s">
        <v>1021</v>
      </c>
      <c r="E176" s="154">
        <f>_xlfn.IFNA(INDEX('SD-ISD Debt,Sinking,Recr'!K:K, MATCH($B176, 'SD-ISD Debt,Sinking,Recr'!$B:$B, 0)), 0)</f>
        <v>0</v>
      </c>
      <c r="F176" s="154">
        <f>_xlfn.IFNA(INDEX('SD-ISD Debt,Sinking,Recr'!V:V, MATCH($B176, 'SD-ISD Debt,Sinking,Recr'!$B:$B, 0)), 0)</f>
        <v>679.27</v>
      </c>
      <c r="G176" s="154">
        <f>_xlfn.IFNA(INDEX('SD-ISD Debt,Sinking,Recr'!AI:AI, MATCH($B176, 'SD-ISD Debt,Sinking,Recr'!$B:$B, 0)), 0)</f>
        <v>0</v>
      </c>
      <c r="H176" s="154">
        <f>_xlfn.IFNA(INDEX('SD Hold Harmless'!N:N, MATCH($B176, 'SD Hold Harmless'!$B:$B, 0)), 0)</f>
        <v>0</v>
      </c>
      <c r="I176" s="154">
        <f>_xlfn.IFNA(INDEX('SD Out of Formula'!J:J, MATCH($B176, 'SD Out of Formula'!$B:$B, 0)), 0)</f>
        <v>0</v>
      </c>
      <c r="J176" s="154">
        <f>_xlfn.IFNA(INDEX('ISD Operating'!P:P, MATCH($B176, 'ISD Operating'!$B:$B, 0)), 0)</f>
        <v>0</v>
      </c>
      <c r="K176" s="154">
        <f>_xlfn.IFNA(INDEX('ISD Operating'!AA:AA, MATCH($B176, 'ISD Operating'!$B:$B, 0)), 0)</f>
        <v>0</v>
      </c>
      <c r="L176" s="154">
        <f>_xlfn.IFNA(INDEX('ISD Operating'!AL:AL, MATCH($B176, 'ISD Operating'!$B:$B, 0)), 0)</f>
        <v>0</v>
      </c>
      <c r="M176" s="154">
        <f>_xlfn.IFNA(INDEX('ISD Operating'!AW:AW, MATCH($B176, 'ISD Operating'!B:B, 0)), 0)</f>
        <v>0</v>
      </c>
      <c r="N176" s="155">
        <f t="shared" si="6"/>
        <v>679.27</v>
      </c>
      <c r="O176" s="180" t="s">
        <v>1680</v>
      </c>
      <c r="P176" s="180">
        <f t="shared" si="7"/>
        <v>0</v>
      </c>
      <c r="Q176" s="180">
        <f t="shared" si="8"/>
        <v>679.27</v>
      </c>
      <c r="R176" s="1"/>
    </row>
    <row r="177" spans="1:18" ht="12.75" x14ac:dyDescent="0.2">
      <c r="A177" s="159" t="s">
        <v>1022</v>
      </c>
      <c r="B177" s="152" t="s">
        <v>364</v>
      </c>
      <c r="C177" s="153" t="s">
        <v>6</v>
      </c>
      <c r="D177" s="200" t="s">
        <v>1023</v>
      </c>
      <c r="E177" s="154">
        <f>_xlfn.IFNA(INDEX('SD-ISD Debt,Sinking,Recr'!K:K, MATCH($B177, 'SD-ISD Debt,Sinking,Recr'!$B:$B, 0)), 0)</f>
        <v>0</v>
      </c>
      <c r="F177" s="154">
        <f>_xlfn.IFNA(INDEX('SD-ISD Debt,Sinking,Recr'!V:V, MATCH($B177, 'SD-ISD Debt,Sinking,Recr'!$B:$B, 0)), 0)</f>
        <v>0</v>
      </c>
      <c r="G177" s="154">
        <f>_xlfn.IFNA(INDEX('SD-ISD Debt,Sinking,Recr'!AI:AI, MATCH($B177, 'SD-ISD Debt,Sinking,Recr'!$B:$B, 0)), 0)</f>
        <v>0</v>
      </c>
      <c r="H177" s="154">
        <f>_xlfn.IFNA(INDEX('SD Hold Harmless'!N:N, MATCH($B177, 'SD Hold Harmless'!$B:$B, 0)), 0)</f>
        <v>0</v>
      </c>
      <c r="I177" s="154">
        <f>_xlfn.IFNA(INDEX('SD Out of Formula'!J:J, MATCH($B177, 'SD Out of Formula'!$B:$B, 0)), 0)</f>
        <v>0</v>
      </c>
      <c r="J177" s="154">
        <f>_xlfn.IFNA(INDEX('ISD Operating'!P:P, MATCH($B177, 'ISD Operating'!$B:$B, 0)), 0)</f>
        <v>0</v>
      </c>
      <c r="K177" s="154">
        <f>_xlfn.IFNA(INDEX('ISD Operating'!AA:AA, MATCH($B177, 'ISD Operating'!$B:$B, 0)), 0)</f>
        <v>0</v>
      </c>
      <c r="L177" s="154">
        <f>_xlfn.IFNA(INDEX('ISD Operating'!AL:AL, MATCH($B177, 'ISD Operating'!$B:$B, 0)), 0)</f>
        <v>0</v>
      </c>
      <c r="M177" s="154">
        <f>_xlfn.IFNA(INDEX('ISD Operating'!AW:AW, MATCH($B177, 'ISD Operating'!B:B, 0)), 0)</f>
        <v>0</v>
      </c>
      <c r="N177" s="155">
        <f t="shared" si="6"/>
        <v>0</v>
      </c>
      <c r="O177" s="180" t="s">
        <v>1573</v>
      </c>
      <c r="P177" s="180">
        <f t="shared" si="7"/>
        <v>0</v>
      </c>
      <c r="Q177" s="180">
        <f t="shared" si="8"/>
        <v>0</v>
      </c>
      <c r="R177" s="1"/>
    </row>
    <row r="178" spans="1:18" ht="38.25" x14ac:dyDescent="0.2">
      <c r="A178" s="159" t="s">
        <v>1024</v>
      </c>
      <c r="B178" s="152" t="s">
        <v>604</v>
      </c>
      <c r="C178" s="153" t="s">
        <v>6</v>
      </c>
      <c r="D178" s="200" t="s">
        <v>1025</v>
      </c>
      <c r="E178" s="154">
        <f>_xlfn.IFNA(INDEX('SD-ISD Debt,Sinking,Recr'!K:K, MATCH($B178, 'SD-ISD Debt,Sinking,Recr'!$B:$B, 0)), 0)</f>
        <v>73674.490000000005</v>
      </c>
      <c r="F178" s="154">
        <f>_xlfn.IFNA(INDEX('SD-ISD Debt,Sinking,Recr'!V:V, MATCH($B178, 'SD-ISD Debt,Sinking,Recr'!$B:$B, 0)), 0)</f>
        <v>0</v>
      </c>
      <c r="G178" s="154">
        <f>_xlfn.IFNA(INDEX('SD-ISD Debt,Sinking,Recr'!AI:AI, MATCH($B178, 'SD-ISD Debt,Sinking,Recr'!$B:$B, 0)), 0)</f>
        <v>0</v>
      </c>
      <c r="H178" s="154">
        <f>_xlfn.IFNA(INDEX('SD Hold Harmless'!N:N, MATCH($B178, 'SD Hold Harmless'!$B:$B, 0)), 0)</f>
        <v>0</v>
      </c>
      <c r="I178" s="154">
        <f>_xlfn.IFNA(INDEX('SD Out of Formula'!J:J, MATCH($B178, 'SD Out of Formula'!$B:$B, 0)), 0)</f>
        <v>0</v>
      </c>
      <c r="J178" s="154">
        <f>_xlfn.IFNA(INDEX('ISD Operating'!P:P, MATCH($B178, 'ISD Operating'!$B:$B, 0)), 0)</f>
        <v>0</v>
      </c>
      <c r="K178" s="154">
        <f>_xlfn.IFNA(INDEX('ISD Operating'!AA:AA, MATCH($B178, 'ISD Operating'!$B:$B, 0)), 0)</f>
        <v>0</v>
      </c>
      <c r="L178" s="154">
        <f>_xlfn.IFNA(INDEX('ISD Operating'!AL:AL, MATCH($B178, 'ISD Operating'!$B:$B, 0)), 0)</f>
        <v>0</v>
      </c>
      <c r="M178" s="154">
        <f>_xlfn.IFNA(INDEX('ISD Operating'!AW:AW, MATCH($B178, 'ISD Operating'!B:B, 0)), 0)</f>
        <v>0</v>
      </c>
      <c r="N178" s="155">
        <f t="shared" si="6"/>
        <v>73674.490000000005</v>
      </c>
      <c r="O178" s="180" t="s">
        <v>1680</v>
      </c>
      <c r="P178" s="180">
        <f t="shared" si="7"/>
        <v>0</v>
      </c>
      <c r="Q178" s="180">
        <f t="shared" si="8"/>
        <v>73674.490000000005</v>
      </c>
      <c r="R178" s="1"/>
    </row>
    <row r="179" spans="1:18" ht="51" x14ac:dyDescent="0.2">
      <c r="A179" s="159" t="s">
        <v>727</v>
      </c>
      <c r="B179" s="152" t="s">
        <v>335</v>
      </c>
      <c r="C179" s="153" t="s">
        <v>29</v>
      </c>
      <c r="D179" s="200" t="s">
        <v>728</v>
      </c>
      <c r="E179" s="154">
        <f>_xlfn.IFNA(INDEX('SD-ISD Debt,Sinking,Recr'!K:K, MATCH($B179, 'SD-ISD Debt,Sinking,Recr'!$B:$B, 0)), 0)</f>
        <v>0</v>
      </c>
      <c r="F179" s="154">
        <f>_xlfn.IFNA(INDEX('SD-ISD Debt,Sinking,Recr'!V:V, MATCH($B179, 'SD-ISD Debt,Sinking,Recr'!$B:$B, 0)), 0)</f>
        <v>0</v>
      </c>
      <c r="G179" s="154">
        <f>_xlfn.IFNA(INDEX('SD-ISD Debt,Sinking,Recr'!AI:AI, MATCH($B179, 'SD-ISD Debt,Sinking,Recr'!$B:$B, 0)), 0)</f>
        <v>0</v>
      </c>
      <c r="H179" s="154">
        <f>_xlfn.IFNA(INDEX('SD Hold Harmless'!N:N, MATCH($B179, 'SD Hold Harmless'!$B:$B, 0)), 0)</f>
        <v>0</v>
      </c>
      <c r="I179" s="154">
        <f>_xlfn.IFNA(INDEX('SD Out of Formula'!J:J, MATCH($B179, 'SD Out of Formula'!$B:$B, 0)), 0)</f>
        <v>0</v>
      </c>
      <c r="J179" s="154">
        <f>_xlfn.IFNA(INDEX('ISD Operating'!P:P, MATCH($B179, 'ISD Operating'!$B:$B, 0)), 0)</f>
        <v>11334.46</v>
      </c>
      <c r="K179" s="154">
        <f>_xlfn.IFNA(INDEX('ISD Operating'!AA:AA, MATCH($B179, 'ISD Operating'!$B:$B, 0)), 0)</f>
        <v>127162.92</v>
      </c>
      <c r="L179" s="154">
        <f>_xlfn.IFNA(INDEX('ISD Operating'!AL:AL, MATCH($B179, 'ISD Operating'!$B:$B, 0)), 0)</f>
        <v>37801.300000000003</v>
      </c>
      <c r="M179" s="154">
        <f>_xlfn.IFNA(INDEX('ISD Operating'!AW:AW, MATCH($B179, 'ISD Operating'!B:B, 0)), 0)</f>
        <v>0</v>
      </c>
      <c r="N179" s="155">
        <f t="shared" si="6"/>
        <v>176298.68</v>
      </c>
      <c r="O179" s="180" t="s">
        <v>1680</v>
      </c>
      <c r="P179" s="180">
        <f t="shared" si="7"/>
        <v>0</v>
      </c>
      <c r="Q179" s="180">
        <f t="shared" si="8"/>
        <v>176298.68</v>
      </c>
      <c r="R179" s="1"/>
    </row>
    <row r="180" spans="1:18" ht="12.75" x14ac:dyDescent="0.2">
      <c r="A180" s="159" t="s">
        <v>1026</v>
      </c>
      <c r="B180" s="152" t="s">
        <v>161</v>
      </c>
      <c r="C180" s="153" t="s">
        <v>6</v>
      </c>
      <c r="D180" s="200" t="s">
        <v>1027</v>
      </c>
      <c r="E180" s="154">
        <f>_xlfn.IFNA(INDEX('SD-ISD Debt,Sinking,Recr'!K:K, MATCH($B180, 'SD-ISD Debt,Sinking,Recr'!$B:$B, 0)), 0)</f>
        <v>0</v>
      </c>
      <c r="F180" s="154">
        <f>_xlfn.IFNA(INDEX('SD-ISD Debt,Sinking,Recr'!V:V, MATCH($B180, 'SD-ISD Debt,Sinking,Recr'!$B:$B, 0)), 0)</f>
        <v>678.75</v>
      </c>
      <c r="G180" s="154">
        <f>_xlfn.IFNA(INDEX('SD-ISD Debt,Sinking,Recr'!AI:AI, MATCH($B180, 'SD-ISD Debt,Sinking,Recr'!$B:$B, 0)), 0)</f>
        <v>0</v>
      </c>
      <c r="H180" s="154">
        <f>_xlfn.IFNA(INDEX('SD Hold Harmless'!N:N, MATCH($B180, 'SD Hold Harmless'!$B:$B, 0)), 0)</f>
        <v>0</v>
      </c>
      <c r="I180" s="154">
        <f>_xlfn.IFNA(INDEX('SD Out of Formula'!J:J, MATCH($B180, 'SD Out of Formula'!$B:$B, 0)), 0)</f>
        <v>0</v>
      </c>
      <c r="J180" s="154">
        <f>_xlfn.IFNA(INDEX('ISD Operating'!P:P, MATCH($B180, 'ISD Operating'!$B:$B, 0)), 0)</f>
        <v>0</v>
      </c>
      <c r="K180" s="154">
        <f>_xlfn.IFNA(INDEX('ISD Operating'!AA:AA, MATCH($B180, 'ISD Operating'!$B:$B, 0)), 0)</f>
        <v>0</v>
      </c>
      <c r="L180" s="154">
        <f>_xlfn.IFNA(INDEX('ISD Operating'!AL:AL, MATCH($B180, 'ISD Operating'!$B:$B, 0)), 0)</f>
        <v>0</v>
      </c>
      <c r="M180" s="154">
        <f>_xlfn.IFNA(INDEX('ISD Operating'!AW:AW, MATCH($B180, 'ISD Operating'!B:B, 0)), 0)</f>
        <v>0</v>
      </c>
      <c r="N180" s="155">
        <f t="shared" si="6"/>
        <v>678.75</v>
      </c>
      <c r="O180" s="180" t="s">
        <v>1680</v>
      </c>
      <c r="P180" s="180">
        <f t="shared" si="7"/>
        <v>0</v>
      </c>
      <c r="Q180" s="180">
        <f t="shared" si="8"/>
        <v>678.75</v>
      </c>
      <c r="R180" s="1"/>
    </row>
    <row r="181" spans="1:18" ht="12.75" x14ac:dyDescent="0.2">
      <c r="A181" s="159" t="s">
        <v>1028</v>
      </c>
      <c r="B181" s="152" t="s">
        <v>334</v>
      </c>
      <c r="C181" s="153" t="s">
        <v>6</v>
      </c>
      <c r="D181" s="200" t="s">
        <v>8</v>
      </c>
      <c r="E181" s="154">
        <f>_xlfn.IFNA(INDEX('SD-ISD Debt,Sinking,Recr'!K:K, MATCH($B181, 'SD-ISD Debt,Sinking,Recr'!$B:$B, 0)), 0)</f>
        <v>0</v>
      </c>
      <c r="F181" s="154">
        <f>_xlfn.IFNA(INDEX('SD-ISD Debt,Sinking,Recr'!V:V, MATCH($B181, 'SD-ISD Debt,Sinking,Recr'!$B:$B, 0)), 0)</f>
        <v>14215.49</v>
      </c>
      <c r="G181" s="154">
        <f>_xlfn.IFNA(INDEX('SD-ISD Debt,Sinking,Recr'!AI:AI, MATCH($B181, 'SD-ISD Debt,Sinking,Recr'!$B:$B, 0)), 0)</f>
        <v>0</v>
      </c>
      <c r="H181" s="154">
        <f>_xlfn.IFNA(INDEX('SD Hold Harmless'!N:N, MATCH($B181, 'SD Hold Harmless'!$B:$B, 0)), 0)</f>
        <v>0</v>
      </c>
      <c r="I181" s="154">
        <f>_xlfn.IFNA(INDEX('SD Out of Formula'!J:J, MATCH($B181, 'SD Out of Formula'!$B:$B, 0)), 0)</f>
        <v>0</v>
      </c>
      <c r="J181" s="154">
        <f>_xlfn.IFNA(INDEX('ISD Operating'!P:P, MATCH($B181, 'ISD Operating'!$B:$B, 0)), 0)</f>
        <v>0</v>
      </c>
      <c r="K181" s="154">
        <f>_xlfn.IFNA(INDEX('ISD Operating'!AA:AA, MATCH($B181, 'ISD Operating'!$B:$B, 0)), 0)</f>
        <v>0</v>
      </c>
      <c r="L181" s="154">
        <f>_xlfn.IFNA(INDEX('ISD Operating'!AL:AL, MATCH($B181, 'ISD Operating'!$B:$B, 0)), 0)</f>
        <v>0</v>
      </c>
      <c r="M181" s="154">
        <f>_xlfn.IFNA(INDEX('ISD Operating'!AW:AW, MATCH($B181, 'ISD Operating'!B:B, 0)), 0)</f>
        <v>0</v>
      </c>
      <c r="N181" s="155">
        <f t="shared" si="6"/>
        <v>14215.49</v>
      </c>
      <c r="O181" s="180" t="s">
        <v>1679</v>
      </c>
      <c r="P181" s="180">
        <f t="shared" si="7"/>
        <v>14215.49</v>
      </c>
      <c r="Q181" s="180">
        <f t="shared" si="8"/>
        <v>0</v>
      </c>
      <c r="R181" s="1"/>
    </row>
    <row r="182" spans="1:18" ht="12.75" x14ac:dyDescent="0.2">
      <c r="A182" s="159" t="s">
        <v>1029</v>
      </c>
      <c r="B182" s="152" t="s">
        <v>370</v>
      </c>
      <c r="C182" s="153" t="s">
        <v>6</v>
      </c>
      <c r="D182" s="200" t="s">
        <v>1030</v>
      </c>
      <c r="E182" s="154">
        <f>_xlfn.IFNA(INDEX('SD-ISD Debt,Sinking,Recr'!K:K, MATCH($B182, 'SD-ISD Debt,Sinking,Recr'!$B:$B, 0)), 0)</f>
        <v>98737.3</v>
      </c>
      <c r="F182" s="154">
        <f>_xlfn.IFNA(INDEX('SD-ISD Debt,Sinking,Recr'!V:V, MATCH($B182, 'SD-ISD Debt,Sinking,Recr'!$B:$B, 0)), 0)</f>
        <v>0</v>
      </c>
      <c r="G182" s="154">
        <f>_xlfn.IFNA(INDEX('SD-ISD Debt,Sinking,Recr'!AI:AI, MATCH($B182, 'SD-ISD Debt,Sinking,Recr'!$B:$B, 0)), 0)</f>
        <v>0</v>
      </c>
      <c r="H182" s="154">
        <f>_xlfn.IFNA(INDEX('SD Hold Harmless'!N:N, MATCH($B182, 'SD Hold Harmless'!$B:$B, 0)), 0)</f>
        <v>0</v>
      </c>
      <c r="I182" s="154">
        <f>_xlfn.IFNA(INDEX('SD Out of Formula'!J:J, MATCH($B182, 'SD Out of Formula'!$B:$B, 0)), 0)</f>
        <v>0</v>
      </c>
      <c r="J182" s="154">
        <f>_xlfn.IFNA(INDEX('ISD Operating'!P:P, MATCH($B182, 'ISD Operating'!$B:$B, 0)), 0)</f>
        <v>0</v>
      </c>
      <c r="K182" s="154">
        <f>_xlfn.IFNA(INDEX('ISD Operating'!AA:AA, MATCH($B182, 'ISD Operating'!$B:$B, 0)), 0)</f>
        <v>0</v>
      </c>
      <c r="L182" s="154">
        <f>_xlfn.IFNA(INDEX('ISD Operating'!AL:AL, MATCH($B182, 'ISD Operating'!$B:$B, 0)), 0)</f>
        <v>0</v>
      </c>
      <c r="M182" s="154">
        <f>_xlfn.IFNA(INDEX('ISD Operating'!AW:AW, MATCH($B182, 'ISD Operating'!B:B, 0)), 0)</f>
        <v>0</v>
      </c>
      <c r="N182" s="155">
        <f t="shared" si="6"/>
        <v>98737.3</v>
      </c>
      <c r="O182" s="180" t="s">
        <v>1680</v>
      </c>
      <c r="P182" s="180">
        <f t="shared" si="7"/>
        <v>0</v>
      </c>
      <c r="Q182" s="180">
        <f t="shared" si="8"/>
        <v>98737.3</v>
      </c>
      <c r="R182" s="1"/>
    </row>
    <row r="183" spans="1:18" ht="38.25" x14ac:dyDescent="0.2">
      <c r="A183" s="159" t="s">
        <v>1031</v>
      </c>
      <c r="B183" s="152" t="s">
        <v>413</v>
      </c>
      <c r="C183" s="153" t="s">
        <v>6</v>
      </c>
      <c r="D183" s="200" t="s">
        <v>1032</v>
      </c>
      <c r="E183" s="154">
        <f>_xlfn.IFNA(INDEX('SD-ISD Debt,Sinking,Recr'!K:K, MATCH($B183, 'SD-ISD Debt,Sinking,Recr'!$B:$B, 0)), 0)</f>
        <v>0</v>
      </c>
      <c r="F183" s="154">
        <f>_xlfn.IFNA(INDEX('SD-ISD Debt,Sinking,Recr'!V:V, MATCH($B183, 'SD-ISD Debt,Sinking,Recr'!$B:$B, 0)), 0)</f>
        <v>14015.51</v>
      </c>
      <c r="G183" s="154">
        <f>_xlfn.IFNA(INDEX('SD-ISD Debt,Sinking,Recr'!AI:AI, MATCH($B183, 'SD-ISD Debt,Sinking,Recr'!$B:$B, 0)), 0)</f>
        <v>0</v>
      </c>
      <c r="H183" s="154">
        <f>_xlfn.IFNA(INDEX('SD Hold Harmless'!N:N, MATCH($B183, 'SD Hold Harmless'!$B:$B, 0)), 0)</f>
        <v>0</v>
      </c>
      <c r="I183" s="154">
        <f>_xlfn.IFNA(INDEX('SD Out of Formula'!J:J, MATCH($B183, 'SD Out of Formula'!$B:$B, 0)), 0)</f>
        <v>0</v>
      </c>
      <c r="J183" s="154">
        <f>_xlfn.IFNA(INDEX('ISD Operating'!P:P, MATCH($B183, 'ISD Operating'!$B:$B, 0)), 0)</f>
        <v>0</v>
      </c>
      <c r="K183" s="154">
        <f>_xlfn.IFNA(INDEX('ISD Operating'!AA:AA, MATCH($B183, 'ISD Operating'!$B:$B, 0)), 0)</f>
        <v>0</v>
      </c>
      <c r="L183" s="154">
        <f>_xlfn.IFNA(INDEX('ISD Operating'!AL:AL, MATCH($B183, 'ISD Operating'!$B:$B, 0)), 0)</f>
        <v>0</v>
      </c>
      <c r="M183" s="154">
        <f>_xlfn.IFNA(INDEX('ISD Operating'!AW:AW, MATCH($B183, 'ISD Operating'!B:B, 0)), 0)</f>
        <v>0</v>
      </c>
      <c r="N183" s="155">
        <f t="shared" si="6"/>
        <v>14015.51</v>
      </c>
      <c r="O183" s="180" t="s">
        <v>1680</v>
      </c>
      <c r="P183" s="180">
        <f t="shared" si="7"/>
        <v>0</v>
      </c>
      <c r="Q183" s="180">
        <f t="shared" si="8"/>
        <v>14015.51</v>
      </c>
      <c r="R183" s="1"/>
    </row>
    <row r="184" spans="1:18" ht="12.75" x14ac:dyDescent="0.2">
      <c r="A184" s="159" t="s">
        <v>1033</v>
      </c>
      <c r="B184" s="152" t="s">
        <v>491</v>
      </c>
      <c r="C184" s="153" t="s">
        <v>6</v>
      </c>
      <c r="D184" s="200" t="s">
        <v>1030</v>
      </c>
      <c r="E184" s="154">
        <f>_xlfn.IFNA(INDEX('SD-ISD Debt,Sinking,Recr'!K:K, MATCH($B184, 'SD-ISD Debt,Sinking,Recr'!$B:$B, 0)), 0)</f>
        <v>1201.24</v>
      </c>
      <c r="F184" s="154">
        <f>_xlfn.IFNA(INDEX('SD-ISD Debt,Sinking,Recr'!V:V, MATCH($B184, 'SD-ISD Debt,Sinking,Recr'!$B:$B, 0)), 0)</f>
        <v>758.53</v>
      </c>
      <c r="G184" s="154">
        <f>_xlfn.IFNA(INDEX('SD-ISD Debt,Sinking,Recr'!AI:AI, MATCH($B184, 'SD-ISD Debt,Sinking,Recr'!$B:$B, 0)), 0)</f>
        <v>0</v>
      </c>
      <c r="H184" s="154">
        <f>_xlfn.IFNA(INDEX('SD Hold Harmless'!N:N, MATCH($B184, 'SD Hold Harmless'!$B:$B, 0)), 0)</f>
        <v>0</v>
      </c>
      <c r="I184" s="154">
        <f>_xlfn.IFNA(INDEX('SD Out of Formula'!J:J, MATCH($B184, 'SD Out of Formula'!$B:$B, 0)), 0)</f>
        <v>0</v>
      </c>
      <c r="J184" s="154">
        <f>_xlfn.IFNA(INDEX('ISD Operating'!P:P, MATCH($B184, 'ISD Operating'!$B:$B, 0)), 0)</f>
        <v>0</v>
      </c>
      <c r="K184" s="154">
        <f>_xlfn.IFNA(INDEX('ISD Operating'!AA:AA, MATCH($B184, 'ISD Operating'!$B:$B, 0)), 0)</f>
        <v>0</v>
      </c>
      <c r="L184" s="154">
        <f>_xlfn.IFNA(INDEX('ISD Operating'!AL:AL, MATCH($B184, 'ISD Operating'!$B:$B, 0)), 0)</f>
        <v>0</v>
      </c>
      <c r="M184" s="154">
        <f>_xlfn.IFNA(INDEX('ISD Operating'!AW:AW, MATCH($B184, 'ISD Operating'!B:B, 0)), 0)</f>
        <v>0</v>
      </c>
      <c r="N184" s="155">
        <f t="shared" si="6"/>
        <v>1959.77</v>
      </c>
      <c r="O184" s="180" t="s">
        <v>1680</v>
      </c>
      <c r="P184" s="180">
        <f t="shared" si="7"/>
        <v>0</v>
      </c>
      <c r="Q184" s="180">
        <f t="shared" si="8"/>
        <v>1959.77</v>
      </c>
      <c r="R184" s="1"/>
    </row>
    <row r="185" spans="1:18" ht="12.75" x14ac:dyDescent="0.2">
      <c r="A185" s="159" t="s">
        <v>1034</v>
      </c>
      <c r="B185" s="152" t="s">
        <v>538</v>
      </c>
      <c r="C185" s="153" t="s">
        <v>6</v>
      </c>
      <c r="D185" s="200" t="s">
        <v>8</v>
      </c>
      <c r="E185" s="154">
        <f>_xlfn.IFNA(INDEX('SD-ISD Debt,Sinking,Recr'!K:K, MATCH($B185, 'SD-ISD Debt,Sinking,Recr'!$B:$B, 0)), 0)</f>
        <v>0</v>
      </c>
      <c r="F185" s="154">
        <f>_xlfn.IFNA(INDEX('SD-ISD Debt,Sinking,Recr'!V:V, MATCH($B185, 'SD-ISD Debt,Sinking,Recr'!$B:$B, 0)), 0)</f>
        <v>0</v>
      </c>
      <c r="G185" s="154">
        <f>_xlfn.IFNA(INDEX('SD-ISD Debt,Sinking,Recr'!AI:AI, MATCH($B185, 'SD-ISD Debt,Sinking,Recr'!$B:$B, 0)), 0)</f>
        <v>0</v>
      </c>
      <c r="H185" s="154">
        <f>_xlfn.IFNA(INDEX('SD Hold Harmless'!N:N, MATCH($B185, 'SD Hold Harmless'!$B:$B, 0)), 0)</f>
        <v>0</v>
      </c>
      <c r="I185" s="154">
        <f>_xlfn.IFNA(INDEX('SD Out of Formula'!J:J, MATCH($B185, 'SD Out of Formula'!$B:$B, 0)), 0)</f>
        <v>0</v>
      </c>
      <c r="J185" s="154">
        <f>_xlfn.IFNA(INDEX('ISD Operating'!P:P, MATCH($B185, 'ISD Operating'!$B:$B, 0)), 0)</f>
        <v>0</v>
      </c>
      <c r="K185" s="154">
        <f>_xlfn.IFNA(INDEX('ISD Operating'!AA:AA, MATCH($B185, 'ISD Operating'!$B:$B, 0)), 0)</f>
        <v>0</v>
      </c>
      <c r="L185" s="154">
        <f>_xlfn.IFNA(INDEX('ISD Operating'!AL:AL, MATCH($B185, 'ISD Operating'!$B:$B, 0)), 0)</f>
        <v>0</v>
      </c>
      <c r="M185" s="154">
        <f>_xlfn.IFNA(INDEX('ISD Operating'!AW:AW, MATCH($B185, 'ISD Operating'!B:B, 0)), 0)</f>
        <v>0</v>
      </c>
      <c r="N185" s="155">
        <f t="shared" si="6"/>
        <v>0</v>
      </c>
      <c r="O185" s="180" t="s">
        <v>1573</v>
      </c>
      <c r="P185" s="180">
        <f t="shared" si="7"/>
        <v>0</v>
      </c>
      <c r="Q185" s="180">
        <f t="shared" si="8"/>
        <v>0</v>
      </c>
      <c r="R185" s="1"/>
    </row>
    <row r="186" spans="1:18" ht="12.75" x14ac:dyDescent="0.2">
      <c r="A186" s="159" t="s">
        <v>1035</v>
      </c>
      <c r="B186" s="152" t="s">
        <v>552</v>
      </c>
      <c r="C186" s="153" t="s">
        <v>6</v>
      </c>
      <c r="D186" s="200" t="s">
        <v>1027</v>
      </c>
      <c r="E186" s="154">
        <f>_xlfn.IFNA(INDEX('SD-ISD Debt,Sinking,Recr'!K:K, MATCH($B186, 'SD-ISD Debt,Sinking,Recr'!$B:$B, 0)), 0)</f>
        <v>8545.06</v>
      </c>
      <c r="F186" s="154">
        <f>_xlfn.IFNA(INDEX('SD-ISD Debt,Sinking,Recr'!V:V, MATCH($B186, 'SD-ISD Debt,Sinking,Recr'!$B:$B, 0)), 0)</f>
        <v>3582.92</v>
      </c>
      <c r="G186" s="154">
        <f>_xlfn.IFNA(INDEX('SD-ISD Debt,Sinking,Recr'!AI:AI, MATCH($B186, 'SD-ISD Debt,Sinking,Recr'!$B:$B, 0)), 0)</f>
        <v>0</v>
      </c>
      <c r="H186" s="154">
        <f>_xlfn.IFNA(INDEX('SD Hold Harmless'!N:N, MATCH($B186, 'SD Hold Harmless'!$B:$B, 0)), 0)</f>
        <v>0</v>
      </c>
      <c r="I186" s="154">
        <f>_xlfn.IFNA(INDEX('SD Out of Formula'!J:J, MATCH($B186, 'SD Out of Formula'!$B:$B, 0)), 0)</f>
        <v>0</v>
      </c>
      <c r="J186" s="154">
        <f>_xlfn.IFNA(INDEX('ISD Operating'!P:P, MATCH($B186, 'ISD Operating'!$B:$B, 0)), 0)</f>
        <v>0</v>
      </c>
      <c r="K186" s="154">
        <f>_xlfn.IFNA(INDEX('ISD Operating'!AA:AA, MATCH($B186, 'ISD Operating'!$B:$B, 0)), 0)</f>
        <v>0</v>
      </c>
      <c r="L186" s="154">
        <f>_xlfn.IFNA(INDEX('ISD Operating'!AL:AL, MATCH($B186, 'ISD Operating'!$B:$B, 0)), 0)</f>
        <v>0</v>
      </c>
      <c r="M186" s="154">
        <f>_xlfn.IFNA(INDEX('ISD Operating'!AW:AW, MATCH($B186, 'ISD Operating'!B:B, 0)), 0)</f>
        <v>0</v>
      </c>
      <c r="N186" s="155">
        <f t="shared" si="6"/>
        <v>12127.98</v>
      </c>
      <c r="O186" s="180" t="s">
        <v>1680</v>
      </c>
      <c r="P186" s="180">
        <f t="shared" si="7"/>
        <v>0</v>
      </c>
      <c r="Q186" s="180">
        <f t="shared" si="8"/>
        <v>12127.98</v>
      </c>
      <c r="R186" s="1"/>
    </row>
    <row r="187" spans="1:18" ht="12.75" x14ac:dyDescent="0.2">
      <c r="A187" s="159" t="s">
        <v>1036</v>
      </c>
      <c r="B187" s="152" t="s">
        <v>642</v>
      </c>
      <c r="C187" s="153" t="s">
        <v>6</v>
      </c>
      <c r="D187" s="200" t="s">
        <v>1037</v>
      </c>
      <c r="E187" s="154">
        <f>_xlfn.IFNA(INDEX('SD-ISD Debt,Sinking,Recr'!K:K, MATCH($B187, 'SD-ISD Debt,Sinking,Recr'!$B:$B, 0)), 0)</f>
        <v>0</v>
      </c>
      <c r="F187" s="154">
        <f>_xlfn.IFNA(INDEX('SD-ISD Debt,Sinking,Recr'!V:V, MATCH($B187, 'SD-ISD Debt,Sinking,Recr'!$B:$B, 0)), 0)</f>
        <v>0</v>
      </c>
      <c r="G187" s="154">
        <f>_xlfn.IFNA(INDEX('SD-ISD Debt,Sinking,Recr'!AI:AI, MATCH($B187, 'SD-ISD Debt,Sinking,Recr'!$B:$B, 0)), 0)</f>
        <v>0</v>
      </c>
      <c r="H187" s="154">
        <f>_xlfn.IFNA(INDEX('SD Hold Harmless'!N:N, MATCH($B187, 'SD Hold Harmless'!$B:$B, 0)), 0)</f>
        <v>0</v>
      </c>
      <c r="I187" s="154">
        <f>_xlfn.IFNA(INDEX('SD Out of Formula'!J:J, MATCH($B187, 'SD Out of Formula'!$B:$B, 0)), 0)</f>
        <v>0</v>
      </c>
      <c r="J187" s="154">
        <f>_xlfn.IFNA(INDEX('ISD Operating'!P:P, MATCH($B187, 'ISD Operating'!$B:$B, 0)), 0)</f>
        <v>0</v>
      </c>
      <c r="K187" s="154">
        <f>_xlfn.IFNA(INDEX('ISD Operating'!AA:AA, MATCH($B187, 'ISD Operating'!$B:$B, 0)), 0)</f>
        <v>0</v>
      </c>
      <c r="L187" s="154">
        <f>_xlfn.IFNA(INDEX('ISD Operating'!AL:AL, MATCH($B187, 'ISD Operating'!$B:$B, 0)), 0)</f>
        <v>0</v>
      </c>
      <c r="M187" s="154">
        <f>_xlfn.IFNA(INDEX('ISD Operating'!AW:AW, MATCH($B187, 'ISD Operating'!B:B, 0)), 0)</f>
        <v>0</v>
      </c>
      <c r="N187" s="155">
        <f t="shared" si="6"/>
        <v>0</v>
      </c>
      <c r="O187" s="180" t="s">
        <v>1573</v>
      </c>
      <c r="P187" s="180">
        <f t="shared" si="7"/>
        <v>0</v>
      </c>
      <c r="Q187" s="180">
        <f t="shared" si="8"/>
        <v>0</v>
      </c>
      <c r="R187" s="1"/>
    </row>
    <row r="188" spans="1:18" ht="51" x14ac:dyDescent="0.2">
      <c r="A188" s="159" t="s">
        <v>729</v>
      </c>
      <c r="B188" s="152" t="s">
        <v>211</v>
      </c>
      <c r="C188" s="153" t="s">
        <v>29</v>
      </c>
      <c r="D188" s="200" t="s">
        <v>730</v>
      </c>
      <c r="E188" s="154">
        <f>_xlfn.IFNA(INDEX('SD-ISD Debt,Sinking,Recr'!K:K, MATCH($B188, 'SD-ISD Debt,Sinking,Recr'!$B:$B, 0)), 0)</f>
        <v>0</v>
      </c>
      <c r="F188" s="154">
        <f>_xlfn.IFNA(INDEX('SD-ISD Debt,Sinking,Recr'!V:V, MATCH($B188, 'SD-ISD Debt,Sinking,Recr'!$B:$B, 0)), 0)</f>
        <v>0</v>
      </c>
      <c r="G188" s="154">
        <f>_xlfn.IFNA(INDEX('SD-ISD Debt,Sinking,Recr'!AI:AI, MATCH($B188, 'SD-ISD Debt,Sinking,Recr'!$B:$B, 0)), 0)</f>
        <v>0</v>
      </c>
      <c r="H188" s="154">
        <f>_xlfn.IFNA(INDEX('SD Hold Harmless'!N:N, MATCH($B188, 'SD Hold Harmless'!$B:$B, 0)), 0)</f>
        <v>0</v>
      </c>
      <c r="I188" s="154">
        <f>_xlfn.IFNA(INDEX('SD Out of Formula'!J:J, MATCH($B188, 'SD Out of Formula'!$B:$B, 0)), 0)</f>
        <v>0</v>
      </c>
      <c r="J188" s="154">
        <f>_xlfn.IFNA(INDEX('ISD Operating'!P:P, MATCH($B188, 'ISD Operating'!$B:$B, 0)), 0)</f>
        <v>2963.13</v>
      </c>
      <c r="K188" s="154">
        <f>_xlfn.IFNA(INDEX('ISD Operating'!AA:AA, MATCH($B188, 'ISD Operating'!$B:$B, 0)), 0)</f>
        <v>14425.02</v>
      </c>
      <c r="L188" s="154">
        <f>_xlfn.IFNA(INDEX('ISD Operating'!AL:AL, MATCH($B188, 'ISD Operating'!$B:$B, 0)), 0)</f>
        <v>0</v>
      </c>
      <c r="M188" s="154">
        <f>_xlfn.IFNA(INDEX('ISD Operating'!AW:AW, MATCH($B188, 'ISD Operating'!B:B, 0)), 0)</f>
        <v>0</v>
      </c>
      <c r="N188" s="155">
        <f t="shared" si="6"/>
        <v>17388.150000000001</v>
      </c>
      <c r="O188" s="180" t="s">
        <v>1679</v>
      </c>
      <c r="P188" s="180">
        <f t="shared" si="7"/>
        <v>17388.150000000001</v>
      </c>
      <c r="Q188" s="180">
        <f t="shared" si="8"/>
        <v>0</v>
      </c>
      <c r="R188" s="1"/>
    </row>
    <row r="189" spans="1:18" ht="12.75" x14ac:dyDescent="0.2">
      <c r="A189" s="159" t="s">
        <v>1038</v>
      </c>
      <c r="B189" s="152" t="s">
        <v>317</v>
      </c>
      <c r="C189" s="153" t="s">
        <v>6</v>
      </c>
      <c r="D189" s="200" t="s">
        <v>4</v>
      </c>
      <c r="E189" s="154">
        <f>_xlfn.IFNA(INDEX('SD-ISD Debt,Sinking,Recr'!K:K, MATCH($B189, 'SD-ISD Debt,Sinking,Recr'!$B:$B, 0)), 0)</f>
        <v>0</v>
      </c>
      <c r="F189" s="154">
        <f>_xlfn.IFNA(INDEX('SD-ISD Debt,Sinking,Recr'!V:V, MATCH($B189, 'SD-ISD Debt,Sinking,Recr'!$B:$B, 0)), 0)</f>
        <v>0</v>
      </c>
      <c r="G189" s="154">
        <f>_xlfn.IFNA(INDEX('SD-ISD Debt,Sinking,Recr'!AI:AI, MATCH($B189, 'SD-ISD Debt,Sinking,Recr'!$B:$B, 0)), 0)</f>
        <v>0</v>
      </c>
      <c r="H189" s="154">
        <f>_xlfn.IFNA(INDEX('SD Hold Harmless'!N:N, MATCH($B189, 'SD Hold Harmless'!$B:$B, 0)), 0)</f>
        <v>0</v>
      </c>
      <c r="I189" s="154">
        <f>_xlfn.IFNA(INDEX('SD Out of Formula'!J:J, MATCH($B189, 'SD Out of Formula'!$B:$B, 0)), 0)</f>
        <v>0</v>
      </c>
      <c r="J189" s="154">
        <f>_xlfn.IFNA(INDEX('ISD Operating'!P:P, MATCH($B189, 'ISD Operating'!$B:$B, 0)), 0)</f>
        <v>0</v>
      </c>
      <c r="K189" s="154">
        <f>_xlfn.IFNA(INDEX('ISD Operating'!AA:AA, MATCH($B189, 'ISD Operating'!$B:$B, 0)), 0)</f>
        <v>0</v>
      </c>
      <c r="L189" s="154">
        <f>_xlfn.IFNA(INDEX('ISD Operating'!AL:AL, MATCH($B189, 'ISD Operating'!$B:$B, 0)), 0)</f>
        <v>0</v>
      </c>
      <c r="M189" s="154">
        <f>_xlfn.IFNA(INDEX('ISD Operating'!AW:AW, MATCH($B189, 'ISD Operating'!B:B, 0)), 0)</f>
        <v>0</v>
      </c>
      <c r="N189" s="155">
        <f t="shared" si="6"/>
        <v>0</v>
      </c>
      <c r="O189" s="180" t="s">
        <v>1573</v>
      </c>
      <c r="P189" s="180">
        <f t="shared" si="7"/>
        <v>0</v>
      </c>
      <c r="Q189" s="180">
        <f t="shared" si="8"/>
        <v>0</v>
      </c>
      <c r="R189" s="1"/>
    </row>
    <row r="190" spans="1:18" ht="38.25" x14ac:dyDescent="0.2">
      <c r="A190" s="159" t="s">
        <v>1039</v>
      </c>
      <c r="B190" s="152" t="s">
        <v>5</v>
      </c>
      <c r="C190" s="153" t="s">
        <v>6</v>
      </c>
      <c r="D190" s="200" t="s">
        <v>1040</v>
      </c>
      <c r="E190" s="154">
        <f>_xlfn.IFNA(INDEX('SD-ISD Debt,Sinking,Recr'!K:K, MATCH($B190, 'SD-ISD Debt,Sinking,Recr'!$B:$B, 0)), 0)</f>
        <v>0</v>
      </c>
      <c r="F190" s="154">
        <f>_xlfn.IFNA(INDEX('SD-ISD Debt,Sinking,Recr'!V:V, MATCH($B190, 'SD-ISD Debt,Sinking,Recr'!$B:$B, 0)), 0)</f>
        <v>0</v>
      </c>
      <c r="G190" s="154">
        <f>_xlfn.IFNA(INDEX('SD-ISD Debt,Sinking,Recr'!AI:AI, MATCH($B190, 'SD-ISD Debt,Sinking,Recr'!$B:$B, 0)), 0)</f>
        <v>0</v>
      </c>
      <c r="H190" s="154">
        <f>_xlfn.IFNA(INDEX('SD Hold Harmless'!N:N, MATCH($B190, 'SD Hold Harmless'!$B:$B, 0)), 0)</f>
        <v>0</v>
      </c>
      <c r="I190" s="154">
        <f>_xlfn.IFNA(INDEX('SD Out of Formula'!J:J, MATCH($B190, 'SD Out of Formula'!$B:$B, 0)), 0)</f>
        <v>0</v>
      </c>
      <c r="J190" s="154">
        <f>_xlfn.IFNA(INDEX('ISD Operating'!P:P, MATCH($B190, 'ISD Operating'!$B:$B, 0)), 0)</f>
        <v>0</v>
      </c>
      <c r="K190" s="154">
        <f>_xlfn.IFNA(INDEX('ISD Operating'!AA:AA, MATCH($B190, 'ISD Operating'!$B:$B, 0)), 0)</f>
        <v>0</v>
      </c>
      <c r="L190" s="154">
        <f>_xlfn.IFNA(INDEX('ISD Operating'!AL:AL, MATCH($B190, 'ISD Operating'!$B:$B, 0)), 0)</f>
        <v>0</v>
      </c>
      <c r="M190" s="154">
        <f>_xlfn.IFNA(INDEX('ISD Operating'!AW:AW, MATCH($B190, 'ISD Operating'!B:B, 0)), 0)</f>
        <v>0</v>
      </c>
      <c r="N190" s="155">
        <f t="shared" si="6"/>
        <v>0</v>
      </c>
      <c r="O190" s="180" t="s">
        <v>1573</v>
      </c>
      <c r="P190" s="180">
        <f t="shared" si="7"/>
        <v>0</v>
      </c>
      <c r="Q190" s="180">
        <f t="shared" si="8"/>
        <v>0</v>
      </c>
      <c r="R190" s="1"/>
    </row>
    <row r="191" spans="1:18" ht="38.25" x14ac:dyDescent="0.2">
      <c r="A191" s="159" t="s">
        <v>1041</v>
      </c>
      <c r="B191" s="152" t="s">
        <v>159</v>
      </c>
      <c r="C191" s="153" t="s">
        <v>6</v>
      </c>
      <c r="D191" s="200" t="s">
        <v>1042</v>
      </c>
      <c r="E191" s="154">
        <f>_xlfn.IFNA(INDEX('SD-ISD Debt,Sinking,Recr'!K:K, MATCH($B191, 'SD-ISD Debt,Sinking,Recr'!$B:$B, 0)), 0)</f>
        <v>5228.3500000000004</v>
      </c>
      <c r="F191" s="154">
        <f>_xlfn.IFNA(INDEX('SD-ISD Debt,Sinking,Recr'!V:V, MATCH($B191, 'SD-ISD Debt,Sinking,Recr'!$B:$B, 0)), 0)</f>
        <v>0</v>
      </c>
      <c r="G191" s="154">
        <f>_xlfn.IFNA(INDEX('SD-ISD Debt,Sinking,Recr'!AI:AI, MATCH($B191, 'SD-ISD Debt,Sinking,Recr'!$B:$B, 0)), 0)</f>
        <v>0</v>
      </c>
      <c r="H191" s="154">
        <f>_xlfn.IFNA(INDEX('SD Hold Harmless'!N:N, MATCH($B191, 'SD Hold Harmless'!$B:$B, 0)), 0)</f>
        <v>0</v>
      </c>
      <c r="I191" s="154">
        <f>_xlfn.IFNA(INDEX('SD Out of Formula'!J:J, MATCH($B191, 'SD Out of Formula'!$B:$B, 0)), 0)</f>
        <v>0</v>
      </c>
      <c r="J191" s="154">
        <f>_xlfn.IFNA(INDEX('ISD Operating'!P:P, MATCH($B191, 'ISD Operating'!$B:$B, 0)), 0)</f>
        <v>0</v>
      </c>
      <c r="K191" s="154">
        <f>_xlfn.IFNA(INDEX('ISD Operating'!AA:AA, MATCH($B191, 'ISD Operating'!$B:$B, 0)), 0)</f>
        <v>0</v>
      </c>
      <c r="L191" s="154">
        <f>_xlfn.IFNA(INDEX('ISD Operating'!AL:AL, MATCH($B191, 'ISD Operating'!$B:$B, 0)), 0)</f>
        <v>0</v>
      </c>
      <c r="M191" s="154">
        <f>_xlfn.IFNA(INDEX('ISD Operating'!AW:AW, MATCH($B191, 'ISD Operating'!B:B, 0)), 0)</f>
        <v>0</v>
      </c>
      <c r="N191" s="155">
        <f t="shared" si="6"/>
        <v>5228.3500000000004</v>
      </c>
      <c r="O191" s="180" t="s">
        <v>1679</v>
      </c>
      <c r="P191" s="180">
        <f t="shared" si="7"/>
        <v>5228.3500000000004</v>
      </c>
      <c r="Q191" s="180">
        <f t="shared" si="8"/>
        <v>0</v>
      </c>
      <c r="R191" s="1"/>
    </row>
    <row r="192" spans="1:18" ht="12.75" x14ac:dyDescent="0.2">
      <c r="A192" s="159" t="s">
        <v>1043</v>
      </c>
      <c r="B192" s="152" t="s">
        <v>181</v>
      </c>
      <c r="C192" s="153" t="s">
        <v>6</v>
      </c>
      <c r="D192" s="200" t="s">
        <v>4</v>
      </c>
      <c r="E192" s="154">
        <f>_xlfn.IFNA(INDEX('SD-ISD Debt,Sinking,Recr'!K:K, MATCH($B192, 'SD-ISD Debt,Sinking,Recr'!$B:$B, 0)), 0)</f>
        <v>0</v>
      </c>
      <c r="F192" s="154">
        <f>_xlfn.IFNA(INDEX('SD-ISD Debt,Sinking,Recr'!V:V, MATCH($B192, 'SD-ISD Debt,Sinking,Recr'!$B:$B, 0)), 0)</f>
        <v>0</v>
      </c>
      <c r="G192" s="154">
        <f>_xlfn.IFNA(INDEX('SD-ISD Debt,Sinking,Recr'!AI:AI, MATCH($B192, 'SD-ISD Debt,Sinking,Recr'!$B:$B, 0)), 0)</f>
        <v>0</v>
      </c>
      <c r="H192" s="154">
        <f>_xlfn.IFNA(INDEX('SD Hold Harmless'!N:N, MATCH($B192, 'SD Hold Harmless'!$B:$B, 0)), 0)</f>
        <v>0</v>
      </c>
      <c r="I192" s="154">
        <f>_xlfn.IFNA(INDEX('SD Out of Formula'!J:J, MATCH($B192, 'SD Out of Formula'!$B:$B, 0)), 0)</f>
        <v>0</v>
      </c>
      <c r="J192" s="154">
        <f>_xlfn.IFNA(INDEX('ISD Operating'!P:P, MATCH($B192, 'ISD Operating'!$B:$B, 0)), 0)</f>
        <v>0</v>
      </c>
      <c r="K192" s="154">
        <f>_xlfn.IFNA(INDEX('ISD Operating'!AA:AA, MATCH($B192, 'ISD Operating'!$B:$B, 0)), 0)</f>
        <v>0</v>
      </c>
      <c r="L192" s="154">
        <f>_xlfn.IFNA(INDEX('ISD Operating'!AL:AL, MATCH($B192, 'ISD Operating'!$B:$B, 0)), 0)</f>
        <v>0</v>
      </c>
      <c r="M192" s="154">
        <f>_xlfn.IFNA(INDEX('ISD Operating'!AW:AW, MATCH($B192, 'ISD Operating'!B:B, 0)), 0)</f>
        <v>0</v>
      </c>
      <c r="N192" s="155">
        <f t="shared" si="6"/>
        <v>0</v>
      </c>
      <c r="O192" s="180" t="s">
        <v>1573</v>
      </c>
      <c r="P192" s="180">
        <f t="shared" si="7"/>
        <v>0</v>
      </c>
      <c r="Q192" s="180">
        <f t="shared" si="8"/>
        <v>0</v>
      </c>
      <c r="R192" s="1"/>
    </row>
    <row r="193" spans="1:18" ht="12.75" x14ac:dyDescent="0.2">
      <c r="A193" s="159" t="s">
        <v>1044</v>
      </c>
      <c r="B193" s="152" t="s">
        <v>252</v>
      </c>
      <c r="C193" s="153" t="s">
        <v>6</v>
      </c>
      <c r="D193" s="200" t="s">
        <v>4</v>
      </c>
      <c r="E193" s="154">
        <f>_xlfn.IFNA(INDEX('SD-ISD Debt,Sinking,Recr'!K:K, MATCH($B193, 'SD-ISD Debt,Sinking,Recr'!$B:$B, 0)), 0)</f>
        <v>0</v>
      </c>
      <c r="F193" s="154">
        <f>_xlfn.IFNA(INDEX('SD-ISD Debt,Sinking,Recr'!V:V, MATCH($B193, 'SD-ISD Debt,Sinking,Recr'!$B:$B, 0)), 0)</f>
        <v>0</v>
      </c>
      <c r="G193" s="154">
        <f>_xlfn.IFNA(INDEX('SD-ISD Debt,Sinking,Recr'!AI:AI, MATCH($B193, 'SD-ISD Debt,Sinking,Recr'!$B:$B, 0)), 0)</f>
        <v>0</v>
      </c>
      <c r="H193" s="154">
        <f>_xlfn.IFNA(INDEX('SD Hold Harmless'!N:N, MATCH($B193, 'SD Hold Harmless'!$B:$B, 0)), 0)</f>
        <v>0</v>
      </c>
      <c r="I193" s="154">
        <f>_xlfn.IFNA(INDEX('SD Out of Formula'!J:J, MATCH($B193, 'SD Out of Formula'!$B:$B, 0)), 0)</f>
        <v>7569.78</v>
      </c>
      <c r="J193" s="154">
        <f>_xlfn.IFNA(INDEX('ISD Operating'!P:P, MATCH($B193, 'ISD Operating'!$B:$B, 0)), 0)</f>
        <v>0</v>
      </c>
      <c r="K193" s="154">
        <f>_xlfn.IFNA(INDEX('ISD Operating'!AA:AA, MATCH($B193, 'ISD Operating'!$B:$B, 0)), 0)</f>
        <v>0</v>
      </c>
      <c r="L193" s="154">
        <f>_xlfn.IFNA(INDEX('ISD Operating'!AL:AL, MATCH($B193, 'ISD Operating'!$B:$B, 0)), 0)</f>
        <v>0</v>
      </c>
      <c r="M193" s="154">
        <f>_xlfn.IFNA(INDEX('ISD Operating'!AW:AW, MATCH($B193, 'ISD Operating'!B:B, 0)), 0)</f>
        <v>0</v>
      </c>
      <c r="N193" s="155">
        <f t="shared" si="6"/>
        <v>7569.78</v>
      </c>
      <c r="O193" s="180" t="s">
        <v>1679</v>
      </c>
      <c r="P193" s="180">
        <f t="shared" si="7"/>
        <v>7569.78</v>
      </c>
      <c r="Q193" s="180">
        <f t="shared" si="8"/>
        <v>0</v>
      </c>
      <c r="R193" s="1"/>
    </row>
    <row r="194" spans="1:18" ht="12.75" x14ac:dyDescent="0.2">
      <c r="A194" s="159" t="s">
        <v>1045</v>
      </c>
      <c r="B194" s="152" t="s">
        <v>516</v>
      </c>
      <c r="C194" s="153" t="s">
        <v>6</v>
      </c>
      <c r="D194" s="200" t="s">
        <v>4</v>
      </c>
      <c r="E194" s="154">
        <f>_xlfn.IFNA(INDEX('SD-ISD Debt,Sinking,Recr'!K:K, MATCH($B194, 'SD-ISD Debt,Sinking,Recr'!$B:$B, 0)), 0)</f>
        <v>87.95</v>
      </c>
      <c r="F194" s="154">
        <f>_xlfn.IFNA(INDEX('SD-ISD Debt,Sinking,Recr'!V:V, MATCH($B194, 'SD-ISD Debt,Sinking,Recr'!$B:$B, 0)), 0)</f>
        <v>0</v>
      </c>
      <c r="G194" s="154">
        <f>_xlfn.IFNA(INDEX('SD-ISD Debt,Sinking,Recr'!AI:AI, MATCH($B194, 'SD-ISD Debt,Sinking,Recr'!$B:$B, 0)), 0)</f>
        <v>0</v>
      </c>
      <c r="H194" s="154">
        <f>_xlfn.IFNA(INDEX('SD Hold Harmless'!N:N, MATCH($B194, 'SD Hold Harmless'!$B:$B, 0)), 0)</f>
        <v>0</v>
      </c>
      <c r="I194" s="154">
        <f>_xlfn.IFNA(INDEX('SD Out of Formula'!J:J, MATCH($B194, 'SD Out of Formula'!$B:$B, 0)), 0)</f>
        <v>0</v>
      </c>
      <c r="J194" s="154">
        <f>_xlfn.IFNA(INDEX('ISD Operating'!P:P, MATCH($B194, 'ISD Operating'!$B:$B, 0)), 0)</f>
        <v>0</v>
      </c>
      <c r="K194" s="154">
        <f>_xlfn.IFNA(INDEX('ISD Operating'!AA:AA, MATCH($B194, 'ISD Operating'!$B:$B, 0)), 0)</f>
        <v>0</v>
      </c>
      <c r="L194" s="154">
        <f>_xlfn.IFNA(INDEX('ISD Operating'!AL:AL, MATCH($B194, 'ISD Operating'!$B:$B, 0)), 0)</f>
        <v>0</v>
      </c>
      <c r="M194" s="154">
        <f>_xlfn.IFNA(INDEX('ISD Operating'!AW:AW, MATCH($B194, 'ISD Operating'!B:B, 0)), 0)</f>
        <v>0</v>
      </c>
      <c r="N194" s="155">
        <f t="shared" si="6"/>
        <v>87.95</v>
      </c>
      <c r="O194" s="180" t="s">
        <v>1679</v>
      </c>
      <c r="P194" s="180">
        <f t="shared" si="7"/>
        <v>87.95</v>
      </c>
      <c r="Q194" s="180">
        <f t="shared" si="8"/>
        <v>0</v>
      </c>
      <c r="R194" s="1"/>
    </row>
    <row r="195" spans="1:18" ht="12.75" x14ac:dyDescent="0.2">
      <c r="A195" s="159" t="s">
        <v>1046</v>
      </c>
      <c r="B195" s="152" t="s">
        <v>343</v>
      </c>
      <c r="C195" s="153" t="s">
        <v>6</v>
      </c>
      <c r="D195" s="200" t="s">
        <v>4</v>
      </c>
      <c r="E195" s="154">
        <f>_xlfn.IFNA(INDEX('SD-ISD Debt,Sinking,Recr'!K:K, MATCH($B195, 'SD-ISD Debt,Sinking,Recr'!$B:$B, 0)), 0)</f>
        <v>0</v>
      </c>
      <c r="F195" s="154">
        <f>_xlfn.IFNA(INDEX('SD-ISD Debt,Sinking,Recr'!V:V, MATCH($B195, 'SD-ISD Debt,Sinking,Recr'!$B:$B, 0)), 0)</f>
        <v>0</v>
      </c>
      <c r="G195" s="154">
        <f>_xlfn.IFNA(INDEX('SD-ISD Debt,Sinking,Recr'!AI:AI, MATCH($B195, 'SD-ISD Debt,Sinking,Recr'!$B:$B, 0)), 0)</f>
        <v>0</v>
      </c>
      <c r="H195" s="154">
        <f>_xlfn.IFNA(INDEX('SD Hold Harmless'!N:N, MATCH($B195, 'SD Hold Harmless'!$B:$B, 0)), 0)</f>
        <v>0</v>
      </c>
      <c r="I195" s="154">
        <f>_xlfn.IFNA(INDEX('SD Out of Formula'!J:J, MATCH($B195, 'SD Out of Formula'!$B:$B, 0)), 0)</f>
        <v>0</v>
      </c>
      <c r="J195" s="154">
        <f>_xlfn.IFNA(INDEX('ISD Operating'!P:P, MATCH($B195, 'ISD Operating'!$B:$B, 0)), 0)</f>
        <v>0</v>
      </c>
      <c r="K195" s="154">
        <f>_xlfn.IFNA(INDEX('ISD Operating'!AA:AA, MATCH($B195, 'ISD Operating'!$B:$B, 0)), 0)</f>
        <v>0</v>
      </c>
      <c r="L195" s="154">
        <f>_xlfn.IFNA(INDEX('ISD Operating'!AL:AL, MATCH($B195, 'ISD Operating'!$B:$B, 0)), 0)</f>
        <v>0</v>
      </c>
      <c r="M195" s="154">
        <f>_xlfn.IFNA(INDEX('ISD Operating'!AW:AW, MATCH($B195, 'ISD Operating'!B:B, 0)), 0)</f>
        <v>0</v>
      </c>
      <c r="N195" s="155">
        <f t="shared" si="6"/>
        <v>0</v>
      </c>
      <c r="O195" s="180" t="s">
        <v>1573</v>
      </c>
      <c r="P195" s="180">
        <f t="shared" si="7"/>
        <v>0</v>
      </c>
      <c r="Q195" s="180">
        <f t="shared" si="8"/>
        <v>0</v>
      </c>
      <c r="R195" s="1"/>
    </row>
    <row r="196" spans="1:18" ht="38.25" x14ac:dyDescent="0.2">
      <c r="A196" s="159" t="s">
        <v>1047</v>
      </c>
      <c r="B196" s="152" t="s">
        <v>387</v>
      </c>
      <c r="C196" s="153" t="s">
        <v>6</v>
      </c>
      <c r="D196" s="200" t="s">
        <v>1042</v>
      </c>
      <c r="E196" s="154">
        <f>_xlfn.IFNA(INDEX('SD-ISD Debt,Sinking,Recr'!K:K, MATCH($B196, 'SD-ISD Debt,Sinking,Recr'!$B:$B, 0)), 0)</f>
        <v>6219.46</v>
      </c>
      <c r="F196" s="154">
        <f>_xlfn.IFNA(INDEX('SD-ISD Debt,Sinking,Recr'!V:V, MATCH($B196, 'SD-ISD Debt,Sinking,Recr'!$B:$B, 0)), 0)</f>
        <v>0</v>
      </c>
      <c r="G196" s="154">
        <f>_xlfn.IFNA(INDEX('SD-ISD Debt,Sinking,Recr'!AI:AI, MATCH($B196, 'SD-ISD Debt,Sinking,Recr'!$B:$B, 0)), 0)</f>
        <v>0</v>
      </c>
      <c r="H196" s="154">
        <f>_xlfn.IFNA(INDEX('SD Hold Harmless'!N:N, MATCH($B196, 'SD Hold Harmless'!$B:$B, 0)), 0)</f>
        <v>0</v>
      </c>
      <c r="I196" s="154">
        <f>_xlfn.IFNA(INDEX('SD Out of Formula'!J:J, MATCH($B196, 'SD Out of Formula'!$B:$B, 0)), 0)</f>
        <v>0</v>
      </c>
      <c r="J196" s="154">
        <f>_xlfn.IFNA(INDEX('ISD Operating'!P:P, MATCH($B196, 'ISD Operating'!$B:$B, 0)), 0)</f>
        <v>0</v>
      </c>
      <c r="K196" s="154">
        <f>_xlfn.IFNA(INDEX('ISD Operating'!AA:AA, MATCH($B196, 'ISD Operating'!$B:$B, 0)), 0)</f>
        <v>0</v>
      </c>
      <c r="L196" s="154">
        <f>_xlfn.IFNA(INDEX('ISD Operating'!AL:AL, MATCH($B196, 'ISD Operating'!$B:$B, 0)), 0)</f>
        <v>0</v>
      </c>
      <c r="M196" s="154">
        <f>_xlfn.IFNA(INDEX('ISD Operating'!AW:AW, MATCH($B196, 'ISD Operating'!B:B, 0)), 0)</f>
        <v>0</v>
      </c>
      <c r="N196" s="155">
        <f t="shared" ref="N196:N259" si="9">SUM(E196:M196)</f>
        <v>6219.46</v>
      </c>
      <c r="O196" s="180" t="s">
        <v>1679</v>
      </c>
      <c r="P196" s="180">
        <f t="shared" ref="P196:P259" si="10">IF(O196="Summer",N196,0)</f>
        <v>6219.46</v>
      </c>
      <c r="Q196" s="180">
        <f t="shared" ref="Q196:Q259" si="11">IF(O196="Winter",N196,0)</f>
        <v>0</v>
      </c>
      <c r="R196" s="1"/>
    </row>
    <row r="197" spans="1:18" ht="12.75" x14ac:dyDescent="0.2">
      <c r="A197" s="159" t="s">
        <v>1048</v>
      </c>
      <c r="B197" s="152" t="s">
        <v>606</v>
      </c>
      <c r="C197" s="153" t="s">
        <v>6</v>
      </c>
      <c r="D197" s="200" t="s">
        <v>4</v>
      </c>
      <c r="E197" s="154">
        <f>_xlfn.IFNA(INDEX('SD-ISD Debt,Sinking,Recr'!K:K, MATCH($B197, 'SD-ISD Debt,Sinking,Recr'!$B:$B, 0)), 0)</f>
        <v>0</v>
      </c>
      <c r="F197" s="154">
        <f>_xlfn.IFNA(INDEX('SD-ISD Debt,Sinking,Recr'!V:V, MATCH($B197, 'SD-ISD Debt,Sinking,Recr'!$B:$B, 0)), 0)</f>
        <v>0</v>
      </c>
      <c r="G197" s="154">
        <f>_xlfn.IFNA(INDEX('SD-ISD Debt,Sinking,Recr'!AI:AI, MATCH($B197, 'SD-ISD Debt,Sinking,Recr'!$B:$B, 0)), 0)</f>
        <v>0</v>
      </c>
      <c r="H197" s="154">
        <f>_xlfn.IFNA(INDEX('SD Hold Harmless'!N:N, MATCH($B197, 'SD Hold Harmless'!$B:$B, 0)), 0)</f>
        <v>0</v>
      </c>
      <c r="I197" s="154">
        <f>_xlfn.IFNA(INDEX('SD Out of Formula'!J:J, MATCH($B197, 'SD Out of Formula'!$B:$B, 0)), 0)</f>
        <v>0</v>
      </c>
      <c r="J197" s="154">
        <f>_xlfn.IFNA(INDEX('ISD Operating'!P:P, MATCH($B197, 'ISD Operating'!$B:$B, 0)), 0)</f>
        <v>0</v>
      </c>
      <c r="K197" s="154">
        <f>_xlfn.IFNA(INDEX('ISD Operating'!AA:AA, MATCH($B197, 'ISD Operating'!$B:$B, 0)), 0)</f>
        <v>0</v>
      </c>
      <c r="L197" s="154">
        <f>_xlfn.IFNA(INDEX('ISD Operating'!AL:AL, MATCH($B197, 'ISD Operating'!$B:$B, 0)), 0)</f>
        <v>0</v>
      </c>
      <c r="M197" s="154">
        <f>_xlfn.IFNA(INDEX('ISD Operating'!AW:AW, MATCH($B197, 'ISD Operating'!B:B, 0)), 0)</f>
        <v>0</v>
      </c>
      <c r="N197" s="155">
        <f t="shared" si="9"/>
        <v>0</v>
      </c>
      <c r="O197" s="180" t="s">
        <v>1573</v>
      </c>
      <c r="P197" s="180">
        <f t="shared" si="10"/>
        <v>0</v>
      </c>
      <c r="Q197" s="180">
        <f t="shared" si="11"/>
        <v>0</v>
      </c>
      <c r="R197" s="1"/>
    </row>
    <row r="198" spans="1:18" ht="38.25" x14ac:dyDescent="0.2">
      <c r="A198" s="159" t="s">
        <v>731</v>
      </c>
      <c r="B198" s="152" t="s">
        <v>348</v>
      </c>
      <c r="C198" s="153" t="s">
        <v>29</v>
      </c>
      <c r="D198" s="200" t="s">
        <v>732</v>
      </c>
      <c r="E198" s="154">
        <f>_xlfn.IFNA(INDEX('SD-ISD Debt,Sinking,Recr'!K:K, MATCH($B198, 'SD-ISD Debt,Sinking,Recr'!$B:$B, 0)), 0)</f>
        <v>0</v>
      </c>
      <c r="F198" s="154">
        <f>_xlfn.IFNA(INDEX('SD-ISD Debt,Sinking,Recr'!V:V, MATCH($B198, 'SD-ISD Debt,Sinking,Recr'!$B:$B, 0)), 0)</f>
        <v>0</v>
      </c>
      <c r="G198" s="154">
        <f>_xlfn.IFNA(INDEX('SD-ISD Debt,Sinking,Recr'!AI:AI, MATCH($B198, 'SD-ISD Debt,Sinking,Recr'!$B:$B, 0)), 0)</f>
        <v>0</v>
      </c>
      <c r="H198" s="154">
        <f>_xlfn.IFNA(INDEX('SD Hold Harmless'!N:N, MATCH($B198, 'SD Hold Harmless'!$B:$B, 0)), 0)</f>
        <v>0</v>
      </c>
      <c r="I198" s="154">
        <f>_xlfn.IFNA(INDEX('SD Out of Formula'!J:J, MATCH($B198, 'SD Out of Formula'!$B:$B, 0)), 0)</f>
        <v>0</v>
      </c>
      <c r="J198" s="154">
        <f>_xlfn.IFNA(INDEX('ISD Operating'!P:P, MATCH($B198, 'ISD Operating'!$B:$B, 0)), 0)</f>
        <v>0</v>
      </c>
      <c r="K198" s="154">
        <f>_xlfn.IFNA(INDEX('ISD Operating'!AA:AA, MATCH($B198, 'ISD Operating'!$B:$B, 0)), 0)</f>
        <v>0</v>
      </c>
      <c r="L198" s="154">
        <f>_xlfn.IFNA(INDEX('ISD Operating'!AL:AL, MATCH($B198, 'ISD Operating'!$B:$B, 0)), 0)</f>
        <v>0</v>
      </c>
      <c r="M198" s="154">
        <f>_xlfn.IFNA(INDEX('ISD Operating'!AW:AW, MATCH($B198, 'ISD Operating'!B:B, 0)), 0)</f>
        <v>0</v>
      </c>
      <c r="N198" s="155">
        <f t="shared" si="9"/>
        <v>0</v>
      </c>
      <c r="O198" s="180" t="s">
        <v>1573</v>
      </c>
      <c r="P198" s="180">
        <f t="shared" si="10"/>
        <v>0</v>
      </c>
      <c r="Q198" s="180">
        <f t="shared" si="11"/>
        <v>0</v>
      </c>
      <c r="R198" s="1"/>
    </row>
    <row r="199" spans="1:18" ht="12.75" x14ac:dyDescent="0.2">
      <c r="A199" s="159" t="s">
        <v>1049</v>
      </c>
      <c r="B199" s="156" t="s">
        <v>68</v>
      </c>
      <c r="C199" s="153" t="s">
        <v>6</v>
      </c>
      <c r="D199" s="200" t="s">
        <v>67</v>
      </c>
      <c r="E199" s="154">
        <f>_xlfn.IFNA(INDEX('SD-ISD Debt,Sinking,Recr'!K:K, MATCH($B199, 'SD-ISD Debt,Sinking,Recr'!$B:$B, 0)), 0)</f>
        <v>0</v>
      </c>
      <c r="F199" s="154">
        <f>_xlfn.IFNA(INDEX('SD-ISD Debt,Sinking,Recr'!V:V, MATCH($B199, 'SD-ISD Debt,Sinking,Recr'!$B:$B, 0)), 0)</f>
        <v>0</v>
      </c>
      <c r="G199" s="154">
        <f>_xlfn.IFNA(INDEX('SD-ISD Debt,Sinking,Recr'!AI:AI, MATCH($B199, 'SD-ISD Debt,Sinking,Recr'!$B:$B, 0)), 0)</f>
        <v>0</v>
      </c>
      <c r="H199" s="154">
        <f>_xlfn.IFNA(INDEX('SD Hold Harmless'!N:N, MATCH($B199, 'SD Hold Harmless'!$B:$B, 0)), 0)</f>
        <v>0</v>
      </c>
      <c r="I199" s="154">
        <f>_xlfn.IFNA(INDEX('SD Out of Formula'!J:J, MATCH($B199, 'SD Out of Formula'!$B:$B, 0)), 0)</f>
        <v>0</v>
      </c>
      <c r="J199" s="154">
        <f>_xlfn.IFNA(INDEX('ISD Operating'!P:P, MATCH($B199, 'ISD Operating'!$B:$B, 0)), 0)</f>
        <v>0</v>
      </c>
      <c r="K199" s="154">
        <f>_xlfn.IFNA(INDEX('ISD Operating'!AA:AA, MATCH($B199, 'ISD Operating'!$B:$B, 0)), 0)</f>
        <v>0</v>
      </c>
      <c r="L199" s="154">
        <f>_xlfn.IFNA(INDEX('ISD Operating'!AL:AL, MATCH($B199, 'ISD Operating'!$B:$B, 0)), 0)</f>
        <v>0</v>
      </c>
      <c r="M199" s="154">
        <f>_xlfn.IFNA(INDEX('ISD Operating'!AW:AW, MATCH($B199, 'ISD Operating'!B:B, 0)), 0)</f>
        <v>0</v>
      </c>
      <c r="N199" s="155">
        <f t="shared" si="9"/>
        <v>0</v>
      </c>
      <c r="O199" s="180" t="s">
        <v>1573</v>
      </c>
      <c r="P199" s="180">
        <f t="shared" si="10"/>
        <v>0</v>
      </c>
      <c r="Q199" s="180">
        <f t="shared" si="11"/>
        <v>0</v>
      </c>
      <c r="R199" s="1"/>
    </row>
    <row r="200" spans="1:18" ht="12.75" x14ac:dyDescent="0.2">
      <c r="A200" s="159" t="s">
        <v>1050</v>
      </c>
      <c r="B200" s="156" t="s">
        <v>169</v>
      </c>
      <c r="C200" s="153" t="s">
        <v>6</v>
      </c>
      <c r="D200" s="200" t="s">
        <v>67</v>
      </c>
      <c r="E200" s="154">
        <f>_xlfn.IFNA(INDEX('SD-ISD Debt,Sinking,Recr'!K:K, MATCH($B200, 'SD-ISD Debt,Sinking,Recr'!$B:$B, 0)), 0)</f>
        <v>0</v>
      </c>
      <c r="F200" s="154">
        <f>_xlfn.IFNA(INDEX('SD-ISD Debt,Sinking,Recr'!V:V, MATCH($B200, 'SD-ISD Debt,Sinking,Recr'!$B:$B, 0)), 0)</f>
        <v>0</v>
      </c>
      <c r="G200" s="154">
        <f>_xlfn.IFNA(INDEX('SD-ISD Debt,Sinking,Recr'!AI:AI, MATCH($B200, 'SD-ISD Debt,Sinking,Recr'!$B:$B, 0)), 0)</f>
        <v>0</v>
      </c>
      <c r="H200" s="154">
        <f>_xlfn.IFNA(INDEX('SD Hold Harmless'!N:N, MATCH($B200, 'SD Hold Harmless'!$B:$B, 0)), 0)</f>
        <v>0</v>
      </c>
      <c r="I200" s="154">
        <f>_xlfn.IFNA(INDEX('SD Out of Formula'!J:J, MATCH($B200, 'SD Out of Formula'!$B:$B, 0)), 0)</f>
        <v>0</v>
      </c>
      <c r="J200" s="154">
        <f>_xlfn.IFNA(INDEX('ISD Operating'!P:P, MATCH($B200, 'ISD Operating'!$B:$B, 0)), 0)</f>
        <v>0</v>
      </c>
      <c r="K200" s="154">
        <f>_xlfn.IFNA(INDEX('ISD Operating'!AA:AA, MATCH($B200, 'ISD Operating'!$B:$B, 0)), 0)</f>
        <v>0</v>
      </c>
      <c r="L200" s="154">
        <f>_xlfn.IFNA(INDEX('ISD Operating'!AL:AL, MATCH($B200, 'ISD Operating'!$B:$B, 0)), 0)</f>
        <v>0</v>
      </c>
      <c r="M200" s="154">
        <f>_xlfn.IFNA(INDEX('ISD Operating'!AW:AW, MATCH($B200, 'ISD Operating'!B:B, 0)), 0)</f>
        <v>0</v>
      </c>
      <c r="N200" s="155">
        <f t="shared" si="9"/>
        <v>0</v>
      </c>
      <c r="O200" s="180" t="s">
        <v>1573</v>
      </c>
      <c r="P200" s="180">
        <f t="shared" si="10"/>
        <v>0</v>
      </c>
      <c r="Q200" s="180">
        <f t="shared" si="11"/>
        <v>0</v>
      </c>
      <c r="R200" s="1"/>
    </row>
    <row r="201" spans="1:18" ht="12.75" x14ac:dyDescent="0.2">
      <c r="A201" s="159" t="s">
        <v>1051</v>
      </c>
      <c r="B201" s="157" t="s">
        <v>188</v>
      </c>
      <c r="C201" s="153" t="s">
        <v>6</v>
      </c>
      <c r="D201" s="200" t="s">
        <v>67</v>
      </c>
      <c r="E201" s="154">
        <f>_xlfn.IFNA(INDEX('SD-ISD Debt,Sinking,Recr'!K:K, MATCH($B201, 'SD-ISD Debt,Sinking,Recr'!$B:$B, 0)), 0)</f>
        <v>0</v>
      </c>
      <c r="F201" s="154">
        <f>_xlfn.IFNA(INDEX('SD-ISD Debt,Sinking,Recr'!V:V, MATCH($B201, 'SD-ISD Debt,Sinking,Recr'!$B:$B, 0)), 0)</f>
        <v>0</v>
      </c>
      <c r="G201" s="154">
        <f>_xlfn.IFNA(INDEX('SD-ISD Debt,Sinking,Recr'!AI:AI, MATCH($B201, 'SD-ISD Debt,Sinking,Recr'!$B:$B, 0)), 0)</f>
        <v>0</v>
      </c>
      <c r="H201" s="154">
        <f>_xlfn.IFNA(INDEX('SD Hold Harmless'!N:N, MATCH($B201, 'SD Hold Harmless'!$B:$B, 0)), 0)</f>
        <v>0</v>
      </c>
      <c r="I201" s="154">
        <f>_xlfn.IFNA(INDEX('SD Out of Formula'!J:J, MATCH($B201, 'SD Out of Formula'!$B:$B, 0)), 0)</f>
        <v>0</v>
      </c>
      <c r="J201" s="154">
        <f>_xlfn.IFNA(INDEX('ISD Operating'!P:P, MATCH($B201, 'ISD Operating'!$B:$B, 0)), 0)</f>
        <v>0</v>
      </c>
      <c r="K201" s="154">
        <f>_xlfn.IFNA(INDEX('ISD Operating'!AA:AA, MATCH($B201, 'ISD Operating'!$B:$B, 0)), 0)</f>
        <v>0</v>
      </c>
      <c r="L201" s="154">
        <f>_xlfn.IFNA(INDEX('ISD Operating'!AL:AL, MATCH($B201, 'ISD Operating'!$B:$B, 0)), 0)</f>
        <v>0</v>
      </c>
      <c r="M201" s="154">
        <f>_xlfn.IFNA(INDEX('ISD Operating'!AW:AW, MATCH($B201, 'ISD Operating'!B:B, 0)), 0)</f>
        <v>0</v>
      </c>
      <c r="N201" s="155">
        <f t="shared" si="9"/>
        <v>0</v>
      </c>
      <c r="O201" s="180" t="s">
        <v>1573</v>
      </c>
      <c r="P201" s="180">
        <f t="shared" si="10"/>
        <v>0</v>
      </c>
      <c r="Q201" s="180">
        <f t="shared" si="11"/>
        <v>0</v>
      </c>
      <c r="R201" s="1"/>
    </row>
    <row r="202" spans="1:18" ht="12.75" x14ac:dyDescent="0.2">
      <c r="A202" s="159" t="s">
        <v>1052</v>
      </c>
      <c r="B202" s="157" t="s">
        <v>389</v>
      </c>
      <c r="C202" s="153" t="s">
        <v>6</v>
      </c>
      <c r="D202" s="200" t="s">
        <v>67</v>
      </c>
      <c r="E202" s="154">
        <f>_xlfn.IFNA(INDEX('SD-ISD Debt,Sinking,Recr'!K:K, MATCH($B202, 'SD-ISD Debt,Sinking,Recr'!$B:$B, 0)), 0)</f>
        <v>0</v>
      </c>
      <c r="F202" s="154">
        <f>_xlfn.IFNA(INDEX('SD-ISD Debt,Sinking,Recr'!V:V, MATCH($B202, 'SD-ISD Debt,Sinking,Recr'!$B:$B, 0)), 0)</f>
        <v>0</v>
      </c>
      <c r="G202" s="154">
        <f>_xlfn.IFNA(INDEX('SD-ISD Debt,Sinking,Recr'!AI:AI, MATCH($B202, 'SD-ISD Debt,Sinking,Recr'!$B:$B, 0)), 0)</f>
        <v>0</v>
      </c>
      <c r="H202" s="154">
        <f>_xlfn.IFNA(INDEX('SD Hold Harmless'!N:N, MATCH($B202, 'SD Hold Harmless'!$B:$B, 0)), 0)</f>
        <v>0</v>
      </c>
      <c r="I202" s="154">
        <f>_xlfn.IFNA(INDEX('SD Out of Formula'!J:J, MATCH($B202, 'SD Out of Formula'!$B:$B, 0)), 0)</f>
        <v>0</v>
      </c>
      <c r="J202" s="154">
        <f>_xlfn.IFNA(INDEX('ISD Operating'!P:P, MATCH($B202, 'ISD Operating'!$B:$B, 0)), 0)</f>
        <v>0</v>
      </c>
      <c r="K202" s="154">
        <f>_xlfn.IFNA(INDEX('ISD Operating'!AA:AA, MATCH($B202, 'ISD Operating'!$B:$B, 0)), 0)</f>
        <v>0</v>
      </c>
      <c r="L202" s="154">
        <f>_xlfn.IFNA(INDEX('ISD Operating'!AL:AL, MATCH($B202, 'ISD Operating'!$B:$B, 0)), 0)</f>
        <v>0</v>
      </c>
      <c r="M202" s="154">
        <f>_xlfn.IFNA(INDEX('ISD Operating'!AW:AW, MATCH($B202, 'ISD Operating'!B:B, 0)), 0)</f>
        <v>0</v>
      </c>
      <c r="N202" s="155">
        <f t="shared" si="9"/>
        <v>0</v>
      </c>
      <c r="O202" s="180" t="s">
        <v>1573</v>
      </c>
      <c r="P202" s="180">
        <f t="shared" si="10"/>
        <v>0</v>
      </c>
      <c r="Q202" s="180">
        <f t="shared" si="11"/>
        <v>0</v>
      </c>
      <c r="R202" s="1"/>
    </row>
    <row r="203" spans="1:18" ht="12.75" x14ac:dyDescent="0.2">
      <c r="A203" s="159" t="s">
        <v>1053</v>
      </c>
      <c r="B203" s="152" t="s">
        <v>319</v>
      </c>
      <c r="C203" s="153" t="s">
        <v>6</v>
      </c>
      <c r="D203" s="200" t="s">
        <v>1054</v>
      </c>
      <c r="E203" s="154">
        <f>_xlfn.IFNA(INDEX('SD-ISD Debt,Sinking,Recr'!K:K, MATCH($B203, 'SD-ISD Debt,Sinking,Recr'!$B:$B, 0)), 0)</f>
        <v>40985.58</v>
      </c>
      <c r="F203" s="154">
        <f>_xlfn.IFNA(INDEX('SD-ISD Debt,Sinking,Recr'!V:V, MATCH($B203, 'SD-ISD Debt,Sinking,Recr'!$B:$B, 0)), 0)</f>
        <v>0</v>
      </c>
      <c r="G203" s="154">
        <f>_xlfn.IFNA(INDEX('SD-ISD Debt,Sinking,Recr'!AI:AI, MATCH($B203, 'SD-ISD Debt,Sinking,Recr'!$B:$B, 0)), 0)</f>
        <v>0</v>
      </c>
      <c r="H203" s="154">
        <f>_xlfn.IFNA(INDEX('SD Hold Harmless'!N:N, MATCH($B203, 'SD Hold Harmless'!$B:$B, 0)), 0)</f>
        <v>0</v>
      </c>
      <c r="I203" s="154">
        <f>_xlfn.IFNA(INDEX('SD Out of Formula'!J:J, MATCH($B203, 'SD Out of Formula'!$B:$B, 0)), 0)</f>
        <v>0</v>
      </c>
      <c r="J203" s="154">
        <f>_xlfn.IFNA(INDEX('ISD Operating'!P:P, MATCH($B203, 'ISD Operating'!$B:$B, 0)), 0)</f>
        <v>0</v>
      </c>
      <c r="K203" s="154">
        <f>_xlfn.IFNA(INDEX('ISD Operating'!AA:AA, MATCH($B203, 'ISD Operating'!$B:$B, 0)), 0)</f>
        <v>0</v>
      </c>
      <c r="L203" s="154">
        <f>_xlfn.IFNA(INDEX('ISD Operating'!AL:AL, MATCH($B203, 'ISD Operating'!$B:$B, 0)), 0)</f>
        <v>0</v>
      </c>
      <c r="M203" s="154">
        <f>_xlfn.IFNA(INDEX('ISD Operating'!AW:AW, MATCH($B203, 'ISD Operating'!B:B, 0)), 0)</f>
        <v>0</v>
      </c>
      <c r="N203" s="155">
        <f t="shared" si="9"/>
        <v>40985.58</v>
      </c>
      <c r="O203" s="180" t="s">
        <v>1680</v>
      </c>
      <c r="P203" s="180">
        <f t="shared" si="10"/>
        <v>0</v>
      </c>
      <c r="Q203" s="180">
        <f t="shared" si="11"/>
        <v>40985.58</v>
      </c>
      <c r="R203" s="1"/>
    </row>
    <row r="204" spans="1:18" ht="12.75" x14ac:dyDescent="0.2">
      <c r="A204" s="159" t="s">
        <v>1055</v>
      </c>
      <c r="B204" s="157" t="s">
        <v>495</v>
      </c>
      <c r="C204" s="153" t="s">
        <v>6</v>
      </c>
      <c r="D204" s="200" t="s">
        <v>67</v>
      </c>
      <c r="E204" s="154">
        <f>_xlfn.IFNA(INDEX('SD-ISD Debt,Sinking,Recr'!K:K, MATCH($B204, 'SD-ISD Debt,Sinking,Recr'!$B:$B, 0)), 0)</f>
        <v>0</v>
      </c>
      <c r="F204" s="154">
        <f>_xlfn.IFNA(INDEX('SD-ISD Debt,Sinking,Recr'!V:V, MATCH($B204, 'SD-ISD Debt,Sinking,Recr'!$B:$B, 0)), 0)</f>
        <v>0</v>
      </c>
      <c r="G204" s="154">
        <f>_xlfn.IFNA(INDEX('SD-ISD Debt,Sinking,Recr'!AI:AI, MATCH($B204, 'SD-ISD Debt,Sinking,Recr'!$B:$B, 0)), 0)</f>
        <v>0</v>
      </c>
      <c r="H204" s="154">
        <f>_xlfn.IFNA(INDEX('SD Hold Harmless'!N:N, MATCH($B204, 'SD Hold Harmless'!$B:$B, 0)), 0)</f>
        <v>0</v>
      </c>
      <c r="I204" s="154">
        <f>_xlfn.IFNA(INDEX('SD Out of Formula'!J:J, MATCH($B204, 'SD Out of Formula'!$B:$B, 0)), 0)</f>
        <v>0</v>
      </c>
      <c r="J204" s="154">
        <f>_xlfn.IFNA(INDEX('ISD Operating'!P:P, MATCH($B204, 'ISD Operating'!$B:$B, 0)), 0)</f>
        <v>0</v>
      </c>
      <c r="K204" s="154">
        <f>_xlfn.IFNA(INDEX('ISD Operating'!AA:AA, MATCH($B204, 'ISD Operating'!$B:$B, 0)), 0)</f>
        <v>0</v>
      </c>
      <c r="L204" s="154">
        <f>_xlfn.IFNA(INDEX('ISD Operating'!AL:AL, MATCH($B204, 'ISD Operating'!$B:$B, 0)), 0)</f>
        <v>0</v>
      </c>
      <c r="M204" s="154">
        <f>_xlfn.IFNA(INDEX('ISD Operating'!AW:AW, MATCH($B204, 'ISD Operating'!B:B, 0)), 0)</f>
        <v>0</v>
      </c>
      <c r="N204" s="155">
        <f t="shared" si="9"/>
        <v>0</v>
      </c>
      <c r="O204" s="180" t="s">
        <v>1573</v>
      </c>
      <c r="P204" s="180">
        <f t="shared" si="10"/>
        <v>0</v>
      </c>
      <c r="Q204" s="180">
        <f t="shared" si="11"/>
        <v>0</v>
      </c>
      <c r="R204" s="1"/>
    </row>
    <row r="205" spans="1:18" ht="12.75" x14ac:dyDescent="0.2">
      <c r="A205" s="159" t="s">
        <v>1056</v>
      </c>
      <c r="B205" s="152" t="s">
        <v>521</v>
      </c>
      <c r="C205" s="153" t="s">
        <v>6</v>
      </c>
      <c r="D205" s="200" t="s">
        <v>1057</v>
      </c>
      <c r="E205" s="154">
        <f>_xlfn.IFNA(INDEX('SD-ISD Debt,Sinking,Recr'!K:K, MATCH($B205, 'SD-ISD Debt,Sinking,Recr'!$B:$B, 0)), 0)</f>
        <v>0</v>
      </c>
      <c r="F205" s="154">
        <f>_xlfn.IFNA(INDEX('SD-ISD Debt,Sinking,Recr'!V:V, MATCH($B205, 'SD-ISD Debt,Sinking,Recr'!$B:$B, 0)), 0)</f>
        <v>0</v>
      </c>
      <c r="G205" s="154">
        <f>_xlfn.IFNA(INDEX('SD-ISD Debt,Sinking,Recr'!AI:AI, MATCH($B205, 'SD-ISD Debt,Sinking,Recr'!$B:$B, 0)), 0)</f>
        <v>0</v>
      </c>
      <c r="H205" s="154">
        <f>_xlfn.IFNA(INDEX('SD Hold Harmless'!N:N, MATCH($B205, 'SD Hold Harmless'!$B:$B, 0)), 0)</f>
        <v>0</v>
      </c>
      <c r="I205" s="154">
        <f>_xlfn.IFNA(INDEX('SD Out of Formula'!J:J, MATCH($B205, 'SD Out of Formula'!$B:$B, 0)), 0)</f>
        <v>0</v>
      </c>
      <c r="J205" s="154">
        <f>_xlfn.IFNA(INDEX('ISD Operating'!P:P, MATCH($B205, 'ISD Operating'!$B:$B, 0)), 0)</f>
        <v>0</v>
      </c>
      <c r="K205" s="154">
        <f>_xlfn.IFNA(INDEX('ISD Operating'!AA:AA, MATCH($B205, 'ISD Operating'!$B:$B, 0)), 0)</f>
        <v>0</v>
      </c>
      <c r="L205" s="154">
        <f>_xlfn.IFNA(INDEX('ISD Operating'!AL:AL, MATCH($B205, 'ISD Operating'!$B:$B, 0)), 0)</f>
        <v>0</v>
      </c>
      <c r="M205" s="154">
        <f>_xlfn.IFNA(INDEX('ISD Operating'!AW:AW, MATCH($B205, 'ISD Operating'!B:B, 0)), 0)</f>
        <v>0</v>
      </c>
      <c r="N205" s="155">
        <f t="shared" si="9"/>
        <v>0</v>
      </c>
      <c r="O205" s="180" t="s">
        <v>1573</v>
      </c>
      <c r="P205" s="180">
        <f t="shared" si="10"/>
        <v>0</v>
      </c>
      <c r="Q205" s="180">
        <f t="shared" si="11"/>
        <v>0</v>
      </c>
      <c r="R205" s="1"/>
    </row>
    <row r="206" spans="1:18" ht="12.75" x14ac:dyDescent="0.2">
      <c r="A206" s="159" t="s">
        <v>1058</v>
      </c>
      <c r="B206" s="157" t="s">
        <v>542</v>
      </c>
      <c r="C206" s="153" t="s">
        <v>6</v>
      </c>
      <c r="D206" s="200" t="s">
        <v>67</v>
      </c>
      <c r="E206" s="154">
        <f>_xlfn.IFNA(INDEX('SD-ISD Debt,Sinking,Recr'!K:K, MATCH($B206, 'SD-ISD Debt,Sinking,Recr'!$B:$B, 0)), 0)</f>
        <v>0</v>
      </c>
      <c r="F206" s="154">
        <f>_xlfn.IFNA(INDEX('SD-ISD Debt,Sinking,Recr'!V:V, MATCH($B206, 'SD-ISD Debt,Sinking,Recr'!$B:$B, 0)), 0)</f>
        <v>0</v>
      </c>
      <c r="G206" s="154">
        <f>_xlfn.IFNA(INDEX('SD-ISD Debt,Sinking,Recr'!AI:AI, MATCH($B206, 'SD-ISD Debt,Sinking,Recr'!$B:$B, 0)), 0)</f>
        <v>0</v>
      </c>
      <c r="H206" s="154">
        <f>_xlfn.IFNA(INDEX('SD Hold Harmless'!N:N, MATCH($B206, 'SD Hold Harmless'!$B:$B, 0)), 0)</f>
        <v>0</v>
      </c>
      <c r="I206" s="154">
        <f>_xlfn.IFNA(INDEX('SD Out of Formula'!J:J, MATCH($B206, 'SD Out of Formula'!$B:$B, 0)), 0)</f>
        <v>545.4</v>
      </c>
      <c r="J206" s="154">
        <f>_xlfn.IFNA(INDEX('ISD Operating'!P:P, MATCH($B206, 'ISD Operating'!$B:$B, 0)), 0)</f>
        <v>0</v>
      </c>
      <c r="K206" s="154">
        <f>_xlfn.IFNA(INDEX('ISD Operating'!AA:AA, MATCH($B206, 'ISD Operating'!$B:$B, 0)), 0)</f>
        <v>0</v>
      </c>
      <c r="L206" s="154">
        <f>_xlfn.IFNA(INDEX('ISD Operating'!AL:AL, MATCH($B206, 'ISD Operating'!$B:$B, 0)), 0)</f>
        <v>0</v>
      </c>
      <c r="M206" s="154">
        <f>_xlfn.IFNA(INDEX('ISD Operating'!AW:AW, MATCH($B206, 'ISD Operating'!B:B, 0)), 0)</f>
        <v>0</v>
      </c>
      <c r="N206" s="155">
        <f t="shared" si="9"/>
        <v>545.4</v>
      </c>
      <c r="O206" s="180" t="s">
        <v>1680</v>
      </c>
      <c r="P206" s="180">
        <f t="shared" si="10"/>
        <v>0</v>
      </c>
      <c r="Q206" s="180">
        <f t="shared" si="11"/>
        <v>545.4</v>
      </c>
      <c r="R206" s="1"/>
    </row>
    <row r="207" spans="1:18" ht="12.75" x14ac:dyDescent="0.2">
      <c r="A207" s="159" t="s">
        <v>1059</v>
      </c>
      <c r="B207" s="152" t="s">
        <v>628</v>
      </c>
      <c r="C207" s="153" t="s">
        <v>6</v>
      </c>
      <c r="D207" s="200" t="s">
        <v>1054</v>
      </c>
      <c r="E207" s="154">
        <f>_xlfn.IFNA(INDEX('SD-ISD Debt,Sinking,Recr'!K:K, MATCH($B207, 'SD-ISD Debt,Sinking,Recr'!$B:$B, 0)), 0)</f>
        <v>12605.52</v>
      </c>
      <c r="F207" s="154">
        <f>_xlfn.IFNA(INDEX('SD-ISD Debt,Sinking,Recr'!V:V, MATCH($B207, 'SD-ISD Debt,Sinking,Recr'!$B:$B, 0)), 0)</f>
        <v>0</v>
      </c>
      <c r="G207" s="154">
        <f>_xlfn.IFNA(INDEX('SD-ISD Debt,Sinking,Recr'!AI:AI, MATCH($B207, 'SD-ISD Debt,Sinking,Recr'!$B:$B, 0)), 0)</f>
        <v>0</v>
      </c>
      <c r="H207" s="154">
        <f>_xlfn.IFNA(INDEX('SD Hold Harmless'!N:N, MATCH($B207, 'SD Hold Harmless'!$B:$B, 0)), 0)</f>
        <v>0</v>
      </c>
      <c r="I207" s="154">
        <f>_xlfn.IFNA(INDEX('SD Out of Formula'!J:J, MATCH($B207, 'SD Out of Formula'!$B:$B, 0)), 0)</f>
        <v>0</v>
      </c>
      <c r="J207" s="154">
        <f>_xlfn.IFNA(INDEX('ISD Operating'!P:P, MATCH($B207, 'ISD Operating'!$B:$B, 0)), 0)</f>
        <v>0</v>
      </c>
      <c r="K207" s="154">
        <f>_xlfn.IFNA(INDEX('ISD Operating'!AA:AA, MATCH($B207, 'ISD Operating'!$B:$B, 0)), 0)</f>
        <v>0</v>
      </c>
      <c r="L207" s="154">
        <f>_xlfn.IFNA(INDEX('ISD Operating'!AL:AL, MATCH($B207, 'ISD Operating'!$B:$B, 0)), 0)</f>
        <v>0</v>
      </c>
      <c r="M207" s="154">
        <f>_xlfn.IFNA(INDEX('ISD Operating'!AW:AW, MATCH($B207, 'ISD Operating'!B:B, 0)), 0)</f>
        <v>0</v>
      </c>
      <c r="N207" s="155">
        <f t="shared" si="9"/>
        <v>12605.52</v>
      </c>
      <c r="O207" s="180" t="s">
        <v>1680</v>
      </c>
      <c r="P207" s="180">
        <f t="shared" si="10"/>
        <v>0</v>
      </c>
      <c r="Q207" s="180">
        <f t="shared" si="11"/>
        <v>12605.52</v>
      </c>
      <c r="R207" s="1"/>
    </row>
    <row r="208" spans="1:18" ht="12.75" x14ac:dyDescent="0.2">
      <c r="A208" s="159" t="s">
        <v>1060</v>
      </c>
      <c r="B208" s="157" t="s">
        <v>201</v>
      </c>
      <c r="C208" s="153" t="s">
        <v>6</v>
      </c>
      <c r="D208" s="200" t="s">
        <v>67</v>
      </c>
      <c r="E208" s="154">
        <f>_xlfn.IFNA(INDEX('SD-ISD Debt,Sinking,Recr'!K:K, MATCH($B208, 'SD-ISD Debt,Sinking,Recr'!$B:$B, 0)), 0)</f>
        <v>0</v>
      </c>
      <c r="F208" s="154">
        <f>_xlfn.IFNA(INDEX('SD-ISD Debt,Sinking,Recr'!V:V, MATCH($B208, 'SD-ISD Debt,Sinking,Recr'!$B:$B, 0)), 0)</f>
        <v>0</v>
      </c>
      <c r="G208" s="154">
        <f>_xlfn.IFNA(INDEX('SD-ISD Debt,Sinking,Recr'!AI:AI, MATCH($B208, 'SD-ISD Debt,Sinking,Recr'!$B:$B, 0)), 0)</f>
        <v>0</v>
      </c>
      <c r="H208" s="154">
        <f>_xlfn.IFNA(INDEX('SD Hold Harmless'!N:N, MATCH($B208, 'SD Hold Harmless'!$B:$B, 0)), 0)</f>
        <v>0</v>
      </c>
      <c r="I208" s="154">
        <f>_xlfn.IFNA(INDEX('SD Out of Formula'!J:J, MATCH($B208, 'SD Out of Formula'!$B:$B, 0)), 0)</f>
        <v>0</v>
      </c>
      <c r="J208" s="154">
        <f>_xlfn.IFNA(INDEX('ISD Operating'!P:P, MATCH($B208, 'ISD Operating'!$B:$B, 0)), 0)</f>
        <v>0</v>
      </c>
      <c r="K208" s="154">
        <f>_xlfn.IFNA(INDEX('ISD Operating'!AA:AA, MATCH($B208, 'ISD Operating'!$B:$B, 0)), 0)</f>
        <v>0</v>
      </c>
      <c r="L208" s="154">
        <f>_xlfn.IFNA(INDEX('ISD Operating'!AL:AL, MATCH($B208, 'ISD Operating'!$B:$B, 0)), 0)</f>
        <v>0</v>
      </c>
      <c r="M208" s="154">
        <f>_xlfn.IFNA(INDEX('ISD Operating'!AW:AW, MATCH($B208, 'ISD Operating'!B:B, 0)), 0)</f>
        <v>0</v>
      </c>
      <c r="N208" s="155">
        <f t="shared" si="9"/>
        <v>0</v>
      </c>
      <c r="O208" s="180" t="s">
        <v>1573</v>
      </c>
      <c r="P208" s="180">
        <f t="shared" si="10"/>
        <v>0</v>
      </c>
      <c r="Q208" s="180">
        <f t="shared" si="11"/>
        <v>0</v>
      </c>
      <c r="R208" s="1"/>
    </row>
    <row r="209" spans="1:18" ht="12.75" x14ac:dyDescent="0.2">
      <c r="A209" s="159" t="s">
        <v>1061</v>
      </c>
      <c r="B209" s="157" t="s">
        <v>585</v>
      </c>
      <c r="C209" s="153" t="s">
        <v>6</v>
      </c>
      <c r="D209" s="200" t="s">
        <v>67</v>
      </c>
      <c r="E209" s="154">
        <f>_xlfn.IFNA(INDEX('SD-ISD Debt,Sinking,Recr'!K:K, MATCH($B209, 'SD-ISD Debt,Sinking,Recr'!$B:$B, 0)), 0)</f>
        <v>0</v>
      </c>
      <c r="F209" s="154">
        <f>_xlfn.IFNA(INDEX('SD-ISD Debt,Sinking,Recr'!V:V, MATCH($B209, 'SD-ISD Debt,Sinking,Recr'!$B:$B, 0)), 0)</f>
        <v>0</v>
      </c>
      <c r="G209" s="154">
        <f>_xlfn.IFNA(INDEX('SD-ISD Debt,Sinking,Recr'!AI:AI, MATCH($B209, 'SD-ISD Debt,Sinking,Recr'!$B:$B, 0)), 0)</f>
        <v>0</v>
      </c>
      <c r="H209" s="154">
        <f>_xlfn.IFNA(INDEX('SD Hold Harmless'!N:N, MATCH($B209, 'SD Hold Harmless'!$B:$B, 0)), 0)</f>
        <v>0</v>
      </c>
      <c r="I209" s="154">
        <f>_xlfn.IFNA(INDEX('SD Out of Formula'!J:J, MATCH($B209, 'SD Out of Formula'!$B:$B, 0)), 0)</f>
        <v>1190.4000000000001</v>
      </c>
      <c r="J209" s="154">
        <f>_xlfn.IFNA(INDEX('ISD Operating'!P:P, MATCH($B209, 'ISD Operating'!$B:$B, 0)), 0)</f>
        <v>0</v>
      </c>
      <c r="K209" s="154">
        <f>_xlfn.IFNA(INDEX('ISD Operating'!AA:AA, MATCH($B209, 'ISD Operating'!$B:$B, 0)), 0)</f>
        <v>0</v>
      </c>
      <c r="L209" s="154">
        <f>_xlfn.IFNA(INDEX('ISD Operating'!AL:AL, MATCH($B209, 'ISD Operating'!$B:$B, 0)), 0)</f>
        <v>0</v>
      </c>
      <c r="M209" s="154">
        <f>_xlfn.IFNA(INDEX('ISD Operating'!AW:AW, MATCH($B209, 'ISD Operating'!B:B, 0)), 0)</f>
        <v>0</v>
      </c>
      <c r="N209" s="155">
        <f t="shared" si="9"/>
        <v>1190.4000000000001</v>
      </c>
      <c r="O209" s="180" t="s">
        <v>1680</v>
      </c>
      <c r="P209" s="180">
        <f t="shared" si="10"/>
        <v>0</v>
      </c>
      <c r="Q209" s="180">
        <f t="shared" si="11"/>
        <v>1190.4000000000001</v>
      </c>
      <c r="R209" s="1"/>
    </row>
    <row r="210" spans="1:18" ht="12.75" x14ac:dyDescent="0.2">
      <c r="A210" s="159" t="s">
        <v>1062</v>
      </c>
      <c r="B210" s="157" t="s">
        <v>586</v>
      </c>
      <c r="C210" s="153" t="s">
        <v>6</v>
      </c>
      <c r="D210" s="200" t="s">
        <v>67</v>
      </c>
      <c r="E210" s="154">
        <f>_xlfn.IFNA(INDEX('SD-ISD Debt,Sinking,Recr'!K:K, MATCH($B210, 'SD-ISD Debt,Sinking,Recr'!$B:$B, 0)), 0)</f>
        <v>0</v>
      </c>
      <c r="F210" s="154">
        <f>_xlfn.IFNA(INDEX('SD-ISD Debt,Sinking,Recr'!V:V, MATCH($B210, 'SD-ISD Debt,Sinking,Recr'!$B:$B, 0)), 0)</f>
        <v>0</v>
      </c>
      <c r="G210" s="154">
        <f>_xlfn.IFNA(INDEX('SD-ISD Debt,Sinking,Recr'!AI:AI, MATCH($B210, 'SD-ISD Debt,Sinking,Recr'!$B:$B, 0)), 0)</f>
        <v>0</v>
      </c>
      <c r="H210" s="154">
        <f>_xlfn.IFNA(INDEX('SD Hold Harmless'!N:N, MATCH($B210, 'SD Hold Harmless'!$B:$B, 0)), 0)</f>
        <v>0</v>
      </c>
      <c r="I210" s="154">
        <f>_xlfn.IFNA(INDEX('SD Out of Formula'!J:J, MATCH($B210, 'SD Out of Formula'!$B:$B, 0)), 0)</f>
        <v>0</v>
      </c>
      <c r="J210" s="154">
        <f>_xlfn.IFNA(INDEX('ISD Operating'!P:P, MATCH($B210, 'ISD Operating'!$B:$B, 0)), 0)</f>
        <v>0</v>
      </c>
      <c r="K210" s="154">
        <f>_xlfn.IFNA(INDEX('ISD Operating'!AA:AA, MATCH($B210, 'ISD Operating'!$B:$B, 0)), 0)</f>
        <v>0</v>
      </c>
      <c r="L210" s="154">
        <f>_xlfn.IFNA(INDEX('ISD Operating'!AL:AL, MATCH($B210, 'ISD Operating'!$B:$B, 0)), 0)</f>
        <v>0</v>
      </c>
      <c r="M210" s="154">
        <f>_xlfn.IFNA(INDEX('ISD Operating'!AW:AW, MATCH($B210, 'ISD Operating'!B:B, 0)), 0)</f>
        <v>0</v>
      </c>
      <c r="N210" s="155">
        <f t="shared" si="9"/>
        <v>0</v>
      </c>
      <c r="O210" s="180" t="s">
        <v>1573</v>
      </c>
      <c r="P210" s="180">
        <f t="shared" si="10"/>
        <v>0</v>
      </c>
      <c r="Q210" s="180">
        <f t="shared" si="11"/>
        <v>0</v>
      </c>
      <c r="R210" s="1"/>
    </row>
    <row r="211" spans="1:18" ht="12.75" x14ac:dyDescent="0.2">
      <c r="A211" s="159" t="s">
        <v>1063</v>
      </c>
      <c r="B211" s="157" t="s">
        <v>587</v>
      </c>
      <c r="C211" s="153" t="s">
        <v>6</v>
      </c>
      <c r="D211" s="200" t="s">
        <v>67</v>
      </c>
      <c r="E211" s="154">
        <f>_xlfn.IFNA(INDEX('SD-ISD Debt,Sinking,Recr'!K:K, MATCH($B211, 'SD-ISD Debt,Sinking,Recr'!$B:$B, 0)), 0)</f>
        <v>0</v>
      </c>
      <c r="F211" s="154">
        <f>_xlfn.IFNA(INDEX('SD-ISD Debt,Sinking,Recr'!V:V, MATCH($B211, 'SD-ISD Debt,Sinking,Recr'!$B:$B, 0)), 0)</f>
        <v>0</v>
      </c>
      <c r="G211" s="154">
        <f>_xlfn.IFNA(INDEX('SD-ISD Debt,Sinking,Recr'!AI:AI, MATCH($B211, 'SD-ISD Debt,Sinking,Recr'!$B:$B, 0)), 0)</f>
        <v>0</v>
      </c>
      <c r="H211" s="154">
        <f>_xlfn.IFNA(INDEX('SD Hold Harmless'!N:N, MATCH($B211, 'SD Hold Harmless'!$B:$B, 0)), 0)</f>
        <v>0</v>
      </c>
      <c r="I211" s="154">
        <f>_xlfn.IFNA(INDEX('SD Out of Formula'!J:J, MATCH($B211, 'SD Out of Formula'!$B:$B, 0)), 0)</f>
        <v>0</v>
      </c>
      <c r="J211" s="154">
        <f>_xlfn.IFNA(INDEX('ISD Operating'!P:P, MATCH($B211, 'ISD Operating'!$B:$B, 0)), 0)</f>
        <v>0</v>
      </c>
      <c r="K211" s="154">
        <f>_xlfn.IFNA(INDEX('ISD Operating'!AA:AA, MATCH($B211, 'ISD Operating'!$B:$B, 0)), 0)</f>
        <v>0</v>
      </c>
      <c r="L211" s="154">
        <f>_xlfn.IFNA(INDEX('ISD Operating'!AL:AL, MATCH($B211, 'ISD Operating'!$B:$B, 0)), 0)</f>
        <v>0</v>
      </c>
      <c r="M211" s="154">
        <f>_xlfn.IFNA(INDEX('ISD Operating'!AW:AW, MATCH($B211, 'ISD Operating'!B:B, 0)), 0)</f>
        <v>0</v>
      </c>
      <c r="N211" s="155">
        <f t="shared" si="9"/>
        <v>0</v>
      </c>
      <c r="O211" s="180" t="s">
        <v>1573</v>
      </c>
      <c r="P211" s="180">
        <f t="shared" si="10"/>
        <v>0</v>
      </c>
      <c r="Q211" s="180">
        <f t="shared" si="11"/>
        <v>0</v>
      </c>
      <c r="R211" s="1"/>
    </row>
    <row r="212" spans="1:18" ht="12.75" x14ac:dyDescent="0.2">
      <c r="A212" s="159" t="s">
        <v>1064</v>
      </c>
      <c r="B212" s="157" t="s">
        <v>638</v>
      </c>
      <c r="C212" s="153" t="s">
        <v>6</v>
      </c>
      <c r="D212" s="200" t="s">
        <v>67</v>
      </c>
      <c r="E212" s="154">
        <f>_xlfn.IFNA(INDEX('SD-ISD Debt,Sinking,Recr'!K:K, MATCH($B212, 'SD-ISD Debt,Sinking,Recr'!$B:$B, 0)), 0)</f>
        <v>0</v>
      </c>
      <c r="F212" s="154">
        <f>_xlfn.IFNA(INDEX('SD-ISD Debt,Sinking,Recr'!V:V, MATCH($B212, 'SD-ISD Debt,Sinking,Recr'!$B:$B, 0)), 0)</f>
        <v>0</v>
      </c>
      <c r="G212" s="154">
        <f>_xlfn.IFNA(INDEX('SD-ISD Debt,Sinking,Recr'!AI:AI, MATCH($B212, 'SD-ISD Debt,Sinking,Recr'!$B:$B, 0)), 0)</f>
        <v>0</v>
      </c>
      <c r="H212" s="154">
        <f>_xlfn.IFNA(INDEX('SD Hold Harmless'!N:N, MATCH($B212, 'SD Hold Harmless'!$B:$B, 0)), 0)</f>
        <v>0</v>
      </c>
      <c r="I212" s="154">
        <f>_xlfn.IFNA(INDEX('SD Out of Formula'!J:J, MATCH($B212, 'SD Out of Formula'!$B:$B, 0)), 0)</f>
        <v>0</v>
      </c>
      <c r="J212" s="154">
        <f>_xlfn.IFNA(INDEX('ISD Operating'!P:P, MATCH($B212, 'ISD Operating'!$B:$B, 0)), 0)</f>
        <v>0</v>
      </c>
      <c r="K212" s="154">
        <f>_xlfn.IFNA(INDEX('ISD Operating'!AA:AA, MATCH($B212, 'ISD Operating'!$B:$B, 0)), 0)</f>
        <v>0</v>
      </c>
      <c r="L212" s="154">
        <f>_xlfn.IFNA(INDEX('ISD Operating'!AL:AL, MATCH($B212, 'ISD Operating'!$B:$B, 0)), 0)</f>
        <v>0</v>
      </c>
      <c r="M212" s="154">
        <f>_xlfn.IFNA(INDEX('ISD Operating'!AW:AW, MATCH($B212, 'ISD Operating'!B:B, 0)), 0)</f>
        <v>0</v>
      </c>
      <c r="N212" s="155">
        <f t="shared" si="9"/>
        <v>0</v>
      </c>
      <c r="O212" s="180" t="s">
        <v>1573</v>
      </c>
      <c r="P212" s="180">
        <f t="shared" si="10"/>
        <v>0</v>
      </c>
      <c r="Q212" s="180">
        <f t="shared" si="11"/>
        <v>0</v>
      </c>
      <c r="R212" s="1"/>
    </row>
    <row r="213" spans="1:18" ht="63.75" x14ac:dyDescent="0.2">
      <c r="A213" s="159" t="s">
        <v>1065</v>
      </c>
      <c r="B213" s="152" t="s">
        <v>352</v>
      </c>
      <c r="C213" s="153" t="s">
        <v>29</v>
      </c>
      <c r="D213" s="200" t="s">
        <v>734</v>
      </c>
      <c r="E213" s="154">
        <f>_xlfn.IFNA(INDEX('SD-ISD Debt,Sinking,Recr'!K:K, MATCH($B213, 'SD-ISD Debt,Sinking,Recr'!$B:$B, 0)), 0)</f>
        <v>0</v>
      </c>
      <c r="F213" s="154">
        <f>_xlfn.IFNA(INDEX('SD-ISD Debt,Sinking,Recr'!V:V, MATCH($B213, 'SD-ISD Debt,Sinking,Recr'!$B:$B, 0)), 0)</f>
        <v>0</v>
      </c>
      <c r="G213" s="154">
        <f>_xlfn.IFNA(INDEX('SD-ISD Debt,Sinking,Recr'!AI:AI, MATCH($B213, 'SD-ISD Debt,Sinking,Recr'!$B:$B, 0)), 0)</f>
        <v>0</v>
      </c>
      <c r="H213" s="154">
        <f>_xlfn.IFNA(INDEX('SD Hold Harmless'!N:N, MATCH($B213, 'SD Hold Harmless'!$B:$B, 0)), 0)</f>
        <v>0</v>
      </c>
      <c r="I213" s="154">
        <f>_xlfn.IFNA(INDEX('SD Out of Formula'!J:J, MATCH($B213, 'SD Out of Formula'!$B:$B, 0)), 0)</f>
        <v>0</v>
      </c>
      <c r="J213" s="154">
        <f>_xlfn.IFNA(INDEX('ISD Operating'!P:P, MATCH($B213, 'ISD Operating'!$B:$B, 0)), 0)</f>
        <v>1064.42</v>
      </c>
      <c r="K213" s="154">
        <f>_xlfn.IFNA(INDEX('ISD Operating'!AA:AA, MATCH($B213, 'ISD Operating'!$B:$B, 0)), 0)</f>
        <v>25324.54</v>
      </c>
      <c r="L213" s="154">
        <f>_xlfn.IFNA(INDEX('ISD Operating'!AL:AL, MATCH($B213, 'ISD Operating'!$B:$B, 0)), 0)</f>
        <v>11580.79</v>
      </c>
      <c r="M213" s="154">
        <f>_xlfn.IFNA(INDEX('ISD Operating'!AW:AW, MATCH($B213, 'ISD Operating'!B:B, 0)), 0)</f>
        <v>0</v>
      </c>
      <c r="N213" s="155">
        <f t="shared" si="9"/>
        <v>37969.75</v>
      </c>
      <c r="O213" s="180" t="s">
        <v>1679</v>
      </c>
      <c r="P213" s="180">
        <f t="shared" si="10"/>
        <v>37969.75</v>
      </c>
      <c r="Q213" s="180">
        <f t="shared" si="11"/>
        <v>0</v>
      </c>
      <c r="R213" s="1"/>
    </row>
    <row r="214" spans="1:18" ht="38.25" x14ac:dyDescent="0.2">
      <c r="A214" s="159" t="s">
        <v>1065</v>
      </c>
      <c r="B214" s="160" t="s">
        <v>353</v>
      </c>
      <c r="C214" s="153" t="s">
        <v>29</v>
      </c>
      <c r="D214" s="200" t="s">
        <v>1069</v>
      </c>
      <c r="E214" s="154">
        <f>_xlfn.IFNA(INDEX('SD-ISD Debt,Sinking,Recr'!K:K, MATCH($B214, 'SD-ISD Debt,Sinking,Recr'!$B:$B, 0)), 0)</f>
        <v>0</v>
      </c>
      <c r="F214" s="154">
        <f>_xlfn.IFNA(INDEX('SD-ISD Debt,Sinking,Recr'!V:V, MATCH($B214, 'SD-ISD Debt,Sinking,Recr'!$B:$B, 0)), 0)</f>
        <v>0</v>
      </c>
      <c r="G214" s="154">
        <f>_xlfn.IFNA(INDEX('SD-ISD Debt,Sinking,Recr'!AI:AI, MATCH($B214, 'SD-ISD Debt,Sinking,Recr'!$B:$B, 0)), 0)</f>
        <v>0</v>
      </c>
      <c r="H214" s="154">
        <f>_xlfn.IFNA(INDEX('SD Hold Harmless'!N:N, MATCH($B214, 'SD Hold Harmless'!$B:$B, 0)), 0)</f>
        <v>0</v>
      </c>
      <c r="I214" s="154">
        <f>_xlfn.IFNA(INDEX('SD Out of Formula'!J:J, MATCH($B214, 'SD Out of Formula'!$B:$B, 0)), 0)</f>
        <v>0</v>
      </c>
      <c r="J214" s="154">
        <f>_xlfn.IFNA(INDEX('ISD Operating'!P:P, MATCH($B214, 'ISD Operating'!$B:$B, 0)), 0)</f>
        <v>11763.89</v>
      </c>
      <c r="K214" s="154">
        <f>_xlfn.IFNA(INDEX('ISD Operating'!AA:AA, MATCH($B214, 'ISD Operating'!$B:$B, 0)), 0)</f>
        <v>279886.01</v>
      </c>
      <c r="L214" s="154">
        <f>_xlfn.IFNA(INDEX('ISD Operating'!AL:AL, MATCH($B214, 'ISD Operating'!$B:$B, 0)), 0)</f>
        <v>0</v>
      </c>
      <c r="M214" s="154">
        <f>_xlfn.IFNA(INDEX('ISD Operating'!AW:AW, MATCH($B214, 'ISD Operating'!B:B, 0)), 0)</f>
        <v>0</v>
      </c>
      <c r="N214" s="155">
        <f t="shared" si="9"/>
        <v>291649.90000000002</v>
      </c>
      <c r="O214" s="180" t="s">
        <v>1679</v>
      </c>
      <c r="P214" s="180">
        <f t="shared" si="10"/>
        <v>291649.90000000002</v>
      </c>
      <c r="Q214" s="180">
        <f t="shared" si="11"/>
        <v>0</v>
      </c>
      <c r="R214" s="1"/>
    </row>
    <row r="215" spans="1:18" ht="12.75" x14ac:dyDescent="0.2">
      <c r="A215" s="159" t="s">
        <v>1066</v>
      </c>
      <c r="B215" s="152" t="s">
        <v>242</v>
      </c>
      <c r="C215" s="153" t="s">
        <v>6</v>
      </c>
      <c r="D215" s="200" t="s">
        <v>1067</v>
      </c>
      <c r="E215" s="154">
        <f>_xlfn.IFNA(INDEX('SD-ISD Debt,Sinking,Recr'!K:K, MATCH($B215, 'SD-ISD Debt,Sinking,Recr'!$B:$B, 0)), 0)</f>
        <v>0</v>
      </c>
      <c r="F215" s="154">
        <f>_xlfn.IFNA(INDEX('SD-ISD Debt,Sinking,Recr'!V:V, MATCH($B215, 'SD-ISD Debt,Sinking,Recr'!$B:$B, 0)), 0)</f>
        <v>0</v>
      </c>
      <c r="G215" s="154">
        <f>_xlfn.IFNA(INDEX('SD-ISD Debt,Sinking,Recr'!AI:AI, MATCH($B215, 'SD-ISD Debt,Sinking,Recr'!$B:$B, 0)), 0)</f>
        <v>0</v>
      </c>
      <c r="H215" s="154">
        <f>_xlfn.IFNA(INDEX('SD Hold Harmless'!N:N, MATCH($B215, 'SD Hold Harmless'!$B:$B, 0)), 0)</f>
        <v>0</v>
      </c>
      <c r="I215" s="154">
        <f>_xlfn.IFNA(INDEX('SD Out of Formula'!J:J, MATCH($B215, 'SD Out of Formula'!$B:$B, 0)), 0)</f>
        <v>0</v>
      </c>
      <c r="J215" s="154">
        <f>_xlfn.IFNA(INDEX('ISD Operating'!P:P, MATCH($B215, 'ISD Operating'!$B:$B, 0)), 0)</f>
        <v>0</v>
      </c>
      <c r="K215" s="154">
        <f>_xlfn.IFNA(INDEX('ISD Operating'!AA:AA, MATCH($B215, 'ISD Operating'!$B:$B, 0)), 0)</f>
        <v>0</v>
      </c>
      <c r="L215" s="154">
        <f>_xlfn.IFNA(INDEX('ISD Operating'!AL:AL, MATCH($B215, 'ISD Operating'!$B:$B, 0)), 0)</f>
        <v>0</v>
      </c>
      <c r="M215" s="154">
        <f>_xlfn.IFNA(INDEX('ISD Operating'!AW:AW, MATCH($B215, 'ISD Operating'!B:B, 0)), 0)</f>
        <v>0</v>
      </c>
      <c r="N215" s="155">
        <f t="shared" si="9"/>
        <v>0</v>
      </c>
      <c r="O215" s="180" t="s">
        <v>1573</v>
      </c>
      <c r="P215" s="180">
        <f t="shared" si="10"/>
        <v>0</v>
      </c>
      <c r="Q215" s="180">
        <f t="shared" si="11"/>
        <v>0</v>
      </c>
      <c r="R215" s="1"/>
    </row>
    <row r="216" spans="1:18" ht="38.25" x14ac:dyDescent="0.2">
      <c r="A216" s="159" t="s">
        <v>1068</v>
      </c>
      <c r="B216" s="152" t="s">
        <v>400</v>
      </c>
      <c r="C216" s="153" t="s">
        <v>6</v>
      </c>
      <c r="D216" s="200" t="s">
        <v>1069</v>
      </c>
      <c r="E216" s="154">
        <f>_xlfn.IFNA(INDEX('SD-ISD Debt,Sinking,Recr'!K:K, MATCH($B216, 'SD-ISD Debt,Sinking,Recr'!$B:$B, 0)), 0)</f>
        <v>94824.24</v>
      </c>
      <c r="F216" s="154">
        <f>_xlfn.IFNA(INDEX('SD-ISD Debt,Sinking,Recr'!V:V, MATCH($B216, 'SD-ISD Debt,Sinking,Recr'!$B:$B, 0)), 0)</f>
        <v>38563.35</v>
      </c>
      <c r="G216" s="154">
        <f>_xlfn.IFNA(INDEX('SD-ISD Debt,Sinking,Recr'!AI:AI, MATCH($B216, 'SD-ISD Debt,Sinking,Recr'!$B:$B, 0)), 0)</f>
        <v>0</v>
      </c>
      <c r="H216" s="154">
        <f>_xlfn.IFNA(INDEX('SD Hold Harmless'!N:N, MATCH($B216, 'SD Hold Harmless'!$B:$B, 0)), 0)</f>
        <v>0</v>
      </c>
      <c r="I216" s="154">
        <f>_xlfn.IFNA(INDEX('SD Out of Formula'!J:J, MATCH($B216, 'SD Out of Formula'!$B:$B, 0)), 0)</f>
        <v>0</v>
      </c>
      <c r="J216" s="154">
        <f>_xlfn.IFNA(INDEX('ISD Operating'!P:P, MATCH($B216, 'ISD Operating'!$B:$B, 0)), 0)</f>
        <v>0</v>
      </c>
      <c r="K216" s="154">
        <f>_xlfn.IFNA(INDEX('ISD Operating'!AA:AA, MATCH($B216, 'ISD Operating'!$B:$B, 0)), 0)</f>
        <v>0</v>
      </c>
      <c r="L216" s="154">
        <f>_xlfn.IFNA(INDEX('ISD Operating'!AL:AL, MATCH($B216, 'ISD Operating'!$B:$B, 0)), 0)</f>
        <v>0</v>
      </c>
      <c r="M216" s="154">
        <f>_xlfn.IFNA(INDEX('ISD Operating'!AW:AW, MATCH($B216, 'ISD Operating'!B:B, 0)), 0)</f>
        <v>0</v>
      </c>
      <c r="N216" s="155">
        <f t="shared" si="9"/>
        <v>133387.59</v>
      </c>
      <c r="O216" s="180" t="s">
        <v>1679</v>
      </c>
      <c r="P216" s="180">
        <f t="shared" si="10"/>
        <v>133387.59</v>
      </c>
      <c r="Q216" s="180">
        <f t="shared" si="11"/>
        <v>0</v>
      </c>
      <c r="R216" s="1"/>
    </row>
    <row r="217" spans="1:18" ht="12.75" x14ac:dyDescent="0.2">
      <c r="A217" s="159" t="s">
        <v>1070</v>
      </c>
      <c r="B217" s="152" t="s">
        <v>218</v>
      </c>
      <c r="C217" s="153" t="s">
        <v>6</v>
      </c>
      <c r="D217" s="200" t="s">
        <v>217</v>
      </c>
      <c r="E217" s="154">
        <f>_xlfn.IFNA(INDEX('SD-ISD Debt,Sinking,Recr'!K:K, MATCH($B217, 'SD-ISD Debt,Sinking,Recr'!$B:$B, 0)), 0)</f>
        <v>766.02</v>
      </c>
      <c r="F217" s="154">
        <f>_xlfn.IFNA(INDEX('SD-ISD Debt,Sinking,Recr'!V:V, MATCH($B217, 'SD-ISD Debt,Sinking,Recr'!$B:$B, 0)), 0)</f>
        <v>538.63</v>
      </c>
      <c r="G217" s="154">
        <f>_xlfn.IFNA(INDEX('SD-ISD Debt,Sinking,Recr'!AI:AI, MATCH($B217, 'SD-ISD Debt,Sinking,Recr'!$B:$B, 0)), 0)</f>
        <v>0</v>
      </c>
      <c r="H217" s="154">
        <f>_xlfn.IFNA(INDEX('SD Hold Harmless'!N:N, MATCH($B217, 'SD Hold Harmless'!$B:$B, 0)), 0)</f>
        <v>0</v>
      </c>
      <c r="I217" s="154">
        <f>_xlfn.IFNA(INDEX('SD Out of Formula'!J:J, MATCH($B217, 'SD Out of Formula'!$B:$B, 0)), 0)</f>
        <v>0</v>
      </c>
      <c r="J217" s="154">
        <f>_xlfn.IFNA(INDEX('ISD Operating'!P:P, MATCH($B217, 'ISD Operating'!$B:$B, 0)), 0)</f>
        <v>0</v>
      </c>
      <c r="K217" s="154">
        <f>_xlfn.IFNA(INDEX('ISD Operating'!AA:AA, MATCH($B217, 'ISD Operating'!$B:$B, 0)), 0)</f>
        <v>0</v>
      </c>
      <c r="L217" s="154">
        <f>_xlfn.IFNA(INDEX('ISD Operating'!AL:AL, MATCH($B217, 'ISD Operating'!$B:$B, 0)), 0)</f>
        <v>0</v>
      </c>
      <c r="M217" s="154">
        <f>_xlfn.IFNA(INDEX('ISD Operating'!AW:AW, MATCH($B217, 'ISD Operating'!B:B, 0)), 0)</f>
        <v>0</v>
      </c>
      <c r="N217" s="155">
        <f t="shared" si="9"/>
        <v>1304.6500000000001</v>
      </c>
      <c r="O217" s="180" t="s">
        <v>1680</v>
      </c>
      <c r="P217" s="180">
        <f t="shared" si="10"/>
        <v>0</v>
      </c>
      <c r="Q217" s="180">
        <f t="shared" si="11"/>
        <v>1304.6500000000001</v>
      </c>
      <c r="R217" s="1"/>
    </row>
    <row r="218" spans="1:18" ht="38.25" x14ac:dyDescent="0.2">
      <c r="A218" s="159" t="s">
        <v>1071</v>
      </c>
      <c r="B218" s="152" t="s">
        <v>327</v>
      </c>
      <c r="C218" s="153" t="s">
        <v>6</v>
      </c>
      <c r="D218" s="200" t="s">
        <v>1072</v>
      </c>
      <c r="E218" s="154">
        <f>_xlfn.IFNA(INDEX('SD-ISD Debt,Sinking,Recr'!K:K, MATCH($B218, 'SD-ISD Debt,Sinking,Recr'!$B:$B, 0)), 0)</f>
        <v>17386.38</v>
      </c>
      <c r="F218" s="154">
        <f>_xlfn.IFNA(INDEX('SD-ISD Debt,Sinking,Recr'!V:V, MATCH($B218, 'SD-ISD Debt,Sinking,Recr'!$B:$B, 0)), 0)</f>
        <v>1738.49</v>
      </c>
      <c r="G218" s="154">
        <f>_xlfn.IFNA(INDEX('SD-ISD Debt,Sinking,Recr'!AI:AI, MATCH($B218, 'SD-ISD Debt,Sinking,Recr'!$B:$B, 0)), 0)</f>
        <v>0</v>
      </c>
      <c r="H218" s="154">
        <f>_xlfn.IFNA(INDEX('SD Hold Harmless'!N:N, MATCH($B218, 'SD Hold Harmless'!$B:$B, 0)), 0)</f>
        <v>0</v>
      </c>
      <c r="I218" s="154">
        <f>_xlfn.IFNA(INDEX('SD Out of Formula'!J:J, MATCH($B218, 'SD Out of Formula'!$B:$B, 0)), 0)</f>
        <v>0</v>
      </c>
      <c r="J218" s="154">
        <f>_xlfn.IFNA(INDEX('ISD Operating'!P:P, MATCH($B218, 'ISD Operating'!$B:$B, 0)), 0)</f>
        <v>0</v>
      </c>
      <c r="K218" s="154">
        <f>_xlfn.IFNA(INDEX('ISD Operating'!AA:AA, MATCH($B218, 'ISD Operating'!$B:$B, 0)), 0)</f>
        <v>0</v>
      </c>
      <c r="L218" s="154">
        <f>_xlfn.IFNA(INDEX('ISD Operating'!AL:AL, MATCH($B218, 'ISD Operating'!$B:$B, 0)), 0)</f>
        <v>0</v>
      </c>
      <c r="M218" s="154">
        <f>_xlfn.IFNA(INDEX('ISD Operating'!AW:AW, MATCH($B218, 'ISD Operating'!B:B, 0)), 0)</f>
        <v>0</v>
      </c>
      <c r="N218" s="155">
        <f t="shared" si="9"/>
        <v>19124.870000000003</v>
      </c>
      <c r="O218" s="180" t="s">
        <v>1679</v>
      </c>
      <c r="P218" s="180">
        <f t="shared" si="10"/>
        <v>19124.870000000003</v>
      </c>
      <c r="Q218" s="180">
        <f t="shared" si="11"/>
        <v>0</v>
      </c>
      <c r="R218" s="1"/>
    </row>
    <row r="219" spans="1:18" ht="12.75" x14ac:dyDescent="0.2">
      <c r="A219" s="159" t="s">
        <v>1073</v>
      </c>
      <c r="B219" s="152" t="s">
        <v>338</v>
      </c>
      <c r="C219" s="153" t="s">
        <v>6</v>
      </c>
      <c r="D219" s="200" t="s">
        <v>1074</v>
      </c>
      <c r="E219" s="154">
        <f>_xlfn.IFNA(INDEX('SD-ISD Debt,Sinking,Recr'!K:K, MATCH($B219, 'SD-ISD Debt,Sinking,Recr'!$B:$B, 0)), 0)</f>
        <v>75175.03</v>
      </c>
      <c r="F219" s="154">
        <f>_xlfn.IFNA(INDEX('SD-ISD Debt,Sinking,Recr'!V:V, MATCH($B219, 'SD-ISD Debt,Sinking,Recr'!$B:$B, 0)), 0)</f>
        <v>0</v>
      </c>
      <c r="G219" s="154">
        <f>_xlfn.IFNA(INDEX('SD-ISD Debt,Sinking,Recr'!AI:AI, MATCH($B219, 'SD-ISD Debt,Sinking,Recr'!$B:$B, 0)), 0)</f>
        <v>0</v>
      </c>
      <c r="H219" s="154">
        <f>_xlfn.IFNA(INDEX('SD Hold Harmless'!N:N, MATCH($B219, 'SD Hold Harmless'!$B:$B, 0)), 0)</f>
        <v>0</v>
      </c>
      <c r="I219" s="154">
        <f>_xlfn.IFNA(INDEX('SD Out of Formula'!J:J, MATCH($B219, 'SD Out of Formula'!$B:$B, 0)), 0)</f>
        <v>0</v>
      </c>
      <c r="J219" s="154">
        <f>_xlfn.IFNA(INDEX('ISD Operating'!P:P, MATCH($B219, 'ISD Operating'!$B:$B, 0)), 0)</f>
        <v>0</v>
      </c>
      <c r="K219" s="154">
        <f>_xlfn.IFNA(INDEX('ISD Operating'!AA:AA, MATCH($B219, 'ISD Operating'!$B:$B, 0)), 0)</f>
        <v>0</v>
      </c>
      <c r="L219" s="154">
        <f>_xlfn.IFNA(INDEX('ISD Operating'!AL:AL, MATCH($B219, 'ISD Operating'!$B:$B, 0)), 0)</f>
        <v>0</v>
      </c>
      <c r="M219" s="154">
        <f>_xlfn.IFNA(INDEX('ISD Operating'!AW:AW, MATCH($B219, 'ISD Operating'!B:B, 0)), 0)</f>
        <v>0</v>
      </c>
      <c r="N219" s="155">
        <f t="shared" si="9"/>
        <v>75175.03</v>
      </c>
      <c r="O219" s="180" t="s">
        <v>1680</v>
      </c>
      <c r="P219" s="180">
        <f t="shared" si="10"/>
        <v>0</v>
      </c>
      <c r="Q219" s="180">
        <f t="shared" si="11"/>
        <v>75175.03</v>
      </c>
      <c r="R219" s="1"/>
    </row>
    <row r="220" spans="1:18" ht="12.75" x14ac:dyDescent="0.2">
      <c r="A220" s="159" t="s">
        <v>1075</v>
      </c>
      <c r="B220" s="152" t="s">
        <v>408</v>
      </c>
      <c r="C220" s="153" t="s">
        <v>6</v>
      </c>
      <c r="D220" s="200" t="s">
        <v>1076</v>
      </c>
      <c r="E220" s="154">
        <f>_xlfn.IFNA(INDEX('SD-ISD Debt,Sinking,Recr'!K:K, MATCH($B220, 'SD-ISD Debt,Sinking,Recr'!$B:$B, 0)), 0)</f>
        <v>22933.49</v>
      </c>
      <c r="F220" s="154">
        <f>_xlfn.IFNA(INDEX('SD-ISD Debt,Sinking,Recr'!V:V, MATCH($B220, 'SD-ISD Debt,Sinking,Recr'!$B:$B, 0)), 0)</f>
        <v>0</v>
      </c>
      <c r="G220" s="154">
        <f>_xlfn.IFNA(INDEX('SD-ISD Debt,Sinking,Recr'!AI:AI, MATCH($B220, 'SD-ISD Debt,Sinking,Recr'!$B:$B, 0)), 0)</f>
        <v>0</v>
      </c>
      <c r="H220" s="154">
        <f>_xlfn.IFNA(INDEX('SD Hold Harmless'!N:N, MATCH($B220, 'SD Hold Harmless'!$B:$B, 0)), 0)</f>
        <v>0</v>
      </c>
      <c r="I220" s="154">
        <f>_xlfn.IFNA(INDEX('SD Out of Formula'!J:J, MATCH($B220, 'SD Out of Formula'!$B:$B, 0)), 0)</f>
        <v>0</v>
      </c>
      <c r="J220" s="154">
        <f>_xlfn.IFNA(INDEX('ISD Operating'!P:P, MATCH($B220, 'ISD Operating'!$B:$B, 0)), 0)</f>
        <v>0</v>
      </c>
      <c r="K220" s="154">
        <f>_xlfn.IFNA(INDEX('ISD Operating'!AA:AA, MATCH($B220, 'ISD Operating'!$B:$B, 0)), 0)</f>
        <v>0</v>
      </c>
      <c r="L220" s="154">
        <f>_xlfn.IFNA(INDEX('ISD Operating'!AL:AL, MATCH($B220, 'ISD Operating'!$B:$B, 0)), 0)</f>
        <v>0</v>
      </c>
      <c r="M220" s="154">
        <f>_xlfn.IFNA(INDEX('ISD Operating'!AW:AW, MATCH($B220, 'ISD Operating'!B:B, 0)), 0)</f>
        <v>0</v>
      </c>
      <c r="N220" s="155">
        <f t="shared" si="9"/>
        <v>22933.49</v>
      </c>
      <c r="O220" s="180" t="s">
        <v>1680</v>
      </c>
      <c r="P220" s="180">
        <f t="shared" si="10"/>
        <v>0</v>
      </c>
      <c r="Q220" s="180">
        <f t="shared" si="11"/>
        <v>22933.49</v>
      </c>
      <c r="R220" s="1"/>
    </row>
    <row r="221" spans="1:18" ht="12.75" x14ac:dyDescent="0.2">
      <c r="A221" s="159" t="s">
        <v>1077</v>
      </c>
      <c r="B221" s="152" t="s">
        <v>440</v>
      </c>
      <c r="C221" s="153" t="s">
        <v>6</v>
      </c>
      <c r="D221" s="200" t="s">
        <v>217</v>
      </c>
      <c r="E221" s="154">
        <f>_xlfn.IFNA(INDEX('SD-ISD Debt,Sinking,Recr'!K:K, MATCH($B221, 'SD-ISD Debt,Sinking,Recr'!$B:$B, 0)), 0)</f>
        <v>63106.62</v>
      </c>
      <c r="F221" s="154">
        <f>_xlfn.IFNA(INDEX('SD-ISD Debt,Sinking,Recr'!V:V, MATCH($B221, 'SD-ISD Debt,Sinking,Recr'!$B:$B, 0)), 0)</f>
        <v>21304.37</v>
      </c>
      <c r="G221" s="154">
        <f>_xlfn.IFNA(INDEX('SD-ISD Debt,Sinking,Recr'!AI:AI, MATCH($B221, 'SD-ISD Debt,Sinking,Recr'!$B:$B, 0)), 0)</f>
        <v>0</v>
      </c>
      <c r="H221" s="154">
        <f>_xlfn.IFNA(INDEX('SD Hold Harmless'!N:N, MATCH($B221, 'SD Hold Harmless'!$B:$B, 0)), 0)</f>
        <v>0</v>
      </c>
      <c r="I221" s="154">
        <f>_xlfn.IFNA(INDEX('SD Out of Formula'!J:J, MATCH($B221, 'SD Out of Formula'!$B:$B, 0)), 0)</f>
        <v>0</v>
      </c>
      <c r="J221" s="154">
        <f>_xlfn.IFNA(INDEX('ISD Operating'!P:P, MATCH($B221, 'ISD Operating'!$B:$B, 0)), 0)</f>
        <v>0</v>
      </c>
      <c r="K221" s="154">
        <f>_xlfn.IFNA(INDEX('ISD Operating'!AA:AA, MATCH($B221, 'ISD Operating'!$B:$B, 0)), 0)</f>
        <v>0</v>
      </c>
      <c r="L221" s="154">
        <f>_xlfn.IFNA(INDEX('ISD Operating'!AL:AL, MATCH($B221, 'ISD Operating'!$B:$B, 0)), 0)</f>
        <v>0</v>
      </c>
      <c r="M221" s="154">
        <f>_xlfn.IFNA(INDEX('ISD Operating'!AW:AW, MATCH($B221, 'ISD Operating'!B:B, 0)), 0)</f>
        <v>0</v>
      </c>
      <c r="N221" s="155">
        <f t="shared" si="9"/>
        <v>84410.99</v>
      </c>
      <c r="O221" s="180" t="s">
        <v>1679</v>
      </c>
      <c r="P221" s="180">
        <f t="shared" si="10"/>
        <v>84410.99</v>
      </c>
      <c r="Q221" s="180">
        <f t="shared" si="11"/>
        <v>0</v>
      </c>
      <c r="R221" s="1"/>
    </row>
    <row r="222" spans="1:18" ht="12.75" x14ac:dyDescent="0.2">
      <c r="A222" s="159" t="s">
        <v>1078</v>
      </c>
      <c r="B222" s="152" t="s">
        <v>507</v>
      </c>
      <c r="C222" s="153" t="s">
        <v>6</v>
      </c>
      <c r="D222" s="200" t="s">
        <v>217</v>
      </c>
      <c r="E222" s="154">
        <f>_xlfn.IFNA(INDEX('SD-ISD Debt,Sinking,Recr'!K:K, MATCH($B222, 'SD-ISD Debt,Sinking,Recr'!$B:$B, 0)), 0)</f>
        <v>27454.37</v>
      </c>
      <c r="F222" s="154">
        <f>_xlfn.IFNA(INDEX('SD-ISD Debt,Sinking,Recr'!V:V, MATCH($B222, 'SD-ISD Debt,Sinking,Recr'!$B:$B, 0)), 0)</f>
        <v>4779.38</v>
      </c>
      <c r="G222" s="154">
        <f>_xlfn.IFNA(INDEX('SD-ISD Debt,Sinking,Recr'!AI:AI, MATCH($B222, 'SD-ISD Debt,Sinking,Recr'!$B:$B, 0)), 0)</f>
        <v>0</v>
      </c>
      <c r="H222" s="154">
        <f>_xlfn.IFNA(INDEX('SD Hold Harmless'!N:N, MATCH($B222, 'SD Hold Harmless'!$B:$B, 0)), 0)</f>
        <v>0</v>
      </c>
      <c r="I222" s="154">
        <f>_xlfn.IFNA(INDEX('SD Out of Formula'!J:J, MATCH($B222, 'SD Out of Formula'!$B:$B, 0)), 0)</f>
        <v>0</v>
      </c>
      <c r="J222" s="154">
        <f>_xlfn.IFNA(INDEX('ISD Operating'!P:P, MATCH($B222, 'ISD Operating'!$B:$B, 0)), 0)</f>
        <v>0</v>
      </c>
      <c r="K222" s="154">
        <f>_xlfn.IFNA(INDEX('ISD Operating'!AA:AA, MATCH($B222, 'ISD Operating'!$B:$B, 0)), 0)</f>
        <v>0</v>
      </c>
      <c r="L222" s="154">
        <f>_xlfn.IFNA(INDEX('ISD Operating'!AL:AL, MATCH($B222, 'ISD Operating'!$B:$B, 0)), 0)</f>
        <v>0</v>
      </c>
      <c r="M222" s="154">
        <f>_xlfn.IFNA(INDEX('ISD Operating'!AW:AW, MATCH($B222, 'ISD Operating'!B:B, 0)), 0)</f>
        <v>0</v>
      </c>
      <c r="N222" s="155">
        <f t="shared" si="9"/>
        <v>32233.75</v>
      </c>
      <c r="O222" s="180" t="s">
        <v>1679</v>
      </c>
      <c r="P222" s="180">
        <f t="shared" si="10"/>
        <v>32233.75</v>
      </c>
      <c r="Q222" s="180">
        <f t="shared" si="11"/>
        <v>0</v>
      </c>
      <c r="R222" s="1"/>
    </row>
    <row r="223" spans="1:18" ht="38.25" x14ac:dyDescent="0.2">
      <c r="A223" s="159" t="s">
        <v>1079</v>
      </c>
      <c r="B223" s="152" t="s">
        <v>608</v>
      </c>
      <c r="C223" s="153" t="s">
        <v>6</v>
      </c>
      <c r="D223" s="200" t="s">
        <v>1080</v>
      </c>
      <c r="E223" s="154">
        <f>_xlfn.IFNA(INDEX('SD-ISD Debt,Sinking,Recr'!K:K, MATCH($B223, 'SD-ISD Debt,Sinking,Recr'!$B:$B, 0)), 0)</f>
        <v>2970.22</v>
      </c>
      <c r="F223" s="154">
        <f>_xlfn.IFNA(INDEX('SD-ISD Debt,Sinking,Recr'!V:V, MATCH($B223, 'SD-ISD Debt,Sinking,Recr'!$B:$B, 0)), 0)</f>
        <v>0</v>
      </c>
      <c r="G223" s="154">
        <f>_xlfn.IFNA(INDEX('SD-ISD Debt,Sinking,Recr'!AI:AI, MATCH($B223, 'SD-ISD Debt,Sinking,Recr'!$B:$B, 0)), 0)</f>
        <v>0</v>
      </c>
      <c r="H223" s="154">
        <f>_xlfn.IFNA(INDEX('SD Hold Harmless'!N:N, MATCH($B223, 'SD Hold Harmless'!$B:$B, 0)), 0)</f>
        <v>0</v>
      </c>
      <c r="I223" s="154">
        <f>_xlfn.IFNA(INDEX('SD Out of Formula'!J:J, MATCH($B223, 'SD Out of Formula'!$B:$B, 0)), 0)</f>
        <v>0</v>
      </c>
      <c r="J223" s="154">
        <f>_xlfn.IFNA(INDEX('ISD Operating'!P:P, MATCH($B223, 'ISD Operating'!$B:$B, 0)), 0)</f>
        <v>0</v>
      </c>
      <c r="K223" s="154">
        <f>_xlfn.IFNA(INDEX('ISD Operating'!AA:AA, MATCH($B223, 'ISD Operating'!$B:$B, 0)), 0)</f>
        <v>0</v>
      </c>
      <c r="L223" s="154">
        <f>_xlfn.IFNA(INDEX('ISD Operating'!AL:AL, MATCH($B223, 'ISD Operating'!$B:$B, 0)), 0)</f>
        <v>0</v>
      </c>
      <c r="M223" s="154">
        <f>_xlfn.IFNA(INDEX('ISD Operating'!AW:AW, MATCH($B223, 'ISD Operating'!B:B, 0)), 0)</f>
        <v>0</v>
      </c>
      <c r="N223" s="155">
        <f t="shared" si="9"/>
        <v>2970.22</v>
      </c>
      <c r="O223" s="180" t="s">
        <v>1680</v>
      </c>
      <c r="P223" s="180">
        <f t="shared" si="10"/>
        <v>0</v>
      </c>
      <c r="Q223" s="180">
        <f t="shared" si="11"/>
        <v>2970.22</v>
      </c>
      <c r="R223" s="1"/>
    </row>
    <row r="224" spans="1:18" ht="38.25" x14ac:dyDescent="0.2">
      <c r="A224" s="159" t="s">
        <v>1081</v>
      </c>
      <c r="B224" s="152" t="s">
        <v>651</v>
      </c>
      <c r="C224" s="153" t="s">
        <v>6</v>
      </c>
      <c r="D224" s="200" t="s">
        <v>1069</v>
      </c>
      <c r="E224" s="154">
        <f>_xlfn.IFNA(INDEX('SD-ISD Debt,Sinking,Recr'!K:K, MATCH($B224, 'SD-ISD Debt,Sinking,Recr'!$B:$B, 0)), 0)</f>
        <v>9934.91</v>
      </c>
      <c r="F224" s="154">
        <f>_xlfn.IFNA(INDEX('SD-ISD Debt,Sinking,Recr'!V:V, MATCH($B224, 'SD-ISD Debt,Sinking,Recr'!$B:$B, 0)), 0)</f>
        <v>0</v>
      </c>
      <c r="G224" s="154">
        <f>_xlfn.IFNA(INDEX('SD-ISD Debt,Sinking,Recr'!AI:AI, MATCH($B224, 'SD-ISD Debt,Sinking,Recr'!$B:$B, 0)), 0)</f>
        <v>0</v>
      </c>
      <c r="H224" s="154">
        <f>_xlfn.IFNA(INDEX('SD Hold Harmless'!N:N, MATCH($B224, 'SD Hold Harmless'!$B:$B, 0)), 0)</f>
        <v>0</v>
      </c>
      <c r="I224" s="154">
        <f>_xlfn.IFNA(INDEX('SD Out of Formula'!J:J, MATCH($B224, 'SD Out of Formula'!$B:$B, 0)), 0)</f>
        <v>0</v>
      </c>
      <c r="J224" s="154">
        <f>_xlfn.IFNA(INDEX('ISD Operating'!P:P, MATCH($B224, 'ISD Operating'!$B:$B, 0)), 0)</f>
        <v>0</v>
      </c>
      <c r="K224" s="154">
        <f>_xlfn.IFNA(INDEX('ISD Operating'!AA:AA, MATCH($B224, 'ISD Operating'!$B:$B, 0)), 0)</f>
        <v>0</v>
      </c>
      <c r="L224" s="154">
        <f>_xlfn.IFNA(INDEX('ISD Operating'!AL:AL, MATCH($B224, 'ISD Operating'!$B:$B, 0)), 0)</f>
        <v>0</v>
      </c>
      <c r="M224" s="154">
        <f>_xlfn.IFNA(INDEX('ISD Operating'!AW:AW, MATCH($B224, 'ISD Operating'!B:B, 0)), 0)</f>
        <v>0</v>
      </c>
      <c r="N224" s="155">
        <f t="shared" si="9"/>
        <v>9934.91</v>
      </c>
      <c r="O224" s="180" t="s">
        <v>1679</v>
      </c>
      <c r="P224" s="180">
        <f t="shared" si="10"/>
        <v>9934.91</v>
      </c>
      <c r="Q224" s="180">
        <f t="shared" si="11"/>
        <v>0</v>
      </c>
      <c r="R224" s="1"/>
    </row>
    <row r="225" spans="1:18" ht="12.75" x14ac:dyDescent="0.2">
      <c r="A225" s="159" t="s">
        <v>1082</v>
      </c>
      <c r="B225" s="152" t="s">
        <v>655</v>
      </c>
      <c r="C225" s="153" t="s">
        <v>6</v>
      </c>
      <c r="D225" s="200" t="s">
        <v>1083</v>
      </c>
      <c r="E225" s="154">
        <f>_xlfn.IFNA(INDEX('SD-ISD Debt,Sinking,Recr'!K:K, MATCH($B225, 'SD-ISD Debt,Sinking,Recr'!$B:$B, 0)), 0)</f>
        <v>0</v>
      </c>
      <c r="F225" s="154">
        <f>_xlfn.IFNA(INDEX('SD-ISD Debt,Sinking,Recr'!V:V, MATCH($B225, 'SD-ISD Debt,Sinking,Recr'!$B:$B, 0)), 0)</f>
        <v>0</v>
      </c>
      <c r="G225" s="154">
        <f>_xlfn.IFNA(INDEX('SD-ISD Debt,Sinking,Recr'!AI:AI, MATCH($B225, 'SD-ISD Debt,Sinking,Recr'!$B:$B, 0)), 0)</f>
        <v>0</v>
      </c>
      <c r="H225" s="154">
        <f>_xlfn.IFNA(INDEX('SD Hold Harmless'!N:N, MATCH($B225, 'SD Hold Harmless'!$B:$B, 0)), 0)</f>
        <v>0</v>
      </c>
      <c r="I225" s="154">
        <f>_xlfn.IFNA(INDEX('SD Out of Formula'!J:J, MATCH($B225, 'SD Out of Formula'!$B:$B, 0)), 0)</f>
        <v>0</v>
      </c>
      <c r="J225" s="154">
        <f>_xlfn.IFNA(INDEX('ISD Operating'!P:P, MATCH($B225, 'ISD Operating'!$B:$B, 0)), 0)</f>
        <v>0</v>
      </c>
      <c r="K225" s="154">
        <f>_xlfn.IFNA(INDEX('ISD Operating'!AA:AA, MATCH($B225, 'ISD Operating'!$B:$B, 0)), 0)</f>
        <v>0</v>
      </c>
      <c r="L225" s="154">
        <f>_xlfn.IFNA(INDEX('ISD Operating'!AL:AL, MATCH($B225, 'ISD Operating'!$B:$B, 0)), 0)</f>
        <v>0</v>
      </c>
      <c r="M225" s="154">
        <f>_xlfn.IFNA(INDEX('ISD Operating'!AW:AW, MATCH($B225, 'ISD Operating'!B:B, 0)), 0)</f>
        <v>0</v>
      </c>
      <c r="N225" s="155">
        <f t="shared" si="9"/>
        <v>0</v>
      </c>
      <c r="O225" s="180" t="s">
        <v>1573</v>
      </c>
      <c r="P225" s="180">
        <f t="shared" si="10"/>
        <v>0</v>
      </c>
      <c r="Q225" s="180">
        <f t="shared" si="11"/>
        <v>0</v>
      </c>
      <c r="R225" s="1"/>
    </row>
    <row r="226" spans="1:18" ht="12.75" x14ac:dyDescent="0.2">
      <c r="A226" s="159" t="s">
        <v>1084</v>
      </c>
      <c r="B226" s="152" t="s">
        <v>673</v>
      </c>
      <c r="C226" s="153" t="s">
        <v>6</v>
      </c>
      <c r="D226" s="200" t="s">
        <v>217</v>
      </c>
      <c r="E226" s="154">
        <f>_xlfn.IFNA(INDEX('SD-ISD Debt,Sinking,Recr'!K:K, MATCH($B226, 'SD-ISD Debt,Sinking,Recr'!$B:$B, 0)), 0)</f>
        <v>16814.14</v>
      </c>
      <c r="F226" s="154">
        <f>_xlfn.IFNA(INDEX('SD-ISD Debt,Sinking,Recr'!V:V, MATCH($B226, 'SD-ISD Debt,Sinking,Recr'!$B:$B, 0)), 0)</f>
        <v>0</v>
      </c>
      <c r="G226" s="154">
        <f>_xlfn.IFNA(INDEX('SD-ISD Debt,Sinking,Recr'!AI:AI, MATCH($B226, 'SD-ISD Debt,Sinking,Recr'!$B:$B, 0)), 0)</f>
        <v>862.2</v>
      </c>
      <c r="H226" s="154">
        <f>_xlfn.IFNA(INDEX('SD Hold Harmless'!N:N, MATCH($B226, 'SD Hold Harmless'!$B:$B, 0)), 0)</f>
        <v>0</v>
      </c>
      <c r="I226" s="154">
        <f>_xlfn.IFNA(INDEX('SD Out of Formula'!J:J, MATCH($B226, 'SD Out of Formula'!$B:$B, 0)), 0)</f>
        <v>0</v>
      </c>
      <c r="J226" s="154">
        <f>_xlfn.IFNA(INDEX('ISD Operating'!P:P, MATCH($B226, 'ISD Operating'!$B:$B, 0)), 0)</f>
        <v>0</v>
      </c>
      <c r="K226" s="154">
        <f>_xlfn.IFNA(INDEX('ISD Operating'!AA:AA, MATCH($B226, 'ISD Operating'!$B:$B, 0)), 0)</f>
        <v>0</v>
      </c>
      <c r="L226" s="154">
        <f>_xlfn.IFNA(INDEX('ISD Operating'!AL:AL, MATCH($B226, 'ISD Operating'!$B:$B, 0)), 0)</f>
        <v>0</v>
      </c>
      <c r="M226" s="154">
        <f>_xlfn.IFNA(INDEX('ISD Operating'!AW:AW, MATCH($B226, 'ISD Operating'!B:B, 0)), 0)</f>
        <v>0</v>
      </c>
      <c r="N226" s="155">
        <f t="shared" si="9"/>
        <v>17676.34</v>
      </c>
      <c r="O226" s="180" t="s">
        <v>1679</v>
      </c>
      <c r="P226" s="180">
        <f t="shared" si="10"/>
        <v>17676.34</v>
      </c>
      <c r="Q226" s="180">
        <f t="shared" si="11"/>
        <v>0</v>
      </c>
      <c r="R226" s="1"/>
    </row>
    <row r="227" spans="1:18" ht="38.25" x14ac:dyDescent="0.2">
      <c r="A227" s="159" t="s">
        <v>1576</v>
      </c>
      <c r="B227" s="152" t="s">
        <v>357</v>
      </c>
      <c r="C227" s="153" t="s">
        <v>29</v>
      </c>
      <c r="D227" s="200" t="s">
        <v>738</v>
      </c>
      <c r="E227" s="154">
        <f>_xlfn.IFNA(INDEX('SD-ISD Debt,Sinking,Recr'!K:K, MATCH($B227, 'SD-ISD Debt,Sinking,Recr'!$B:$B, 0)), 0)</f>
        <v>0</v>
      </c>
      <c r="F227" s="154">
        <f>_xlfn.IFNA(INDEX('SD-ISD Debt,Sinking,Recr'!V:V, MATCH($B227, 'SD-ISD Debt,Sinking,Recr'!$B:$B, 0)), 0)</f>
        <v>0</v>
      </c>
      <c r="G227" s="154">
        <f>_xlfn.IFNA(INDEX('SD-ISD Debt,Sinking,Recr'!AI:AI, MATCH($B227, 'SD-ISD Debt,Sinking,Recr'!$B:$B, 0)), 0)</f>
        <v>0</v>
      </c>
      <c r="H227" s="154">
        <f>_xlfn.IFNA(INDEX('SD Hold Harmless'!N:N, MATCH($B227, 'SD Hold Harmless'!$B:$B, 0)), 0)</f>
        <v>0</v>
      </c>
      <c r="I227" s="154">
        <f>_xlfn.IFNA(INDEX('SD Out of Formula'!J:J, MATCH($B227, 'SD Out of Formula'!$B:$B, 0)), 0)</f>
        <v>0</v>
      </c>
      <c r="J227" s="154">
        <f>_xlfn.IFNA(INDEX('ISD Operating'!P:P, MATCH($B227, 'ISD Operating'!$B:$B, 0)), 0)</f>
        <v>3950.2</v>
      </c>
      <c r="K227" s="154">
        <f>_xlfn.IFNA(INDEX('ISD Operating'!AA:AA, MATCH($B227, 'ISD Operating'!$B:$B, 0)), 0)</f>
        <v>130007.14</v>
      </c>
      <c r="L227" s="154">
        <f>_xlfn.IFNA(INDEX('ISD Operating'!AL:AL, MATCH($B227, 'ISD Operating'!$B:$B, 0)), 0)</f>
        <v>29955.86</v>
      </c>
      <c r="M227" s="154">
        <f>_xlfn.IFNA(INDEX('ISD Operating'!AW:AW, MATCH($B227, 'ISD Operating'!B:B, 0)), 0)</f>
        <v>0</v>
      </c>
      <c r="N227" s="155">
        <f t="shared" si="9"/>
        <v>163913.20000000001</v>
      </c>
      <c r="O227" s="180" t="s">
        <v>1679</v>
      </c>
      <c r="P227" s="180">
        <f t="shared" si="10"/>
        <v>163913.20000000001</v>
      </c>
      <c r="Q227" s="180">
        <f t="shared" si="11"/>
        <v>0</v>
      </c>
      <c r="R227" s="1"/>
    </row>
    <row r="228" spans="1:18" ht="12.75" x14ac:dyDescent="0.2">
      <c r="A228" s="159" t="s">
        <v>739</v>
      </c>
      <c r="B228" s="152" t="s">
        <v>358</v>
      </c>
      <c r="C228" s="153" t="s">
        <v>29</v>
      </c>
      <c r="D228" s="200" t="s">
        <v>1601</v>
      </c>
      <c r="E228" s="154">
        <f>_xlfn.IFNA(INDEX('SD-ISD Debt,Sinking,Recr'!K:K, MATCH($B228, 'SD-ISD Debt,Sinking,Recr'!$B:$B, 0)), 0)</f>
        <v>0</v>
      </c>
      <c r="F228" s="154">
        <f>_xlfn.IFNA(INDEX('SD-ISD Debt,Sinking,Recr'!V:V, MATCH($B228, 'SD-ISD Debt,Sinking,Recr'!$B:$B, 0)), 0)</f>
        <v>0</v>
      </c>
      <c r="G228" s="154">
        <f>_xlfn.IFNA(INDEX('SD-ISD Debt,Sinking,Recr'!AI:AI, MATCH($B228, 'SD-ISD Debt,Sinking,Recr'!$B:$B, 0)), 0)</f>
        <v>0</v>
      </c>
      <c r="H228" s="154">
        <f>_xlfn.IFNA(INDEX('SD Hold Harmless'!N:N, MATCH($B228, 'SD Hold Harmless'!$B:$B, 0)), 0)</f>
        <v>0</v>
      </c>
      <c r="I228" s="154">
        <f>_xlfn.IFNA(INDEX('SD Out of Formula'!J:J, MATCH($B228, 'SD Out of Formula'!$B:$B, 0)), 0)</f>
        <v>0</v>
      </c>
      <c r="J228" s="154">
        <f>_xlfn.IFNA(INDEX('ISD Operating'!P:P, MATCH($B228, 'ISD Operating'!$B:$B, 0)), 0)</f>
        <v>0</v>
      </c>
      <c r="K228" s="154">
        <f>_xlfn.IFNA(INDEX('ISD Operating'!AA:AA, MATCH($B228, 'ISD Operating'!$B:$B, 0)), 0)</f>
        <v>0</v>
      </c>
      <c r="L228" s="154">
        <f>_xlfn.IFNA(INDEX('ISD Operating'!AL:AL, MATCH($B228, 'ISD Operating'!$B:$B, 0)), 0)</f>
        <v>0</v>
      </c>
      <c r="M228" s="154">
        <f>_xlfn.IFNA(INDEX('ISD Operating'!AW:AW, MATCH($B228, 'ISD Operating'!B:B, 0)), 0)</f>
        <v>0</v>
      </c>
      <c r="N228" s="155">
        <f t="shared" si="9"/>
        <v>0</v>
      </c>
      <c r="O228" s="180" t="s">
        <v>1573</v>
      </c>
      <c r="P228" s="180">
        <f t="shared" si="10"/>
        <v>0</v>
      </c>
      <c r="Q228" s="180">
        <f t="shared" si="11"/>
        <v>0</v>
      </c>
      <c r="R228" s="1"/>
    </row>
    <row r="229" spans="1:18" ht="12.75" x14ac:dyDescent="0.2">
      <c r="A229" s="159" t="s">
        <v>1085</v>
      </c>
      <c r="B229" s="157" t="s">
        <v>356</v>
      </c>
      <c r="C229" s="153" t="s">
        <v>6</v>
      </c>
      <c r="D229" s="200" t="s">
        <v>94</v>
      </c>
      <c r="E229" s="154">
        <f>_xlfn.IFNA(INDEX('SD-ISD Debt,Sinking,Recr'!K:K, MATCH($B229, 'SD-ISD Debt,Sinking,Recr'!$B:$B, 0)), 0)</f>
        <v>68121.19</v>
      </c>
      <c r="F229" s="154">
        <f>_xlfn.IFNA(INDEX('SD-ISD Debt,Sinking,Recr'!V:V, MATCH($B229, 'SD-ISD Debt,Sinking,Recr'!$B:$B, 0)), 0)</f>
        <v>0</v>
      </c>
      <c r="G229" s="154">
        <f>_xlfn.IFNA(INDEX('SD-ISD Debt,Sinking,Recr'!AI:AI, MATCH($B229, 'SD-ISD Debt,Sinking,Recr'!$B:$B, 0)), 0)</f>
        <v>0</v>
      </c>
      <c r="H229" s="154">
        <f>_xlfn.IFNA(INDEX('SD Hold Harmless'!N:N, MATCH($B229, 'SD Hold Harmless'!$B:$B, 0)), 0)</f>
        <v>0</v>
      </c>
      <c r="I229" s="154">
        <f>_xlfn.IFNA(INDEX('SD Out of Formula'!J:J, MATCH($B229, 'SD Out of Formula'!$B:$B, 0)), 0)</f>
        <v>0</v>
      </c>
      <c r="J229" s="154">
        <f>_xlfn.IFNA(INDEX('ISD Operating'!P:P, MATCH($B229, 'ISD Operating'!$B:$B, 0)), 0)</f>
        <v>0</v>
      </c>
      <c r="K229" s="154">
        <f>_xlfn.IFNA(INDEX('ISD Operating'!AA:AA, MATCH($B229, 'ISD Operating'!$B:$B, 0)), 0)</f>
        <v>0</v>
      </c>
      <c r="L229" s="154">
        <f>_xlfn.IFNA(INDEX('ISD Operating'!AL:AL, MATCH($B229, 'ISD Operating'!$B:$B, 0)), 0)</f>
        <v>0</v>
      </c>
      <c r="M229" s="154">
        <f>_xlfn.IFNA(INDEX('ISD Operating'!AW:AW, MATCH($B229, 'ISD Operating'!B:B, 0)), 0)</f>
        <v>0</v>
      </c>
      <c r="N229" s="155">
        <f t="shared" si="9"/>
        <v>68121.19</v>
      </c>
      <c r="O229" s="180" t="s">
        <v>1679</v>
      </c>
      <c r="P229" s="180">
        <f t="shared" si="10"/>
        <v>68121.19</v>
      </c>
      <c r="Q229" s="180">
        <f t="shared" si="11"/>
        <v>0</v>
      </c>
      <c r="R229" s="1"/>
    </row>
    <row r="230" spans="1:18" ht="12.75" x14ac:dyDescent="0.2">
      <c r="A230" s="159" t="s">
        <v>1086</v>
      </c>
      <c r="B230" s="152" t="s">
        <v>524</v>
      </c>
      <c r="C230" s="153" t="s">
        <v>6</v>
      </c>
      <c r="D230" s="200" t="s">
        <v>1087</v>
      </c>
      <c r="E230" s="154">
        <f>_xlfn.IFNA(INDEX('SD-ISD Debt,Sinking,Recr'!K:K, MATCH($B230, 'SD-ISD Debt,Sinking,Recr'!$B:$B, 0)), 0)</f>
        <v>0</v>
      </c>
      <c r="F230" s="154">
        <f>_xlfn.IFNA(INDEX('SD-ISD Debt,Sinking,Recr'!V:V, MATCH($B230, 'SD-ISD Debt,Sinking,Recr'!$B:$B, 0)), 0)</f>
        <v>0</v>
      </c>
      <c r="G230" s="154">
        <f>_xlfn.IFNA(INDEX('SD-ISD Debt,Sinking,Recr'!AI:AI, MATCH($B230, 'SD-ISD Debt,Sinking,Recr'!$B:$B, 0)), 0)</f>
        <v>0</v>
      </c>
      <c r="H230" s="154">
        <f>_xlfn.IFNA(INDEX('SD Hold Harmless'!N:N, MATCH($B230, 'SD Hold Harmless'!$B:$B, 0)), 0)</f>
        <v>0</v>
      </c>
      <c r="I230" s="154">
        <f>_xlfn.IFNA(INDEX('SD Out of Formula'!J:J, MATCH($B230, 'SD Out of Formula'!$B:$B, 0)), 0)</f>
        <v>0</v>
      </c>
      <c r="J230" s="154">
        <f>_xlfn.IFNA(INDEX('ISD Operating'!P:P, MATCH($B230, 'ISD Operating'!$B:$B, 0)), 0)</f>
        <v>0</v>
      </c>
      <c r="K230" s="154">
        <f>_xlfn.IFNA(INDEX('ISD Operating'!AA:AA, MATCH($B230, 'ISD Operating'!$B:$B, 0)), 0)</f>
        <v>0</v>
      </c>
      <c r="L230" s="154">
        <f>_xlfn.IFNA(INDEX('ISD Operating'!AL:AL, MATCH($B230, 'ISD Operating'!$B:$B, 0)), 0)</f>
        <v>0</v>
      </c>
      <c r="M230" s="154">
        <f>_xlfn.IFNA(INDEX('ISD Operating'!AW:AW, MATCH($B230, 'ISD Operating'!B:B, 0)), 0)</f>
        <v>0</v>
      </c>
      <c r="N230" s="155">
        <f t="shared" si="9"/>
        <v>0</v>
      </c>
      <c r="O230" s="180" t="s">
        <v>1573</v>
      </c>
      <c r="P230" s="180">
        <f t="shared" si="10"/>
        <v>0</v>
      </c>
      <c r="Q230" s="180">
        <f t="shared" si="11"/>
        <v>0</v>
      </c>
      <c r="R230" s="1"/>
    </row>
    <row r="231" spans="1:18" ht="38.25" x14ac:dyDescent="0.2">
      <c r="A231" s="159" t="s">
        <v>1088</v>
      </c>
      <c r="B231" s="152" t="s">
        <v>95</v>
      </c>
      <c r="C231" s="153" t="s">
        <v>6</v>
      </c>
      <c r="D231" s="200" t="s">
        <v>1089</v>
      </c>
      <c r="E231" s="154">
        <f>_xlfn.IFNA(INDEX('SD-ISD Debt,Sinking,Recr'!K:K, MATCH($B231, 'SD-ISD Debt,Sinking,Recr'!$B:$B, 0)), 0)</f>
        <v>41622</v>
      </c>
      <c r="F231" s="154">
        <f>_xlfn.IFNA(INDEX('SD-ISD Debt,Sinking,Recr'!V:V, MATCH($B231, 'SD-ISD Debt,Sinking,Recr'!$B:$B, 0)), 0)</f>
        <v>0</v>
      </c>
      <c r="G231" s="154">
        <f>_xlfn.IFNA(INDEX('SD-ISD Debt,Sinking,Recr'!AI:AI, MATCH($B231, 'SD-ISD Debt,Sinking,Recr'!$B:$B, 0)), 0)</f>
        <v>0</v>
      </c>
      <c r="H231" s="154">
        <f>_xlfn.IFNA(INDEX('SD Hold Harmless'!N:N, MATCH($B231, 'SD Hold Harmless'!$B:$B, 0)), 0)</f>
        <v>0</v>
      </c>
      <c r="I231" s="154">
        <f>_xlfn.IFNA(INDEX('SD Out of Formula'!J:J, MATCH($B231, 'SD Out of Formula'!$B:$B, 0)), 0)</f>
        <v>0</v>
      </c>
      <c r="J231" s="154">
        <f>_xlfn.IFNA(INDEX('ISD Operating'!P:P, MATCH($B231, 'ISD Operating'!$B:$B, 0)), 0)</f>
        <v>0</v>
      </c>
      <c r="K231" s="154">
        <f>_xlfn.IFNA(INDEX('ISD Operating'!AA:AA, MATCH($B231, 'ISD Operating'!$B:$B, 0)), 0)</f>
        <v>0</v>
      </c>
      <c r="L231" s="154">
        <f>_xlfn.IFNA(INDEX('ISD Operating'!AL:AL, MATCH($B231, 'ISD Operating'!$B:$B, 0)), 0)</f>
        <v>0</v>
      </c>
      <c r="M231" s="154">
        <f>_xlfn.IFNA(INDEX('ISD Operating'!AW:AW, MATCH($B231, 'ISD Operating'!B:B, 0)), 0)</f>
        <v>0</v>
      </c>
      <c r="N231" s="155">
        <f t="shared" si="9"/>
        <v>41622</v>
      </c>
      <c r="O231" s="180" t="s">
        <v>1679</v>
      </c>
      <c r="P231" s="180">
        <f t="shared" si="10"/>
        <v>41622</v>
      </c>
      <c r="Q231" s="180">
        <f t="shared" si="11"/>
        <v>0</v>
      </c>
      <c r="R231" s="1"/>
    </row>
    <row r="232" spans="1:18" ht="38.25" x14ac:dyDescent="0.2">
      <c r="A232" s="159" t="s">
        <v>1090</v>
      </c>
      <c r="B232" s="152" t="s">
        <v>396</v>
      </c>
      <c r="C232" s="153" t="s">
        <v>6</v>
      </c>
      <c r="D232" s="200" t="s">
        <v>1091</v>
      </c>
      <c r="E232" s="154">
        <f>_xlfn.IFNA(INDEX('SD-ISD Debt,Sinking,Recr'!K:K, MATCH($B232, 'SD-ISD Debt,Sinking,Recr'!$B:$B, 0)), 0)</f>
        <v>0</v>
      </c>
      <c r="F232" s="154">
        <f>_xlfn.IFNA(INDEX('SD-ISD Debt,Sinking,Recr'!V:V, MATCH($B232, 'SD-ISD Debt,Sinking,Recr'!$B:$B, 0)), 0)</f>
        <v>0</v>
      </c>
      <c r="G232" s="154">
        <f>_xlfn.IFNA(INDEX('SD-ISD Debt,Sinking,Recr'!AI:AI, MATCH($B232, 'SD-ISD Debt,Sinking,Recr'!$B:$B, 0)), 0)</f>
        <v>0</v>
      </c>
      <c r="H232" s="154">
        <f>_xlfn.IFNA(INDEX('SD Hold Harmless'!N:N, MATCH($B232, 'SD Hold Harmless'!$B:$B, 0)), 0)</f>
        <v>0</v>
      </c>
      <c r="I232" s="154">
        <f>_xlfn.IFNA(INDEX('SD Out of Formula'!J:J, MATCH($B232, 'SD Out of Formula'!$B:$B, 0)), 0)</f>
        <v>0</v>
      </c>
      <c r="J232" s="154">
        <f>_xlfn.IFNA(INDEX('ISD Operating'!P:P, MATCH($B232, 'ISD Operating'!$B:$B, 0)), 0)</f>
        <v>0</v>
      </c>
      <c r="K232" s="154">
        <f>_xlfn.IFNA(INDEX('ISD Operating'!AA:AA, MATCH($B232, 'ISD Operating'!$B:$B, 0)), 0)</f>
        <v>0</v>
      </c>
      <c r="L232" s="154">
        <f>_xlfn.IFNA(INDEX('ISD Operating'!AL:AL, MATCH($B232, 'ISD Operating'!$B:$B, 0)), 0)</f>
        <v>0</v>
      </c>
      <c r="M232" s="154">
        <f>_xlfn.IFNA(INDEX('ISD Operating'!AW:AW, MATCH($B232, 'ISD Operating'!B:B, 0)), 0)</f>
        <v>0</v>
      </c>
      <c r="N232" s="155">
        <f t="shared" si="9"/>
        <v>0</v>
      </c>
      <c r="O232" s="180" t="s">
        <v>1573</v>
      </c>
      <c r="P232" s="180">
        <f t="shared" si="10"/>
        <v>0</v>
      </c>
      <c r="Q232" s="180">
        <f t="shared" si="11"/>
        <v>0</v>
      </c>
      <c r="R232" s="1"/>
    </row>
    <row r="233" spans="1:18" ht="25.5" x14ac:dyDescent="0.2">
      <c r="A233" s="159" t="s">
        <v>1092</v>
      </c>
      <c r="B233" s="152" t="s">
        <v>545</v>
      </c>
      <c r="C233" s="153" t="s">
        <v>6</v>
      </c>
      <c r="D233" s="200" t="s">
        <v>1093</v>
      </c>
      <c r="E233" s="154">
        <f>_xlfn.IFNA(INDEX('SD-ISD Debt,Sinking,Recr'!K:K, MATCH($B233, 'SD-ISD Debt,Sinking,Recr'!$B:$B, 0)), 0)</f>
        <v>30162.25</v>
      </c>
      <c r="F233" s="154">
        <f>_xlfn.IFNA(INDEX('SD-ISD Debt,Sinking,Recr'!V:V, MATCH($B233, 'SD-ISD Debt,Sinking,Recr'!$B:$B, 0)), 0)</f>
        <v>0</v>
      </c>
      <c r="G233" s="154">
        <f>_xlfn.IFNA(INDEX('SD-ISD Debt,Sinking,Recr'!AI:AI, MATCH($B233, 'SD-ISD Debt,Sinking,Recr'!$B:$B, 0)), 0)</f>
        <v>0</v>
      </c>
      <c r="H233" s="154">
        <f>_xlfn.IFNA(INDEX('SD Hold Harmless'!N:N, MATCH($B233, 'SD Hold Harmless'!$B:$B, 0)), 0)</f>
        <v>0</v>
      </c>
      <c r="I233" s="154">
        <f>_xlfn.IFNA(INDEX('SD Out of Formula'!J:J, MATCH($B233, 'SD Out of Formula'!$B:$B, 0)), 0)</f>
        <v>0</v>
      </c>
      <c r="J233" s="154">
        <f>_xlfn.IFNA(INDEX('ISD Operating'!P:P, MATCH($B233, 'ISD Operating'!$B:$B, 0)), 0)</f>
        <v>0</v>
      </c>
      <c r="K233" s="154">
        <f>_xlfn.IFNA(INDEX('ISD Operating'!AA:AA, MATCH($B233, 'ISD Operating'!$B:$B, 0)), 0)</f>
        <v>0</v>
      </c>
      <c r="L233" s="154">
        <f>_xlfn.IFNA(INDEX('ISD Operating'!AL:AL, MATCH($B233, 'ISD Operating'!$B:$B, 0)), 0)</f>
        <v>0</v>
      </c>
      <c r="M233" s="154">
        <f>_xlfn.IFNA(INDEX('ISD Operating'!AW:AW, MATCH($B233, 'ISD Operating'!B:B, 0)), 0)</f>
        <v>0</v>
      </c>
      <c r="N233" s="155">
        <f t="shared" si="9"/>
        <v>30162.25</v>
      </c>
      <c r="O233" s="180" t="s">
        <v>1679</v>
      </c>
      <c r="P233" s="180">
        <f t="shared" si="10"/>
        <v>30162.25</v>
      </c>
      <c r="Q233" s="180">
        <f t="shared" si="11"/>
        <v>0</v>
      </c>
      <c r="R233" s="1"/>
    </row>
    <row r="234" spans="1:18" ht="12.75" x14ac:dyDescent="0.2">
      <c r="A234" s="159" t="s">
        <v>1094</v>
      </c>
      <c r="B234" s="157" t="s">
        <v>578</v>
      </c>
      <c r="C234" s="153" t="s">
        <v>6</v>
      </c>
      <c r="D234" s="200" t="s">
        <v>94</v>
      </c>
      <c r="E234" s="154">
        <f>_xlfn.IFNA(INDEX('SD-ISD Debt,Sinking,Recr'!K:K, MATCH($B234, 'SD-ISD Debt,Sinking,Recr'!$B:$B, 0)), 0)</f>
        <v>13801.95</v>
      </c>
      <c r="F234" s="154">
        <f>_xlfn.IFNA(INDEX('SD-ISD Debt,Sinking,Recr'!V:V, MATCH($B234, 'SD-ISD Debt,Sinking,Recr'!$B:$B, 0)), 0)</f>
        <v>0</v>
      </c>
      <c r="G234" s="154">
        <f>_xlfn.IFNA(INDEX('SD-ISD Debt,Sinking,Recr'!AI:AI, MATCH($B234, 'SD-ISD Debt,Sinking,Recr'!$B:$B, 0)), 0)</f>
        <v>0</v>
      </c>
      <c r="H234" s="154">
        <f>_xlfn.IFNA(INDEX('SD Hold Harmless'!N:N, MATCH($B234, 'SD Hold Harmless'!$B:$B, 0)), 0)</f>
        <v>0</v>
      </c>
      <c r="I234" s="154">
        <f>_xlfn.IFNA(INDEX('SD Out of Formula'!J:J, MATCH($B234, 'SD Out of Formula'!$B:$B, 0)), 0)</f>
        <v>0</v>
      </c>
      <c r="J234" s="154">
        <f>_xlfn.IFNA(INDEX('ISD Operating'!P:P, MATCH($B234, 'ISD Operating'!$B:$B, 0)), 0)</f>
        <v>0</v>
      </c>
      <c r="K234" s="154">
        <f>_xlfn.IFNA(INDEX('ISD Operating'!AA:AA, MATCH($B234, 'ISD Operating'!$B:$B, 0)), 0)</f>
        <v>0</v>
      </c>
      <c r="L234" s="154">
        <f>_xlfn.IFNA(INDEX('ISD Operating'!AL:AL, MATCH($B234, 'ISD Operating'!$B:$B, 0)), 0)</f>
        <v>0</v>
      </c>
      <c r="M234" s="154">
        <f>_xlfn.IFNA(INDEX('ISD Operating'!AW:AW, MATCH($B234, 'ISD Operating'!B:B, 0)), 0)</f>
        <v>0</v>
      </c>
      <c r="N234" s="155">
        <f t="shared" si="9"/>
        <v>13801.95</v>
      </c>
      <c r="O234" s="180" t="s">
        <v>1680</v>
      </c>
      <c r="P234" s="180">
        <f t="shared" si="10"/>
        <v>0</v>
      </c>
      <c r="Q234" s="180">
        <f t="shared" si="11"/>
        <v>13801.95</v>
      </c>
      <c r="R234" s="1"/>
    </row>
    <row r="235" spans="1:18" ht="12.75" x14ac:dyDescent="0.2">
      <c r="A235" s="159" t="s">
        <v>1095</v>
      </c>
      <c r="B235" s="156" t="s">
        <v>107</v>
      </c>
      <c r="C235" s="153" t="s">
        <v>6</v>
      </c>
      <c r="D235" s="200" t="s">
        <v>94</v>
      </c>
      <c r="E235" s="154">
        <f>_xlfn.IFNA(INDEX('SD-ISD Debt,Sinking,Recr'!K:K, MATCH($B235, 'SD-ISD Debt,Sinking,Recr'!$B:$B, 0)), 0)</f>
        <v>0</v>
      </c>
      <c r="F235" s="154">
        <f>_xlfn.IFNA(INDEX('SD-ISD Debt,Sinking,Recr'!V:V, MATCH($B235, 'SD-ISD Debt,Sinking,Recr'!$B:$B, 0)), 0)</f>
        <v>0</v>
      </c>
      <c r="G235" s="154">
        <f>_xlfn.IFNA(INDEX('SD-ISD Debt,Sinking,Recr'!AI:AI, MATCH($B235, 'SD-ISD Debt,Sinking,Recr'!$B:$B, 0)), 0)</f>
        <v>0</v>
      </c>
      <c r="H235" s="154">
        <f>_xlfn.IFNA(INDEX('SD Hold Harmless'!N:N, MATCH($B235, 'SD Hold Harmless'!$B:$B, 0)), 0)</f>
        <v>0</v>
      </c>
      <c r="I235" s="154">
        <f>_xlfn.IFNA(INDEX('SD Out of Formula'!J:J, MATCH($B235, 'SD Out of Formula'!$B:$B, 0)), 0)</f>
        <v>0</v>
      </c>
      <c r="J235" s="154">
        <f>_xlfn.IFNA(INDEX('ISD Operating'!P:P, MATCH($B235, 'ISD Operating'!$B:$B, 0)), 0)</f>
        <v>0</v>
      </c>
      <c r="K235" s="154">
        <f>_xlfn.IFNA(INDEX('ISD Operating'!AA:AA, MATCH($B235, 'ISD Operating'!$B:$B, 0)), 0)</f>
        <v>0</v>
      </c>
      <c r="L235" s="154">
        <f>_xlfn.IFNA(INDEX('ISD Operating'!AL:AL, MATCH($B235, 'ISD Operating'!$B:$B, 0)), 0)</f>
        <v>0</v>
      </c>
      <c r="M235" s="154">
        <f>_xlfn.IFNA(INDEX('ISD Operating'!AW:AW, MATCH($B235, 'ISD Operating'!B:B, 0)), 0)</f>
        <v>0</v>
      </c>
      <c r="N235" s="155">
        <f t="shared" si="9"/>
        <v>0</v>
      </c>
      <c r="O235" s="180" t="s">
        <v>1573</v>
      </c>
      <c r="P235" s="180">
        <f t="shared" si="10"/>
        <v>0</v>
      </c>
      <c r="Q235" s="180">
        <f t="shared" si="11"/>
        <v>0</v>
      </c>
      <c r="R235" s="1"/>
    </row>
    <row r="236" spans="1:18" ht="12.75" x14ac:dyDescent="0.2">
      <c r="A236" s="159" t="s">
        <v>1096</v>
      </c>
      <c r="B236" s="157" t="s">
        <v>244</v>
      </c>
      <c r="C236" s="153" t="s">
        <v>6</v>
      </c>
      <c r="D236" s="200" t="s">
        <v>94</v>
      </c>
      <c r="E236" s="154">
        <f>_xlfn.IFNA(INDEX('SD-ISD Debt,Sinking,Recr'!K:K, MATCH($B236, 'SD-ISD Debt,Sinking,Recr'!$B:$B, 0)), 0)</f>
        <v>0</v>
      </c>
      <c r="F236" s="154">
        <f>_xlfn.IFNA(INDEX('SD-ISD Debt,Sinking,Recr'!V:V, MATCH($B236, 'SD-ISD Debt,Sinking,Recr'!$B:$B, 0)), 0)</f>
        <v>0</v>
      </c>
      <c r="G236" s="154">
        <f>_xlfn.IFNA(INDEX('SD-ISD Debt,Sinking,Recr'!AI:AI, MATCH($B236, 'SD-ISD Debt,Sinking,Recr'!$B:$B, 0)), 0)</f>
        <v>0</v>
      </c>
      <c r="H236" s="154">
        <f>_xlfn.IFNA(INDEX('SD Hold Harmless'!N:N, MATCH($B236, 'SD Hold Harmless'!$B:$B, 0)), 0)</f>
        <v>0</v>
      </c>
      <c r="I236" s="154">
        <f>_xlfn.IFNA(INDEX('SD Out of Formula'!J:J, MATCH($B236, 'SD Out of Formula'!$B:$B, 0)), 0)</f>
        <v>0</v>
      </c>
      <c r="J236" s="154">
        <f>_xlfn.IFNA(INDEX('ISD Operating'!P:P, MATCH($B236, 'ISD Operating'!$B:$B, 0)), 0)</f>
        <v>0</v>
      </c>
      <c r="K236" s="154">
        <f>_xlfn.IFNA(INDEX('ISD Operating'!AA:AA, MATCH($B236, 'ISD Operating'!$B:$B, 0)), 0)</f>
        <v>0</v>
      </c>
      <c r="L236" s="154">
        <f>_xlfn.IFNA(INDEX('ISD Operating'!AL:AL, MATCH($B236, 'ISD Operating'!$B:$B, 0)), 0)</f>
        <v>0</v>
      </c>
      <c r="M236" s="154">
        <f>_xlfn.IFNA(INDEX('ISD Operating'!AW:AW, MATCH($B236, 'ISD Operating'!B:B, 0)), 0)</f>
        <v>0</v>
      </c>
      <c r="N236" s="155">
        <f t="shared" si="9"/>
        <v>0</v>
      </c>
      <c r="O236" s="180" t="s">
        <v>1573</v>
      </c>
      <c r="P236" s="180">
        <f t="shared" si="10"/>
        <v>0</v>
      </c>
      <c r="Q236" s="180">
        <f t="shared" si="11"/>
        <v>0</v>
      </c>
      <c r="R236" s="1"/>
    </row>
    <row r="237" spans="1:18" ht="12.75" x14ac:dyDescent="0.2">
      <c r="A237" s="159" t="s">
        <v>1097</v>
      </c>
      <c r="B237" s="157" t="s">
        <v>359</v>
      </c>
      <c r="C237" s="153" t="s">
        <v>6</v>
      </c>
      <c r="D237" s="200" t="s">
        <v>94</v>
      </c>
      <c r="E237" s="154">
        <f>_xlfn.IFNA(INDEX('SD-ISD Debt,Sinking,Recr'!K:K, MATCH($B237, 'SD-ISD Debt,Sinking,Recr'!$B:$B, 0)), 0)</f>
        <v>0</v>
      </c>
      <c r="F237" s="154">
        <f>_xlfn.IFNA(INDEX('SD-ISD Debt,Sinking,Recr'!V:V, MATCH($B237, 'SD-ISD Debt,Sinking,Recr'!$B:$B, 0)), 0)</f>
        <v>0</v>
      </c>
      <c r="G237" s="154">
        <f>_xlfn.IFNA(INDEX('SD-ISD Debt,Sinking,Recr'!AI:AI, MATCH($B237, 'SD-ISD Debt,Sinking,Recr'!$B:$B, 0)), 0)</f>
        <v>0</v>
      </c>
      <c r="H237" s="154">
        <f>_xlfn.IFNA(INDEX('SD Hold Harmless'!N:N, MATCH($B237, 'SD Hold Harmless'!$B:$B, 0)), 0)</f>
        <v>0</v>
      </c>
      <c r="I237" s="154">
        <f>_xlfn.IFNA(INDEX('SD Out of Formula'!J:J, MATCH($B237, 'SD Out of Formula'!$B:$B, 0)), 0)</f>
        <v>1937.54</v>
      </c>
      <c r="J237" s="154">
        <f>_xlfn.IFNA(INDEX('ISD Operating'!P:P, MATCH($B237, 'ISD Operating'!$B:$B, 0)), 0)</f>
        <v>0</v>
      </c>
      <c r="K237" s="154">
        <f>_xlfn.IFNA(INDEX('ISD Operating'!AA:AA, MATCH($B237, 'ISD Operating'!$B:$B, 0)), 0)</f>
        <v>0</v>
      </c>
      <c r="L237" s="154">
        <f>_xlfn.IFNA(INDEX('ISD Operating'!AL:AL, MATCH($B237, 'ISD Operating'!$B:$B, 0)), 0)</f>
        <v>0</v>
      </c>
      <c r="M237" s="154">
        <f>_xlfn.IFNA(INDEX('ISD Operating'!AW:AW, MATCH($B237, 'ISD Operating'!B:B, 0)), 0)</f>
        <v>0</v>
      </c>
      <c r="N237" s="155">
        <f t="shared" si="9"/>
        <v>1937.54</v>
      </c>
      <c r="O237" s="180" t="s">
        <v>1680</v>
      </c>
      <c r="P237" s="180">
        <f t="shared" si="10"/>
        <v>0</v>
      </c>
      <c r="Q237" s="180">
        <f t="shared" si="11"/>
        <v>1937.54</v>
      </c>
      <c r="R237" s="1"/>
    </row>
    <row r="238" spans="1:18" ht="38.25" x14ac:dyDescent="0.2">
      <c r="A238" s="159" t="s">
        <v>741</v>
      </c>
      <c r="B238" s="152" t="s">
        <v>360</v>
      </c>
      <c r="C238" s="153" t="s">
        <v>29</v>
      </c>
      <c r="D238" s="200" t="s">
        <v>742</v>
      </c>
      <c r="E238" s="154">
        <f>_xlfn.IFNA(INDEX('SD-ISD Debt,Sinking,Recr'!K:K, MATCH($B238, 'SD-ISD Debt,Sinking,Recr'!$B:$B, 0)), 0)</f>
        <v>0</v>
      </c>
      <c r="F238" s="154">
        <f>_xlfn.IFNA(INDEX('SD-ISD Debt,Sinking,Recr'!V:V, MATCH($B238, 'SD-ISD Debt,Sinking,Recr'!$B:$B, 0)), 0)</f>
        <v>0</v>
      </c>
      <c r="G238" s="154">
        <f>_xlfn.IFNA(INDEX('SD-ISD Debt,Sinking,Recr'!AI:AI, MATCH($B238, 'SD-ISD Debt,Sinking,Recr'!$B:$B, 0)), 0)</f>
        <v>0</v>
      </c>
      <c r="H238" s="154">
        <f>_xlfn.IFNA(INDEX('SD Hold Harmless'!N:N, MATCH($B238, 'SD Hold Harmless'!$B:$B, 0)), 0)</f>
        <v>0</v>
      </c>
      <c r="I238" s="154">
        <f>_xlfn.IFNA(INDEX('SD Out of Formula'!J:J, MATCH($B238, 'SD Out of Formula'!$B:$B, 0)), 0)</f>
        <v>0</v>
      </c>
      <c r="J238" s="154">
        <f>_xlfn.IFNA(INDEX('ISD Operating'!P:P, MATCH($B238, 'ISD Operating'!$B:$B, 0)), 0)</f>
        <v>4261.63</v>
      </c>
      <c r="K238" s="154">
        <f>_xlfn.IFNA(INDEX('ISD Operating'!AA:AA, MATCH($B238, 'ISD Operating'!$B:$B, 0)), 0)</f>
        <v>12800.97</v>
      </c>
      <c r="L238" s="154">
        <f>_xlfn.IFNA(INDEX('ISD Operating'!AL:AL, MATCH($B238, 'ISD Operating'!$B:$B, 0)), 0)</f>
        <v>0</v>
      </c>
      <c r="M238" s="154">
        <f>_xlfn.IFNA(INDEX('ISD Operating'!AW:AW, MATCH($B238, 'ISD Operating'!B:B, 0)), 0)</f>
        <v>0</v>
      </c>
      <c r="N238" s="155">
        <f t="shared" si="9"/>
        <v>17062.599999999999</v>
      </c>
      <c r="O238" s="180" t="s">
        <v>1680</v>
      </c>
      <c r="P238" s="180">
        <f t="shared" si="10"/>
        <v>0</v>
      </c>
      <c r="Q238" s="180">
        <f t="shared" si="11"/>
        <v>17062.599999999999</v>
      </c>
      <c r="R238" s="1"/>
    </row>
    <row r="239" spans="1:18" ht="12.75" x14ac:dyDescent="0.2">
      <c r="A239" s="159" t="s">
        <v>1098</v>
      </c>
      <c r="B239" s="152" t="s">
        <v>517</v>
      </c>
      <c r="C239" s="153" t="s">
        <v>6</v>
      </c>
      <c r="D239" s="200" t="s">
        <v>1099</v>
      </c>
      <c r="E239" s="154">
        <f>_xlfn.IFNA(INDEX('SD-ISD Debt,Sinking,Recr'!K:K, MATCH($B239, 'SD-ISD Debt,Sinking,Recr'!$B:$B, 0)), 0)</f>
        <v>4456.37</v>
      </c>
      <c r="F239" s="154">
        <f>_xlfn.IFNA(INDEX('SD-ISD Debt,Sinking,Recr'!V:V, MATCH($B239, 'SD-ISD Debt,Sinking,Recr'!$B:$B, 0)), 0)</f>
        <v>0</v>
      </c>
      <c r="G239" s="154">
        <f>_xlfn.IFNA(INDEX('SD-ISD Debt,Sinking,Recr'!AI:AI, MATCH($B239, 'SD-ISD Debt,Sinking,Recr'!$B:$B, 0)), 0)</f>
        <v>0</v>
      </c>
      <c r="H239" s="154">
        <f>_xlfn.IFNA(INDEX('SD Hold Harmless'!N:N, MATCH($B239, 'SD Hold Harmless'!$B:$B, 0)), 0)</f>
        <v>0</v>
      </c>
      <c r="I239" s="154">
        <f>_xlfn.IFNA(INDEX('SD Out of Formula'!J:J, MATCH($B239, 'SD Out of Formula'!$B:$B, 0)), 0)</f>
        <v>0</v>
      </c>
      <c r="J239" s="154">
        <f>_xlfn.IFNA(INDEX('ISD Operating'!P:P, MATCH($B239, 'ISD Operating'!$B:$B, 0)), 0)</f>
        <v>0</v>
      </c>
      <c r="K239" s="154">
        <f>_xlfn.IFNA(INDEX('ISD Operating'!AA:AA, MATCH($B239, 'ISD Operating'!$B:$B, 0)), 0)</f>
        <v>0</v>
      </c>
      <c r="L239" s="154">
        <f>_xlfn.IFNA(INDEX('ISD Operating'!AL:AL, MATCH($B239, 'ISD Operating'!$B:$B, 0)), 0)</f>
        <v>0</v>
      </c>
      <c r="M239" s="154">
        <f>_xlfn.IFNA(INDEX('ISD Operating'!AW:AW, MATCH($B239, 'ISD Operating'!B:B, 0)), 0)</f>
        <v>0</v>
      </c>
      <c r="N239" s="155">
        <f t="shared" si="9"/>
        <v>4456.37</v>
      </c>
      <c r="O239" s="180" t="s">
        <v>1679</v>
      </c>
      <c r="P239" s="180">
        <f t="shared" si="10"/>
        <v>4456.37</v>
      </c>
      <c r="Q239" s="180">
        <f t="shared" si="11"/>
        <v>0</v>
      </c>
      <c r="R239" s="1"/>
    </row>
    <row r="240" spans="1:18" ht="12.75" x14ac:dyDescent="0.2">
      <c r="A240" s="159" t="s">
        <v>1100</v>
      </c>
      <c r="B240" s="152" t="s">
        <v>314</v>
      </c>
      <c r="C240" s="153" t="s">
        <v>6</v>
      </c>
      <c r="D240" s="200" t="s">
        <v>1101</v>
      </c>
      <c r="E240" s="154">
        <f>_xlfn.IFNA(INDEX('SD-ISD Debt,Sinking,Recr'!K:K, MATCH($B240, 'SD-ISD Debt,Sinking,Recr'!$B:$B, 0)), 0)</f>
        <v>2623.32</v>
      </c>
      <c r="F240" s="154">
        <f>_xlfn.IFNA(INDEX('SD-ISD Debt,Sinking,Recr'!V:V, MATCH($B240, 'SD-ISD Debt,Sinking,Recr'!$B:$B, 0)), 0)</f>
        <v>0</v>
      </c>
      <c r="G240" s="154">
        <f>_xlfn.IFNA(INDEX('SD-ISD Debt,Sinking,Recr'!AI:AI, MATCH($B240, 'SD-ISD Debt,Sinking,Recr'!$B:$B, 0)), 0)</f>
        <v>0</v>
      </c>
      <c r="H240" s="154">
        <f>_xlfn.IFNA(INDEX('SD Hold Harmless'!N:N, MATCH($B240, 'SD Hold Harmless'!$B:$B, 0)), 0)</f>
        <v>0</v>
      </c>
      <c r="I240" s="154">
        <f>_xlfn.IFNA(INDEX('SD Out of Formula'!J:J, MATCH($B240, 'SD Out of Formula'!$B:$B, 0)), 0)</f>
        <v>6521.1</v>
      </c>
      <c r="J240" s="154">
        <f>_xlfn.IFNA(INDEX('ISD Operating'!P:P, MATCH($B240, 'ISD Operating'!$B:$B, 0)), 0)</f>
        <v>0</v>
      </c>
      <c r="K240" s="154">
        <f>_xlfn.IFNA(INDEX('ISD Operating'!AA:AA, MATCH($B240, 'ISD Operating'!$B:$B, 0)), 0)</f>
        <v>0</v>
      </c>
      <c r="L240" s="154">
        <f>_xlfn.IFNA(INDEX('ISD Operating'!AL:AL, MATCH($B240, 'ISD Operating'!$B:$B, 0)), 0)</f>
        <v>0</v>
      </c>
      <c r="M240" s="154">
        <f>_xlfn.IFNA(INDEX('ISD Operating'!AW:AW, MATCH($B240, 'ISD Operating'!B:B, 0)), 0)</f>
        <v>0</v>
      </c>
      <c r="N240" s="155">
        <f t="shared" si="9"/>
        <v>9144.42</v>
      </c>
      <c r="O240" s="180" t="s">
        <v>1679</v>
      </c>
      <c r="P240" s="180">
        <f t="shared" si="10"/>
        <v>9144.42</v>
      </c>
      <c r="Q240" s="180">
        <f t="shared" si="11"/>
        <v>0</v>
      </c>
      <c r="R240" s="1"/>
    </row>
    <row r="241" spans="1:18" ht="12.75" x14ac:dyDescent="0.2">
      <c r="A241" s="159" t="s">
        <v>1102</v>
      </c>
      <c r="B241" s="152" t="s">
        <v>616</v>
      </c>
      <c r="C241" s="153" t="s">
        <v>6</v>
      </c>
      <c r="D241" s="200" t="s">
        <v>1103</v>
      </c>
      <c r="E241" s="154">
        <f>_xlfn.IFNA(INDEX('SD-ISD Debt,Sinking,Recr'!K:K, MATCH($B241, 'SD-ISD Debt,Sinking,Recr'!$B:$B, 0)), 0)</f>
        <v>0</v>
      </c>
      <c r="F241" s="154">
        <f>_xlfn.IFNA(INDEX('SD-ISD Debt,Sinking,Recr'!V:V, MATCH($B241, 'SD-ISD Debt,Sinking,Recr'!$B:$B, 0)), 0)</f>
        <v>4340.07</v>
      </c>
      <c r="G241" s="154">
        <f>_xlfn.IFNA(INDEX('SD-ISD Debt,Sinking,Recr'!AI:AI, MATCH($B241, 'SD-ISD Debt,Sinking,Recr'!$B:$B, 0)), 0)</f>
        <v>0</v>
      </c>
      <c r="H241" s="154">
        <f>_xlfn.IFNA(INDEX('SD Hold Harmless'!N:N, MATCH($B241, 'SD Hold Harmless'!$B:$B, 0)), 0)</f>
        <v>0</v>
      </c>
      <c r="I241" s="154">
        <f>_xlfn.IFNA(INDEX('SD Out of Formula'!J:J, MATCH($B241, 'SD Out of Formula'!$B:$B, 0)), 0)</f>
        <v>0</v>
      </c>
      <c r="J241" s="154">
        <f>_xlfn.IFNA(INDEX('ISD Operating'!P:P, MATCH($B241, 'ISD Operating'!$B:$B, 0)), 0)</f>
        <v>0</v>
      </c>
      <c r="K241" s="154">
        <f>_xlfn.IFNA(INDEX('ISD Operating'!AA:AA, MATCH($B241, 'ISD Operating'!$B:$B, 0)), 0)</f>
        <v>0</v>
      </c>
      <c r="L241" s="154">
        <f>_xlfn.IFNA(INDEX('ISD Operating'!AL:AL, MATCH($B241, 'ISD Operating'!$B:$B, 0)), 0)</f>
        <v>0</v>
      </c>
      <c r="M241" s="154">
        <f>_xlfn.IFNA(INDEX('ISD Operating'!AW:AW, MATCH($B241, 'ISD Operating'!B:B, 0)), 0)</f>
        <v>0</v>
      </c>
      <c r="N241" s="155">
        <f t="shared" si="9"/>
        <v>4340.07</v>
      </c>
      <c r="O241" s="180" t="s">
        <v>1679</v>
      </c>
      <c r="P241" s="180">
        <f t="shared" si="10"/>
        <v>4340.07</v>
      </c>
      <c r="Q241" s="180">
        <f t="shared" si="11"/>
        <v>0</v>
      </c>
      <c r="R241" s="1"/>
    </row>
    <row r="242" spans="1:18" ht="38.25" x14ac:dyDescent="0.2">
      <c r="A242" s="159" t="s">
        <v>1104</v>
      </c>
      <c r="B242" s="152" t="s">
        <v>672</v>
      </c>
      <c r="C242" s="153" t="s">
        <v>6</v>
      </c>
      <c r="D242" s="200" t="s">
        <v>1105</v>
      </c>
      <c r="E242" s="154">
        <f>_xlfn.IFNA(INDEX('SD-ISD Debt,Sinking,Recr'!K:K, MATCH($B242, 'SD-ISD Debt,Sinking,Recr'!$B:$B, 0)), 0)</f>
        <v>23727.74</v>
      </c>
      <c r="F242" s="154">
        <f>_xlfn.IFNA(INDEX('SD-ISD Debt,Sinking,Recr'!V:V, MATCH($B242, 'SD-ISD Debt,Sinking,Recr'!$B:$B, 0)), 0)</f>
        <v>0</v>
      </c>
      <c r="G242" s="154">
        <f>_xlfn.IFNA(INDEX('SD-ISD Debt,Sinking,Recr'!AI:AI, MATCH($B242, 'SD-ISD Debt,Sinking,Recr'!$B:$B, 0)), 0)</f>
        <v>0</v>
      </c>
      <c r="H242" s="154">
        <f>_xlfn.IFNA(INDEX('SD Hold Harmless'!N:N, MATCH($B242, 'SD Hold Harmless'!$B:$B, 0)), 0)</f>
        <v>0</v>
      </c>
      <c r="I242" s="154">
        <f>_xlfn.IFNA(INDEX('SD Out of Formula'!J:J, MATCH($B242, 'SD Out of Formula'!$B:$B, 0)), 0)</f>
        <v>0</v>
      </c>
      <c r="J242" s="154">
        <f>_xlfn.IFNA(INDEX('ISD Operating'!P:P, MATCH($B242, 'ISD Operating'!$B:$B, 0)), 0)</f>
        <v>0</v>
      </c>
      <c r="K242" s="154">
        <f>_xlfn.IFNA(INDEX('ISD Operating'!AA:AA, MATCH($B242, 'ISD Operating'!$B:$B, 0)), 0)</f>
        <v>0</v>
      </c>
      <c r="L242" s="154">
        <f>_xlfn.IFNA(INDEX('ISD Operating'!AL:AL, MATCH($B242, 'ISD Operating'!$B:$B, 0)), 0)</f>
        <v>0</v>
      </c>
      <c r="M242" s="154">
        <f>_xlfn.IFNA(INDEX('ISD Operating'!AW:AW, MATCH($B242, 'ISD Operating'!B:B, 0)), 0)</f>
        <v>0</v>
      </c>
      <c r="N242" s="155">
        <f t="shared" si="9"/>
        <v>23727.74</v>
      </c>
      <c r="O242" s="180" t="s">
        <v>1680</v>
      </c>
      <c r="P242" s="180">
        <f t="shared" si="10"/>
        <v>0</v>
      </c>
      <c r="Q242" s="180">
        <f t="shared" si="11"/>
        <v>23727.74</v>
      </c>
      <c r="R242" s="1"/>
    </row>
    <row r="243" spans="1:18" ht="12.75" x14ac:dyDescent="0.2">
      <c r="A243" s="159" t="s">
        <v>1106</v>
      </c>
      <c r="B243" s="156" t="s">
        <v>271</v>
      </c>
      <c r="C243" s="153" t="s">
        <v>6</v>
      </c>
      <c r="D243" s="200" t="s">
        <v>232</v>
      </c>
      <c r="E243" s="154">
        <f>_xlfn.IFNA(INDEX('SD-ISD Debt,Sinking,Recr'!K:K, MATCH($B243, 'SD-ISD Debt,Sinking,Recr'!$B:$B, 0)), 0)</f>
        <v>8438.1200000000008</v>
      </c>
      <c r="F243" s="154">
        <f>_xlfn.IFNA(INDEX('SD-ISD Debt,Sinking,Recr'!V:V, MATCH($B243, 'SD-ISD Debt,Sinking,Recr'!$B:$B, 0)), 0)</f>
        <v>0</v>
      </c>
      <c r="G243" s="154">
        <f>_xlfn.IFNA(INDEX('SD-ISD Debt,Sinking,Recr'!AI:AI, MATCH($B243, 'SD-ISD Debt,Sinking,Recr'!$B:$B, 0)), 0)</f>
        <v>0</v>
      </c>
      <c r="H243" s="154">
        <f>_xlfn.IFNA(INDEX('SD Hold Harmless'!N:N, MATCH($B243, 'SD Hold Harmless'!$B:$B, 0)), 0)</f>
        <v>0</v>
      </c>
      <c r="I243" s="154">
        <f>_xlfn.IFNA(INDEX('SD Out of Formula'!J:J, MATCH($B243, 'SD Out of Formula'!$B:$B, 0)), 0)</f>
        <v>0</v>
      </c>
      <c r="J243" s="154">
        <f>_xlfn.IFNA(INDEX('ISD Operating'!P:P, MATCH($B243, 'ISD Operating'!$B:$B, 0)), 0)</f>
        <v>0</v>
      </c>
      <c r="K243" s="154">
        <f>_xlfn.IFNA(INDEX('ISD Operating'!AA:AA, MATCH($B243, 'ISD Operating'!$B:$B, 0)), 0)</f>
        <v>0</v>
      </c>
      <c r="L243" s="154">
        <f>_xlfn.IFNA(INDEX('ISD Operating'!AL:AL, MATCH($B243, 'ISD Operating'!$B:$B, 0)), 0)</f>
        <v>0</v>
      </c>
      <c r="M243" s="154">
        <f>_xlfn.IFNA(INDEX('ISD Operating'!AW:AW, MATCH($B243, 'ISD Operating'!B:B, 0)), 0)</f>
        <v>0</v>
      </c>
      <c r="N243" s="155">
        <f t="shared" si="9"/>
        <v>8438.1200000000008</v>
      </c>
      <c r="O243" s="180" t="s">
        <v>1679</v>
      </c>
      <c r="P243" s="180">
        <f t="shared" si="10"/>
        <v>8438.1200000000008</v>
      </c>
      <c r="Q243" s="180">
        <f t="shared" si="11"/>
        <v>0</v>
      </c>
      <c r="R243" s="1"/>
    </row>
    <row r="244" spans="1:18" ht="12.75" x14ac:dyDescent="0.2">
      <c r="A244" s="159" t="s">
        <v>1107</v>
      </c>
      <c r="B244" s="156" t="s">
        <v>659</v>
      </c>
      <c r="C244" s="153" t="s">
        <v>6</v>
      </c>
      <c r="D244" s="200" t="s">
        <v>232</v>
      </c>
      <c r="E244" s="154">
        <f>_xlfn.IFNA(INDEX('SD-ISD Debt,Sinking,Recr'!K:K, MATCH($B244, 'SD-ISD Debt,Sinking,Recr'!$B:$B, 0)), 0)</f>
        <v>0</v>
      </c>
      <c r="F244" s="154">
        <f>_xlfn.IFNA(INDEX('SD-ISD Debt,Sinking,Recr'!V:V, MATCH($B244, 'SD-ISD Debt,Sinking,Recr'!$B:$B, 0)), 0)</f>
        <v>873.89</v>
      </c>
      <c r="G244" s="154">
        <f>_xlfn.IFNA(INDEX('SD-ISD Debt,Sinking,Recr'!AI:AI, MATCH($B244, 'SD-ISD Debt,Sinking,Recr'!$B:$B, 0)), 0)</f>
        <v>0</v>
      </c>
      <c r="H244" s="154">
        <f>_xlfn.IFNA(INDEX('SD Hold Harmless'!N:N, MATCH($B244, 'SD Hold Harmless'!$B:$B, 0)), 0)</f>
        <v>0</v>
      </c>
      <c r="I244" s="154">
        <f>_xlfn.IFNA(INDEX('SD Out of Formula'!J:J, MATCH($B244, 'SD Out of Formula'!$B:$B, 0)), 0)</f>
        <v>0</v>
      </c>
      <c r="J244" s="154">
        <f>_xlfn.IFNA(INDEX('ISD Operating'!P:P, MATCH($B244, 'ISD Operating'!$B:$B, 0)), 0)</f>
        <v>0</v>
      </c>
      <c r="K244" s="154">
        <f>_xlfn.IFNA(INDEX('ISD Operating'!AA:AA, MATCH($B244, 'ISD Operating'!$B:$B, 0)), 0)</f>
        <v>0</v>
      </c>
      <c r="L244" s="154">
        <f>_xlfn.IFNA(INDEX('ISD Operating'!AL:AL, MATCH($B244, 'ISD Operating'!$B:$B, 0)), 0)</f>
        <v>0</v>
      </c>
      <c r="M244" s="154">
        <f>_xlfn.IFNA(INDEX('ISD Operating'!AW:AW, MATCH($B244, 'ISD Operating'!B:B, 0)), 0)</f>
        <v>0</v>
      </c>
      <c r="N244" s="155">
        <f t="shared" si="9"/>
        <v>873.89</v>
      </c>
      <c r="O244" s="180" t="s">
        <v>1679</v>
      </c>
      <c r="P244" s="180">
        <f t="shared" si="10"/>
        <v>873.89</v>
      </c>
      <c r="Q244" s="180">
        <f t="shared" si="11"/>
        <v>0</v>
      </c>
      <c r="R244" s="1"/>
    </row>
    <row r="245" spans="1:18" ht="12.75" x14ac:dyDescent="0.2">
      <c r="A245" s="159" t="s">
        <v>1108</v>
      </c>
      <c r="B245" s="152" t="s">
        <v>476</v>
      </c>
      <c r="C245" s="153" t="s">
        <v>6</v>
      </c>
      <c r="D245" s="200" t="s">
        <v>37</v>
      </c>
      <c r="E245" s="154">
        <f>_xlfn.IFNA(INDEX('SD-ISD Debt,Sinking,Recr'!K:K, MATCH($B245, 'SD-ISD Debt,Sinking,Recr'!$B:$B, 0)), 0)</f>
        <v>0</v>
      </c>
      <c r="F245" s="154">
        <f>_xlfn.IFNA(INDEX('SD-ISD Debt,Sinking,Recr'!V:V, MATCH($B245, 'SD-ISD Debt,Sinking,Recr'!$B:$B, 0)), 0)</f>
        <v>0</v>
      </c>
      <c r="G245" s="154">
        <f>_xlfn.IFNA(INDEX('SD-ISD Debt,Sinking,Recr'!AI:AI, MATCH($B245, 'SD-ISD Debt,Sinking,Recr'!$B:$B, 0)), 0)</f>
        <v>0</v>
      </c>
      <c r="H245" s="154">
        <f>_xlfn.IFNA(INDEX('SD Hold Harmless'!N:N, MATCH($B245, 'SD Hold Harmless'!$B:$B, 0)), 0)</f>
        <v>0</v>
      </c>
      <c r="I245" s="154">
        <f>_xlfn.IFNA(INDEX('SD Out of Formula'!J:J, MATCH($B245, 'SD Out of Formula'!$B:$B, 0)), 0)</f>
        <v>0</v>
      </c>
      <c r="J245" s="154">
        <f>_xlfn.IFNA(INDEX('ISD Operating'!P:P, MATCH($B245, 'ISD Operating'!$B:$B, 0)), 0)</f>
        <v>0</v>
      </c>
      <c r="K245" s="154">
        <f>_xlfn.IFNA(INDEX('ISD Operating'!AA:AA, MATCH($B245, 'ISD Operating'!$B:$B, 0)), 0)</f>
        <v>0</v>
      </c>
      <c r="L245" s="154">
        <f>_xlfn.IFNA(INDEX('ISD Operating'!AL:AL, MATCH($B245, 'ISD Operating'!$B:$B, 0)), 0)</f>
        <v>0</v>
      </c>
      <c r="M245" s="154">
        <f>_xlfn.IFNA(INDEX('ISD Operating'!AW:AW, MATCH($B245, 'ISD Operating'!B:B, 0)), 0)</f>
        <v>0</v>
      </c>
      <c r="N245" s="155">
        <f t="shared" si="9"/>
        <v>0</v>
      </c>
      <c r="O245" s="180" t="s">
        <v>1573</v>
      </c>
      <c r="P245" s="180">
        <f t="shared" si="10"/>
        <v>0</v>
      </c>
      <c r="Q245" s="180">
        <f t="shared" si="11"/>
        <v>0</v>
      </c>
      <c r="R245" s="1"/>
    </row>
    <row r="246" spans="1:18" ht="12.75" x14ac:dyDescent="0.2">
      <c r="A246" s="159" t="s">
        <v>1109</v>
      </c>
      <c r="B246" s="152" t="s">
        <v>86</v>
      </c>
      <c r="C246" s="153" t="s">
        <v>6</v>
      </c>
      <c r="D246" s="200" t="s">
        <v>37</v>
      </c>
      <c r="E246" s="154">
        <f>_xlfn.IFNA(INDEX('SD-ISD Debt,Sinking,Recr'!K:K, MATCH($B246, 'SD-ISD Debt,Sinking,Recr'!$B:$B, 0)), 0)</f>
        <v>855.82</v>
      </c>
      <c r="F246" s="154">
        <f>_xlfn.IFNA(INDEX('SD-ISD Debt,Sinking,Recr'!V:V, MATCH($B246, 'SD-ISD Debt,Sinking,Recr'!$B:$B, 0)), 0)</f>
        <v>0</v>
      </c>
      <c r="G246" s="154">
        <f>_xlfn.IFNA(INDEX('SD-ISD Debt,Sinking,Recr'!AI:AI, MATCH($B246, 'SD-ISD Debt,Sinking,Recr'!$B:$B, 0)), 0)</f>
        <v>0</v>
      </c>
      <c r="H246" s="154">
        <f>_xlfn.IFNA(INDEX('SD Hold Harmless'!N:N, MATCH($B246, 'SD Hold Harmless'!$B:$B, 0)), 0)</f>
        <v>0</v>
      </c>
      <c r="I246" s="154">
        <f>_xlfn.IFNA(INDEX('SD Out of Formula'!J:J, MATCH($B246, 'SD Out of Formula'!$B:$B, 0)), 0)</f>
        <v>0</v>
      </c>
      <c r="J246" s="154">
        <f>_xlfn.IFNA(INDEX('ISD Operating'!P:P, MATCH($B246, 'ISD Operating'!$B:$B, 0)), 0)</f>
        <v>0</v>
      </c>
      <c r="K246" s="154">
        <f>_xlfn.IFNA(INDEX('ISD Operating'!AA:AA, MATCH($B246, 'ISD Operating'!$B:$B, 0)), 0)</f>
        <v>0</v>
      </c>
      <c r="L246" s="154">
        <f>_xlfn.IFNA(INDEX('ISD Operating'!AL:AL, MATCH($B246, 'ISD Operating'!$B:$B, 0)), 0)</f>
        <v>0</v>
      </c>
      <c r="M246" s="154">
        <f>_xlfn.IFNA(INDEX('ISD Operating'!AW:AW, MATCH($B246, 'ISD Operating'!B:B, 0)), 0)</f>
        <v>0</v>
      </c>
      <c r="N246" s="155">
        <f t="shared" si="9"/>
        <v>855.82</v>
      </c>
      <c r="O246" s="180" t="s">
        <v>1680</v>
      </c>
      <c r="P246" s="180">
        <f t="shared" si="10"/>
        <v>0</v>
      </c>
      <c r="Q246" s="180">
        <f t="shared" si="11"/>
        <v>855.82</v>
      </c>
      <c r="R246" s="1"/>
    </row>
    <row r="247" spans="1:18" ht="38.25" x14ac:dyDescent="0.2">
      <c r="A247" s="159" t="s">
        <v>1110</v>
      </c>
      <c r="B247" s="152" t="s">
        <v>583</v>
      </c>
      <c r="C247" s="153" t="s">
        <v>6</v>
      </c>
      <c r="D247" s="200" t="s">
        <v>1111</v>
      </c>
      <c r="E247" s="154">
        <f>_xlfn.IFNA(INDEX('SD-ISD Debt,Sinking,Recr'!K:K, MATCH($B247, 'SD-ISD Debt,Sinking,Recr'!$B:$B, 0)), 0)</f>
        <v>21966.400000000001</v>
      </c>
      <c r="F247" s="154">
        <f>_xlfn.IFNA(INDEX('SD-ISD Debt,Sinking,Recr'!V:V, MATCH($B247, 'SD-ISD Debt,Sinking,Recr'!$B:$B, 0)), 0)</f>
        <v>0</v>
      </c>
      <c r="G247" s="154">
        <f>_xlfn.IFNA(INDEX('SD-ISD Debt,Sinking,Recr'!AI:AI, MATCH($B247, 'SD-ISD Debt,Sinking,Recr'!$B:$B, 0)), 0)</f>
        <v>0</v>
      </c>
      <c r="H247" s="154">
        <f>_xlfn.IFNA(INDEX('SD Hold Harmless'!N:N, MATCH($B247, 'SD Hold Harmless'!$B:$B, 0)), 0)</f>
        <v>0</v>
      </c>
      <c r="I247" s="154">
        <f>_xlfn.IFNA(INDEX('SD Out of Formula'!J:J, MATCH($B247, 'SD Out of Formula'!$B:$B, 0)), 0)</f>
        <v>0</v>
      </c>
      <c r="J247" s="154">
        <f>_xlfn.IFNA(INDEX('ISD Operating'!P:P, MATCH($B247, 'ISD Operating'!$B:$B, 0)), 0)</f>
        <v>0</v>
      </c>
      <c r="K247" s="154">
        <f>_xlfn.IFNA(INDEX('ISD Operating'!AA:AA, MATCH($B247, 'ISD Operating'!$B:$B, 0)), 0)</f>
        <v>0</v>
      </c>
      <c r="L247" s="154">
        <f>_xlfn.IFNA(INDEX('ISD Operating'!AL:AL, MATCH($B247, 'ISD Operating'!$B:$B, 0)), 0)</f>
        <v>0</v>
      </c>
      <c r="M247" s="154">
        <f>_xlfn.IFNA(INDEX('ISD Operating'!AW:AW, MATCH($B247, 'ISD Operating'!B:B, 0)), 0)</f>
        <v>0</v>
      </c>
      <c r="N247" s="155">
        <f t="shared" si="9"/>
        <v>21966.400000000001</v>
      </c>
      <c r="O247" s="180" t="s">
        <v>1680</v>
      </c>
      <c r="P247" s="180">
        <f t="shared" si="10"/>
        <v>0</v>
      </c>
      <c r="Q247" s="180">
        <f t="shared" si="11"/>
        <v>21966.400000000001</v>
      </c>
      <c r="R247" s="1"/>
    </row>
    <row r="248" spans="1:18" ht="63.75" x14ac:dyDescent="0.2">
      <c r="A248" s="159" t="s">
        <v>1577</v>
      </c>
      <c r="B248" s="152" t="s">
        <v>366</v>
      </c>
      <c r="C248" s="153" t="s">
        <v>29</v>
      </c>
      <c r="D248" s="200" t="s">
        <v>744</v>
      </c>
      <c r="E248" s="154">
        <f>_xlfn.IFNA(INDEX('SD-ISD Debt,Sinking,Recr'!K:K, MATCH($B248, 'SD-ISD Debt,Sinking,Recr'!$B:$B, 0)), 0)</f>
        <v>0</v>
      </c>
      <c r="F248" s="154">
        <f>_xlfn.IFNA(INDEX('SD-ISD Debt,Sinking,Recr'!V:V, MATCH($B248, 'SD-ISD Debt,Sinking,Recr'!$B:$B, 0)), 0)</f>
        <v>0</v>
      </c>
      <c r="G248" s="154">
        <f>_xlfn.IFNA(INDEX('SD-ISD Debt,Sinking,Recr'!AI:AI, MATCH($B248, 'SD-ISD Debt,Sinking,Recr'!$B:$B, 0)), 0)</f>
        <v>0</v>
      </c>
      <c r="H248" s="154">
        <f>_xlfn.IFNA(INDEX('SD Hold Harmless'!N:N, MATCH($B248, 'SD Hold Harmless'!$B:$B, 0)), 0)</f>
        <v>0</v>
      </c>
      <c r="I248" s="154">
        <f>_xlfn.IFNA(INDEX('SD Out of Formula'!J:J, MATCH($B248, 'SD Out of Formula'!$B:$B, 0)), 0)</f>
        <v>0</v>
      </c>
      <c r="J248" s="154">
        <f>_xlfn.IFNA(INDEX('ISD Operating'!P:P, MATCH($B248, 'ISD Operating'!$B:$B, 0)), 0)</f>
        <v>42988.85</v>
      </c>
      <c r="K248" s="154">
        <f>_xlfn.IFNA(INDEX('ISD Operating'!AA:AA, MATCH($B248, 'ISD Operating'!$B:$B, 0)), 0)</f>
        <v>788472.33</v>
      </c>
      <c r="L248" s="154">
        <f>_xlfn.IFNA(INDEX('ISD Operating'!AL:AL, MATCH($B248, 'ISD Operating'!$B:$B, 0)), 0)</f>
        <v>269013.23</v>
      </c>
      <c r="M248" s="154">
        <f>_xlfn.IFNA(INDEX('ISD Operating'!AW:AW, MATCH($B248, 'ISD Operating'!B:B, 0)), 0)</f>
        <v>0</v>
      </c>
      <c r="N248" s="155">
        <f t="shared" si="9"/>
        <v>1100474.4099999999</v>
      </c>
      <c r="O248" s="180" t="s">
        <v>1679</v>
      </c>
      <c r="P248" s="180">
        <f t="shared" si="10"/>
        <v>1100474.4099999999</v>
      </c>
      <c r="Q248" s="180">
        <f t="shared" si="11"/>
        <v>0</v>
      </c>
      <c r="R248" s="1"/>
    </row>
    <row r="249" spans="1:18" ht="12.75" x14ac:dyDescent="0.2">
      <c r="A249" s="159" t="s">
        <v>1112</v>
      </c>
      <c r="B249" s="152" t="s">
        <v>662</v>
      </c>
      <c r="C249" s="153" t="s">
        <v>6</v>
      </c>
      <c r="D249" s="200" t="s">
        <v>11</v>
      </c>
      <c r="E249" s="154">
        <f>_xlfn.IFNA(INDEX('SD-ISD Debt,Sinking,Recr'!K:K, MATCH($B249, 'SD-ISD Debt,Sinking,Recr'!$B:$B, 0)), 0)</f>
        <v>267669.26</v>
      </c>
      <c r="F249" s="154">
        <f>_xlfn.IFNA(INDEX('SD-ISD Debt,Sinking,Recr'!V:V, MATCH($B249, 'SD-ISD Debt,Sinking,Recr'!$B:$B, 0)), 0)</f>
        <v>0</v>
      </c>
      <c r="G249" s="154">
        <f>_xlfn.IFNA(INDEX('SD-ISD Debt,Sinking,Recr'!AI:AI, MATCH($B249, 'SD-ISD Debt,Sinking,Recr'!$B:$B, 0)), 0)</f>
        <v>0</v>
      </c>
      <c r="H249" s="154">
        <f>_xlfn.IFNA(INDEX('SD Hold Harmless'!N:N, MATCH($B249, 'SD Hold Harmless'!$B:$B, 0)), 0)</f>
        <v>0</v>
      </c>
      <c r="I249" s="154">
        <f>_xlfn.IFNA(INDEX('SD Out of Formula'!J:J, MATCH($B249, 'SD Out of Formula'!$B:$B, 0)), 0)</f>
        <v>0</v>
      </c>
      <c r="J249" s="154">
        <f>_xlfn.IFNA(INDEX('ISD Operating'!P:P, MATCH($B249, 'ISD Operating'!$B:$B, 0)), 0)</f>
        <v>0</v>
      </c>
      <c r="K249" s="154">
        <f>_xlfn.IFNA(INDEX('ISD Operating'!AA:AA, MATCH($B249, 'ISD Operating'!$B:$B, 0)), 0)</f>
        <v>0</v>
      </c>
      <c r="L249" s="154">
        <f>_xlfn.IFNA(INDEX('ISD Operating'!AL:AL, MATCH($B249, 'ISD Operating'!$B:$B, 0)), 0)</f>
        <v>0</v>
      </c>
      <c r="M249" s="154">
        <f>_xlfn.IFNA(INDEX('ISD Operating'!AW:AW, MATCH($B249, 'ISD Operating'!B:B, 0)), 0)</f>
        <v>0</v>
      </c>
      <c r="N249" s="155">
        <f t="shared" si="9"/>
        <v>267669.26</v>
      </c>
      <c r="O249" s="180" t="s">
        <v>1679</v>
      </c>
      <c r="P249" s="180">
        <f t="shared" si="10"/>
        <v>267669.26</v>
      </c>
      <c r="Q249" s="180">
        <f t="shared" si="11"/>
        <v>0</v>
      </c>
      <c r="R249" s="1"/>
    </row>
    <row r="250" spans="1:18" ht="12.75" x14ac:dyDescent="0.2">
      <c r="A250" s="159" t="s">
        <v>1113</v>
      </c>
      <c r="B250" s="152" t="s">
        <v>636</v>
      </c>
      <c r="C250" s="153" t="s">
        <v>6</v>
      </c>
      <c r="D250" s="200" t="s">
        <v>11</v>
      </c>
      <c r="E250" s="154">
        <f>_xlfn.IFNA(INDEX('SD-ISD Debt,Sinking,Recr'!K:K, MATCH($B250, 'SD-ISD Debt,Sinking,Recr'!$B:$B, 0)), 0)</f>
        <v>24221.7</v>
      </c>
      <c r="F250" s="154">
        <f>_xlfn.IFNA(INDEX('SD-ISD Debt,Sinking,Recr'!V:V, MATCH($B250, 'SD-ISD Debt,Sinking,Recr'!$B:$B, 0)), 0)</f>
        <v>0</v>
      </c>
      <c r="G250" s="154">
        <f>_xlfn.IFNA(INDEX('SD-ISD Debt,Sinking,Recr'!AI:AI, MATCH($B250, 'SD-ISD Debt,Sinking,Recr'!$B:$B, 0)), 0)</f>
        <v>0</v>
      </c>
      <c r="H250" s="154">
        <f>_xlfn.IFNA(INDEX('SD Hold Harmless'!N:N, MATCH($B250, 'SD Hold Harmless'!$B:$B, 0)), 0)</f>
        <v>0</v>
      </c>
      <c r="I250" s="154">
        <f>_xlfn.IFNA(INDEX('SD Out of Formula'!J:J, MATCH($B250, 'SD Out of Formula'!$B:$B, 0)), 0)</f>
        <v>0</v>
      </c>
      <c r="J250" s="154">
        <f>_xlfn.IFNA(INDEX('ISD Operating'!P:P, MATCH($B250, 'ISD Operating'!$B:$B, 0)), 0)</f>
        <v>0</v>
      </c>
      <c r="K250" s="154">
        <f>_xlfn.IFNA(INDEX('ISD Operating'!AA:AA, MATCH($B250, 'ISD Operating'!$B:$B, 0)), 0)</f>
        <v>0</v>
      </c>
      <c r="L250" s="154">
        <f>_xlfn.IFNA(INDEX('ISD Operating'!AL:AL, MATCH($B250, 'ISD Operating'!$B:$B, 0)), 0)</f>
        <v>0</v>
      </c>
      <c r="M250" s="154">
        <f>_xlfn.IFNA(INDEX('ISD Operating'!AW:AW, MATCH($B250, 'ISD Operating'!B:B, 0)), 0)</f>
        <v>0</v>
      </c>
      <c r="N250" s="155">
        <f t="shared" si="9"/>
        <v>24221.7</v>
      </c>
      <c r="O250" s="180" t="s">
        <v>1679</v>
      </c>
      <c r="P250" s="180">
        <f t="shared" si="10"/>
        <v>24221.7</v>
      </c>
      <c r="Q250" s="180">
        <f t="shared" si="11"/>
        <v>0</v>
      </c>
      <c r="R250" s="1"/>
    </row>
    <row r="251" spans="1:18" ht="38.25" x14ac:dyDescent="0.2">
      <c r="A251" s="159" t="s">
        <v>1114</v>
      </c>
      <c r="B251" s="152" t="s">
        <v>204</v>
      </c>
      <c r="C251" s="153" t="s">
        <v>6</v>
      </c>
      <c r="D251" s="200" t="s">
        <v>1115</v>
      </c>
      <c r="E251" s="154">
        <f>_xlfn.IFNA(INDEX('SD-ISD Debt,Sinking,Recr'!K:K, MATCH($B251, 'SD-ISD Debt,Sinking,Recr'!$B:$B, 0)), 0)</f>
        <v>0</v>
      </c>
      <c r="F251" s="154">
        <f>_xlfn.IFNA(INDEX('SD-ISD Debt,Sinking,Recr'!V:V, MATCH($B251, 'SD-ISD Debt,Sinking,Recr'!$B:$B, 0)), 0)</f>
        <v>0</v>
      </c>
      <c r="G251" s="154">
        <f>_xlfn.IFNA(INDEX('SD-ISD Debt,Sinking,Recr'!AI:AI, MATCH($B251, 'SD-ISD Debt,Sinking,Recr'!$B:$B, 0)), 0)</f>
        <v>0</v>
      </c>
      <c r="H251" s="154">
        <f>_xlfn.IFNA(INDEX('SD Hold Harmless'!N:N, MATCH($B251, 'SD Hold Harmless'!$B:$B, 0)), 0)</f>
        <v>0</v>
      </c>
      <c r="I251" s="154">
        <f>_xlfn.IFNA(INDEX('SD Out of Formula'!J:J, MATCH($B251, 'SD Out of Formula'!$B:$B, 0)), 0)</f>
        <v>0</v>
      </c>
      <c r="J251" s="154">
        <f>_xlfn.IFNA(INDEX('ISD Operating'!P:P, MATCH($B251, 'ISD Operating'!$B:$B, 0)), 0)</f>
        <v>0</v>
      </c>
      <c r="K251" s="154">
        <f>_xlfn.IFNA(INDEX('ISD Operating'!AA:AA, MATCH($B251, 'ISD Operating'!$B:$B, 0)), 0)</f>
        <v>0</v>
      </c>
      <c r="L251" s="154">
        <f>_xlfn.IFNA(INDEX('ISD Operating'!AL:AL, MATCH($B251, 'ISD Operating'!$B:$B, 0)), 0)</f>
        <v>0</v>
      </c>
      <c r="M251" s="154">
        <f>_xlfn.IFNA(INDEX('ISD Operating'!AW:AW, MATCH($B251, 'ISD Operating'!B:B, 0)), 0)</f>
        <v>0</v>
      </c>
      <c r="N251" s="155">
        <f t="shared" si="9"/>
        <v>0</v>
      </c>
      <c r="O251" s="180" t="s">
        <v>1573</v>
      </c>
      <c r="P251" s="180">
        <f t="shared" si="10"/>
        <v>0</v>
      </c>
      <c r="Q251" s="180">
        <f t="shared" si="11"/>
        <v>0</v>
      </c>
      <c r="R251" s="1"/>
    </row>
    <row r="252" spans="1:18" ht="38.25" x14ac:dyDescent="0.2">
      <c r="A252" s="159" t="s">
        <v>1116</v>
      </c>
      <c r="B252" s="152" t="s">
        <v>306</v>
      </c>
      <c r="C252" s="153" t="s">
        <v>6</v>
      </c>
      <c r="D252" s="200" t="s">
        <v>1117</v>
      </c>
      <c r="E252" s="154">
        <f>_xlfn.IFNA(INDEX('SD-ISD Debt,Sinking,Recr'!K:K, MATCH($B252, 'SD-ISD Debt,Sinking,Recr'!$B:$B, 0)), 0)</f>
        <v>32895.760000000002</v>
      </c>
      <c r="F252" s="154">
        <f>_xlfn.IFNA(INDEX('SD-ISD Debt,Sinking,Recr'!V:V, MATCH($B252, 'SD-ISD Debt,Sinking,Recr'!$B:$B, 0)), 0)</f>
        <v>0</v>
      </c>
      <c r="G252" s="154">
        <f>_xlfn.IFNA(INDEX('SD-ISD Debt,Sinking,Recr'!AI:AI, MATCH($B252, 'SD-ISD Debt,Sinking,Recr'!$B:$B, 0)), 0)</f>
        <v>0</v>
      </c>
      <c r="H252" s="154">
        <f>_xlfn.IFNA(INDEX('SD Hold Harmless'!N:N, MATCH($B252, 'SD Hold Harmless'!$B:$B, 0)), 0)</f>
        <v>0</v>
      </c>
      <c r="I252" s="154">
        <f>_xlfn.IFNA(INDEX('SD Out of Formula'!J:J, MATCH($B252, 'SD Out of Formula'!$B:$B, 0)), 0)</f>
        <v>0</v>
      </c>
      <c r="J252" s="154">
        <f>_xlfn.IFNA(INDEX('ISD Operating'!P:P, MATCH($B252, 'ISD Operating'!$B:$B, 0)), 0)</f>
        <v>0</v>
      </c>
      <c r="K252" s="154">
        <f>_xlfn.IFNA(INDEX('ISD Operating'!AA:AA, MATCH($B252, 'ISD Operating'!$B:$B, 0)), 0)</f>
        <v>0</v>
      </c>
      <c r="L252" s="154">
        <f>_xlfn.IFNA(INDEX('ISD Operating'!AL:AL, MATCH($B252, 'ISD Operating'!$B:$B, 0)), 0)</f>
        <v>0</v>
      </c>
      <c r="M252" s="154">
        <f>_xlfn.IFNA(INDEX('ISD Operating'!AW:AW, MATCH($B252, 'ISD Operating'!B:B, 0)), 0)</f>
        <v>0</v>
      </c>
      <c r="N252" s="155">
        <f t="shared" si="9"/>
        <v>32895.760000000002</v>
      </c>
      <c r="O252" s="180" t="s">
        <v>1679</v>
      </c>
      <c r="P252" s="180">
        <f t="shared" si="10"/>
        <v>32895.760000000002</v>
      </c>
      <c r="Q252" s="180">
        <f t="shared" si="11"/>
        <v>0</v>
      </c>
      <c r="R252" s="1"/>
    </row>
    <row r="253" spans="1:18" ht="12.75" x14ac:dyDescent="0.2">
      <c r="A253" s="159" t="s">
        <v>1118</v>
      </c>
      <c r="B253" s="152" t="s">
        <v>207</v>
      </c>
      <c r="C253" s="153" t="s">
        <v>6</v>
      </c>
      <c r="D253" s="200" t="s">
        <v>11</v>
      </c>
      <c r="E253" s="154">
        <f>_xlfn.IFNA(INDEX('SD-ISD Debt,Sinking,Recr'!K:K, MATCH($B253, 'SD-ISD Debt,Sinking,Recr'!$B:$B, 0)), 0)</f>
        <v>2686.31</v>
      </c>
      <c r="F253" s="154">
        <f>_xlfn.IFNA(INDEX('SD-ISD Debt,Sinking,Recr'!V:V, MATCH($B253, 'SD-ISD Debt,Sinking,Recr'!$B:$B, 0)), 0)</f>
        <v>0</v>
      </c>
      <c r="G253" s="154">
        <f>_xlfn.IFNA(INDEX('SD-ISD Debt,Sinking,Recr'!AI:AI, MATCH($B253, 'SD-ISD Debt,Sinking,Recr'!$B:$B, 0)), 0)</f>
        <v>0</v>
      </c>
      <c r="H253" s="154">
        <f>_xlfn.IFNA(INDEX('SD Hold Harmless'!N:N, MATCH($B253, 'SD Hold Harmless'!$B:$B, 0)), 0)</f>
        <v>0</v>
      </c>
      <c r="I253" s="154">
        <f>_xlfn.IFNA(INDEX('SD Out of Formula'!J:J, MATCH($B253, 'SD Out of Formula'!$B:$B, 0)), 0)</f>
        <v>0</v>
      </c>
      <c r="J253" s="154">
        <f>_xlfn.IFNA(INDEX('ISD Operating'!P:P, MATCH($B253, 'ISD Operating'!$B:$B, 0)), 0)</f>
        <v>0</v>
      </c>
      <c r="K253" s="154">
        <f>_xlfn.IFNA(INDEX('ISD Operating'!AA:AA, MATCH($B253, 'ISD Operating'!$B:$B, 0)), 0)</f>
        <v>0</v>
      </c>
      <c r="L253" s="154">
        <f>_xlfn.IFNA(INDEX('ISD Operating'!AL:AL, MATCH($B253, 'ISD Operating'!$B:$B, 0)), 0)</f>
        <v>0</v>
      </c>
      <c r="M253" s="154">
        <f>_xlfn.IFNA(INDEX('ISD Operating'!AW:AW, MATCH($B253, 'ISD Operating'!B:B, 0)), 0)</f>
        <v>0</v>
      </c>
      <c r="N253" s="155">
        <f t="shared" si="9"/>
        <v>2686.31</v>
      </c>
      <c r="O253" s="180" t="s">
        <v>1680</v>
      </c>
      <c r="P253" s="180">
        <f t="shared" si="10"/>
        <v>0</v>
      </c>
      <c r="Q253" s="180">
        <f t="shared" si="11"/>
        <v>2686.31</v>
      </c>
      <c r="R253" s="1"/>
    </row>
    <row r="254" spans="1:18" ht="12.75" x14ac:dyDescent="0.2">
      <c r="A254" s="159" t="s">
        <v>1119</v>
      </c>
      <c r="B254" s="152" t="s">
        <v>240</v>
      </c>
      <c r="C254" s="153" t="s">
        <v>6</v>
      </c>
      <c r="D254" s="200" t="s">
        <v>11</v>
      </c>
      <c r="E254" s="154">
        <f>_xlfn.IFNA(INDEX('SD-ISD Debt,Sinking,Recr'!K:K, MATCH($B254, 'SD-ISD Debt,Sinking,Recr'!$B:$B, 0)), 0)</f>
        <v>7793.57</v>
      </c>
      <c r="F254" s="154">
        <f>_xlfn.IFNA(INDEX('SD-ISD Debt,Sinking,Recr'!V:V, MATCH($B254, 'SD-ISD Debt,Sinking,Recr'!$B:$B, 0)), 0)</f>
        <v>0</v>
      </c>
      <c r="G254" s="154">
        <f>_xlfn.IFNA(INDEX('SD-ISD Debt,Sinking,Recr'!AI:AI, MATCH($B254, 'SD-ISD Debt,Sinking,Recr'!$B:$B, 0)), 0)</f>
        <v>0</v>
      </c>
      <c r="H254" s="154">
        <f>_xlfn.IFNA(INDEX('SD Hold Harmless'!N:N, MATCH($B254, 'SD Hold Harmless'!$B:$B, 0)), 0)</f>
        <v>0</v>
      </c>
      <c r="I254" s="154">
        <f>_xlfn.IFNA(INDEX('SD Out of Formula'!J:J, MATCH($B254, 'SD Out of Formula'!$B:$B, 0)), 0)</f>
        <v>0</v>
      </c>
      <c r="J254" s="154">
        <f>_xlfn.IFNA(INDEX('ISD Operating'!P:P, MATCH($B254, 'ISD Operating'!$B:$B, 0)), 0)</f>
        <v>0</v>
      </c>
      <c r="K254" s="154">
        <f>_xlfn.IFNA(INDEX('ISD Operating'!AA:AA, MATCH($B254, 'ISD Operating'!$B:$B, 0)), 0)</f>
        <v>0</v>
      </c>
      <c r="L254" s="154">
        <f>_xlfn.IFNA(INDEX('ISD Operating'!AL:AL, MATCH($B254, 'ISD Operating'!$B:$B, 0)), 0)</f>
        <v>0</v>
      </c>
      <c r="M254" s="154">
        <f>_xlfn.IFNA(INDEX('ISD Operating'!AW:AW, MATCH($B254, 'ISD Operating'!B:B, 0)), 0)</f>
        <v>0</v>
      </c>
      <c r="N254" s="155">
        <f t="shared" si="9"/>
        <v>7793.57</v>
      </c>
      <c r="O254" s="180" t="s">
        <v>1679</v>
      </c>
      <c r="P254" s="180">
        <f t="shared" si="10"/>
        <v>7793.57</v>
      </c>
      <c r="Q254" s="180">
        <f t="shared" si="11"/>
        <v>0</v>
      </c>
      <c r="R254" s="1"/>
    </row>
    <row r="255" spans="1:18" ht="12.75" x14ac:dyDescent="0.2">
      <c r="A255" s="159" t="s">
        <v>1120</v>
      </c>
      <c r="B255" s="152" t="s">
        <v>318</v>
      </c>
      <c r="C255" s="153" t="s">
        <v>6</v>
      </c>
      <c r="D255" s="200" t="s">
        <v>1121</v>
      </c>
      <c r="E255" s="154">
        <f>_xlfn.IFNA(INDEX('SD-ISD Debt,Sinking,Recr'!K:K, MATCH($B255, 'SD-ISD Debt,Sinking,Recr'!$B:$B, 0)), 0)</f>
        <v>0</v>
      </c>
      <c r="F255" s="154">
        <f>_xlfn.IFNA(INDEX('SD-ISD Debt,Sinking,Recr'!V:V, MATCH($B255, 'SD-ISD Debt,Sinking,Recr'!$B:$B, 0)), 0)</f>
        <v>0</v>
      </c>
      <c r="G255" s="154">
        <f>_xlfn.IFNA(INDEX('SD-ISD Debt,Sinking,Recr'!AI:AI, MATCH($B255, 'SD-ISD Debt,Sinking,Recr'!$B:$B, 0)), 0)</f>
        <v>0</v>
      </c>
      <c r="H255" s="154">
        <f>_xlfn.IFNA(INDEX('SD Hold Harmless'!N:N, MATCH($B255, 'SD Hold Harmless'!$B:$B, 0)), 0)</f>
        <v>0</v>
      </c>
      <c r="I255" s="154">
        <f>_xlfn.IFNA(INDEX('SD Out of Formula'!J:J, MATCH($B255, 'SD Out of Formula'!$B:$B, 0)), 0)</f>
        <v>0</v>
      </c>
      <c r="J255" s="154">
        <f>_xlfn.IFNA(INDEX('ISD Operating'!P:P, MATCH($B255, 'ISD Operating'!$B:$B, 0)), 0)</f>
        <v>0</v>
      </c>
      <c r="K255" s="154">
        <f>_xlfn.IFNA(INDEX('ISD Operating'!AA:AA, MATCH($B255, 'ISD Operating'!$B:$B, 0)), 0)</f>
        <v>0</v>
      </c>
      <c r="L255" s="154">
        <f>_xlfn.IFNA(INDEX('ISD Operating'!AL:AL, MATCH($B255, 'ISD Operating'!$B:$B, 0)), 0)</f>
        <v>0</v>
      </c>
      <c r="M255" s="154">
        <f>_xlfn.IFNA(INDEX('ISD Operating'!AW:AW, MATCH($B255, 'ISD Operating'!B:B, 0)), 0)</f>
        <v>0</v>
      </c>
      <c r="N255" s="155">
        <f t="shared" si="9"/>
        <v>0</v>
      </c>
      <c r="O255" s="180" t="s">
        <v>1573</v>
      </c>
      <c r="P255" s="180">
        <f t="shared" si="10"/>
        <v>0</v>
      </c>
      <c r="Q255" s="180">
        <f t="shared" si="11"/>
        <v>0</v>
      </c>
      <c r="R255" s="1"/>
    </row>
    <row r="256" spans="1:18" ht="12.75" x14ac:dyDescent="0.2">
      <c r="A256" s="159" t="s">
        <v>1122</v>
      </c>
      <c r="B256" s="152" t="s">
        <v>456</v>
      </c>
      <c r="C256" s="153" t="s">
        <v>6</v>
      </c>
      <c r="D256" s="200" t="s">
        <v>11</v>
      </c>
      <c r="E256" s="154">
        <f>_xlfn.IFNA(INDEX('SD-ISD Debt,Sinking,Recr'!K:K, MATCH($B256, 'SD-ISD Debt,Sinking,Recr'!$B:$B, 0)), 0)</f>
        <v>0</v>
      </c>
      <c r="F256" s="154">
        <f>_xlfn.IFNA(INDEX('SD-ISD Debt,Sinking,Recr'!V:V, MATCH($B256, 'SD-ISD Debt,Sinking,Recr'!$B:$B, 0)), 0)</f>
        <v>0</v>
      </c>
      <c r="G256" s="154">
        <f>_xlfn.IFNA(INDEX('SD-ISD Debt,Sinking,Recr'!AI:AI, MATCH($B256, 'SD-ISD Debt,Sinking,Recr'!$B:$B, 0)), 0)</f>
        <v>0</v>
      </c>
      <c r="H256" s="154">
        <f>_xlfn.IFNA(INDEX('SD Hold Harmless'!N:N, MATCH($B256, 'SD Hold Harmless'!$B:$B, 0)), 0)</f>
        <v>0</v>
      </c>
      <c r="I256" s="154">
        <f>_xlfn.IFNA(INDEX('SD Out of Formula'!J:J, MATCH($B256, 'SD Out of Formula'!$B:$B, 0)), 0)</f>
        <v>0</v>
      </c>
      <c r="J256" s="154">
        <f>_xlfn.IFNA(INDEX('ISD Operating'!P:P, MATCH($B256, 'ISD Operating'!$B:$B, 0)), 0)</f>
        <v>0</v>
      </c>
      <c r="K256" s="154">
        <f>_xlfn.IFNA(INDEX('ISD Operating'!AA:AA, MATCH($B256, 'ISD Operating'!$B:$B, 0)), 0)</f>
        <v>0</v>
      </c>
      <c r="L256" s="154">
        <f>_xlfn.IFNA(INDEX('ISD Operating'!AL:AL, MATCH($B256, 'ISD Operating'!$B:$B, 0)), 0)</f>
        <v>0</v>
      </c>
      <c r="M256" s="154">
        <f>_xlfn.IFNA(INDEX('ISD Operating'!AW:AW, MATCH($B256, 'ISD Operating'!B:B, 0)), 0)</f>
        <v>0</v>
      </c>
      <c r="N256" s="155">
        <f t="shared" si="9"/>
        <v>0</v>
      </c>
      <c r="O256" s="180" t="s">
        <v>1573</v>
      </c>
      <c r="P256" s="180">
        <f t="shared" si="10"/>
        <v>0</v>
      </c>
      <c r="Q256" s="180">
        <f t="shared" si="11"/>
        <v>0</v>
      </c>
      <c r="R256" s="1"/>
    </row>
    <row r="257" spans="1:18" ht="38.25" x14ac:dyDescent="0.2">
      <c r="A257" s="159" t="s">
        <v>1123</v>
      </c>
      <c r="B257" s="152" t="s">
        <v>483</v>
      </c>
      <c r="C257" s="153" t="s">
        <v>6</v>
      </c>
      <c r="D257" s="200" t="s">
        <v>1117</v>
      </c>
      <c r="E257" s="154">
        <f>_xlfn.IFNA(INDEX('SD-ISD Debt,Sinking,Recr'!K:K, MATCH($B257, 'SD-ISD Debt,Sinking,Recr'!$B:$B, 0)), 0)</f>
        <v>89511.79</v>
      </c>
      <c r="F257" s="154">
        <f>_xlfn.IFNA(INDEX('SD-ISD Debt,Sinking,Recr'!V:V, MATCH($B257, 'SD-ISD Debt,Sinking,Recr'!$B:$B, 0)), 0)</f>
        <v>0</v>
      </c>
      <c r="G257" s="154">
        <f>_xlfn.IFNA(INDEX('SD-ISD Debt,Sinking,Recr'!AI:AI, MATCH($B257, 'SD-ISD Debt,Sinking,Recr'!$B:$B, 0)), 0)</f>
        <v>0</v>
      </c>
      <c r="H257" s="154">
        <f>_xlfn.IFNA(INDEX('SD Hold Harmless'!N:N, MATCH($B257, 'SD Hold Harmless'!$B:$B, 0)), 0)</f>
        <v>0</v>
      </c>
      <c r="I257" s="154">
        <f>_xlfn.IFNA(INDEX('SD Out of Formula'!J:J, MATCH($B257, 'SD Out of Formula'!$B:$B, 0)), 0)</f>
        <v>0</v>
      </c>
      <c r="J257" s="154">
        <f>_xlfn.IFNA(INDEX('ISD Operating'!P:P, MATCH($B257, 'ISD Operating'!$B:$B, 0)), 0)</f>
        <v>0</v>
      </c>
      <c r="K257" s="154">
        <f>_xlfn.IFNA(INDEX('ISD Operating'!AA:AA, MATCH($B257, 'ISD Operating'!$B:$B, 0)), 0)</f>
        <v>0</v>
      </c>
      <c r="L257" s="154">
        <f>_xlfn.IFNA(INDEX('ISD Operating'!AL:AL, MATCH($B257, 'ISD Operating'!$B:$B, 0)), 0)</f>
        <v>0</v>
      </c>
      <c r="M257" s="154">
        <f>_xlfn.IFNA(INDEX('ISD Operating'!AW:AW, MATCH($B257, 'ISD Operating'!B:B, 0)), 0)</f>
        <v>0</v>
      </c>
      <c r="N257" s="155">
        <f t="shared" si="9"/>
        <v>89511.79</v>
      </c>
      <c r="O257" s="180" t="s">
        <v>1679</v>
      </c>
      <c r="P257" s="180">
        <f t="shared" si="10"/>
        <v>89511.79</v>
      </c>
      <c r="Q257" s="180">
        <f t="shared" si="11"/>
        <v>0</v>
      </c>
      <c r="R257" s="1"/>
    </row>
    <row r="258" spans="1:18" ht="12.75" x14ac:dyDescent="0.2">
      <c r="A258" s="159" t="s">
        <v>1124</v>
      </c>
      <c r="B258" s="152" t="s">
        <v>500</v>
      </c>
      <c r="C258" s="153" t="s">
        <v>6</v>
      </c>
      <c r="D258" s="200" t="s">
        <v>1125</v>
      </c>
      <c r="E258" s="154">
        <f>_xlfn.IFNA(INDEX('SD-ISD Debt,Sinking,Recr'!K:K, MATCH($B258, 'SD-ISD Debt,Sinking,Recr'!$B:$B, 0)), 0)</f>
        <v>10717.16</v>
      </c>
      <c r="F258" s="154">
        <f>_xlfn.IFNA(INDEX('SD-ISD Debt,Sinking,Recr'!V:V, MATCH($B258, 'SD-ISD Debt,Sinking,Recr'!$B:$B, 0)), 0)</f>
        <v>0</v>
      </c>
      <c r="G258" s="154">
        <f>_xlfn.IFNA(INDEX('SD-ISD Debt,Sinking,Recr'!AI:AI, MATCH($B258, 'SD-ISD Debt,Sinking,Recr'!$B:$B, 0)), 0)</f>
        <v>0</v>
      </c>
      <c r="H258" s="154">
        <f>_xlfn.IFNA(INDEX('SD Hold Harmless'!N:N, MATCH($B258, 'SD Hold Harmless'!$B:$B, 0)), 0)</f>
        <v>0</v>
      </c>
      <c r="I258" s="154">
        <f>_xlfn.IFNA(INDEX('SD Out of Formula'!J:J, MATCH($B258, 'SD Out of Formula'!$B:$B, 0)), 0)</f>
        <v>0</v>
      </c>
      <c r="J258" s="154">
        <f>_xlfn.IFNA(INDEX('ISD Operating'!P:P, MATCH($B258, 'ISD Operating'!$B:$B, 0)), 0)</f>
        <v>0</v>
      </c>
      <c r="K258" s="154">
        <f>_xlfn.IFNA(INDEX('ISD Operating'!AA:AA, MATCH($B258, 'ISD Operating'!$B:$B, 0)), 0)</f>
        <v>0</v>
      </c>
      <c r="L258" s="154">
        <f>_xlfn.IFNA(INDEX('ISD Operating'!AL:AL, MATCH($B258, 'ISD Operating'!$B:$B, 0)), 0)</f>
        <v>0</v>
      </c>
      <c r="M258" s="154">
        <f>_xlfn.IFNA(INDEX('ISD Operating'!AW:AW, MATCH($B258, 'ISD Operating'!B:B, 0)), 0)</f>
        <v>0</v>
      </c>
      <c r="N258" s="155">
        <f t="shared" si="9"/>
        <v>10717.16</v>
      </c>
      <c r="O258" s="180" t="s">
        <v>1679</v>
      </c>
      <c r="P258" s="180">
        <f t="shared" si="10"/>
        <v>10717.16</v>
      </c>
      <c r="Q258" s="180">
        <f t="shared" si="11"/>
        <v>0</v>
      </c>
      <c r="R258" s="1"/>
    </row>
    <row r="259" spans="1:18" ht="38.25" x14ac:dyDescent="0.2">
      <c r="A259" s="159" t="s">
        <v>1126</v>
      </c>
      <c r="B259" s="152" t="s">
        <v>597</v>
      </c>
      <c r="C259" s="153" t="s">
        <v>6</v>
      </c>
      <c r="D259" s="200" t="s">
        <v>1127</v>
      </c>
      <c r="E259" s="154">
        <f>_xlfn.IFNA(INDEX('SD-ISD Debt,Sinking,Recr'!K:K, MATCH($B259, 'SD-ISD Debt,Sinking,Recr'!$B:$B, 0)), 0)</f>
        <v>7629.65</v>
      </c>
      <c r="F259" s="154">
        <f>_xlfn.IFNA(INDEX('SD-ISD Debt,Sinking,Recr'!V:V, MATCH($B259, 'SD-ISD Debt,Sinking,Recr'!$B:$B, 0)), 0)</f>
        <v>0</v>
      </c>
      <c r="G259" s="154">
        <f>_xlfn.IFNA(INDEX('SD-ISD Debt,Sinking,Recr'!AI:AI, MATCH($B259, 'SD-ISD Debt,Sinking,Recr'!$B:$B, 0)), 0)</f>
        <v>0</v>
      </c>
      <c r="H259" s="154">
        <f>_xlfn.IFNA(INDEX('SD Hold Harmless'!N:N, MATCH($B259, 'SD Hold Harmless'!$B:$B, 0)), 0)</f>
        <v>0</v>
      </c>
      <c r="I259" s="154">
        <f>_xlfn.IFNA(INDEX('SD Out of Formula'!J:J, MATCH($B259, 'SD Out of Formula'!$B:$B, 0)), 0)</f>
        <v>0</v>
      </c>
      <c r="J259" s="154">
        <f>_xlfn.IFNA(INDEX('ISD Operating'!P:P, MATCH($B259, 'ISD Operating'!$B:$B, 0)), 0)</f>
        <v>0</v>
      </c>
      <c r="K259" s="154">
        <f>_xlfn.IFNA(INDEX('ISD Operating'!AA:AA, MATCH($B259, 'ISD Operating'!$B:$B, 0)), 0)</f>
        <v>0</v>
      </c>
      <c r="L259" s="154">
        <f>_xlfn.IFNA(INDEX('ISD Operating'!AL:AL, MATCH($B259, 'ISD Operating'!$B:$B, 0)), 0)</f>
        <v>0</v>
      </c>
      <c r="M259" s="154">
        <f>_xlfn.IFNA(INDEX('ISD Operating'!AW:AW, MATCH($B259, 'ISD Operating'!B:B, 0)), 0)</f>
        <v>0</v>
      </c>
      <c r="N259" s="155">
        <f t="shared" si="9"/>
        <v>7629.65</v>
      </c>
      <c r="O259" s="180" t="s">
        <v>1680</v>
      </c>
      <c r="P259" s="180">
        <f t="shared" si="10"/>
        <v>0</v>
      </c>
      <c r="Q259" s="180">
        <f t="shared" si="11"/>
        <v>7629.65</v>
      </c>
      <c r="R259" s="1"/>
    </row>
    <row r="260" spans="1:18" ht="12.75" x14ac:dyDescent="0.2">
      <c r="A260" s="159" t="s">
        <v>1128</v>
      </c>
      <c r="B260" s="152" t="s">
        <v>365</v>
      </c>
      <c r="C260" s="153" t="s">
        <v>6</v>
      </c>
      <c r="D260" s="200" t="s">
        <v>11</v>
      </c>
      <c r="E260" s="154">
        <f>_xlfn.IFNA(INDEX('SD-ISD Debt,Sinking,Recr'!K:K, MATCH($B260, 'SD-ISD Debt,Sinking,Recr'!$B:$B, 0)), 0)</f>
        <v>134303.88</v>
      </c>
      <c r="F260" s="154">
        <f>_xlfn.IFNA(INDEX('SD-ISD Debt,Sinking,Recr'!V:V, MATCH($B260, 'SD-ISD Debt,Sinking,Recr'!$B:$B, 0)), 0)</f>
        <v>0</v>
      </c>
      <c r="G260" s="154">
        <f>_xlfn.IFNA(INDEX('SD-ISD Debt,Sinking,Recr'!AI:AI, MATCH($B260, 'SD-ISD Debt,Sinking,Recr'!$B:$B, 0)), 0)</f>
        <v>7076.26</v>
      </c>
      <c r="H260" s="154">
        <f>_xlfn.IFNA(INDEX('SD Hold Harmless'!N:N, MATCH($B260, 'SD Hold Harmless'!$B:$B, 0)), 0)</f>
        <v>0</v>
      </c>
      <c r="I260" s="154">
        <f>_xlfn.IFNA(INDEX('SD Out of Formula'!J:J, MATCH($B260, 'SD Out of Formula'!$B:$B, 0)), 0)</f>
        <v>0</v>
      </c>
      <c r="J260" s="154">
        <f>_xlfn.IFNA(INDEX('ISD Operating'!P:P, MATCH($B260, 'ISD Operating'!$B:$B, 0)), 0)</f>
        <v>0</v>
      </c>
      <c r="K260" s="154">
        <f>_xlfn.IFNA(INDEX('ISD Operating'!AA:AA, MATCH($B260, 'ISD Operating'!$B:$B, 0)), 0)</f>
        <v>0</v>
      </c>
      <c r="L260" s="154">
        <f>_xlfn.IFNA(INDEX('ISD Operating'!AL:AL, MATCH($B260, 'ISD Operating'!$B:$B, 0)), 0)</f>
        <v>0</v>
      </c>
      <c r="M260" s="154">
        <f>_xlfn.IFNA(INDEX('ISD Operating'!AW:AW, MATCH($B260, 'ISD Operating'!B:B, 0)), 0)</f>
        <v>0</v>
      </c>
      <c r="N260" s="155">
        <f t="shared" ref="N260:N323" si="12">SUM(E260:M260)</f>
        <v>141380.14000000001</v>
      </c>
      <c r="O260" s="180" t="s">
        <v>1679</v>
      </c>
      <c r="P260" s="180">
        <f t="shared" ref="P260:P323" si="13">IF(O260="Summer",N260,0)</f>
        <v>141380.14000000001</v>
      </c>
      <c r="Q260" s="180">
        <f t="shared" ref="Q260:Q323" si="14">IF(O260="Winter",N260,0)</f>
        <v>0</v>
      </c>
      <c r="R260" s="1"/>
    </row>
    <row r="261" spans="1:18" ht="38.25" x14ac:dyDescent="0.2">
      <c r="A261" s="159" t="s">
        <v>745</v>
      </c>
      <c r="B261" s="152" t="s">
        <v>372</v>
      </c>
      <c r="C261" s="153" t="s">
        <v>29</v>
      </c>
      <c r="D261" s="200" t="s">
        <v>746</v>
      </c>
      <c r="E261" s="154">
        <f>_xlfn.IFNA(INDEX('SD-ISD Debt,Sinking,Recr'!K:K, MATCH($B261, 'SD-ISD Debt,Sinking,Recr'!$B:$B, 0)), 0)</f>
        <v>114553.42</v>
      </c>
      <c r="F261" s="154">
        <f>_xlfn.IFNA(INDEX('SD-ISD Debt,Sinking,Recr'!V:V, MATCH($B261, 'SD-ISD Debt,Sinking,Recr'!$B:$B, 0)), 0)</f>
        <v>0</v>
      </c>
      <c r="G261" s="154">
        <f>_xlfn.IFNA(INDEX('SD-ISD Debt,Sinking,Recr'!AI:AI, MATCH($B261, 'SD-ISD Debt,Sinking,Recr'!$B:$B, 0)), 0)</f>
        <v>0</v>
      </c>
      <c r="H261" s="154">
        <f>_xlfn.IFNA(INDEX('SD Hold Harmless'!N:N, MATCH($B261, 'SD Hold Harmless'!$B:$B, 0)), 0)</f>
        <v>0</v>
      </c>
      <c r="I261" s="154">
        <f>_xlfn.IFNA(INDEX('SD Out of Formula'!J:J, MATCH($B261, 'SD Out of Formula'!$B:$B, 0)), 0)</f>
        <v>0</v>
      </c>
      <c r="J261" s="154">
        <f>_xlfn.IFNA(INDEX('ISD Operating'!P:P, MATCH($B261, 'ISD Operating'!$B:$B, 0)), 0)</f>
        <v>41606.14</v>
      </c>
      <c r="K261" s="154">
        <f>_xlfn.IFNA(INDEX('ISD Operating'!AA:AA, MATCH($B261, 'ISD Operating'!$B:$B, 0)), 0)</f>
        <v>840808.29</v>
      </c>
      <c r="L261" s="154">
        <f>_xlfn.IFNA(INDEX('ISD Operating'!AL:AL, MATCH($B261, 'ISD Operating'!$B:$B, 0)), 0)</f>
        <v>0</v>
      </c>
      <c r="M261" s="154">
        <f>_xlfn.IFNA(INDEX('ISD Operating'!AW:AW, MATCH($B261, 'ISD Operating'!B:B, 0)), 0)</f>
        <v>457962.32</v>
      </c>
      <c r="N261" s="155">
        <f t="shared" si="12"/>
        <v>1454930.1700000002</v>
      </c>
      <c r="O261" s="180" t="s">
        <v>1679</v>
      </c>
      <c r="P261" s="180">
        <f t="shared" si="13"/>
        <v>1454930.1700000002</v>
      </c>
      <c r="Q261" s="180">
        <f t="shared" si="14"/>
        <v>0</v>
      </c>
      <c r="R261" s="1"/>
    </row>
    <row r="262" spans="1:18" ht="12.75" x14ac:dyDescent="0.2">
      <c r="A262" s="159" t="s">
        <v>1129</v>
      </c>
      <c r="B262" s="152" t="s">
        <v>371</v>
      </c>
      <c r="C262" s="153" t="s">
        <v>6</v>
      </c>
      <c r="D262" s="200" t="s">
        <v>30</v>
      </c>
      <c r="E262" s="154">
        <f>_xlfn.IFNA(INDEX('SD-ISD Debt,Sinking,Recr'!K:K, MATCH($B262, 'SD-ISD Debt,Sinking,Recr'!$B:$B, 0)), 0)</f>
        <v>435076.38</v>
      </c>
      <c r="F262" s="154">
        <f>_xlfn.IFNA(INDEX('SD-ISD Debt,Sinking,Recr'!V:V, MATCH($B262, 'SD-ISD Debt,Sinking,Recr'!$B:$B, 0)), 0)</f>
        <v>0</v>
      </c>
      <c r="G262" s="154">
        <f>_xlfn.IFNA(INDEX('SD-ISD Debt,Sinking,Recr'!AI:AI, MATCH($B262, 'SD-ISD Debt,Sinking,Recr'!$B:$B, 0)), 0)</f>
        <v>0</v>
      </c>
      <c r="H262" s="154">
        <f>_xlfn.IFNA(INDEX('SD Hold Harmless'!N:N, MATCH($B262, 'SD Hold Harmless'!$B:$B, 0)), 0)</f>
        <v>0</v>
      </c>
      <c r="I262" s="154">
        <f>_xlfn.IFNA(INDEX('SD Out of Formula'!J:J, MATCH($B262, 'SD Out of Formula'!$B:$B, 0)), 0)</f>
        <v>0</v>
      </c>
      <c r="J262" s="154">
        <f>_xlfn.IFNA(INDEX('ISD Operating'!P:P, MATCH($B262, 'ISD Operating'!$B:$B, 0)), 0)</f>
        <v>0</v>
      </c>
      <c r="K262" s="154">
        <f>_xlfn.IFNA(INDEX('ISD Operating'!AA:AA, MATCH($B262, 'ISD Operating'!$B:$B, 0)), 0)</f>
        <v>0</v>
      </c>
      <c r="L262" s="154">
        <f>_xlfn.IFNA(INDEX('ISD Operating'!AL:AL, MATCH($B262, 'ISD Operating'!$B:$B, 0)), 0)</f>
        <v>0</v>
      </c>
      <c r="M262" s="154">
        <f>_xlfn.IFNA(INDEX('ISD Operating'!AW:AW, MATCH($B262, 'ISD Operating'!B:B, 0)), 0)</f>
        <v>0</v>
      </c>
      <c r="N262" s="155">
        <f t="shared" si="12"/>
        <v>435076.38</v>
      </c>
      <c r="O262" s="180" t="s">
        <v>1680</v>
      </c>
      <c r="P262" s="180">
        <f t="shared" si="13"/>
        <v>0</v>
      </c>
      <c r="Q262" s="180">
        <f t="shared" si="14"/>
        <v>435076.38</v>
      </c>
      <c r="R262" s="1"/>
    </row>
    <row r="263" spans="1:18" ht="25.5" x14ac:dyDescent="0.2">
      <c r="A263" s="159" t="s">
        <v>1130</v>
      </c>
      <c r="B263" s="152" t="s">
        <v>194</v>
      </c>
      <c r="C263" s="153" t="s">
        <v>6</v>
      </c>
      <c r="D263" s="200" t="s">
        <v>1131</v>
      </c>
      <c r="E263" s="154">
        <f>_xlfn.IFNA(INDEX('SD-ISD Debt,Sinking,Recr'!K:K, MATCH($B263, 'SD-ISD Debt,Sinking,Recr'!$B:$B, 0)), 0)</f>
        <v>0</v>
      </c>
      <c r="F263" s="154">
        <f>_xlfn.IFNA(INDEX('SD-ISD Debt,Sinking,Recr'!V:V, MATCH($B263, 'SD-ISD Debt,Sinking,Recr'!$B:$B, 0)), 0)</f>
        <v>0</v>
      </c>
      <c r="G263" s="154">
        <f>_xlfn.IFNA(INDEX('SD-ISD Debt,Sinking,Recr'!AI:AI, MATCH($B263, 'SD-ISD Debt,Sinking,Recr'!$B:$B, 0)), 0)</f>
        <v>0</v>
      </c>
      <c r="H263" s="154">
        <f>_xlfn.IFNA(INDEX('SD Hold Harmless'!N:N, MATCH($B263, 'SD Hold Harmless'!$B:$B, 0)), 0)</f>
        <v>0</v>
      </c>
      <c r="I263" s="154">
        <f>_xlfn.IFNA(INDEX('SD Out of Formula'!J:J, MATCH($B263, 'SD Out of Formula'!$B:$B, 0)), 0)</f>
        <v>0</v>
      </c>
      <c r="J263" s="154">
        <f>_xlfn.IFNA(INDEX('ISD Operating'!P:P, MATCH($B263, 'ISD Operating'!$B:$B, 0)), 0)</f>
        <v>0</v>
      </c>
      <c r="K263" s="154">
        <f>_xlfn.IFNA(INDEX('ISD Operating'!AA:AA, MATCH($B263, 'ISD Operating'!$B:$B, 0)), 0)</f>
        <v>0</v>
      </c>
      <c r="L263" s="154">
        <f>_xlfn.IFNA(INDEX('ISD Operating'!AL:AL, MATCH($B263, 'ISD Operating'!$B:$B, 0)), 0)</f>
        <v>0</v>
      </c>
      <c r="M263" s="154">
        <f>_xlfn.IFNA(INDEX('ISD Operating'!AW:AW, MATCH($B263, 'ISD Operating'!B:B, 0)), 0)</f>
        <v>0</v>
      </c>
      <c r="N263" s="155">
        <f t="shared" si="12"/>
        <v>0</v>
      </c>
      <c r="O263" s="180" t="s">
        <v>1573</v>
      </c>
      <c r="P263" s="180">
        <f t="shared" si="13"/>
        <v>0</v>
      </c>
      <c r="Q263" s="180">
        <f t="shared" si="14"/>
        <v>0</v>
      </c>
      <c r="R263" s="1"/>
    </row>
    <row r="264" spans="1:18" ht="12.75" x14ac:dyDescent="0.2">
      <c r="A264" s="159" t="s">
        <v>1132</v>
      </c>
      <c r="B264" s="152" t="s">
        <v>205</v>
      </c>
      <c r="C264" s="153" t="s">
        <v>6</v>
      </c>
      <c r="D264" s="200" t="s">
        <v>30</v>
      </c>
      <c r="E264" s="154">
        <f>_xlfn.IFNA(INDEX('SD-ISD Debt,Sinking,Recr'!K:K, MATCH($B264, 'SD-ISD Debt,Sinking,Recr'!$B:$B, 0)), 0)</f>
        <v>0</v>
      </c>
      <c r="F264" s="154">
        <f>_xlfn.IFNA(INDEX('SD-ISD Debt,Sinking,Recr'!V:V, MATCH($B264, 'SD-ISD Debt,Sinking,Recr'!$B:$B, 0)), 0)</f>
        <v>0</v>
      </c>
      <c r="G264" s="154">
        <f>_xlfn.IFNA(INDEX('SD-ISD Debt,Sinking,Recr'!AI:AI, MATCH($B264, 'SD-ISD Debt,Sinking,Recr'!$B:$B, 0)), 0)</f>
        <v>0</v>
      </c>
      <c r="H264" s="154">
        <f>_xlfn.IFNA(INDEX('SD Hold Harmless'!N:N, MATCH($B264, 'SD Hold Harmless'!$B:$B, 0)), 0)</f>
        <v>0</v>
      </c>
      <c r="I264" s="154">
        <f>_xlfn.IFNA(INDEX('SD Out of Formula'!J:J, MATCH($B264, 'SD Out of Formula'!$B:$B, 0)), 0)</f>
        <v>0</v>
      </c>
      <c r="J264" s="154">
        <f>_xlfn.IFNA(INDEX('ISD Operating'!P:P, MATCH($B264, 'ISD Operating'!$B:$B, 0)), 0)</f>
        <v>0</v>
      </c>
      <c r="K264" s="154">
        <f>_xlfn.IFNA(INDEX('ISD Operating'!AA:AA, MATCH($B264, 'ISD Operating'!$B:$B, 0)), 0)</f>
        <v>0</v>
      </c>
      <c r="L264" s="154">
        <f>_xlfn.IFNA(INDEX('ISD Operating'!AL:AL, MATCH($B264, 'ISD Operating'!$B:$B, 0)), 0)</f>
        <v>0</v>
      </c>
      <c r="M264" s="154">
        <f>_xlfn.IFNA(INDEX('ISD Operating'!AW:AW, MATCH($B264, 'ISD Operating'!B:B, 0)), 0)</f>
        <v>0</v>
      </c>
      <c r="N264" s="155">
        <f t="shared" si="12"/>
        <v>0</v>
      </c>
      <c r="O264" s="180" t="s">
        <v>1573</v>
      </c>
      <c r="P264" s="180">
        <f t="shared" si="13"/>
        <v>0</v>
      </c>
      <c r="Q264" s="180">
        <f t="shared" si="14"/>
        <v>0</v>
      </c>
      <c r="R264" s="1"/>
    </row>
    <row r="265" spans="1:18" ht="12.75" x14ac:dyDescent="0.2">
      <c r="A265" s="159" t="s">
        <v>1133</v>
      </c>
      <c r="B265" s="152" t="s">
        <v>282</v>
      </c>
      <c r="C265" s="153" t="s">
        <v>6</v>
      </c>
      <c r="D265" s="200" t="s">
        <v>30</v>
      </c>
      <c r="E265" s="154">
        <f>_xlfn.IFNA(INDEX('SD-ISD Debt,Sinking,Recr'!K:K, MATCH($B265, 'SD-ISD Debt,Sinking,Recr'!$B:$B, 0)), 0)</f>
        <v>45218.51</v>
      </c>
      <c r="F265" s="154">
        <f>_xlfn.IFNA(INDEX('SD-ISD Debt,Sinking,Recr'!V:V, MATCH($B265, 'SD-ISD Debt,Sinking,Recr'!$B:$B, 0)), 0)</f>
        <v>0</v>
      </c>
      <c r="G265" s="154">
        <f>_xlfn.IFNA(INDEX('SD-ISD Debt,Sinking,Recr'!AI:AI, MATCH($B265, 'SD-ISD Debt,Sinking,Recr'!$B:$B, 0)), 0)</f>
        <v>0</v>
      </c>
      <c r="H265" s="154">
        <f>_xlfn.IFNA(INDEX('SD Hold Harmless'!N:N, MATCH($B265, 'SD Hold Harmless'!$B:$B, 0)), 0)</f>
        <v>0</v>
      </c>
      <c r="I265" s="154">
        <f>_xlfn.IFNA(INDEX('SD Out of Formula'!J:J, MATCH($B265, 'SD Out of Formula'!$B:$B, 0)), 0)</f>
        <v>0</v>
      </c>
      <c r="J265" s="154">
        <f>_xlfn.IFNA(INDEX('ISD Operating'!P:P, MATCH($B265, 'ISD Operating'!$B:$B, 0)), 0)</f>
        <v>0</v>
      </c>
      <c r="K265" s="154">
        <f>_xlfn.IFNA(INDEX('ISD Operating'!AA:AA, MATCH($B265, 'ISD Operating'!$B:$B, 0)), 0)</f>
        <v>0</v>
      </c>
      <c r="L265" s="154">
        <f>_xlfn.IFNA(INDEX('ISD Operating'!AL:AL, MATCH($B265, 'ISD Operating'!$B:$B, 0)), 0)</f>
        <v>0</v>
      </c>
      <c r="M265" s="154">
        <f>_xlfn.IFNA(INDEX('ISD Operating'!AW:AW, MATCH($B265, 'ISD Operating'!B:B, 0)), 0)</f>
        <v>0</v>
      </c>
      <c r="N265" s="155">
        <f t="shared" si="12"/>
        <v>45218.51</v>
      </c>
      <c r="O265" s="180" t="s">
        <v>1680</v>
      </c>
      <c r="P265" s="180">
        <f t="shared" si="13"/>
        <v>0</v>
      </c>
      <c r="Q265" s="180">
        <f t="shared" si="14"/>
        <v>45218.51</v>
      </c>
      <c r="R265" s="1"/>
    </row>
    <row r="266" spans="1:18" ht="38.25" x14ac:dyDescent="0.2">
      <c r="A266" s="159" t="s">
        <v>1134</v>
      </c>
      <c r="B266" s="152" t="s">
        <v>311</v>
      </c>
      <c r="C266" s="153" t="s">
        <v>6</v>
      </c>
      <c r="D266" s="200" t="s">
        <v>1135</v>
      </c>
      <c r="E266" s="154">
        <f>_xlfn.IFNA(INDEX('SD-ISD Debt,Sinking,Recr'!K:K, MATCH($B266, 'SD-ISD Debt,Sinking,Recr'!$B:$B, 0)), 0)</f>
        <v>33633.72</v>
      </c>
      <c r="F266" s="154">
        <f>_xlfn.IFNA(INDEX('SD-ISD Debt,Sinking,Recr'!V:V, MATCH($B266, 'SD-ISD Debt,Sinking,Recr'!$B:$B, 0)), 0)</f>
        <v>0</v>
      </c>
      <c r="G266" s="154">
        <f>_xlfn.IFNA(INDEX('SD-ISD Debt,Sinking,Recr'!AI:AI, MATCH($B266, 'SD-ISD Debt,Sinking,Recr'!$B:$B, 0)), 0)</f>
        <v>0</v>
      </c>
      <c r="H266" s="154">
        <f>_xlfn.IFNA(INDEX('SD Hold Harmless'!N:N, MATCH($B266, 'SD Hold Harmless'!$B:$B, 0)), 0)</f>
        <v>0</v>
      </c>
      <c r="I266" s="154">
        <f>_xlfn.IFNA(INDEX('SD Out of Formula'!J:J, MATCH($B266, 'SD Out of Formula'!$B:$B, 0)), 0)</f>
        <v>0</v>
      </c>
      <c r="J266" s="154">
        <f>_xlfn.IFNA(INDEX('ISD Operating'!P:P, MATCH($B266, 'ISD Operating'!$B:$B, 0)), 0)</f>
        <v>0</v>
      </c>
      <c r="K266" s="154">
        <f>_xlfn.IFNA(INDEX('ISD Operating'!AA:AA, MATCH($B266, 'ISD Operating'!$B:$B, 0)), 0)</f>
        <v>0</v>
      </c>
      <c r="L266" s="154">
        <f>_xlfn.IFNA(INDEX('ISD Operating'!AL:AL, MATCH($B266, 'ISD Operating'!$B:$B, 0)), 0)</f>
        <v>0</v>
      </c>
      <c r="M266" s="154">
        <f>_xlfn.IFNA(INDEX('ISD Operating'!AW:AW, MATCH($B266, 'ISD Operating'!B:B, 0)), 0)</f>
        <v>0</v>
      </c>
      <c r="N266" s="155">
        <f t="shared" si="12"/>
        <v>33633.72</v>
      </c>
      <c r="O266" s="180" t="s">
        <v>1680</v>
      </c>
      <c r="P266" s="180">
        <f t="shared" si="13"/>
        <v>0</v>
      </c>
      <c r="Q266" s="180">
        <f t="shared" si="14"/>
        <v>33633.72</v>
      </c>
      <c r="R266" s="1"/>
    </row>
    <row r="267" spans="1:18" ht="12.75" x14ac:dyDescent="0.2">
      <c r="A267" s="159" t="s">
        <v>1136</v>
      </c>
      <c r="B267" s="152" t="s">
        <v>525</v>
      </c>
      <c r="C267" s="153" t="s">
        <v>6</v>
      </c>
      <c r="D267" s="200" t="s">
        <v>30</v>
      </c>
      <c r="E267" s="154">
        <f>_xlfn.IFNA(INDEX('SD-ISD Debt,Sinking,Recr'!K:K, MATCH($B267, 'SD-ISD Debt,Sinking,Recr'!$B:$B, 0)), 0)</f>
        <v>81406.759999999995</v>
      </c>
      <c r="F267" s="154">
        <f>_xlfn.IFNA(INDEX('SD-ISD Debt,Sinking,Recr'!V:V, MATCH($B267, 'SD-ISD Debt,Sinking,Recr'!$B:$B, 0)), 0)</f>
        <v>0</v>
      </c>
      <c r="G267" s="154">
        <f>_xlfn.IFNA(INDEX('SD-ISD Debt,Sinking,Recr'!AI:AI, MATCH($B267, 'SD-ISD Debt,Sinking,Recr'!$B:$B, 0)), 0)</f>
        <v>0</v>
      </c>
      <c r="H267" s="154">
        <f>_xlfn.IFNA(INDEX('SD Hold Harmless'!N:N, MATCH($B267, 'SD Hold Harmless'!$B:$B, 0)), 0)</f>
        <v>0</v>
      </c>
      <c r="I267" s="154">
        <f>_xlfn.IFNA(INDEX('SD Out of Formula'!J:J, MATCH($B267, 'SD Out of Formula'!$B:$B, 0)), 0)</f>
        <v>0</v>
      </c>
      <c r="J267" s="154">
        <f>_xlfn.IFNA(INDEX('ISD Operating'!P:P, MATCH($B267, 'ISD Operating'!$B:$B, 0)), 0)</f>
        <v>0</v>
      </c>
      <c r="K267" s="154">
        <f>_xlfn.IFNA(INDEX('ISD Operating'!AA:AA, MATCH($B267, 'ISD Operating'!$B:$B, 0)), 0)</f>
        <v>0</v>
      </c>
      <c r="L267" s="154">
        <f>_xlfn.IFNA(INDEX('ISD Operating'!AL:AL, MATCH($B267, 'ISD Operating'!$B:$B, 0)), 0)</f>
        <v>0</v>
      </c>
      <c r="M267" s="154">
        <f>_xlfn.IFNA(INDEX('ISD Operating'!AW:AW, MATCH($B267, 'ISD Operating'!B:B, 0)), 0)</f>
        <v>0</v>
      </c>
      <c r="N267" s="155">
        <f t="shared" si="12"/>
        <v>81406.759999999995</v>
      </c>
      <c r="O267" s="180" t="s">
        <v>1679</v>
      </c>
      <c r="P267" s="180">
        <f t="shared" si="13"/>
        <v>81406.759999999995</v>
      </c>
      <c r="Q267" s="180">
        <f t="shared" si="14"/>
        <v>0</v>
      </c>
      <c r="R267" s="1"/>
    </row>
    <row r="268" spans="1:18" ht="12.75" x14ac:dyDescent="0.2">
      <c r="A268" s="159" t="s">
        <v>1137</v>
      </c>
      <c r="B268" s="152" t="s">
        <v>544</v>
      </c>
      <c r="C268" s="153" t="s">
        <v>6</v>
      </c>
      <c r="D268" s="200" t="s">
        <v>30</v>
      </c>
      <c r="E268" s="154">
        <f>_xlfn.IFNA(INDEX('SD-ISD Debt,Sinking,Recr'!K:K, MATCH($B268, 'SD-ISD Debt,Sinking,Recr'!$B:$B, 0)), 0)</f>
        <v>886922.78</v>
      </c>
      <c r="F268" s="154">
        <f>_xlfn.IFNA(INDEX('SD-ISD Debt,Sinking,Recr'!V:V, MATCH($B268, 'SD-ISD Debt,Sinking,Recr'!$B:$B, 0)), 0)</f>
        <v>91649.39</v>
      </c>
      <c r="G268" s="154">
        <f>_xlfn.IFNA(INDEX('SD-ISD Debt,Sinking,Recr'!AI:AI, MATCH($B268, 'SD-ISD Debt,Sinking,Recr'!$B:$B, 0)), 0)</f>
        <v>0</v>
      </c>
      <c r="H268" s="154">
        <f>_xlfn.IFNA(INDEX('SD Hold Harmless'!N:N, MATCH($B268, 'SD Hold Harmless'!$B:$B, 0)), 0)</f>
        <v>0</v>
      </c>
      <c r="I268" s="154">
        <f>_xlfn.IFNA(INDEX('SD Out of Formula'!J:J, MATCH($B268, 'SD Out of Formula'!$B:$B, 0)), 0)</f>
        <v>0</v>
      </c>
      <c r="J268" s="154">
        <f>_xlfn.IFNA(INDEX('ISD Operating'!P:P, MATCH($B268, 'ISD Operating'!$B:$B, 0)), 0)</f>
        <v>0</v>
      </c>
      <c r="K268" s="154">
        <f>_xlfn.IFNA(INDEX('ISD Operating'!AA:AA, MATCH($B268, 'ISD Operating'!$B:$B, 0)), 0)</f>
        <v>0</v>
      </c>
      <c r="L268" s="154">
        <f>_xlfn.IFNA(INDEX('ISD Operating'!AL:AL, MATCH($B268, 'ISD Operating'!$B:$B, 0)), 0)</f>
        <v>0</v>
      </c>
      <c r="M268" s="154">
        <f>_xlfn.IFNA(INDEX('ISD Operating'!AW:AW, MATCH($B268, 'ISD Operating'!B:B, 0)), 0)</f>
        <v>0</v>
      </c>
      <c r="N268" s="155">
        <f t="shared" si="12"/>
        <v>978572.17</v>
      </c>
      <c r="O268" s="180" t="s">
        <v>1679</v>
      </c>
      <c r="P268" s="180">
        <f t="shared" si="13"/>
        <v>978572.17</v>
      </c>
      <c r="Q268" s="180">
        <f t="shared" si="14"/>
        <v>0</v>
      </c>
      <c r="R268" s="1"/>
    </row>
    <row r="269" spans="1:18" ht="12.75" x14ac:dyDescent="0.2">
      <c r="A269" s="159" t="s">
        <v>1138</v>
      </c>
      <c r="B269" s="152" t="s">
        <v>581</v>
      </c>
      <c r="C269" s="153" t="s">
        <v>6</v>
      </c>
      <c r="D269" s="200" t="s">
        <v>30</v>
      </c>
      <c r="E269" s="154">
        <f>_xlfn.IFNA(INDEX('SD-ISD Debt,Sinking,Recr'!K:K, MATCH($B269, 'SD-ISD Debt,Sinking,Recr'!$B:$B, 0)), 0)</f>
        <v>26227.18</v>
      </c>
      <c r="F269" s="154">
        <f>_xlfn.IFNA(INDEX('SD-ISD Debt,Sinking,Recr'!V:V, MATCH($B269, 'SD-ISD Debt,Sinking,Recr'!$B:$B, 0)), 0)</f>
        <v>0</v>
      </c>
      <c r="G269" s="154">
        <f>_xlfn.IFNA(INDEX('SD-ISD Debt,Sinking,Recr'!AI:AI, MATCH($B269, 'SD-ISD Debt,Sinking,Recr'!$B:$B, 0)), 0)</f>
        <v>0</v>
      </c>
      <c r="H269" s="154">
        <f>_xlfn.IFNA(INDEX('SD Hold Harmless'!N:N, MATCH($B269, 'SD Hold Harmless'!$B:$B, 0)), 0)</f>
        <v>0</v>
      </c>
      <c r="I269" s="154">
        <f>_xlfn.IFNA(INDEX('SD Out of Formula'!J:J, MATCH($B269, 'SD Out of Formula'!$B:$B, 0)), 0)</f>
        <v>0</v>
      </c>
      <c r="J269" s="154">
        <f>_xlfn.IFNA(INDEX('ISD Operating'!P:P, MATCH($B269, 'ISD Operating'!$B:$B, 0)), 0)</f>
        <v>0</v>
      </c>
      <c r="K269" s="154">
        <f>_xlfn.IFNA(INDEX('ISD Operating'!AA:AA, MATCH($B269, 'ISD Operating'!$B:$B, 0)), 0)</f>
        <v>0</v>
      </c>
      <c r="L269" s="154">
        <f>_xlfn.IFNA(INDEX('ISD Operating'!AL:AL, MATCH($B269, 'ISD Operating'!$B:$B, 0)), 0)</f>
        <v>0</v>
      </c>
      <c r="M269" s="154">
        <f>_xlfn.IFNA(INDEX('ISD Operating'!AW:AW, MATCH($B269, 'ISD Operating'!B:B, 0)), 0)</f>
        <v>0</v>
      </c>
      <c r="N269" s="155">
        <f t="shared" si="12"/>
        <v>26227.18</v>
      </c>
      <c r="O269" s="180" t="s">
        <v>1680</v>
      </c>
      <c r="P269" s="180">
        <f t="shared" si="13"/>
        <v>0</v>
      </c>
      <c r="Q269" s="180">
        <f t="shared" si="14"/>
        <v>26227.18</v>
      </c>
      <c r="R269" s="1"/>
    </row>
    <row r="270" spans="1:18" ht="25.5" x14ac:dyDescent="0.2">
      <c r="A270" s="159" t="s">
        <v>1139</v>
      </c>
      <c r="B270" s="152" t="s">
        <v>640</v>
      </c>
      <c r="C270" s="153" t="s">
        <v>6</v>
      </c>
      <c r="D270" s="200" t="s">
        <v>1140</v>
      </c>
      <c r="E270" s="154">
        <f>_xlfn.IFNA(INDEX('SD-ISD Debt,Sinking,Recr'!K:K, MATCH($B270, 'SD-ISD Debt,Sinking,Recr'!$B:$B, 0)), 0)</f>
        <v>31485.29</v>
      </c>
      <c r="F270" s="154">
        <f>_xlfn.IFNA(INDEX('SD-ISD Debt,Sinking,Recr'!V:V, MATCH($B270, 'SD-ISD Debt,Sinking,Recr'!$B:$B, 0)), 0)</f>
        <v>0</v>
      </c>
      <c r="G270" s="154">
        <f>_xlfn.IFNA(INDEX('SD-ISD Debt,Sinking,Recr'!AI:AI, MATCH($B270, 'SD-ISD Debt,Sinking,Recr'!$B:$B, 0)), 0)</f>
        <v>0</v>
      </c>
      <c r="H270" s="154">
        <f>_xlfn.IFNA(INDEX('SD Hold Harmless'!N:N, MATCH($B270, 'SD Hold Harmless'!$B:$B, 0)), 0)</f>
        <v>0</v>
      </c>
      <c r="I270" s="154">
        <f>_xlfn.IFNA(INDEX('SD Out of Formula'!J:J, MATCH($B270, 'SD Out of Formula'!$B:$B, 0)), 0)</f>
        <v>0</v>
      </c>
      <c r="J270" s="154">
        <f>_xlfn.IFNA(INDEX('ISD Operating'!P:P, MATCH($B270, 'ISD Operating'!$B:$B, 0)), 0)</f>
        <v>0</v>
      </c>
      <c r="K270" s="154">
        <f>_xlfn.IFNA(INDEX('ISD Operating'!AA:AA, MATCH($B270, 'ISD Operating'!$B:$B, 0)), 0)</f>
        <v>0</v>
      </c>
      <c r="L270" s="154">
        <f>_xlfn.IFNA(INDEX('ISD Operating'!AL:AL, MATCH($B270, 'ISD Operating'!$B:$B, 0)), 0)</f>
        <v>0</v>
      </c>
      <c r="M270" s="154">
        <f>_xlfn.IFNA(INDEX('ISD Operating'!AW:AW, MATCH($B270, 'ISD Operating'!B:B, 0)), 0)</f>
        <v>0</v>
      </c>
      <c r="N270" s="155">
        <f t="shared" si="12"/>
        <v>31485.29</v>
      </c>
      <c r="O270" s="180" t="s">
        <v>1679</v>
      </c>
      <c r="P270" s="180">
        <f t="shared" si="13"/>
        <v>31485.29</v>
      </c>
      <c r="Q270" s="180">
        <f t="shared" si="14"/>
        <v>0</v>
      </c>
      <c r="R270" s="1"/>
    </row>
    <row r="271" spans="1:18" ht="25.5" x14ac:dyDescent="0.2">
      <c r="A271" s="159" t="s">
        <v>1141</v>
      </c>
      <c r="B271" s="152" t="s">
        <v>269</v>
      </c>
      <c r="C271" s="153" t="s">
        <v>6</v>
      </c>
      <c r="D271" s="200" t="s">
        <v>1142</v>
      </c>
      <c r="E271" s="154">
        <f>_xlfn.IFNA(INDEX('SD-ISD Debt,Sinking,Recr'!K:K, MATCH($B271, 'SD-ISD Debt,Sinking,Recr'!$B:$B, 0)), 0)</f>
        <v>1403.21</v>
      </c>
      <c r="F271" s="154">
        <f>_xlfn.IFNA(INDEX('SD-ISD Debt,Sinking,Recr'!V:V, MATCH($B271, 'SD-ISD Debt,Sinking,Recr'!$B:$B, 0)), 0)</f>
        <v>927.29</v>
      </c>
      <c r="G271" s="154">
        <f>_xlfn.IFNA(INDEX('SD-ISD Debt,Sinking,Recr'!AI:AI, MATCH($B271, 'SD-ISD Debt,Sinking,Recr'!$B:$B, 0)), 0)</f>
        <v>0</v>
      </c>
      <c r="H271" s="154">
        <f>_xlfn.IFNA(INDEX('SD Hold Harmless'!N:N, MATCH($B271, 'SD Hold Harmless'!$B:$B, 0)), 0)</f>
        <v>0</v>
      </c>
      <c r="I271" s="154">
        <f>_xlfn.IFNA(INDEX('SD Out of Formula'!J:J, MATCH($B271, 'SD Out of Formula'!$B:$B, 0)), 0)</f>
        <v>0</v>
      </c>
      <c r="J271" s="154">
        <f>_xlfn.IFNA(INDEX('ISD Operating'!P:P, MATCH($B271, 'ISD Operating'!$B:$B, 0)), 0)</f>
        <v>0</v>
      </c>
      <c r="K271" s="154">
        <f>_xlfn.IFNA(INDEX('ISD Operating'!AA:AA, MATCH($B271, 'ISD Operating'!$B:$B, 0)), 0)</f>
        <v>0</v>
      </c>
      <c r="L271" s="154">
        <f>_xlfn.IFNA(INDEX('ISD Operating'!AL:AL, MATCH($B271, 'ISD Operating'!$B:$B, 0)), 0)</f>
        <v>0</v>
      </c>
      <c r="M271" s="154">
        <f>_xlfn.IFNA(INDEX('ISD Operating'!AW:AW, MATCH($B271, 'ISD Operating'!B:B, 0)), 0)</f>
        <v>0</v>
      </c>
      <c r="N271" s="155">
        <f t="shared" si="12"/>
        <v>2330.5</v>
      </c>
      <c r="O271" s="180" t="s">
        <v>1680</v>
      </c>
      <c r="P271" s="180">
        <f t="shared" si="13"/>
        <v>0</v>
      </c>
      <c r="Q271" s="180">
        <f t="shared" si="14"/>
        <v>2330.5</v>
      </c>
      <c r="R271" s="1"/>
    </row>
    <row r="272" spans="1:18" ht="12.75" x14ac:dyDescent="0.2">
      <c r="A272" s="159" t="s">
        <v>1143</v>
      </c>
      <c r="B272" s="157" t="s">
        <v>375</v>
      </c>
      <c r="C272" s="153" t="s">
        <v>6</v>
      </c>
      <c r="D272" s="200" t="s">
        <v>153</v>
      </c>
      <c r="E272" s="154">
        <f>_xlfn.IFNA(INDEX('SD-ISD Debt,Sinking,Recr'!K:K, MATCH($B272, 'SD-ISD Debt,Sinking,Recr'!$B:$B, 0)), 0)</f>
        <v>0</v>
      </c>
      <c r="F272" s="154">
        <f>_xlfn.IFNA(INDEX('SD-ISD Debt,Sinking,Recr'!V:V, MATCH($B272, 'SD-ISD Debt,Sinking,Recr'!$B:$B, 0)), 0)</f>
        <v>0</v>
      </c>
      <c r="G272" s="154">
        <f>_xlfn.IFNA(INDEX('SD-ISD Debt,Sinking,Recr'!AI:AI, MATCH($B272, 'SD-ISD Debt,Sinking,Recr'!$B:$B, 0)), 0)</f>
        <v>0</v>
      </c>
      <c r="H272" s="154">
        <f>_xlfn.IFNA(INDEX('SD Hold Harmless'!N:N, MATCH($B272, 'SD Hold Harmless'!$B:$B, 0)), 0)</f>
        <v>0</v>
      </c>
      <c r="I272" s="154">
        <f>_xlfn.IFNA(INDEX('SD Out of Formula'!J:J, MATCH($B272, 'SD Out of Formula'!$B:$B, 0)), 0)</f>
        <v>0</v>
      </c>
      <c r="J272" s="154">
        <f>_xlfn.IFNA(INDEX('ISD Operating'!P:P, MATCH($B272, 'ISD Operating'!$B:$B, 0)), 0)</f>
        <v>0</v>
      </c>
      <c r="K272" s="154">
        <f>_xlfn.IFNA(INDEX('ISD Operating'!AA:AA, MATCH($B272, 'ISD Operating'!$B:$B, 0)), 0)</f>
        <v>0</v>
      </c>
      <c r="L272" s="154">
        <f>_xlfn.IFNA(INDEX('ISD Operating'!AL:AL, MATCH($B272, 'ISD Operating'!$B:$B, 0)), 0)</f>
        <v>0</v>
      </c>
      <c r="M272" s="154">
        <f>_xlfn.IFNA(INDEX('ISD Operating'!AW:AW, MATCH($B272, 'ISD Operating'!B:B, 0)), 0)</f>
        <v>0</v>
      </c>
      <c r="N272" s="155">
        <f t="shared" si="12"/>
        <v>0</v>
      </c>
      <c r="O272" s="180" t="s">
        <v>1573</v>
      </c>
      <c r="P272" s="180">
        <f t="shared" si="13"/>
        <v>0</v>
      </c>
      <c r="Q272" s="180">
        <f t="shared" si="14"/>
        <v>0</v>
      </c>
      <c r="R272" s="1"/>
    </row>
    <row r="273" spans="1:18" ht="12.75" x14ac:dyDescent="0.2">
      <c r="A273" s="159" t="s">
        <v>1144</v>
      </c>
      <c r="B273" s="156" t="s">
        <v>258</v>
      </c>
      <c r="C273" s="153" t="s">
        <v>6</v>
      </c>
      <c r="D273" s="200" t="s">
        <v>153</v>
      </c>
      <c r="E273" s="154">
        <f>_xlfn.IFNA(INDEX('SD-ISD Debt,Sinking,Recr'!K:K, MATCH($B273, 'SD-ISD Debt,Sinking,Recr'!$B:$B, 0)), 0)</f>
        <v>0</v>
      </c>
      <c r="F273" s="154">
        <f>_xlfn.IFNA(INDEX('SD-ISD Debt,Sinking,Recr'!V:V, MATCH($B273, 'SD-ISD Debt,Sinking,Recr'!$B:$B, 0)), 0)</f>
        <v>0</v>
      </c>
      <c r="G273" s="154">
        <f>_xlfn.IFNA(INDEX('SD-ISD Debt,Sinking,Recr'!AI:AI, MATCH($B273, 'SD-ISD Debt,Sinking,Recr'!$B:$B, 0)), 0)</f>
        <v>0</v>
      </c>
      <c r="H273" s="154">
        <f>_xlfn.IFNA(INDEX('SD Hold Harmless'!N:N, MATCH($B273, 'SD Hold Harmless'!$B:$B, 0)), 0)</f>
        <v>0</v>
      </c>
      <c r="I273" s="154">
        <f>_xlfn.IFNA(INDEX('SD Out of Formula'!J:J, MATCH($B273, 'SD Out of Formula'!$B:$B, 0)), 0)</f>
        <v>0</v>
      </c>
      <c r="J273" s="154">
        <f>_xlfn.IFNA(INDEX('ISD Operating'!P:P, MATCH($B273, 'ISD Operating'!$B:$B, 0)), 0)</f>
        <v>0</v>
      </c>
      <c r="K273" s="154">
        <f>_xlfn.IFNA(INDEX('ISD Operating'!AA:AA, MATCH($B273, 'ISD Operating'!$B:$B, 0)), 0)</f>
        <v>0</v>
      </c>
      <c r="L273" s="154">
        <f>_xlfn.IFNA(INDEX('ISD Operating'!AL:AL, MATCH($B273, 'ISD Operating'!$B:$B, 0)), 0)</f>
        <v>0</v>
      </c>
      <c r="M273" s="154">
        <f>_xlfn.IFNA(INDEX('ISD Operating'!AW:AW, MATCH($B273, 'ISD Operating'!B:B, 0)), 0)</f>
        <v>0</v>
      </c>
      <c r="N273" s="155">
        <f t="shared" si="12"/>
        <v>0</v>
      </c>
      <c r="O273" s="180" t="s">
        <v>1573</v>
      </c>
      <c r="P273" s="180">
        <f t="shared" si="13"/>
        <v>0</v>
      </c>
      <c r="Q273" s="180">
        <f t="shared" si="14"/>
        <v>0</v>
      </c>
      <c r="R273" s="1"/>
    </row>
    <row r="274" spans="1:18" ht="51" x14ac:dyDescent="0.2">
      <c r="A274" s="159" t="s">
        <v>747</v>
      </c>
      <c r="B274" s="152" t="s">
        <v>380</v>
      </c>
      <c r="C274" s="153" t="s">
        <v>29</v>
      </c>
      <c r="D274" s="200" t="s">
        <v>748</v>
      </c>
      <c r="E274" s="154">
        <f>_xlfn.IFNA(INDEX('SD-ISD Debt,Sinking,Recr'!K:K, MATCH($B274, 'SD-ISD Debt,Sinking,Recr'!$B:$B, 0)), 0)</f>
        <v>0</v>
      </c>
      <c r="F274" s="154">
        <f>_xlfn.IFNA(INDEX('SD-ISD Debt,Sinking,Recr'!V:V, MATCH($B274, 'SD-ISD Debt,Sinking,Recr'!$B:$B, 0)), 0)</f>
        <v>0</v>
      </c>
      <c r="G274" s="154">
        <f>_xlfn.IFNA(INDEX('SD-ISD Debt,Sinking,Recr'!AI:AI, MATCH($B274, 'SD-ISD Debt,Sinking,Recr'!$B:$B, 0)), 0)</f>
        <v>0</v>
      </c>
      <c r="H274" s="154">
        <f>_xlfn.IFNA(INDEX('SD Hold Harmless'!N:N, MATCH($B274, 'SD Hold Harmless'!$B:$B, 0)), 0)</f>
        <v>0</v>
      </c>
      <c r="I274" s="154">
        <f>_xlfn.IFNA(INDEX('SD Out of Formula'!J:J, MATCH($B274, 'SD Out of Formula'!$B:$B, 0)), 0)</f>
        <v>0</v>
      </c>
      <c r="J274" s="154">
        <f>_xlfn.IFNA(INDEX('ISD Operating'!P:P, MATCH($B274, 'ISD Operating'!$B:$B, 0)), 0)</f>
        <v>34162.949999999997</v>
      </c>
      <c r="K274" s="154">
        <f>_xlfn.IFNA(INDEX('ISD Operating'!AA:AA, MATCH($B274, 'ISD Operating'!$B:$B, 0)), 0)</f>
        <v>1411371.12</v>
      </c>
      <c r="L274" s="154">
        <f>_xlfn.IFNA(INDEX('ISD Operating'!AL:AL, MATCH($B274, 'ISD Operating'!$B:$B, 0)), 0)</f>
        <v>338814.29</v>
      </c>
      <c r="M274" s="154">
        <f>_xlfn.IFNA(INDEX('ISD Operating'!AW:AW, MATCH($B274, 'ISD Operating'!B:B, 0)), 0)</f>
        <v>0</v>
      </c>
      <c r="N274" s="155">
        <f t="shared" si="12"/>
        <v>1784348.36</v>
      </c>
      <c r="O274" s="180" t="s">
        <v>1679</v>
      </c>
      <c r="P274" s="180">
        <f t="shared" si="13"/>
        <v>1784348.36</v>
      </c>
      <c r="Q274" s="180">
        <f t="shared" si="14"/>
        <v>0</v>
      </c>
      <c r="R274" s="1"/>
    </row>
    <row r="275" spans="1:18" ht="12.75" x14ac:dyDescent="0.2">
      <c r="A275" s="159" t="s">
        <v>1145</v>
      </c>
      <c r="B275" s="152" t="s">
        <v>302</v>
      </c>
      <c r="C275" s="153" t="s">
        <v>6</v>
      </c>
      <c r="D275" s="200" t="s">
        <v>31</v>
      </c>
      <c r="E275" s="154">
        <f>_xlfn.IFNA(INDEX('SD-ISD Debt,Sinking,Recr'!K:K, MATCH($B275, 'SD-ISD Debt,Sinking,Recr'!$B:$B, 0)), 0)</f>
        <v>175548.07</v>
      </c>
      <c r="F275" s="154">
        <f>_xlfn.IFNA(INDEX('SD-ISD Debt,Sinking,Recr'!V:V, MATCH($B275, 'SD-ISD Debt,Sinking,Recr'!$B:$B, 0)), 0)</f>
        <v>64430.91</v>
      </c>
      <c r="G275" s="154">
        <f>_xlfn.IFNA(INDEX('SD-ISD Debt,Sinking,Recr'!AI:AI, MATCH($B275, 'SD-ISD Debt,Sinking,Recr'!$B:$B, 0)), 0)</f>
        <v>0</v>
      </c>
      <c r="H275" s="154">
        <f>_xlfn.IFNA(INDEX('SD Hold Harmless'!N:N, MATCH($B275, 'SD Hold Harmless'!$B:$B, 0)), 0)</f>
        <v>0</v>
      </c>
      <c r="I275" s="154">
        <f>_xlfn.IFNA(INDEX('SD Out of Formula'!J:J, MATCH($B275, 'SD Out of Formula'!$B:$B, 0)), 0)</f>
        <v>0</v>
      </c>
      <c r="J275" s="154">
        <f>_xlfn.IFNA(INDEX('ISD Operating'!P:P, MATCH($B275, 'ISD Operating'!$B:$B, 0)), 0)</f>
        <v>0</v>
      </c>
      <c r="K275" s="154">
        <f>_xlfn.IFNA(INDEX('ISD Operating'!AA:AA, MATCH($B275, 'ISD Operating'!$B:$B, 0)), 0)</f>
        <v>0</v>
      </c>
      <c r="L275" s="154">
        <f>_xlfn.IFNA(INDEX('ISD Operating'!AL:AL, MATCH($B275, 'ISD Operating'!$B:$B, 0)), 0)</f>
        <v>0</v>
      </c>
      <c r="M275" s="154">
        <f>_xlfn.IFNA(INDEX('ISD Operating'!AW:AW, MATCH($B275, 'ISD Operating'!B:B, 0)), 0)</f>
        <v>0</v>
      </c>
      <c r="N275" s="155">
        <f t="shared" si="12"/>
        <v>239978.98</v>
      </c>
      <c r="O275" s="180" t="s">
        <v>1679</v>
      </c>
      <c r="P275" s="180">
        <f t="shared" si="13"/>
        <v>239978.98</v>
      </c>
      <c r="Q275" s="180">
        <f t="shared" si="14"/>
        <v>0</v>
      </c>
      <c r="R275" s="1"/>
    </row>
    <row r="276" spans="1:18" ht="12.75" x14ac:dyDescent="0.2">
      <c r="A276" s="159" t="s">
        <v>1146</v>
      </c>
      <c r="B276" s="152" t="s">
        <v>296</v>
      </c>
      <c r="C276" s="153" t="s">
        <v>6</v>
      </c>
      <c r="D276" s="200" t="s">
        <v>31</v>
      </c>
      <c r="E276" s="154">
        <f>_xlfn.IFNA(INDEX('SD-ISD Debt,Sinking,Recr'!K:K, MATCH($B276, 'SD-ISD Debt,Sinking,Recr'!$B:$B, 0)), 0)</f>
        <v>141929.5</v>
      </c>
      <c r="F276" s="154">
        <f>_xlfn.IFNA(INDEX('SD-ISD Debt,Sinking,Recr'!V:V, MATCH($B276, 'SD-ISD Debt,Sinking,Recr'!$B:$B, 0)), 0)</f>
        <v>0</v>
      </c>
      <c r="G276" s="154">
        <f>_xlfn.IFNA(INDEX('SD-ISD Debt,Sinking,Recr'!AI:AI, MATCH($B276, 'SD-ISD Debt,Sinking,Recr'!$B:$B, 0)), 0)</f>
        <v>0</v>
      </c>
      <c r="H276" s="154">
        <f>_xlfn.IFNA(INDEX('SD Hold Harmless'!N:N, MATCH($B276, 'SD Hold Harmless'!$B:$B, 0)), 0)</f>
        <v>0</v>
      </c>
      <c r="I276" s="154">
        <f>_xlfn.IFNA(INDEX('SD Out of Formula'!J:J, MATCH($B276, 'SD Out of Formula'!$B:$B, 0)), 0)</f>
        <v>0</v>
      </c>
      <c r="J276" s="154">
        <f>_xlfn.IFNA(INDEX('ISD Operating'!P:P, MATCH($B276, 'ISD Operating'!$B:$B, 0)), 0)</f>
        <v>0</v>
      </c>
      <c r="K276" s="154">
        <f>_xlfn.IFNA(INDEX('ISD Operating'!AA:AA, MATCH($B276, 'ISD Operating'!$B:$B, 0)), 0)</f>
        <v>0</v>
      </c>
      <c r="L276" s="154">
        <f>_xlfn.IFNA(INDEX('ISD Operating'!AL:AL, MATCH($B276, 'ISD Operating'!$B:$B, 0)), 0)</f>
        <v>0</v>
      </c>
      <c r="M276" s="154">
        <f>_xlfn.IFNA(INDEX('ISD Operating'!AW:AW, MATCH($B276, 'ISD Operating'!B:B, 0)), 0)</f>
        <v>0</v>
      </c>
      <c r="N276" s="155">
        <f t="shared" si="12"/>
        <v>141929.5</v>
      </c>
      <c r="O276" s="180" t="s">
        <v>1679</v>
      </c>
      <c r="P276" s="180">
        <f t="shared" si="13"/>
        <v>141929.5</v>
      </c>
      <c r="Q276" s="180">
        <f t="shared" si="14"/>
        <v>0</v>
      </c>
      <c r="R276" s="1"/>
    </row>
    <row r="277" spans="1:18" ht="12.75" x14ac:dyDescent="0.2">
      <c r="A277" s="159" t="s">
        <v>1147</v>
      </c>
      <c r="B277" s="152" t="s">
        <v>498</v>
      </c>
      <c r="C277" s="153" t="s">
        <v>6</v>
      </c>
      <c r="D277" s="200" t="s">
        <v>31</v>
      </c>
      <c r="E277" s="154">
        <f>_xlfn.IFNA(INDEX('SD-ISD Debt,Sinking,Recr'!K:K, MATCH($B277, 'SD-ISD Debt,Sinking,Recr'!$B:$B, 0)), 0)</f>
        <v>21226.42</v>
      </c>
      <c r="F277" s="154">
        <f>_xlfn.IFNA(INDEX('SD-ISD Debt,Sinking,Recr'!V:V, MATCH($B277, 'SD-ISD Debt,Sinking,Recr'!$B:$B, 0)), 0)</f>
        <v>3387.19</v>
      </c>
      <c r="G277" s="154">
        <f>_xlfn.IFNA(INDEX('SD-ISD Debt,Sinking,Recr'!AI:AI, MATCH($B277, 'SD-ISD Debt,Sinking,Recr'!$B:$B, 0)), 0)</f>
        <v>2107</v>
      </c>
      <c r="H277" s="154">
        <f>_xlfn.IFNA(INDEX('SD Hold Harmless'!N:N, MATCH($B277, 'SD Hold Harmless'!$B:$B, 0)), 0)</f>
        <v>0</v>
      </c>
      <c r="I277" s="154">
        <f>_xlfn.IFNA(INDEX('SD Out of Formula'!J:J, MATCH($B277, 'SD Out of Formula'!$B:$B, 0)), 0)</f>
        <v>0</v>
      </c>
      <c r="J277" s="154">
        <f>_xlfn.IFNA(INDEX('ISD Operating'!P:P, MATCH($B277, 'ISD Operating'!$B:$B, 0)), 0)</f>
        <v>0</v>
      </c>
      <c r="K277" s="154">
        <f>_xlfn.IFNA(INDEX('ISD Operating'!AA:AA, MATCH($B277, 'ISD Operating'!$B:$B, 0)), 0)</f>
        <v>0</v>
      </c>
      <c r="L277" s="154">
        <f>_xlfn.IFNA(INDEX('ISD Operating'!AL:AL, MATCH($B277, 'ISD Operating'!$B:$B, 0)), 0)</f>
        <v>0</v>
      </c>
      <c r="M277" s="154">
        <f>_xlfn.IFNA(INDEX('ISD Operating'!AW:AW, MATCH($B277, 'ISD Operating'!B:B, 0)), 0)</f>
        <v>0</v>
      </c>
      <c r="N277" s="155">
        <f t="shared" si="12"/>
        <v>26720.609999999997</v>
      </c>
      <c r="O277" s="180" t="s">
        <v>1679</v>
      </c>
      <c r="P277" s="180">
        <f t="shared" si="13"/>
        <v>26720.609999999997</v>
      </c>
      <c r="Q277" s="180">
        <f t="shared" si="14"/>
        <v>0</v>
      </c>
      <c r="R277" s="1"/>
    </row>
    <row r="278" spans="1:18" ht="12.75" x14ac:dyDescent="0.2">
      <c r="A278" s="159" t="s">
        <v>1148</v>
      </c>
      <c r="B278" s="152" t="s">
        <v>677</v>
      </c>
      <c r="C278" s="153" t="s">
        <v>6</v>
      </c>
      <c r="D278" s="200" t="s">
        <v>31</v>
      </c>
      <c r="E278" s="154">
        <f>_xlfn.IFNA(INDEX('SD-ISD Debt,Sinking,Recr'!K:K, MATCH($B278, 'SD-ISD Debt,Sinking,Recr'!$B:$B, 0)), 0)</f>
        <v>180222.84</v>
      </c>
      <c r="F278" s="154">
        <f>_xlfn.IFNA(INDEX('SD-ISD Debt,Sinking,Recr'!V:V, MATCH($B278, 'SD-ISD Debt,Sinking,Recr'!$B:$B, 0)), 0)</f>
        <v>0</v>
      </c>
      <c r="G278" s="154">
        <f>_xlfn.IFNA(INDEX('SD-ISD Debt,Sinking,Recr'!AI:AI, MATCH($B278, 'SD-ISD Debt,Sinking,Recr'!$B:$B, 0)), 0)</f>
        <v>0</v>
      </c>
      <c r="H278" s="154">
        <f>_xlfn.IFNA(INDEX('SD Hold Harmless'!N:N, MATCH($B278, 'SD Hold Harmless'!$B:$B, 0)), 0)</f>
        <v>0</v>
      </c>
      <c r="I278" s="154">
        <f>_xlfn.IFNA(INDEX('SD Out of Formula'!J:J, MATCH($B278, 'SD Out of Formula'!$B:$B, 0)), 0)</f>
        <v>0</v>
      </c>
      <c r="J278" s="154">
        <f>_xlfn.IFNA(INDEX('ISD Operating'!P:P, MATCH($B278, 'ISD Operating'!$B:$B, 0)), 0)</f>
        <v>0</v>
      </c>
      <c r="K278" s="154">
        <f>_xlfn.IFNA(INDEX('ISD Operating'!AA:AA, MATCH($B278, 'ISD Operating'!$B:$B, 0)), 0)</f>
        <v>0</v>
      </c>
      <c r="L278" s="154">
        <f>_xlfn.IFNA(INDEX('ISD Operating'!AL:AL, MATCH($B278, 'ISD Operating'!$B:$B, 0)), 0)</f>
        <v>0</v>
      </c>
      <c r="M278" s="154">
        <f>_xlfn.IFNA(INDEX('ISD Operating'!AW:AW, MATCH($B278, 'ISD Operating'!B:B, 0)), 0)</f>
        <v>0</v>
      </c>
      <c r="N278" s="155">
        <f t="shared" si="12"/>
        <v>180222.84</v>
      </c>
      <c r="O278" s="180" t="s">
        <v>1679</v>
      </c>
      <c r="P278" s="180">
        <f t="shared" si="13"/>
        <v>180222.84</v>
      </c>
      <c r="Q278" s="180">
        <f t="shared" si="14"/>
        <v>0</v>
      </c>
      <c r="R278" s="1"/>
    </row>
    <row r="279" spans="1:18" ht="12.75" x14ac:dyDescent="0.2">
      <c r="A279" s="159" t="s">
        <v>1149</v>
      </c>
      <c r="B279" s="152" t="s">
        <v>151</v>
      </c>
      <c r="C279" s="153" t="s">
        <v>6</v>
      </c>
      <c r="D279" s="200" t="s">
        <v>1150</v>
      </c>
      <c r="E279" s="154">
        <f>_xlfn.IFNA(INDEX('SD-ISD Debt,Sinking,Recr'!K:K, MATCH($B279, 'SD-ISD Debt,Sinking,Recr'!$B:$B, 0)), 0)</f>
        <v>0</v>
      </c>
      <c r="F279" s="154">
        <f>_xlfn.IFNA(INDEX('SD-ISD Debt,Sinking,Recr'!V:V, MATCH($B279, 'SD-ISD Debt,Sinking,Recr'!$B:$B, 0)), 0)</f>
        <v>0</v>
      </c>
      <c r="G279" s="154">
        <f>_xlfn.IFNA(INDEX('SD-ISD Debt,Sinking,Recr'!AI:AI, MATCH($B279, 'SD-ISD Debt,Sinking,Recr'!$B:$B, 0)), 0)</f>
        <v>0</v>
      </c>
      <c r="H279" s="154">
        <f>_xlfn.IFNA(INDEX('SD Hold Harmless'!N:N, MATCH($B279, 'SD Hold Harmless'!$B:$B, 0)), 0)</f>
        <v>0</v>
      </c>
      <c r="I279" s="154">
        <f>_xlfn.IFNA(INDEX('SD Out of Formula'!J:J, MATCH($B279, 'SD Out of Formula'!$B:$B, 0)), 0)</f>
        <v>0</v>
      </c>
      <c r="J279" s="154">
        <f>_xlfn.IFNA(INDEX('ISD Operating'!P:P, MATCH($B279, 'ISD Operating'!$B:$B, 0)), 0)</f>
        <v>0</v>
      </c>
      <c r="K279" s="154">
        <f>_xlfn.IFNA(INDEX('ISD Operating'!AA:AA, MATCH($B279, 'ISD Operating'!$B:$B, 0)), 0)</f>
        <v>0</v>
      </c>
      <c r="L279" s="154">
        <f>_xlfn.IFNA(INDEX('ISD Operating'!AL:AL, MATCH($B279, 'ISD Operating'!$B:$B, 0)), 0)</f>
        <v>0</v>
      </c>
      <c r="M279" s="154">
        <f>_xlfn.IFNA(INDEX('ISD Operating'!AW:AW, MATCH($B279, 'ISD Operating'!B:B, 0)), 0)</f>
        <v>0</v>
      </c>
      <c r="N279" s="155">
        <f t="shared" si="12"/>
        <v>0</v>
      </c>
      <c r="O279" s="180" t="s">
        <v>1573</v>
      </c>
      <c r="P279" s="180">
        <f t="shared" si="13"/>
        <v>0</v>
      </c>
      <c r="Q279" s="180">
        <f t="shared" si="14"/>
        <v>0</v>
      </c>
      <c r="R279" s="1"/>
    </row>
    <row r="280" spans="1:18" ht="12.75" x14ac:dyDescent="0.2">
      <c r="A280" s="159" t="s">
        <v>1151</v>
      </c>
      <c r="B280" s="152" t="s">
        <v>157</v>
      </c>
      <c r="C280" s="153" t="s">
        <v>6</v>
      </c>
      <c r="D280" s="200" t="s">
        <v>1152</v>
      </c>
      <c r="E280" s="154">
        <f>_xlfn.IFNA(INDEX('SD-ISD Debt,Sinking,Recr'!K:K, MATCH($B280, 'SD-ISD Debt,Sinking,Recr'!$B:$B, 0)), 0)</f>
        <v>300910.90000000002</v>
      </c>
      <c r="F280" s="154">
        <f>_xlfn.IFNA(INDEX('SD-ISD Debt,Sinking,Recr'!V:V, MATCH($B280, 'SD-ISD Debt,Sinking,Recr'!$B:$B, 0)), 0)</f>
        <v>0</v>
      </c>
      <c r="G280" s="154">
        <f>_xlfn.IFNA(INDEX('SD-ISD Debt,Sinking,Recr'!AI:AI, MATCH($B280, 'SD-ISD Debt,Sinking,Recr'!$B:$B, 0)), 0)</f>
        <v>0</v>
      </c>
      <c r="H280" s="154">
        <f>_xlfn.IFNA(INDEX('SD Hold Harmless'!N:N, MATCH($B280, 'SD Hold Harmless'!$B:$B, 0)), 0)</f>
        <v>0</v>
      </c>
      <c r="I280" s="154">
        <f>_xlfn.IFNA(INDEX('SD Out of Formula'!J:J, MATCH($B280, 'SD Out of Formula'!$B:$B, 0)), 0)</f>
        <v>0</v>
      </c>
      <c r="J280" s="154">
        <f>_xlfn.IFNA(INDEX('ISD Operating'!P:P, MATCH($B280, 'ISD Operating'!$B:$B, 0)), 0)</f>
        <v>0</v>
      </c>
      <c r="K280" s="154">
        <f>_xlfn.IFNA(INDEX('ISD Operating'!AA:AA, MATCH($B280, 'ISD Operating'!$B:$B, 0)), 0)</f>
        <v>0</v>
      </c>
      <c r="L280" s="154">
        <f>_xlfn.IFNA(INDEX('ISD Operating'!AL:AL, MATCH($B280, 'ISD Operating'!$B:$B, 0)), 0)</f>
        <v>0</v>
      </c>
      <c r="M280" s="154">
        <f>_xlfn.IFNA(INDEX('ISD Operating'!AW:AW, MATCH($B280, 'ISD Operating'!B:B, 0)), 0)</f>
        <v>0</v>
      </c>
      <c r="N280" s="155">
        <f t="shared" si="12"/>
        <v>300910.90000000002</v>
      </c>
      <c r="O280" s="180" t="s">
        <v>1679</v>
      </c>
      <c r="P280" s="180">
        <f t="shared" si="13"/>
        <v>300910.90000000002</v>
      </c>
      <c r="Q280" s="180">
        <f t="shared" si="14"/>
        <v>0</v>
      </c>
      <c r="R280" s="1"/>
    </row>
    <row r="281" spans="1:18" ht="12.75" x14ac:dyDescent="0.2">
      <c r="A281" s="159" t="s">
        <v>1153</v>
      </c>
      <c r="B281" s="152" t="s">
        <v>172</v>
      </c>
      <c r="C281" s="153" t="s">
        <v>6</v>
      </c>
      <c r="D281" s="200" t="s">
        <v>1154</v>
      </c>
      <c r="E281" s="154">
        <f>_xlfn.IFNA(INDEX('SD-ISD Debt,Sinking,Recr'!K:K, MATCH($B281, 'SD-ISD Debt,Sinking,Recr'!$B:$B, 0)), 0)</f>
        <v>28333.200000000001</v>
      </c>
      <c r="F281" s="154">
        <f>_xlfn.IFNA(INDEX('SD-ISD Debt,Sinking,Recr'!V:V, MATCH($B281, 'SD-ISD Debt,Sinking,Recr'!$B:$B, 0)), 0)</f>
        <v>4011.2</v>
      </c>
      <c r="G281" s="154">
        <f>_xlfn.IFNA(INDEX('SD-ISD Debt,Sinking,Recr'!AI:AI, MATCH($B281, 'SD-ISD Debt,Sinking,Recr'!$B:$B, 0)), 0)</f>
        <v>0</v>
      </c>
      <c r="H281" s="154">
        <f>_xlfn.IFNA(INDEX('SD Hold Harmless'!N:N, MATCH($B281, 'SD Hold Harmless'!$B:$B, 0)), 0)</f>
        <v>0</v>
      </c>
      <c r="I281" s="154">
        <f>_xlfn.IFNA(INDEX('SD Out of Formula'!J:J, MATCH($B281, 'SD Out of Formula'!$B:$B, 0)), 0)</f>
        <v>0</v>
      </c>
      <c r="J281" s="154">
        <f>_xlfn.IFNA(INDEX('ISD Operating'!P:P, MATCH($B281, 'ISD Operating'!$B:$B, 0)), 0)</f>
        <v>0</v>
      </c>
      <c r="K281" s="154">
        <f>_xlfn.IFNA(INDEX('ISD Operating'!AA:AA, MATCH($B281, 'ISD Operating'!$B:$B, 0)), 0)</f>
        <v>0</v>
      </c>
      <c r="L281" s="154">
        <f>_xlfn.IFNA(INDEX('ISD Operating'!AL:AL, MATCH($B281, 'ISD Operating'!$B:$B, 0)), 0)</f>
        <v>0</v>
      </c>
      <c r="M281" s="154">
        <f>_xlfn.IFNA(INDEX('ISD Operating'!AW:AW, MATCH($B281, 'ISD Operating'!B:B, 0)), 0)</f>
        <v>0</v>
      </c>
      <c r="N281" s="155">
        <f t="shared" si="12"/>
        <v>32344.400000000001</v>
      </c>
      <c r="O281" s="180" t="s">
        <v>1679</v>
      </c>
      <c r="P281" s="180">
        <f t="shared" si="13"/>
        <v>32344.400000000001</v>
      </c>
      <c r="Q281" s="180">
        <f t="shared" si="14"/>
        <v>0</v>
      </c>
      <c r="R281" s="1"/>
    </row>
    <row r="282" spans="1:18" ht="12.75" x14ac:dyDescent="0.2">
      <c r="A282" s="159" t="s">
        <v>1155</v>
      </c>
      <c r="B282" s="152" t="s">
        <v>206</v>
      </c>
      <c r="C282" s="153" t="s">
        <v>6</v>
      </c>
      <c r="D282" s="200" t="s">
        <v>31</v>
      </c>
      <c r="E282" s="154">
        <f>_xlfn.IFNA(INDEX('SD-ISD Debt,Sinking,Recr'!K:K, MATCH($B282, 'SD-ISD Debt,Sinking,Recr'!$B:$B, 0)), 0)</f>
        <v>105779.94</v>
      </c>
      <c r="F282" s="154">
        <f>_xlfn.IFNA(INDEX('SD-ISD Debt,Sinking,Recr'!V:V, MATCH($B282, 'SD-ISD Debt,Sinking,Recr'!$B:$B, 0)), 0)</f>
        <v>5573.43</v>
      </c>
      <c r="G282" s="154">
        <f>_xlfn.IFNA(INDEX('SD-ISD Debt,Sinking,Recr'!AI:AI, MATCH($B282, 'SD-ISD Debt,Sinking,Recr'!$B:$B, 0)), 0)</f>
        <v>0</v>
      </c>
      <c r="H282" s="154">
        <f>_xlfn.IFNA(INDEX('SD Hold Harmless'!N:N, MATCH($B282, 'SD Hold Harmless'!$B:$B, 0)), 0)</f>
        <v>0</v>
      </c>
      <c r="I282" s="154">
        <f>_xlfn.IFNA(INDEX('SD Out of Formula'!J:J, MATCH($B282, 'SD Out of Formula'!$B:$B, 0)), 0)</f>
        <v>0</v>
      </c>
      <c r="J282" s="154">
        <f>_xlfn.IFNA(INDEX('ISD Operating'!P:P, MATCH($B282, 'ISD Operating'!$B:$B, 0)), 0)</f>
        <v>0</v>
      </c>
      <c r="K282" s="154">
        <f>_xlfn.IFNA(INDEX('ISD Operating'!AA:AA, MATCH($B282, 'ISD Operating'!$B:$B, 0)), 0)</f>
        <v>0</v>
      </c>
      <c r="L282" s="154">
        <f>_xlfn.IFNA(INDEX('ISD Operating'!AL:AL, MATCH($B282, 'ISD Operating'!$B:$B, 0)), 0)</f>
        <v>0</v>
      </c>
      <c r="M282" s="154">
        <f>_xlfn.IFNA(INDEX('ISD Operating'!AW:AW, MATCH($B282, 'ISD Operating'!B:B, 0)), 0)</f>
        <v>0</v>
      </c>
      <c r="N282" s="155">
        <f t="shared" si="12"/>
        <v>111353.37</v>
      </c>
      <c r="O282" s="180" t="s">
        <v>1679</v>
      </c>
      <c r="P282" s="180">
        <f t="shared" si="13"/>
        <v>111353.37</v>
      </c>
      <c r="Q282" s="180">
        <f t="shared" si="14"/>
        <v>0</v>
      </c>
      <c r="R282" s="1"/>
    </row>
    <row r="283" spans="1:18" ht="12.75" x14ac:dyDescent="0.2">
      <c r="A283" s="159" t="s">
        <v>1156</v>
      </c>
      <c r="B283" s="152" t="s">
        <v>239</v>
      </c>
      <c r="C283" s="153" t="s">
        <v>6</v>
      </c>
      <c r="D283" s="200" t="s">
        <v>31</v>
      </c>
      <c r="E283" s="154">
        <f>_xlfn.IFNA(INDEX('SD-ISD Debt,Sinking,Recr'!K:K, MATCH($B283, 'SD-ISD Debt,Sinking,Recr'!$B:$B, 0)), 0)</f>
        <v>3849.39</v>
      </c>
      <c r="F283" s="154">
        <f>_xlfn.IFNA(INDEX('SD-ISD Debt,Sinking,Recr'!V:V, MATCH($B283, 'SD-ISD Debt,Sinking,Recr'!$B:$B, 0)), 0)</f>
        <v>226.22</v>
      </c>
      <c r="G283" s="154">
        <f>_xlfn.IFNA(INDEX('SD-ISD Debt,Sinking,Recr'!AI:AI, MATCH($B283, 'SD-ISD Debt,Sinking,Recr'!$B:$B, 0)), 0)</f>
        <v>607.27</v>
      </c>
      <c r="H283" s="154">
        <f>_xlfn.IFNA(INDEX('SD Hold Harmless'!N:N, MATCH($B283, 'SD Hold Harmless'!$B:$B, 0)), 0)</f>
        <v>0</v>
      </c>
      <c r="I283" s="154">
        <f>_xlfn.IFNA(INDEX('SD Out of Formula'!J:J, MATCH($B283, 'SD Out of Formula'!$B:$B, 0)), 0)</f>
        <v>0</v>
      </c>
      <c r="J283" s="154">
        <f>_xlfn.IFNA(INDEX('ISD Operating'!P:P, MATCH($B283, 'ISD Operating'!$B:$B, 0)), 0)</f>
        <v>0</v>
      </c>
      <c r="K283" s="154">
        <f>_xlfn.IFNA(INDEX('ISD Operating'!AA:AA, MATCH($B283, 'ISD Operating'!$B:$B, 0)), 0)</f>
        <v>0</v>
      </c>
      <c r="L283" s="154">
        <f>_xlfn.IFNA(INDEX('ISD Operating'!AL:AL, MATCH($B283, 'ISD Operating'!$B:$B, 0)), 0)</f>
        <v>0</v>
      </c>
      <c r="M283" s="154">
        <f>_xlfn.IFNA(INDEX('ISD Operating'!AW:AW, MATCH($B283, 'ISD Operating'!B:B, 0)), 0)</f>
        <v>0</v>
      </c>
      <c r="N283" s="155">
        <f t="shared" si="12"/>
        <v>4682.8799999999992</v>
      </c>
      <c r="O283" s="180" t="s">
        <v>1679</v>
      </c>
      <c r="P283" s="180">
        <f t="shared" si="13"/>
        <v>4682.8799999999992</v>
      </c>
      <c r="Q283" s="180">
        <f t="shared" si="14"/>
        <v>0</v>
      </c>
      <c r="R283" s="1"/>
    </row>
    <row r="284" spans="1:18" ht="12.75" x14ac:dyDescent="0.2">
      <c r="A284" s="159" t="s">
        <v>1157</v>
      </c>
      <c r="B284" s="152" t="s">
        <v>270</v>
      </c>
      <c r="C284" s="153" t="s">
        <v>6</v>
      </c>
      <c r="D284" s="200" t="s">
        <v>31</v>
      </c>
      <c r="E284" s="154">
        <f>_xlfn.IFNA(INDEX('SD-ISD Debt,Sinking,Recr'!K:K, MATCH($B284, 'SD-ISD Debt,Sinking,Recr'!$B:$B, 0)), 0)</f>
        <v>441569.51</v>
      </c>
      <c r="F284" s="154">
        <f>_xlfn.IFNA(INDEX('SD-ISD Debt,Sinking,Recr'!V:V, MATCH($B284, 'SD-ISD Debt,Sinking,Recr'!$B:$B, 0)), 0)</f>
        <v>0</v>
      </c>
      <c r="G284" s="154">
        <f>_xlfn.IFNA(INDEX('SD-ISD Debt,Sinking,Recr'!AI:AI, MATCH($B284, 'SD-ISD Debt,Sinking,Recr'!$B:$B, 0)), 0)</f>
        <v>68963.149999999994</v>
      </c>
      <c r="H284" s="154">
        <f>_xlfn.IFNA(INDEX('SD Hold Harmless'!N:N, MATCH($B284, 'SD Hold Harmless'!$B:$B, 0)), 0)</f>
        <v>0</v>
      </c>
      <c r="I284" s="154">
        <f>_xlfn.IFNA(INDEX('SD Out of Formula'!J:J, MATCH($B284, 'SD Out of Formula'!$B:$B, 0)), 0)</f>
        <v>0</v>
      </c>
      <c r="J284" s="154">
        <f>_xlfn.IFNA(INDEX('ISD Operating'!P:P, MATCH($B284, 'ISD Operating'!$B:$B, 0)), 0)</f>
        <v>0</v>
      </c>
      <c r="K284" s="154">
        <f>_xlfn.IFNA(INDEX('ISD Operating'!AA:AA, MATCH($B284, 'ISD Operating'!$B:$B, 0)), 0)</f>
        <v>0</v>
      </c>
      <c r="L284" s="154">
        <f>_xlfn.IFNA(INDEX('ISD Operating'!AL:AL, MATCH($B284, 'ISD Operating'!$B:$B, 0)), 0)</f>
        <v>0</v>
      </c>
      <c r="M284" s="154">
        <f>_xlfn.IFNA(INDEX('ISD Operating'!AW:AW, MATCH($B284, 'ISD Operating'!B:B, 0)), 0)</f>
        <v>0</v>
      </c>
      <c r="N284" s="155">
        <f t="shared" si="12"/>
        <v>510532.66000000003</v>
      </c>
      <c r="O284" s="180" t="s">
        <v>1679</v>
      </c>
      <c r="P284" s="180">
        <f t="shared" si="13"/>
        <v>510532.66000000003</v>
      </c>
      <c r="Q284" s="180">
        <f t="shared" si="14"/>
        <v>0</v>
      </c>
      <c r="R284" s="1"/>
    </row>
    <row r="285" spans="1:18" ht="12.75" x14ac:dyDescent="0.2">
      <c r="A285" s="159" t="s">
        <v>1158</v>
      </c>
      <c r="B285" s="152" t="s">
        <v>295</v>
      </c>
      <c r="C285" s="153" t="s">
        <v>6</v>
      </c>
      <c r="D285" s="200" t="s">
        <v>31</v>
      </c>
      <c r="E285" s="154">
        <f>_xlfn.IFNA(INDEX('SD-ISD Debt,Sinking,Recr'!K:K, MATCH($B285, 'SD-ISD Debt,Sinking,Recr'!$B:$B, 0)), 0)</f>
        <v>14932.61</v>
      </c>
      <c r="F285" s="154">
        <f>_xlfn.IFNA(INDEX('SD-ISD Debt,Sinking,Recr'!V:V, MATCH($B285, 'SD-ISD Debt,Sinking,Recr'!$B:$B, 0)), 0)</f>
        <v>2672.89</v>
      </c>
      <c r="G285" s="154">
        <f>_xlfn.IFNA(INDEX('SD-ISD Debt,Sinking,Recr'!AI:AI, MATCH($B285, 'SD-ISD Debt,Sinking,Recr'!$B:$B, 0)), 0)</f>
        <v>0</v>
      </c>
      <c r="H285" s="154">
        <f>_xlfn.IFNA(INDEX('SD Hold Harmless'!N:N, MATCH($B285, 'SD Hold Harmless'!$B:$B, 0)), 0)</f>
        <v>0</v>
      </c>
      <c r="I285" s="154">
        <f>_xlfn.IFNA(INDEX('SD Out of Formula'!J:J, MATCH($B285, 'SD Out of Formula'!$B:$B, 0)), 0)</f>
        <v>0</v>
      </c>
      <c r="J285" s="154">
        <f>_xlfn.IFNA(INDEX('ISD Operating'!P:P, MATCH($B285, 'ISD Operating'!$B:$B, 0)), 0)</f>
        <v>0</v>
      </c>
      <c r="K285" s="154">
        <f>_xlfn.IFNA(INDEX('ISD Operating'!AA:AA, MATCH($B285, 'ISD Operating'!$B:$B, 0)), 0)</f>
        <v>0</v>
      </c>
      <c r="L285" s="154">
        <f>_xlfn.IFNA(INDEX('ISD Operating'!AL:AL, MATCH($B285, 'ISD Operating'!$B:$B, 0)), 0)</f>
        <v>0</v>
      </c>
      <c r="M285" s="154">
        <f>_xlfn.IFNA(INDEX('ISD Operating'!AW:AW, MATCH($B285, 'ISD Operating'!B:B, 0)), 0)</f>
        <v>0</v>
      </c>
      <c r="N285" s="155">
        <f t="shared" si="12"/>
        <v>17605.5</v>
      </c>
      <c r="O285" s="180" t="s">
        <v>1679</v>
      </c>
      <c r="P285" s="180">
        <f t="shared" si="13"/>
        <v>17605.5</v>
      </c>
      <c r="Q285" s="180">
        <f t="shared" si="14"/>
        <v>0</v>
      </c>
      <c r="R285" s="1"/>
    </row>
    <row r="286" spans="1:18" ht="12.75" x14ac:dyDescent="0.2">
      <c r="A286" s="159" t="s">
        <v>1159</v>
      </c>
      <c r="B286" s="152" t="s">
        <v>303</v>
      </c>
      <c r="C286" s="153" t="s">
        <v>6</v>
      </c>
      <c r="D286" s="200" t="s">
        <v>1160</v>
      </c>
      <c r="E286" s="154">
        <f>_xlfn.IFNA(INDEX('SD-ISD Debt,Sinking,Recr'!K:K, MATCH($B286, 'SD-ISD Debt,Sinking,Recr'!$B:$B, 0)), 0)</f>
        <v>0</v>
      </c>
      <c r="F286" s="154">
        <f>_xlfn.IFNA(INDEX('SD-ISD Debt,Sinking,Recr'!V:V, MATCH($B286, 'SD-ISD Debt,Sinking,Recr'!$B:$B, 0)), 0)</f>
        <v>24958.95</v>
      </c>
      <c r="G286" s="154">
        <f>_xlfn.IFNA(INDEX('SD-ISD Debt,Sinking,Recr'!AI:AI, MATCH($B286, 'SD-ISD Debt,Sinking,Recr'!$B:$B, 0)), 0)</f>
        <v>0</v>
      </c>
      <c r="H286" s="154">
        <f>_xlfn.IFNA(INDEX('SD Hold Harmless'!N:N, MATCH($B286, 'SD Hold Harmless'!$B:$B, 0)), 0)</f>
        <v>0</v>
      </c>
      <c r="I286" s="154">
        <f>_xlfn.IFNA(INDEX('SD Out of Formula'!J:J, MATCH($B286, 'SD Out of Formula'!$B:$B, 0)), 0)</f>
        <v>0</v>
      </c>
      <c r="J286" s="154">
        <f>_xlfn.IFNA(INDEX('ISD Operating'!P:P, MATCH($B286, 'ISD Operating'!$B:$B, 0)), 0)</f>
        <v>0</v>
      </c>
      <c r="K286" s="154">
        <f>_xlfn.IFNA(INDEX('ISD Operating'!AA:AA, MATCH($B286, 'ISD Operating'!$B:$B, 0)), 0)</f>
        <v>0</v>
      </c>
      <c r="L286" s="154">
        <f>_xlfn.IFNA(INDEX('ISD Operating'!AL:AL, MATCH($B286, 'ISD Operating'!$B:$B, 0)), 0)</f>
        <v>0</v>
      </c>
      <c r="M286" s="154">
        <f>_xlfn.IFNA(INDEX('ISD Operating'!AW:AW, MATCH($B286, 'ISD Operating'!B:B, 0)), 0)</f>
        <v>0</v>
      </c>
      <c r="N286" s="155">
        <f t="shared" si="12"/>
        <v>24958.95</v>
      </c>
      <c r="O286" s="180" t="s">
        <v>1679</v>
      </c>
      <c r="P286" s="180">
        <f t="shared" si="13"/>
        <v>24958.95</v>
      </c>
      <c r="Q286" s="180">
        <f t="shared" si="14"/>
        <v>0</v>
      </c>
      <c r="R286" s="1"/>
    </row>
    <row r="287" spans="1:18" ht="12.75" x14ac:dyDescent="0.2">
      <c r="A287" s="159" t="s">
        <v>1161</v>
      </c>
      <c r="B287" s="152" t="s">
        <v>377</v>
      </c>
      <c r="C287" s="153" t="s">
        <v>6</v>
      </c>
      <c r="D287" s="200" t="s">
        <v>31</v>
      </c>
      <c r="E287" s="154">
        <f>_xlfn.IFNA(INDEX('SD-ISD Debt,Sinking,Recr'!K:K, MATCH($B287, 'SD-ISD Debt,Sinking,Recr'!$B:$B, 0)), 0)</f>
        <v>0</v>
      </c>
      <c r="F287" s="154">
        <f>_xlfn.IFNA(INDEX('SD-ISD Debt,Sinking,Recr'!V:V, MATCH($B287, 'SD-ISD Debt,Sinking,Recr'!$B:$B, 0)), 0)</f>
        <v>0</v>
      </c>
      <c r="G287" s="154">
        <f>_xlfn.IFNA(INDEX('SD-ISD Debt,Sinking,Recr'!AI:AI, MATCH($B287, 'SD-ISD Debt,Sinking,Recr'!$B:$B, 0)), 0)</f>
        <v>0</v>
      </c>
      <c r="H287" s="154">
        <f>_xlfn.IFNA(INDEX('SD Hold Harmless'!N:N, MATCH($B287, 'SD Hold Harmless'!$B:$B, 0)), 0)</f>
        <v>0</v>
      </c>
      <c r="I287" s="154">
        <f>_xlfn.IFNA(INDEX('SD Out of Formula'!J:J, MATCH($B287, 'SD Out of Formula'!$B:$B, 0)), 0)</f>
        <v>0</v>
      </c>
      <c r="J287" s="154">
        <f>_xlfn.IFNA(INDEX('ISD Operating'!P:P, MATCH($B287, 'ISD Operating'!$B:$B, 0)), 0)</f>
        <v>0</v>
      </c>
      <c r="K287" s="154">
        <f>_xlfn.IFNA(INDEX('ISD Operating'!AA:AA, MATCH($B287, 'ISD Operating'!$B:$B, 0)), 0)</f>
        <v>0</v>
      </c>
      <c r="L287" s="154">
        <f>_xlfn.IFNA(INDEX('ISD Operating'!AL:AL, MATCH($B287, 'ISD Operating'!$B:$B, 0)), 0)</f>
        <v>0</v>
      </c>
      <c r="M287" s="154">
        <f>_xlfn.IFNA(INDEX('ISD Operating'!AW:AW, MATCH($B287, 'ISD Operating'!B:B, 0)), 0)</f>
        <v>0</v>
      </c>
      <c r="N287" s="155">
        <f t="shared" si="12"/>
        <v>0</v>
      </c>
      <c r="O287" s="180" t="s">
        <v>1573</v>
      </c>
      <c r="P287" s="180">
        <f t="shared" si="13"/>
        <v>0</v>
      </c>
      <c r="Q287" s="180">
        <f t="shared" si="14"/>
        <v>0</v>
      </c>
      <c r="R287" s="1"/>
    </row>
    <row r="288" spans="1:18" ht="12.75" x14ac:dyDescent="0.2">
      <c r="A288" s="159" t="s">
        <v>1162</v>
      </c>
      <c r="B288" s="152" t="s">
        <v>378</v>
      </c>
      <c r="C288" s="153" t="s">
        <v>6</v>
      </c>
      <c r="D288" s="200" t="s">
        <v>1160</v>
      </c>
      <c r="E288" s="154">
        <f>_xlfn.IFNA(INDEX('SD-ISD Debt,Sinking,Recr'!K:K, MATCH($B288, 'SD-ISD Debt,Sinking,Recr'!$B:$B, 0)), 0)</f>
        <v>129893.01</v>
      </c>
      <c r="F288" s="154">
        <f>_xlfn.IFNA(INDEX('SD-ISD Debt,Sinking,Recr'!V:V, MATCH($B288, 'SD-ISD Debt,Sinking,Recr'!$B:$B, 0)), 0)</f>
        <v>0</v>
      </c>
      <c r="G288" s="154">
        <f>_xlfn.IFNA(INDEX('SD-ISD Debt,Sinking,Recr'!AI:AI, MATCH($B288, 'SD-ISD Debt,Sinking,Recr'!$B:$B, 0)), 0)</f>
        <v>0</v>
      </c>
      <c r="H288" s="154">
        <f>_xlfn.IFNA(INDEX('SD Hold Harmless'!N:N, MATCH($B288, 'SD Hold Harmless'!$B:$B, 0)), 0)</f>
        <v>0</v>
      </c>
      <c r="I288" s="154">
        <f>_xlfn.IFNA(INDEX('SD Out of Formula'!J:J, MATCH($B288, 'SD Out of Formula'!$B:$B, 0)), 0)</f>
        <v>0</v>
      </c>
      <c r="J288" s="154">
        <f>_xlfn.IFNA(INDEX('ISD Operating'!P:P, MATCH($B288, 'ISD Operating'!$B:$B, 0)), 0)</f>
        <v>0</v>
      </c>
      <c r="K288" s="154">
        <f>_xlfn.IFNA(INDEX('ISD Operating'!AA:AA, MATCH($B288, 'ISD Operating'!$B:$B, 0)), 0)</f>
        <v>0</v>
      </c>
      <c r="L288" s="154">
        <f>_xlfn.IFNA(INDEX('ISD Operating'!AL:AL, MATCH($B288, 'ISD Operating'!$B:$B, 0)), 0)</f>
        <v>0</v>
      </c>
      <c r="M288" s="154">
        <f>_xlfn.IFNA(INDEX('ISD Operating'!AW:AW, MATCH($B288, 'ISD Operating'!B:B, 0)), 0)</f>
        <v>0</v>
      </c>
      <c r="N288" s="155">
        <f t="shared" si="12"/>
        <v>129893.01</v>
      </c>
      <c r="O288" s="180" t="s">
        <v>1679</v>
      </c>
      <c r="P288" s="180">
        <f t="shared" si="13"/>
        <v>129893.01</v>
      </c>
      <c r="Q288" s="180">
        <f t="shared" si="14"/>
        <v>0</v>
      </c>
      <c r="R288" s="1"/>
    </row>
    <row r="289" spans="1:18" ht="38.25" x14ac:dyDescent="0.2">
      <c r="A289" s="159" t="s">
        <v>1163</v>
      </c>
      <c r="B289" s="152" t="s">
        <v>379</v>
      </c>
      <c r="C289" s="153" t="s">
        <v>6</v>
      </c>
      <c r="D289" s="200" t="s">
        <v>1164</v>
      </c>
      <c r="E289" s="154">
        <f>_xlfn.IFNA(INDEX('SD-ISD Debt,Sinking,Recr'!K:K, MATCH($B289, 'SD-ISD Debt,Sinking,Recr'!$B:$B, 0)), 0)</f>
        <v>6264.64</v>
      </c>
      <c r="F289" s="154">
        <f>_xlfn.IFNA(INDEX('SD-ISD Debt,Sinking,Recr'!V:V, MATCH($B289, 'SD-ISD Debt,Sinking,Recr'!$B:$B, 0)), 0)</f>
        <v>701.14</v>
      </c>
      <c r="G289" s="154">
        <f>_xlfn.IFNA(INDEX('SD-ISD Debt,Sinking,Recr'!AI:AI, MATCH($B289, 'SD-ISD Debt,Sinking,Recr'!$B:$B, 0)), 0)</f>
        <v>0</v>
      </c>
      <c r="H289" s="154">
        <f>_xlfn.IFNA(INDEX('SD Hold Harmless'!N:N, MATCH($B289, 'SD Hold Harmless'!$B:$B, 0)), 0)</f>
        <v>0</v>
      </c>
      <c r="I289" s="154">
        <f>_xlfn.IFNA(INDEX('SD Out of Formula'!J:J, MATCH($B289, 'SD Out of Formula'!$B:$B, 0)), 0)</f>
        <v>0</v>
      </c>
      <c r="J289" s="154">
        <f>_xlfn.IFNA(INDEX('ISD Operating'!P:P, MATCH($B289, 'ISD Operating'!$B:$B, 0)), 0)</f>
        <v>0</v>
      </c>
      <c r="K289" s="154">
        <f>_xlfn.IFNA(INDEX('ISD Operating'!AA:AA, MATCH($B289, 'ISD Operating'!$B:$B, 0)), 0)</f>
        <v>0</v>
      </c>
      <c r="L289" s="154">
        <f>_xlfn.IFNA(INDEX('ISD Operating'!AL:AL, MATCH($B289, 'ISD Operating'!$B:$B, 0)), 0)</f>
        <v>0</v>
      </c>
      <c r="M289" s="154">
        <f>_xlfn.IFNA(INDEX('ISD Operating'!AW:AW, MATCH($B289, 'ISD Operating'!B:B, 0)), 0)</f>
        <v>0</v>
      </c>
      <c r="N289" s="155">
        <f t="shared" si="12"/>
        <v>6965.7800000000007</v>
      </c>
      <c r="O289" s="180" t="s">
        <v>1679</v>
      </c>
      <c r="P289" s="180">
        <f t="shared" si="13"/>
        <v>6965.7800000000007</v>
      </c>
      <c r="Q289" s="180">
        <f t="shared" si="14"/>
        <v>0</v>
      </c>
      <c r="R289" s="1"/>
    </row>
    <row r="290" spans="1:18" ht="12.75" x14ac:dyDescent="0.2">
      <c r="A290" s="159" t="s">
        <v>1165</v>
      </c>
      <c r="B290" s="152" t="s">
        <v>381</v>
      </c>
      <c r="C290" s="153" t="s">
        <v>6</v>
      </c>
      <c r="D290" s="200" t="s">
        <v>31</v>
      </c>
      <c r="E290" s="154">
        <f>_xlfn.IFNA(INDEX('SD-ISD Debt,Sinking,Recr'!K:K, MATCH($B290, 'SD-ISD Debt,Sinking,Recr'!$B:$B, 0)), 0)</f>
        <v>210260.4</v>
      </c>
      <c r="F290" s="154">
        <f>_xlfn.IFNA(INDEX('SD-ISD Debt,Sinking,Recr'!V:V, MATCH($B290, 'SD-ISD Debt,Sinking,Recr'!$B:$B, 0)), 0)</f>
        <v>78252.55</v>
      </c>
      <c r="G290" s="154">
        <f>_xlfn.IFNA(INDEX('SD-ISD Debt,Sinking,Recr'!AI:AI, MATCH($B290, 'SD-ISD Debt,Sinking,Recr'!$B:$B, 0)), 0)</f>
        <v>0</v>
      </c>
      <c r="H290" s="154">
        <f>_xlfn.IFNA(INDEX('SD Hold Harmless'!N:N, MATCH($B290, 'SD Hold Harmless'!$B:$B, 0)), 0)</f>
        <v>0</v>
      </c>
      <c r="I290" s="154">
        <f>_xlfn.IFNA(INDEX('SD Out of Formula'!J:J, MATCH($B290, 'SD Out of Formula'!$B:$B, 0)), 0)</f>
        <v>0</v>
      </c>
      <c r="J290" s="154">
        <f>_xlfn.IFNA(INDEX('ISD Operating'!P:P, MATCH($B290, 'ISD Operating'!$B:$B, 0)), 0)</f>
        <v>0</v>
      </c>
      <c r="K290" s="154">
        <f>_xlfn.IFNA(INDEX('ISD Operating'!AA:AA, MATCH($B290, 'ISD Operating'!$B:$B, 0)), 0)</f>
        <v>0</v>
      </c>
      <c r="L290" s="154">
        <f>_xlfn.IFNA(INDEX('ISD Operating'!AL:AL, MATCH($B290, 'ISD Operating'!$B:$B, 0)), 0)</f>
        <v>0</v>
      </c>
      <c r="M290" s="154">
        <f>_xlfn.IFNA(INDEX('ISD Operating'!AW:AW, MATCH($B290, 'ISD Operating'!B:B, 0)), 0)</f>
        <v>0</v>
      </c>
      <c r="N290" s="155">
        <f t="shared" si="12"/>
        <v>288512.95</v>
      </c>
      <c r="O290" s="180" t="s">
        <v>1679</v>
      </c>
      <c r="P290" s="180">
        <f t="shared" si="13"/>
        <v>288512.95</v>
      </c>
      <c r="Q290" s="180">
        <f t="shared" si="14"/>
        <v>0</v>
      </c>
      <c r="R290" s="1"/>
    </row>
    <row r="291" spans="1:18" ht="12.75" x14ac:dyDescent="0.2">
      <c r="A291" s="159" t="s">
        <v>1166</v>
      </c>
      <c r="B291" s="152" t="s">
        <v>416</v>
      </c>
      <c r="C291" s="153" t="s">
        <v>6</v>
      </c>
      <c r="D291" s="200" t="s">
        <v>1167</v>
      </c>
      <c r="E291" s="154">
        <f>_xlfn.IFNA(INDEX('SD-ISD Debt,Sinking,Recr'!K:K, MATCH($B291, 'SD-ISD Debt,Sinking,Recr'!$B:$B, 0)), 0)</f>
        <v>8539.2999999999993</v>
      </c>
      <c r="F291" s="154">
        <f>_xlfn.IFNA(INDEX('SD-ISD Debt,Sinking,Recr'!V:V, MATCH($B291, 'SD-ISD Debt,Sinking,Recr'!$B:$B, 0)), 0)</f>
        <v>0</v>
      </c>
      <c r="G291" s="154">
        <f>_xlfn.IFNA(INDEX('SD-ISD Debt,Sinking,Recr'!AI:AI, MATCH($B291, 'SD-ISD Debt,Sinking,Recr'!$B:$B, 0)), 0)</f>
        <v>0</v>
      </c>
      <c r="H291" s="154">
        <f>_xlfn.IFNA(INDEX('SD Hold Harmless'!N:N, MATCH($B291, 'SD Hold Harmless'!$B:$B, 0)), 0)</f>
        <v>0</v>
      </c>
      <c r="I291" s="154">
        <f>_xlfn.IFNA(INDEX('SD Out of Formula'!J:J, MATCH($B291, 'SD Out of Formula'!$B:$B, 0)), 0)</f>
        <v>0</v>
      </c>
      <c r="J291" s="154">
        <f>_xlfn.IFNA(INDEX('ISD Operating'!P:P, MATCH($B291, 'ISD Operating'!$B:$B, 0)), 0)</f>
        <v>0</v>
      </c>
      <c r="K291" s="154">
        <f>_xlfn.IFNA(INDEX('ISD Operating'!AA:AA, MATCH($B291, 'ISD Operating'!$B:$B, 0)), 0)</f>
        <v>0</v>
      </c>
      <c r="L291" s="154">
        <f>_xlfn.IFNA(INDEX('ISD Operating'!AL:AL, MATCH($B291, 'ISD Operating'!$B:$B, 0)), 0)</f>
        <v>0</v>
      </c>
      <c r="M291" s="154">
        <f>_xlfn.IFNA(INDEX('ISD Operating'!AW:AW, MATCH($B291, 'ISD Operating'!B:B, 0)), 0)</f>
        <v>0</v>
      </c>
      <c r="N291" s="155">
        <f t="shared" si="12"/>
        <v>8539.2999999999993</v>
      </c>
      <c r="O291" s="180" t="s">
        <v>1679</v>
      </c>
      <c r="P291" s="180">
        <f t="shared" si="13"/>
        <v>8539.2999999999993</v>
      </c>
      <c r="Q291" s="180">
        <f t="shared" si="14"/>
        <v>0</v>
      </c>
      <c r="R291" s="1"/>
    </row>
    <row r="292" spans="1:18" ht="12.75" x14ac:dyDescent="0.2">
      <c r="A292" s="159" t="s">
        <v>1168</v>
      </c>
      <c r="B292" s="152" t="s">
        <v>563</v>
      </c>
      <c r="C292" s="153" t="s">
        <v>6</v>
      </c>
      <c r="D292" s="200" t="s">
        <v>31</v>
      </c>
      <c r="E292" s="154">
        <f>_xlfn.IFNA(INDEX('SD-ISD Debt,Sinking,Recr'!K:K, MATCH($B292, 'SD-ISD Debt,Sinking,Recr'!$B:$B, 0)), 0)</f>
        <v>125714.93</v>
      </c>
      <c r="F292" s="154">
        <f>_xlfn.IFNA(INDEX('SD-ISD Debt,Sinking,Recr'!V:V, MATCH($B292, 'SD-ISD Debt,Sinking,Recr'!$B:$B, 0)), 0)</f>
        <v>0</v>
      </c>
      <c r="G292" s="154">
        <f>_xlfn.IFNA(INDEX('SD-ISD Debt,Sinking,Recr'!AI:AI, MATCH($B292, 'SD-ISD Debt,Sinking,Recr'!$B:$B, 0)), 0)</f>
        <v>17800.62</v>
      </c>
      <c r="H292" s="154">
        <f>_xlfn.IFNA(INDEX('SD Hold Harmless'!N:N, MATCH($B292, 'SD Hold Harmless'!$B:$B, 0)), 0)</f>
        <v>0</v>
      </c>
      <c r="I292" s="154">
        <f>_xlfn.IFNA(INDEX('SD Out of Formula'!J:J, MATCH($B292, 'SD Out of Formula'!$B:$B, 0)), 0)</f>
        <v>0</v>
      </c>
      <c r="J292" s="154">
        <f>_xlfn.IFNA(INDEX('ISD Operating'!P:P, MATCH($B292, 'ISD Operating'!$B:$B, 0)), 0)</f>
        <v>0</v>
      </c>
      <c r="K292" s="154">
        <f>_xlfn.IFNA(INDEX('ISD Operating'!AA:AA, MATCH($B292, 'ISD Operating'!$B:$B, 0)), 0)</f>
        <v>0</v>
      </c>
      <c r="L292" s="154">
        <f>_xlfn.IFNA(INDEX('ISD Operating'!AL:AL, MATCH($B292, 'ISD Operating'!$B:$B, 0)), 0)</f>
        <v>0</v>
      </c>
      <c r="M292" s="154">
        <f>_xlfn.IFNA(INDEX('ISD Operating'!AW:AW, MATCH($B292, 'ISD Operating'!B:B, 0)), 0)</f>
        <v>0</v>
      </c>
      <c r="N292" s="155">
        <f t="shared" si="12"/>
        <v>143515.54999999999</v>
      </c>
      <c r="O292" s="180" t="s">
        <v>1679</v>
      </c>
      <c r="P292" s="180">
        <f t="shared" si="13"/>
        <v>143515.54999999999</v>
      </c>
      <c r="Q292" s="180">
        <f t="shared" si="14"/>
        <v>0</v>
      </c>
      <c r="R292" s="1"/>
    </row>
    <row r="293" spans="1:18" ht="12.75" x14ac:dyDescent="0.2">
      <c r="A293" s="159" t="s">
        <v>1169</v>
      </c>
      <c r="B293" s="152" t="s">
        <v>595</v>
      </c>
      <c r="C293" s="153" t="s">
        <v>6</v>
      </c>
      <c r="D293" s="200" t="s">
        <v>1160</v>
      </c>
      <c r="E293" s="154">
        <f>_xlfn.IFNA(INDEX('SD-ISD Debt,Sinking,Recr'!K:K, MATCH($B293, 'SD-ISD Debt,Sinking,Recr'!$B:$B, 0)), 0)</f>
        <v>41843.160000000003</v>
      </c>
      <c r="F293" s="154">
        <f>_xlfn.IFNA(INDEX('SD-ISD Debt,Sinking,Recr'!V:V, MATCH($B293, 'SD-ISD Debt,Sinking,Recr'!$B:$B, 0)), 0)</f>
        <v>9348.2000000000007</v>
      </c>
      <c r="G293" s="154">
        <f>_xlfn.IFNA(INDEX('SD-ISD Debt,Sinking,Recr'!AI:AI, MATCH($B293, 'SD-ISD Debt,Sinking,Recr'!$B:$B, 0)), 0)</f>
        <v>0</v>
      </c>
      <c r="H293" s="154">
        <f>_xlfn.IFNA(INDEX('SD Hold Harmless'!N:N, MATCH($B293, 'SD Hold Harmless'!$B:$B, 0)), 0)</f>
        <v>0</v>
      </c>
      <c r="I293" s="154">
        <f>_xlfn.IFNA(INDEX('SD Out of Formula'!J:J, MATCH($B293, 'SD Out of Formula'!$B:$B, 0)), 0)</f>
        <v>0</v>
      </c>
      <c r="J293" s="154">
        <f>_xlfn.IFNA(INDEX('ISD Operating'!P:P, MATCH($B293, 'ISD Operating'!$B:$B, 0)), 0)</f>
        <v>0</v>
      </c>
      <c r="K293" s="154">
        <f>_xlfn.IFNA(INDEX('ISD Operating'!AA:AA, MATCH($B293, 'ISD Operating'!$B:$B, 0)), 0)</f>
        <v>0</v>
      </c>
      <c r="L293" s="154">
        <f>_xlfn.IFNA(INDEX('ISD Operating'!AL:AL, MATCH($B293, 'ISD Operating'!$B:$B, 0)), 0)</f>
        <v>0</v>
      </c>
      <c r="M293" s="154">
        <f>_xlfn.IFNA(INDEX('ISD Operating'!AW:AW, MATCH($B293, 'ISD Operating'!B:B, 0)), 0)</f>
        <v>0</v>
      </c>
      <c r="N293" s="155">
        <f t="shared" si="12"/>
        <v>51191.360000000001</v>
      </c>
      <c r="O293" s="180" t="s">
        <v>1679</v>
      </c>
      <c r="P293" s="180">
        <f t="shared" si="13"/>
        <v>51191.360000000001</v>
      </c>
      <c r="Q293" s="180">
        <f t="shared" si="14"/>
        <v>0</v>
      </c>
      <c r="R293" s="1"/>
    </row>
    <row r="294" spans="1:18" ht="12.75" x14ac:dyDescent="0.2">
      <c r="A294" s="159" t="s">
        <v>1170</v>
      </c>
      <c r="B294" s="152" t="s">
        <v>305</v>
      </c>
      <c r="C294" s="153" t="s">
        <v>6</v>
      </c>
      <c r="D294" s="200" t="s">
        <v>160</v>
      </c>
      <c r="E294" s="154">
        <f>_xlfn.IFNA(INDEX('SD-ISD Debt,Sinking,Recr'!K:K, MATCH($B294, 'SD-ISD Debt,Sinking,Recr'!$B:$B, 0)), 0)</f>
        <v>0</v>
      </c>
      <c r="F294" s="154">
        <f>_xlfn.IFNA(INDEX('SD-ISD Debt,Sinking,Recr'!V:V, MATCH($B294, 'SD-ISD Debt,Sinking,Recr'!$B:$B, 0)), 0)</f>
        <v>0</v>
      </c>
      <c r="G294" s="154">
        <f>_xlfn.IFNA(INDEX('SD-ISD Debt,Sinking,Recr'!AI:AI, MATCH($B294, 'SD-ISD Debt,Sinking,Recr'!$B:$B, 0)), 0)</f>
        <v>0</v>
      </c>
      <c r="H294" s="154">
        <f>_xlfn.IFNA(INDEX('SD Hold Harmless'!N:N, MATCH($B294, 'SD Hold Harmless'!$B:$B, 0)), 0)</f>
        <v>0</v>
      </c>
      <c r="I294" s="154">
        <f>_xlfn.IFNA(INDEX('SD Out of Formula'!J:J, MATCH($B294, 'SD Out of Formula'!$B:$B, 0)), 0)</f>
        <v>0</v>
      </c>
      <c r="J294" s="154">
        <f>_xlfn.IFNA(INDEX('ISD Operating'!P:P, MATCH($B294, 'ISD Operating'!$B:$B, 0)), 0)</f>
        <v>0</v>
      </c>
      <c r="K294" s="154">
        <f>_xlfn.IFNA(INDEX('ISD Operating'!AA:AA, MATCH($B294, 'ISD Operating'!$B:$B, 0)), 0)</f>
        <v>0</v>
      </c>
      <c r="L294" s="154">
        <f>_xlfn.IFNA(INDEX('ISD Operating'!AL:AL, MATCH($B294, 'ISD Operating'!$B:$B, 0)), 0)</f>
        <v>0</v>
      </c>
      <c r="M294" s="154">
        <f>_xlfn.IFNA(INDEX('ISD Operating'!AW:AW, MATCH($B294, 'ISD Operating'!B:B, 0)), 0)</f>
        <v>0</v>
      </c>
      <c r="N294" s="155">
        <f t="shared" si="12"/>
        <v>0</v>
      </c>
      <c r="O294" s="180" t="s">
        <v>1573</v>
      </c>
      <c r="P294" s="180">
        <f t="shared" si="13"/>
        <v>0</v>
      </c>
      <c r="Q294" s="180">
        <f t="shared" si="14"/>
        <v>0</v>
      </c>
      <c r="R294" s="1"/>
    </row>
    <row r="295" spans="1:18" ht="12.75" x14ac:dyDescent="0.2">
      <c r="A295" s="159" t="s">
        <v>1171</v>
      </c>
      <c r="B295" s="152" t="s">
        <v>69</v>
      </c>
      <c r="C295" s="153" t="s">
        <v>6</v>
      </c>
      <c r="D295" s="200" t="s">
        <v>1172</v>
      </c>
      <c r="E295" s="154">
        <f>_xlfn.IFNA(INDEX('SD-ISD Debt,Sinking,Recr'!K:K, MATCH($B295, 'SD-ISD Debt,Sinking,Recr'!$B:$B, 0)), 0)</f>
        <v>2699.8</v>
      </c>
      <c r="F295" s="154">
        <f>_xlfn.IFNA(INDEX('SD-ISD Debt,Sinking,Recr'!V:V, MATCH($B295, 'SD-ISD Debt,Sinking,Recr'!$B:$B, 0)), 0)</f>
        <v>0</v>
      </c>
      <c r="G295" s="154">
        <f>_xlfn.IFNA(INDEX('SD-ISD Debt,Sinking,Recr'!AI:AI, MATCH($B295, 'SD-ISD Debt,Sinking,Recr'!$B:$B, 0)), 0)</f>
        <v>0</v>
      </c>
      <c r="H295" s="154">
        <f>_xlfn.IFNA(INDEX('SD Hold Harmless'!N:N, MATCH($B295, 'SD Hold Harmless'!$B:$B, 0)), 0)</f>
        <v>0</v>
      </c>
      <c r="I295" s="154">
        <f>_xlfn.IFNA(INDEX('SD Out of Formula'!J:J, MATCH($B295, 'SD Out of Formula'!$B:$B, 0)), 0)</f>
        <v>9801</v>
      </c>
      <c r="J295" s="154">
        <f>_xlfn.IFNA(INDEX('ISD Operating'!P:P, MATCH($B295, 'ISD Operating'!$B:$B, 0)), 0)</f>
        <v>0</v>
      </c>
      <c r="K295" s="154">
        <f>_xlfn.IFNA(INDEX('ISD Operating'!AA:AA, MATCH($B295, 'ISD Operating'!$B:$B, 0)), 0)</f>
        <v>0</v>
      </c>
      <c r="L295" s="154">
        <f>_xlfn.IFNA(INDEX('ISD Operating'!AL:AL, MATCH($B295, 'ISD Operating'!$B:$B, 0)), 0)</f>
        <v>0</v>
      </c>
      <c r="M295" s="154">
        <f>_xlfn.IFNA(INDEX('ISD Operating'!AW:AW, MATCH($B295, 'ISD Operating'!B:B, 0)), 0)</f>
        <v>0</v>
      </c>
      <c r="N295" s="155">
        <f t="shared" si="12"/>
        <v>12500.8</v>
      </c>
      <c r="O295" s="180" t="s">
        <v>1680</v>
      </c>
      <c r="P295" s="180">
        <f t="shared" si="13"/>
        <v>0</v>
      </c>
      <c r="Q295" s="180">
        <f t="shared" si="14"/>
        <v>12500.8</v>
      </c>
      <c r="R295" s="1"/>
    </row>
    <row r="296" spans="1:18" ht="38.25" x14ac:dyDescent="0.2">
      <c r="A296" s="159" t="s">
        <v>749</v>
      </c>
      <c r="B296" s="152" t="s">
        <v>402</v>
      </c>
      <c r="C296" s="153" t="s">
        <v>29</v>
      </c>
      <c r="D296" s="200" t="s">
        <v>750</v>
      </c>
      <c r="E296" s="154">
        <f>_xlfn.IFNA(INDEX('SD-ISD Debt,Sinking,Recr'!K:K, MATCH($B296, 'SD-ISD Debt,Sinking,Recr'!$B:$B, 0)), 0)</f>
        <v>0</v>
      </c>
      <c r="F296" s="154">
        <f>_xlfn.IFNA(INDEX('SD-ISD Debt,Sinking,Recr'!V:V, MATCH($B296, 'SD-ISD Debt,Sinking,Recr'!$B:$B, 0)), 0)</f>
        <v>0</v>
      </c>
      <c r="G296" s="154">
        <f>_xlfn.IFNA(INDEX('SD-ISD Debt,Sinking,Recr'!AI:AI, MATCH($B296, 'SD-ISD Debt,Sinking,Recr'!$B:$B, 0)), 0)</f>
        <v>0</v>
      </c>
      <c r="H296" s="154">
        <f>_xlfn.IFNA(INDEX('SD Hold Harmless'!N:N, MATCH($B296, 'SD Hold Harmless'!$B:$B, 0)), 0)</f>
        <v>0</v>
      </c>
      <c r="I296" s="154">
        <f>_xlfn.IFNA(INDEX('SD Out of Formula'!J:J, MATCH($B296, 'SD Out of Formula'!$B:$B, 0)), 0)</f>
        <v>0</v>
      </c>
      <c r="J296" s="154">
        <f>_xlfn.IFNA(INDEX('ISD Operating'!P:P, MATCH($B296, 'ISD Operating'!$B:$B, 0)), 0)</f>
        <v>4012.95</v>
      </c>
      <c r="K296" s="154">
        <f>_xlfn.IFNA(INDEX('ISD Operating'!AA:AA, MATCH($B296, 'ISD Operating'!$B:$B, 0)), 0)</f>
        <v>17876.37</v>
      </c>
      <c r="L296" s="154">
        <f>_xlfn.IFNA(INDEX('ISD Operating'!AL:AL, MATCH($B296, 'ISD Operating'!$B:$B, 0)), 0)</f>
        <v>41129.279999999999</v>
      </c>
      <c r="M296" s="154">
        <f>_xlfn.IFNA(INDEX('ISD Operating'!AW:AW, MATCH($B296, 'ISD Operating'!B:B, 0)), 0)</f>
        <v>0</v>
      </c>
      <c r="N296" s="155">
        <f t="shared" si="12"/>
        <v>63018.6</v>
      </c>
      <c r="O296" s="180" t="s">
        <v>1680</v>
      </c>
      <c r="P296" s="180">
        <f t="shared" si="13"/>
        <v>0</v>
      </c>
      <c r="Q296" s="180">
        <f t="shared" si="14"/>
        <v>63018.6</v>
      </c>
      <c r="R296" s="1"/>
    </row>
    <row r="297" spans="1:18" ht="12.75" x14ac:dyDescent="0.2">
      <c r="A297" s="159" t="s">
        <v>1173</v>
      </c>
      <c r="B297" s="152" t="s">
        <v>401</v>
      </c>
      <c r="C297" s="153" t="s">
        <v>6</v>
      </c>
      <c r="D297" s="200" t="s">
        <v>38</v>
      </c>
      <c r="E297" s="154">
        <f>_xlfn.IFNA(INDEX('SD-ISD Debt,Sinking,Recr'!K:K, MATCH($B297, 'SD-ISD Debt,Sinking,Recr'!$B:$B, 0)), 0)</f>
        <v>18894.2</v>
      </c>
      <c r="F297" s="154">
        <f>_xlfn.IFNA(INDEX('SD-ISD Debt,Sinking,Recr'!V:V, MATCH($B297, 'SD-ISD Debt,Sinking,Recr'!$B:$B, 0)), 0)</f>
        <v>0</v>
      </c>
      <c r="G297" s="154">
        <f>_xlfn.IFNA(INDEX('SD-ISD Debt,Sinking,Recr'!AI:AI, MATCH($B297, 'SD-ISD Debt,Sinking,Recr'!$B:$B, 0)), 0)</f>
        <v>0</v>
      </c>
      <c r="H297" s="154">
        <f>_xlfn.IFNA(INDEX('SD Hold Harmless'!N:N, MATCH($B297, 'SD Hold Harmless'!$B:$B, 0)), 0)</f>
        <v>0</v>
      </c>
      <c r="I297" s="154">
        <f>_xlfn.IFNA(INDEX('SD Out of Formula'!J:J, MATCH($B297, 'SD Out of Formula'!$B:$B, 0)), 0)</f>
        <v>0</v>
      </c>
      <c r="J297" s="154">
        <f>_xlfn.IFNA(INDEX('ISD Operating'!P:P, MATCH($B297, 'ISD Operating'!$B:$B, 0)), 0)</f>
        <v>0</v>
      </c>
      <c r="K297" s="154">
        <f>_xlfn.IFNA(INDEX('ISD Operating'!AA:AA, MATCH($B297, 'ISD Operating'!$B:$B, 0)), 0)</f>
        <v>0</v>
      </c>
      <c r="L297" s="154">
        <f>_xlfn.IFNA(INDEX('ISD Operating'!AL:AL, MATCH($B297, 'ISD Operating'!$B:$B, 0)), 0)</f>
        <v>0</v>
      </c>
      <c r="M297" s="154">
        <f>_xlfn.IFNA(INDEX('ISD Operating'!AW:AW, MATCH($B297, 'ISD Operating'!B:B, 0)), 0)</f>
        <v>0</v>
      </c>
      <c r="N297" s="155">
        <f t="shared" si="12"/>
        <v>18894.2</v>
      </c>
      <c r="O297" s="180" t="s">
        <v>1680</v>
      </c>
      <c r="P297" s="180">
        <f t="shared" si="13"/>
        <v>0</v>
      </c>
      <c r="Q297" s="180">
        <f t="shared" si="14"/>
        <v>18894.2</v>
      </c>
      <c r="R297" s="1"/>
    </row>
    <row r="298" spans="1:18" ht="38.25" x14ac:dyDescent="0.2">
      <c r="A298" s="159" t="s">
        <v>1174</v>
      </c>
      <c r="B298" s="152" t="s">
        <v>39</v>
      </c>
      <c r="C298" s="153" t="s">
        <v>6</v>
      </c>
      <c r="D298" s="200" t="s">
        <v>750</v>
      </c>
      <c r="E298" s="154">
        <f>_xlfn.IFNA(INDEX('SD-ISD Debt,Sinking,Recr'!K:K, MATCH($B298, 'SD-ISD Debt,Sinking,Recr'!$B:$B, 0)), 0)</f>
        <v>3579.67</v>
      </c>
      <c r="F298" s="154">
        <f>_xlfn.IFNA(INDEX('SD-ISD Debt,Sinking,Recr'!V:V, MATCH($B298, 'SD-ISD Debt,Sinking,Recr'!$B:$B, 0)), 0)</f>
        <v>0</v>
      </c>
      <c r="G298" s="154">
        <f>_xlfn.IFNA(INDEX('SD-ISD Debt,Sinking,Recr'!AI:AI, MATCH($B298, 'SD-ISD Debt,Sinking,Recr'!$B:$B, 0)), 0)</f>
        <v>0</v>
      </c>
      <c r="H298" s="154">
        <f>_xlfn.IFNA(INDEX('SD Hold Harmless'!N:N, MATCH($B298, 'SD Hold Harmless'!$B:$B, 0)), 0)</f>
        <v>0</v>
      </c>
      <c r="I298" s="154">
        <f>_xlfn.IFNA(INDEX('SD Out of Formula'!J:J, MATCH($B298, 'SD Out of Formula'!$B:$B, 0)), 0)</f>
        <v>0</v>
      </c>
      <c r="J298" s="154">
        <f>_xlfn.IFNA(INDEX('ISD Operating'!P:P, MATCH($B298, 'ISD Operating'!$B:$B, 0)), 0)</f>
        <v>0</v>
      </c>
      <c r="K298" s="154">
        <f>_xlfn.IFNA(INDEX('ISD Operating'!AA:AA, MATCH($B298, 'ISD Operating'!$B:$B, 0)), 0)</f>
        <v>0</v>
      </c>
      <c r="L298" s="154">
        <f>_xlfn.IFNA(INDEX('ISD Operating'!AL:AL, MATCH($B298, 'ISD Operating'!$B:$B, 0)), 0)</f>
        <v>0</v>
      </c>
      <c r="M298" s="154">
        <f>_xlfn.IFNA(INDEX('ISD Operating'!AW:AW, MATCH($B298, 'ISD Operating'!B:B, 0)), 0)</f>
        <v>0</v>
      </c>
      <c r="N298" s="155">
        <f t="shared" si="12"/>
        <v>3579.67</v>
      </c>
      <c r="O298" s="180" t="s">
        <v>1680</v>
      </c>
      <c r="P298" s="180">
        <f t="shared" si="13"/>
        <v>0</v>
      </c>
      <c r="Q298" s="180">
        <f t="shared" si="14"/>
        <v>3579.67</v>
      </c>
      <c r="R298" s="1"/>
    </row>
    <row r="299" spans="1:18" ht="12.75" x14ac:dyDescent="0.2">
      <c r="A299" s="159" t="s">
        <v>1175</v>
      </c>
      <c r="B299" s="152" t="s">
        <v>234</v>
      </c>
      <c r="C299" s="153" t="s">
        <v>6</v>
      </c>
      <c r="D299" s="200" t="s">
        <v>38</v>
      </c>
      <c r="E299" s="154">
        <f>_xlfn.IFNA(INDEX('SD-ISD Debt,Sinking,Recr'!K:K, MATCH($B299, 'SD-ISD Debt,Sinking,Recr'!$B:$B, 0)), 0)</f>
        <v>491.76</v>
      </c>
      <c r="F299" s="154">
        <f>_xlfn.IFNA(INDEX('SD-ISD Debt,Sinking,Recr'!V:V, MATCH($B299, 'SD-ISD Debt,Sinking,Recr'!$B:$B, 0)), 0)</f>
        <v>0</v>
      </c>
      <c r="G299" s="154">
        <f>_xlfn.IFNA(INDEX('SD-ISD Debt,Sinking,Recr'!AI:AI, MATCH($B299, 'SD-ISD Debt,Sinking,Recr'!$B:$B, 0)), 0)</f>
        <v>0</v>
      </c>
      <c r="H299" s="154">
        <f>_xlfn.IFNA(INDEX('SD Hold Harmless'!N:N, MATCH($B299, 'SD Hold Harmless'!$B:$B, 0)), 0)</f>
        <v>0</v>
      </c>
      <c r="I299" s="154">
        <f>_xlfn.IFNA(INDEX('SD Out of Formula'!J:J, MATCH($B299, 'SD Out of Formula'!$B:$B, 0)), 0)</f>
        <v>0</v>
      </c>
      <c r="J299" s="154">
        <f>_xlfn.IFNA(INDEX('ISD Operating'!P:P, MATCH($B299, 'ISD Operating'!$B:$B, 0)), 0)</f>
        <v>0</v>
      </c>
      <c r="K299" s="154">
        <f>_xlfn.IFNA(INDEX('ISD Operating'!AA:AA, MATCH($B299, 'ISD Operating'!$B:$B, 0)), 0)</f>
        <v>0</v>
      </c>
      <c r="L299" s="154">
        <f>_xlfn.IFNA(INDEX('ISD Operating'!AL:AL, MATCH($B299, 'ISD Operating'!$B:$B, 0)), 0)</f>
        <v>0</v>
      </c>
      <c r="M299" s="154">
        <f>_xlfn.IFNA(INDEX('ISD Operating'!AW:AW, MATCH($B299, 'ISD Operating'!B:B, 0)), 0)</f>
        <v>0</v>
      </c>
      <c r="N299" s="155">
        <f t="shared" si="12"/>
        <v>491.76</v>
      </c>
      <c r="O299" s="180" t="s">
        <v>1680</v>
      </c>
      <c r="P299" s="180">
        <f t="shared" si="13"/>
        <v>0</v>
      </c>
      <c r="Q299" s="180">
        <f t="shared" si="14"/>
        <v>491.76</v>
      </c>
      <c r="R299" s="1"/>
    </row>
    <row r="300" spans="1:18" ht="12.75" x14ac:dyDescent="0.2">
      <c r="A300" s="159" t="s">
        <v>1176</v>
      </c>
      <c r="B300" s="152" t="s">
        <v>351</v>
      </c>
      <c r="C300" s="153" t="s">
        <v>6</v>
      </c>
      <c r="D300" s="200" t="s">
        <v>38</v>
      </c>
      <c r="E300" s="154">
        <f>_xlfn.IFNA(INDEX('SD-ISD Debt,Sinking,Recr'!K:K, MATCH($B300, 'SD-ISD Debt,Sinking,Recr'!$B:$B, 0)), 0)</f>
        <v>100768.54</v>
      </c>
      <c r="F300" s="154">
        <f>_xlfn.IFNA(INDEX('SD-ISD Debt,Sinking,Recr'!V:V, MATCH($B300, 'SD-ISD Debt,Sinking,Recr'!$B:$B, 0)), 0)</f>
        <v>0</v>
      </c>
      <c r="G300" s="154">
        <f>_xlfn.IFNA(INDEX('SD-ISD Debt,Sinking,Recr'!AI:AI, MATCH($B300, 'SD-ISD Debt,Sinking,Recr'!$B:$B, 0)), 0)</f>
        <v>0</v>
      </c>
      <c r="H300" s="154">
        <f>_xlfn.IFNA(INDEX('SD Hold Harmless'!N:N, MATCH($B300, 'SD Hold Harmless'!$B:$B, 0)), 0)</f>
        <v>0</v>
      </c>
      <c r="I300" s="154">
        <f>_xlfn.IFNA(INDEX('SD Out of Formula'!J:J, MATCH($B300, 'SD Out of Formula'!$B:$B, 0)), 0)</f>
        <v>0</v>
      </c>
      <c r="J300" s="154">
        <f>_xlfn.IFNA(INDEX('ISD Operating'!P:P, MATCH($B300, 'ISD Operating'!$B:$B, 0)), 0)</f>
        <v>0</v>
      </c>
      <c r="K300" s="154">
        <f>_xlfn.IFNA(INDEX('ISD Operating'!AA:AA, MATCH($B300, 'ISD Operating'!$B:$B, 0)), 0)</f>
        <v>0</v>
      </c>
      <c r="L300" s="154">
        <f>_xlfn.IFNA(INDEX('ISD Operating'!AL:AL, MATCH($B300, 'ISD Operating'!$B:$B, 0)), 0)</f>
        <v>0</v>
      </c>
      <c r="M300" s="154">
        <f>_xlfn.IFNA(INDEX('ISD Operating'!AW:AW, MATCH($B300, 'ISD Operating'!B:B, 0)), 0)</f>
        <v>0</v>
      </c>
      <c r="N300" s="155">
        <f t="shared" si="12"/>
        <v>100768.54</v>
      </c>
      <c r="O300" s="180" t="s">
        <v>1679</v>
      </c>
      <c r="P300" s="180">
        <f t="shared" si="13"/>
        <v>100768.54</v>
      </c>
      <c r="Q300" s="180">
        <f t="shared" si="14"/>
        <v>0</v>
      </c>
      <c r="R300" s="1"/>
    </row>
    <row r="301" spans="1:18" ht="12.75" x14ac:dyDescent="0.2">
      <c r="A301" s="159" t="s">
        <v>1177</v>
      </c>
      <c r="B301" s="152" t="s">
        <v>492</v>
      </c>
      <c r="C301" s="153" t="s">
        <v>6</v>
      </c>
      <c r="D301" s="200" t="s">
        <v>38</v>
      </c>
      <c r="E301" s="154">
        <f>_xlfn.IFNA(INDEX('SD-ISD Debt,Sinking,Recr'!K:K, MATCH($B301, 'SD-ISD Debt,Sinking,Recr'!$B:$B, 0)), 0)</f>
        <v>6912.42</v>
      </c>
      <c r="F301" s="154">
        <f>_xlfn.IFNA(INDEX('SD-ISD Debt,Sinking,Recr'!V:V, MATCH($B301, 'SD-ISD Debt,Sinking,Recr'!$B:$B, 0)), 0)</f>
        <v>0</v>
      </c>
      <c r="G301" s="154">
        <f>_xlfn.IFNA(INDEX('SD-ISD Debt,Sinking,Recr'!AI:AI, MATCH($B301, 'SD-ISD Debt,Sinking,Recr'!$B:$B, 0)), 0)</f>
        <v>0</v>
      </c>
      <c r="H301" s="154">
        <f>_xlfn.IFNA(INDEX('SD Hold Harmless'!N:N, MATCH($B301, 'SD Hold Harmless'!$B:$B, 0)), 0)</f>
        <v>0</v>
      </c>
      <c r="I301" s="154">
        <f>_xlfn.IFNA(INDEX('SD Out of Formula'!J:J, MATCH($B301, 'SD Out of Formula'!$B:$B, 0)), 0)</f>
        <v>0</v>
      </c>
      <c r="J301" s="154">
        <f>_xlfn.IFNA(INDEX('ISD Operating'!P:P, MATCH($B301, 'ISD Operating'!$B:$B, 0)), 0)</f>
        <v>0</v>
      </c>
      <c r="K301" s="154">
        <f>_xlfn.IFNA(INDEX('ISD Operating'!AA:AA, MATCH($B301, 'ISD Operating'!$B:$B, 0)), 0)</f>
        <v>0</v>
      </c>
      <c r="L301" s="154">
        <f>_xlfn.IFNA(INDEX('ISD Operating'!AL:AL, MATCH($B301, 'ISD Operating'!$B:$B, 0)), 0)</f>
        <v>0</v>
      </c>
      <c r="M301" s="154">
        <f>_xlfn.IFNA(INDEX('ISD Operating'!AW:AW, MATCH($B301, 'ISD Operating'!B:B, 0)), 0)</f>
        <v>0</v>
      </c>
      <c r="N301" s="155">
        <f t="shared" si="12"/>
        <v>6912.42</v>
      </c>
      <c r="O301" s="180" t="s">
        <v>1680</v>
      </c>
      <c r="P301" s="180">
        <f t="shared" si="13"/>
        <v>0</v>
      </c>
      <c r="Q301" s="180">
        <f t="shared" si="14"/>
        <v>6912.42</v>
      </c>
      <c r="R301" s="1"/>
    </row>
    <row r="302" spans="1:18" ht="12.75" x14ac:dyDescent="0.2">
      <c r="A302" s="159" t="s">
        <v>1178</v>
      </c>
      <c r="B302" s="152" t="s">
        <v>291</v>
      </c>
      <c r="C302" s="153" t="s">
        <v>6</v>
      </c>
      <c r="D302" s="200" t="s">
        <v>1179</v>
      </c>
      <c r="E302" s="154">
        <f>_xlfn.IFNA(INDEX('SD-ISD Debt,Sinking,Recr'!K:K, MATCH($B302, 'SD-ISD Debt,Sinking,Recr'!$B:$B, 0)), 0)</f>
        <v>0</v>
      </c>
      <c r="F302" s="154">
        <f>_xlfn.IFNA(INDEX('SD-ISD Debt,Sinking,Recr'!V:V, MATCH($B302, 'SD-ISD Debt,Sinking,Recr'!$B:$B, 0)), 0)</f>
        <v>0</v>
      </c>
      <c r="G302" s="154">
        <f>_xlfn.IFNA(INDEX('SD-ISD Debt,Sinking,Recr'!AI:AI, MATCH($B302, 'SD-ISD Debt,Sinking,Recr'!$B:$B, 0)), 0)</f>
        <v>0</v>
      </c>
      <c r="H302" s="154">
        <f>_xlfn.IFNA(INDEX('SD Hold Harmless'!N:N, MATCH($B302, 'SD Hold Harmless'!$B:$B, 0)), 0)</f>
        <v>0</v>
      </c>
      <c r="I302" s="154">
        <f>_xlfn.IFNA(INDEX('SD Out of Formula'!J:J, MATCH($B302, 'SD Out of Formula'!$B:$B, 0)), 0)</f>
        <v>1024.54</v>
      </c>
      <c r="J302" s="154">
        <f>_xlfn.IFNA(INDEX('ISD Operating'!P:P, MATCH($B302, 'ISD Operating'!$B:$B, 0)), 0)</f>
        <v>0</v>
      </c>
      <c r="K302" s="154">
        <f>_xlfn.IFNA(INDEX('ISD Operating'!AA:AA, MATCH($B302, 'ISD Operating'!$B:$B, 0)), 0)</f>
        <v>0</v>
      </c>
      <c r="L302" s="154">
        <f>_xlfn.IFNA(INDEX('ISD Operating'!AL:AL, MATCH($B302, 'ISD Operating'!$B:$B, 0)), 0)</f>
        <v>0</v>
      </c>
      <c r="M302" s="154">
        <f>_xlfn.IFNA(INDEX('ISD Operating'!AW:AW, MATCH($B302, 'ISD Operating'!B:B, 0)), 0)</f>
        <v>0</v>
      </c>
      <c r="N302" s="155">
        <f t="shared" si="12"/>
        <v>1024.54</v>
      </c>
      <c r="O302" s="180" t="s">
        <v>1680</v>
      </c>
      <c r="P302" s="180">
        <f t="shared" si="13"/>
        <v>0</v>
      </c>
      <c r="Q302" s="180">
        <f t="shared" si="14"/>
        <v>1024.54</v>
      </c>
      <c r="R302" s="1"/>
    </row>
    <row r="303" spans="1:18" ht="12.75" x14ac:dyDescent="0.2">
      <c r="A303" s="159" t="s">
        <v>1180</v>
      </c>
      <c r="B303" s="152" t="s">
        <v>405</v>
      </c>
      <c r="C303" s="153" t="s">
        <v>6</v>
      </c>
      <c r="D303" s="200" t="s">
        <v>292</v>
      </c>
      <c r="E303" s="154">
        <f>_xlfn.IFNA(INDEX('SD-ISD Debt,Sinking,Recr'!K:K, MATCH($B303, 'SD-ISD Debt,Sinking,Recr'!$B:$B, 0)), 0)</f>
        <v>363.58</v>
      </c>
      <c r="F303" s="154">
        <f>_xlfn.IFNA(INDEX('SD-ISD Debt,Sinking,Recr'!V:V, MATCH($B303, 'SD-ISD Debt,Sinking,Recr'!$B:$B, 0)), 0)</f>
        <v>76.53</v>
      </c>
      <c r="G303" s="154">
        <f>_xlfn.IFNA(INDEX('SD-ISD Debt,Sinking,Recr'!AI:AI, MATCH($B303, 'SD-ISD Debt,Sinking,Recr'!$B:$B, 0)), 0)</f>
        <v>0</v>
      </c>
      <c r="H303" s="154">
        <f>_xlfn.IFNA(INDEX('SD Hold Harmless'!N:N, MATCH($B303, 'SD Hold Harmless'!$B:$B, 0)), 0)</f>
        <v>0</v>
      </c>
      <c r="I303" s="154">
        <f>_xlfn.IFNA(INDEX('SD Out of Formula'!J:J, MATCH($B303, 'SD Out of Formula'!$B:$B, 0)), 0)</f>
        <v>0</v>
      </c>
      <c r="J303" s="154">
        <f>_xlfn.IFNA(INDEX('ISD Operating'!P:P, MATCH($B303, 'ISD Operating'!$B:$B, 0)), 0)</f>
        <v>0</v>
      </c>
      <c r="K303" s="154">
        <f>_xlfn.IFNA(INDEX('ISD Operating'!AA:AA, MATCH($B303, 'ISD Operating'!$B:$B, 0)), 0)</f>
        <v>0</v>
      </c>
      <c r="L303" s="154">
        <f>_xlfn.IFNA(INDEX('ISD Operating'!AL:AL, MATCH($B303, 'ISD Operating'!$B:$B, 0)), 0)</f>
        <v>0</v>
      </c>
      <c r="M303" s="154">
        <f>_xlfn.IFNA(INDEX('ISD Operating'!AW:AW, MATCH($B303, 'ISD Operating'!B:B, 0)), 0)</f>
        <v>0</v>
      </c>
      <c r="N303" s="155">
        <f t="shared" si="12"/>
        <v>440.11</v>
      </c>
      <c r="O303" s="180" t="s">
        <v>1679</v>
      </c>
      <c r="P303" s="180">
        <f t="shared" si="13"/>
        <v>440.11</v>
      </c>
      <c r="Q303" s="180">
        <f t="shared" si="14"/>
        <v>0</v>
      </c>
      <c r="R303" s="1"/>
    </row>
    <row r="304" spans="1:18" ht="12.75" x14ac:dyDescent="0.2">
      <c r="A304" s="159" t="s">
        <v>1181</v>
      </c>
      <c r="B304" s="152" t="s">
        <v>497</v>
      </c>
      <c r="C304" s="153" t="s">
        <v>6</v>
      </c>
      <c r="D304" s="200" t="s">
        <v>292</v>
      </c>
      <c r="E304" s="154">
        <f>_xlfn.IFNA(INDEX('SD-ISD Debt,Sinking,Recr'!K:K, MATCH($B304, 'SD-ISD Debt,Sinking,Recr'!$B:$B, 0)), 0)</f>
        <v>0</v>
      </c>
      <c r="F304" s="154">
        <f>_xlfn.IFNA(INDEX('SD-ISD Debt,Sinking,Recr'!V:V, MATCH($B304, 'SD-ISD Debt,Sinking,Recr'!$B:$B, 0)), 0)</f>
        <v>0</v>
      </c>
      <c r="G304" s="154">
        <f>_xlfn.IFNA(INDEX('SD-ISD Debt,Sinking,Recr'!AI:AI, MATCH($B304, 'SD-ISD Debt,Sinking,Recr'!$B:$B, 0)), 0)</f>
        <v>0</v>
      </c>
      <c r="H304" s="154">
        <f>_xlfn.IFNA(INDEX('SD Hold Harmless'!N:N, MATCH($B304, 'SD Hold Harmless'!$B:$B, 0)), 0)</f>
        <v>0</v>
      </c>
      <c r="I304" s="154">
        <f>_xlfn.IFNA(INDEX('SD Out of Formula'!J:J, MATCH($B304, 'SD Out of Formula'!$B:$B, 0)), 0)</f>
        <v>0</v>
      </c>
      <c r="J304" s="154">
        <f>_xlfn.IFNA(INDEX('ISD Operating'!P:P, MATCH($B304, 'ISD Operating'!$B:$B, 0)), 0)</f>
        <v>0</v>
      </c>
      <c r="K304" s="154">
        <f>_xlfn.IFNA(INDEX('ISD Operating'!AA:AA, MATCH($B304, 'ISD Operating'!$B:$B, 0)), 0)</f>
        <v>0</v>
      </c>
      <c r="L304" s="154">
        <f>_xlfn.IFNA(INDEX('ISD Operating'!AL:AL, MATCH($B304, 'ISD Operating'!$B:$B, 0)), 0)</f>
        <v>0</v>
      </c>
      <c r="M304" s="154">
        <f>_xlfn.IFNA(INDEX('ISD Operating'!AW:AW, MATCH($B304, 'ISD Operating'!B:B, 0)), 0)</f>
        <v>0</v>
      </c>
      <c r="N304" s="155">
        <f t="shared" si="12"/>
        <v>0</v>
      </c>
      <c r="O304" s="180" t="s">
        <v>1573</v>
      </c>
      <c r="P304" s="180">
        <f t="shared" si="13"/>
        <v>0</v>
      </c>
      <c r="Q304" s="180">
        <f t="shared" si="14"/>
        <v>0</v>
      </c>
      <c r="R304" s="1"/>
    </row>
    <row r="305" spans="1:18" ht="12.75" x14ac:dyDescent="0.2">
      <c r="A305" s="159" t="s">
        <v>1182</v>
      </c>
      <c r="B305" s="152" t="s">
        <v>612</v>
      </c>
      <c r="C305" s="153" t="s">
        <v>6</v>
      </c>
      <c r="D305" s="200" t="s">
        <v>292</v>
      </c>
      <c r="E305" s="154">
        <f>_xlfn.IFNA(INDEX('SD-ISD Debt,Sinking,Recr'!K:K, MATCH($B305, 'SD-ISD Debt,Sinking,Recr'!$B:$B, 0)), 0)</f>
        <v>0</v>
      </c>
      <c r="F305" s="154">
        <f>_xlfn.IFNA(INDEX('SD-ISD Debt,Sinking,Recr'!V:V, MATCH($B305, 'SD-ISD Debt,Sinking,Recr'!$B:$B, 0)), 0)</f>
        <v>364.12</v>
      </c>
      <c r="G305" s="154">
        <f>_xlfn.IFNA(INDEX('SD-ISD Debt,Sinking,Recr'!AI:AI, MATCH($B305, 'SD-ISD Debt,Sinking,Recr'!$B:$B, 0)), 0)</f>
        <v>0</v>
      </c>
      <c r="H305" s="154">
        <f>_xlfn.IFNA(INDEX('SD Hold Harmless'!N:N, MATCH($B305, 'SD Hold Harmless'!$B:$B, 0)), 0)</f>
        <v>0</v>
      </c>
      <c r="I305" s="154">
        <f>_xlfn.IFNA(INDEX('SD Out of Formula'!J:J, MATCH($B305, 'SD Out of Formula'!$B:$B, 0)), 0)</f>
        <v>0</v>
      </c>
      <c r="J305" s="154">
        <f>_xlfn.IFNA(INDEX('ISD Operating'!P:P, MATCH($B305, 'ISD Operating'!$B:$B, 0)), 0)</f>
        <v>0</v>
      </c>
      <c r="K305" s="154">
        <f>_xlfn.IFNA(INDEX('ISD Operating'!AA:AA, MATCH($B305, 'ISD Operating'!$B:$B, 0)), 0)</f>
        <v>0</v>
      </c>
      <c r="L305" s="154">
        <f>_xlfn.IFNA(INDEX('ISD Operating'!AL:AL, MATCH($B305, 'ISD Operating'!$B:$B, 0)), 0)</f>
        <v>0</v>
      </c>
      <c r="M305" s="154">
        <f>_xlfn.IFNA(INDEX('ISD Operating'!AW:AW, MATCH($B305, 'ISD Operating'!B:B, 0)), 0)</f>
        <v>0</v>
      </c>
      <c r="N305" s="155">
        <f t="shared" si="12"/>
        <v>364.12</v>
      </c>
      <c r="O305" s="180" t="s">
        <v>1679</v>
      </c>
      <c r="P305" s="180">
        <f t="shared" si="13"/>
        <v>364.12</v>
      </c>
      <c r="Q305" s="180">
        <f t="shared" si="14"/>
        <v>0</v>
      </c>
      <c r="R305" s="1"/>
    </row>
    <row r="306" spans="1:18" ht="51" x14ac:dyDescent="0.2">
      <c r="A306" s="159" t="s">
        <v>751</v>
      </c>
      <c r="B306" s="152" t="s">
        <v>406</v>
      </c>
      <c r="C306" s="153" t="s">
        <v>29</v>
      </c>
      <c r="D306" s="200" t="s">
        <v>752</v>
      </c>
      <c r="E306" s="154">
        <f>_xlfn.IFNA(INDEX('SD-ISD Debt,Sinking,Recr'!K:K, MATCH($B306, 'SD-ISD Debt,Sinking,Recr'!$B:$B, 0)), 0)</f>
        <v>0</v>
      </c>
      <c r="F306" s="154">
        <f>_xlfn.IFNA(INDEX('SD-ISD Debt,Sinking,Recr'!V:V, MATCH($B306, 'SD-ISD Debt,Sinking,Recr'!$B:$B, 0)), 0)</f>
        <v>0</v>
      </c>
      <c r="G306" s="154">
        <f>_xlfn.IFNA(INDEX('SD-ISD Debt,Sinking,Recr'!AI:AI, MATCH($B306, 'SD-ISD Debt,Sinking,Recr'!$B:$B, 0)), 0)</f>
        <v>0</v>
      </c>
      <c r="H306" s="154">
        <f>_xlfn.IFNA(INDEX('SD Hold Harmless'!N:N, MATCH($B306, 'SD Hold Harmless'!$B:$B, 0)), 0)</f>
        <v>0</v>
      </c>
      <c r="I306" s="154">
        <f>_xlfn.IFNA(INDEX('SD Out of Formula'!J:J, MATCH($B306, 'SD Out of Formula'!$B:$B, 0)), 0)</f>
        <v>0</v>
      </c>
      <c r="J306" s="154">
        <f>_xlfn.IFNA(INDEX('ISD Operating'!P:P, MATCH($B306, 'ISD Operating'!$B:$B, 0)), 0)</f>
        <v>22392.79</v>
      </c>
      <c r="K306" s="154">
        <f>_xlfn.IFNA(INDEX('ISD Operating'!AA:AA, MATCH($B306, 'ISD Operating'!$B:$B, 0)), 0)</f>
        <v>358581.7</v>
      </c>
      <c r="L306" s="154">
        <f>_xlfn.IFNA(INDEX('ISD Operating'!AL:AL, MATCH($B306, 'ISD Operating'!$B:$B, 0)), 0)</f>
        <v>255040.16</v>
      </c>
      <c r="M306" s="154">
        <f>_xlfn.IFNA(INDEX('ISD Operating'!AW:AW, MATCH($B306, 'ISD Operating'!B:B, 0)), 0)</f>
        <v>0</v>
      </c>
      <c r="N306" s="155">
        <f t="shared" si="12"/>
        <v>636014.65</v>
      </c>
      <c r="O306" s="180" t="s">
        <v>1679</v>
      </c>
      <c r="P306" s="180">
        <f t="shared" si="13"/>
        <v>636014.65</v>
      </c>
      <c r="Q306" s="180">
        <f t="shared" si="14"/>
        <v>0</v>
      </c>
      <c r="R306" s="1"/>
    </row>
    <row r="307" spans="1:18" ht="12.75" x14ac:dyDescent="0.2">
      <c r="A307" s="159" t="s">
        <v>1183</v>
      </c>
      <c r="B307" s="152" t="s">
        <v>12</v>
      </c>
      <c r="C307" s="153" t="s">
        <v>6</v>
      </c>
      <c r="D307" s="200" t="s">
        <v>10</v>
      </c>
      <c r="E307" s="154">
        <f>_xlfn.IFNA(INDEX('SD-ISD Debt,Sinking,Recr'!K:K, MATCH($B307, 'SD-ISD Debt,Sinking,Recr'!$B:$B, 0)), 0)</f>
        <v>161014.73000000001</v>
      </c>
      <c r="F307" s="154">
        <f>_xlfn.IFNA(INDEX('SD-ISD Debt,Sinking,Recr'!V:V, MATCH($B307, 'SD-ISD Debt,Sinking,Recr'!$B:$B, 0)), 0)</f>
        <v>0</v>
      </c>
      <c r="G307" s="154">
        <f>_xlfn.IFNA(INDEX('SD-ISD Debt,Sinking,Recr'!AI:AI, MATCH($B307, 'SD-ISD Debt,Sinking,Recr'!$B:$B, 0)), 0)</f>
        <v>0</v>
      </c>
      <c r="H307" s="154">
        <f>_xlfn.IFNA(INDEX('SD Hold Harmless'!N:N, MATCH($B307, 'SD Hold Harmless'!$B:$B, 0)), 0)</f>
        <v>0</v>
      </c>
      <c r="I307" s="154">
        <f>_xlfn.IFNA(INDEX('SD Out of Formula'!J:J, MATCH($B307, 'SD Out of Formula'!$B:$B, 0)), 0)</f>
        <v>0</v>
      </c>
      <c r="J307" s="154">
        <f>_xlfn.IFNA(INDEX('ISD Operating'!P:P, MATCH($B307, 'ISD Operating'!$B:$B, 0)), 0)</f>
        <v>0</v>
      </c>
      <c r="K307" s="154">
        <f>_xlfn.IFNA(INDEX('ISD Operating'!AA:AA, MATCH($B307, 'ISD Operating'!$B:$B, 0)), 0)</f>
        <v>0</v>
      </c>
      <c r="L307" s="154">
        <f>_xlfn.IFNA(INDEX('ISD Operating'!AL:AL, MATCH($B307, 'ISD Operating'!$B:$B, 0)), 0)</f>
        <v>0</v>
      </c>
      <c r="M307" s="154">
        <f>_xlfn.IFNA(INDEX('ISD Operating'!AW:AW, MATCH($B307, 'ISD Operating'!B:B, 0)), 0)</f>
        <v>0</v>
      </c>
      <c r="N307" s="155">
        <f t="shared" si="12"/>
        <v>161014.73000000001</v>
      </c>
      <c r="O307" s="180" t="s">
        <v>1679</v>
      </c>
      <c r="P307" s="180">
        <f t="shared" si="13"/>
        <v>161014.73000000001</v>
      </c>
      <c r="Q307" s="180">
        <f t="shared" si="14"/>
        <v>0</v>
      </c>
      <c r="R307" s="1"/>
    </row>
    <row r="308" spans="1:18" ht="38.25" x14ac:dyDescent="0.2">
      <c r="A308" s="159" t="s">
        <v>1184</v>
      </c>
      <c r="B308" s="152" t="s">
        <v>9</v>
      </c>
      <c r="C308" s="153" t="s">
        <v>6</v>
      </c>
      <c r="D308" s="200" t="s">
        <v>1185</v>
      </c>
      <c r="E308" s="154">
        <f>_xlfn.IFNA(INDEX('SD-ISD Debt,Sinking,Recr'!K:K, MATCH($B308, 'SD-ISD Debt,Sinking,Recr'!$B:$B, 0)), 0)</f>
        <v>0</v>
      </c>
      <c r="F308" s="154">
        <f>_xlfn.IFNA(INDEX('SD-ISD Debt,Sinking,Recr'!V:V, MATCH($B308, 'SD-ISD Debt,Sinking,Recr'!$B:$B, 0)), 0)</f>
        <v>0</v>
      </c>
      <c r="G308" s="154">
        <f>_xlfn.IFNA(INDEX('SD-ISD Debt,Sinking,Recr'!AI:AI, MATCH($B308, 'SD-ISD Debt,Sinking,Recr'!$B:$B, 0)), 0)</f>
        <v>0</v>
      </c>
      <c r="H308" s="154">
        <f>_xlfn.IFNA(INDEX('SD Hold Harmless'!N:N, MATCH($B308, 'SD Hold Harmless'!$B:$B, 0)), 0)</f>
        <v>0</v>
      </c>
      <c r="I308" s="154">
        <f>_xlfn.IFNA(INDEX('SD Out of Formula'!J:J, MATCH($B308, 'SD Out of Formula'!$B:$B, 0)), 0)</f>
        <v>0</v>
      </c>
      <c r="J308" s="154">
        <f>_xlfn.IFNA(INDEX('ISD Operating'!P:P, MATCH($B308, 'ISD Operating'!$B:$B, 0)), 0)</f>
        <v>0</v>
      </c>
      <c r="K308" s="154">
        <f>_xlfn.IFNA(INDEX('ISD Operating'!AA:AA, MATCH($B308, 'ISD Operating'!$B:$B, 0)), 0)</f>
        <v>0</v>
      </c>
      <c r="L308" s="154">
        <f>_xlfn.IFNA(INDEX('ISD Operating'!AL:AL, MATCH($B308, 'ISD Operating'!$B:$B, 0)), 0)</f>
        <v>0</v>
      </c>
      <c r="M308" s="154">
        <f>_xlfn.IFNA(INDEX('ISD Operating'!AW:AW, MATCH($B308, 'ISD Operating'!B:B, 0)), 0)</f>
        <v>0</v>
      </c>
      <c r="N308" s="155">
        <f t="shared" si="12"/>
        <v>0</v>
      </c>
      <c r="O308" s="180" t="s">
        <v>1573</v>
      </c>
      <c r="P308" s="180">
        <f t="shared" si="13"/>
        <v>0</v>
      </c>
      <c r="Q308" s="180">
        <f t="shared" si="14"/>
        <v>0</v>
      </c>
      <c r="R308" s="1"/>
    </row>
    <row r="309" spans="1:18" ht="12.75" x14ac:dyDescent="0.2">
      <c r="A309" s="159" t="s">
        <v>1186</v>
      </c>
      <c r="B309" s="152" t="s">
        <v>119</v>
      </c>
      <c r="C309" s="153" t="s">
        <v>6</v>
      </c>
      <c r="D309" s="200" t="s">
        <v>1187</v>
      </c>
      <c r="E309" s="154">
        <f>_xlfn.IFNA(INDEX('SD-ISD Debt,Sinking,Recr'!K:K, MATCH($B309, 'SD-ISD Debt,Sinking,Recr'!$B:$B, 0)), 0)</f>
        <v>0</v>
      </c>
      <c r="F309" s="154">
        <f>_xlfn.IFNA(INDEX('SD-ISD Debt,Sinking,Recr'!V:V, MATCH($B309, 'SD-ISD Debt,Sinking,Recr'!$B:$B, 0)), 0)</f>
        <v>14808.5</v>
      </c>
      <c r="G309" s="154">
        <f>_xlfn.IFNA(INDEX('SD-ISD Debt,Sinking,Recr'!AI:AI, MATCH($B309, 'SD-ISD Debt,Sinking,Recr'!$B:$B, 0)), 0)</f>
        <v>0</v>
      </c>
      <c r="H309" s="154">
        <f>_xlfn.IFNA(INDEX('SD Hold Harmless'!N:N, MATCH($B309, 'SD Hold Harmless'!$B:$B, 0)), 0)</f>
        <v>0</v>
      </c>
      <c r="I309" s="154">
        <f>_xlfn.IFNA(INDEX('SD Out of Formula'!J:J, MATCH($B309, 'SD Out of Formula'!$B:$B, 0)), 0)</f>
        <v>0</v>
      </c>
      <c r="J309" s="154">
        <f>_xlfn.IFNA(INDEX('ISD Operating'!P:P, MATCH($B309, 'ISD Operating'!$B:$B, 0)), 0)</f>
        <v>0</v>
      </c>
      <c r="K309" s="154">
        <f>_xlfn.IFNA(INDEX('ISD Operating'!AA:AA, MATCH($B309, 'ISD Operating'!$B:$B, 0)), 0)</f>
        <v>0</v>
      </c>
      <c r="L309" s="154">
        <f>_xlfn.IFNA(INDEX('ISD Operating'!AL:AL, MATCH($B309, 'ISD Operating'!$B:$B, 0)), 0)</f>
        <v>0</v>
      </c>
      <c r="M309" s="154">
        <f>_xlfn.IFNA(INDEX('ISD Operating'!AW:AW, MATCH($B309, 'ISD Operating'!B:B, 0)), 0)</f>
        <v>0</v>
      </c>
      <c r="N309" s="155">
        <f t="shared" si="12"/>
        <v>14808.5</v>
      </c>
      <c r="O309" s="180" t="s">
        <v>1680</v>
      </c>
      <c r="P309" s="180">
        <f t="shared" si="13"/>
        <v>0</v>
      </c>
      <c r="Q309" s="180">
        <f t="shared" si="14"/>
        <v>14808.5</v>
      </c>
      <c r="R309" s="1"/>
    </row>
    <row r="310" spans="1:18" ht="12.75" x14ac:dyDescent="0.2">
      <c r="A310" s="159" t="s">
        <v>1188</v>
      </c>
      <c r="B310" s="152" t="s">
        <v>139</v>
      </c>
      <c r="C310" s="153" t="s">
        <v>6</v>
      </c>
      <c r="D310" s="200" t="s">
        <v>1187</v>
      </c>
      <c r="E310" s="154">
        <f>_xlfn.IFNA(INDEX('SD-ISD Debt,Sinking,Recr'!K:K, MATCH($B310, 'SD-ISD Debt,Sinking,Recr'!$B:$B, 0)), 0)</f>
        <v>0</v>
      </c>
      <c r="F310" s="154">
        <f>_xlfn.IFNA(INDEX('SD-ISD Debt,Sinking,Recr'!V:V, MATCH($B310, 'SD-ISD Debt,Sinking,Recr'!$B:$B, 0)), 0)</f>
        <v>0</v>
      </c>
      <c r="G310" s="154">
        <f>_xlfn.IFNA(INDEX('SD-ISD Debt,Sinking,Recr'!AI:AI, MATCH($B310, 'SD-ISD Debt,Sinking,Recr'!$B:$B, 0)), 0)</f>
        <v>0</v>
      </c>
      <c r="H310" s="154">
        <f>_xlfn.IFNA(INDEX('SD Hold Harmless'!N:N, MATCH($B310, 'SD Hold Harmless'!$B:$B, 0)), 0)</f>
        <v>0</v>
      </c>
      <c r="I310" s="154">
        <f>_xlfn.IFNA(INDEX('SD Out of Formula'!J:J, MATCH($B310, 'SD Out of Formula'!$B:$B, 0)), 0)</f>
        <v>0</v>
      </c>
      <c r="J310" s="154">
        <f>_xlfn.IFNA(INDEX('ISD Operating'!P:P, MATCH($B310, 'ISD Operating'!$B:$B, 0)), 0)</f>
        <v>0</v>
      </c>
      <c r="K310" s="154">
        <f>_xlfn.IFNA(INDEX('ISD Operating'!AA:AA, MATCH($B310, 'ISD Operating'!$B:$B, 0)), 0)</f>
        <v>0</v>
      </c>
      <c r="L310" s="154">
        <f>_xlfn.IFNA(INDEX('ISD Operating'!AL:AL, MATCH($B310, 'ISD Operating'!$B:$B, 0)), 0)</f>
        <v>0</v>
      </c>
      <c r="M310" s="154">
        <f>_xlfn.IFNA(INDEX('ISD Operating'!AW:AW, MATCH($B310, 'ISD Operating'!B:B, 0)), 0)</f>
        <v>0</v>
      </c>
      <c r="N310" s="155">
        <f t="shared" si="12"/>
        <v>0</v>
      </c>
      <c r="O310" s="180" t="s">
        <v>1573</v>
      </c>
      <c r="P310" s="180">
        <f t="shared" si="13"/>
        <v>0</v>
      </c>
      <c r="Q310" s="180">
        <f t="shared" si="14"/>
        <v>0</v>
      </c>
      <c r="R310" s="1"/>
    </row>
    <row r="311" spans="1:18" ht="38.25" x14ac:dyDescent="0.2">
      <c r="A311" s="159" t="s">
        <v>1189</v>
      </c>
      <c r="B311" s="152" t="s">
        <v>195</v>
      </c>
      <c r="C311" s="153" t="s">
        <v>6</v>
      </c>
      <c r="D311" s="200" t="s">
        <v>1190</v>
      </c>
      <c r="E311" s="154">
        <f>_xlfn.IFNA(INDEX('SD-ISD Debt,Sinking,Recr'!K:K, MATCH($B311, 'SD-ISD Debt,Sinking,Recr'!$B:$B, 0)), 0)</f>
        <v>5233.42</v>
      </c>
      <c r="F311" s="154">
        <f>_xlfn.IFNA(INDEX('SD-ISD Debt,Sinking,Recr'!V:V, MATCH($B311, 'SD-ISD Debt,Sinking,Recr'!$B:$B, 0)), 0)</f>
        <v>2235.81</v>
      </c>
      <c r="G311" s="154">
        <f>_xlfn.IFNA(INDEX('SD-ISD Debt,Sinking,Recr'!AI:AI, MATCH($B311, 'SD-ISD Debt,Sinking,Recr'!$B:$B, 0)), 0)</f>
        <v>0</v>
      </c>
      <c r="H311" s="154">
        <f>_xlfn.IFNA(INDEX('SD Hold Harmless'!N:N, MATCH($B311, 'SD Hold Harmless'!$B:$B, 0)), 0)</f>
        <v>0</v>
      </c>
      <c r="I311" s="154">
        <f>_xlfn.IFNA(INDEX('SD Out of Formula'!J:J, MATCH($B311, 'SD Out of Formula'!$B:$B, 0)), 0)</f>
        <v>0</v>
      </c>
      <c r="J311" s="154">
        <f>_xlfn.IFNA(INDEX('ISD Operating'!P:P, MATCH($B311, 'ISD Operating'!$B:$B, 0)), 0)</f>
        <v>0</v>
      </c>
      <c r="K311" s="154">
        <f>_xlfn.IFNA(INDEX('ISD Operating'!AA:AA, MATCH($B311, 'ISD Operating'!$B:$B, 0)), 0)</f>
        <v>0</v>
      </c>
      <c r="L311" s="154">
        <f>_xlfn.IFNA(INDEX('ISD Operating'!AL:AL, MATCH($B311, 'ISD Operating'!$B:$B, 0)), 0)</f>
        <v>0</v>
      </c>
      <c r="M311" s="154">
        <f>_xlfn.IFNA(INDEX('ISD Operating'!AW:AW, MATCH($B311, 'ISD Operating'!B:B, 0)), 0)</f>
        <v>0</v>
      </c>
      <c r="N311" s="155">
        <f t="shared" si="12"/>
        <v>7469.23</v>
      </c>
      <c r="O311" s="180" t="s">
        <v>1680</v>
      </c>
      <c r="P311" s="180">
        <f t="shared" si="13"/>
        <v>0</v>
      </c>
      <c r="Q311" s="180">
        <f t="shared" si="14"/>
        <v>7469.23</v>
      </c>
      <c r="R311" s="1"/>
    </row>
    <row r="312" spans="1:18" ht="12.75" x14ac:dyDescent="0.2">
      <c r="A312" s="159" t="s">
        <v>1191</v>
      </c>
      <c r="B312" s="152" t="s">
        <v>140</v>
      </c>
      <c r="C312" s="153" t="s">
        <v>6</v>
      </c>
      <c r="D312" s="200" t="s">
        <v>1187</v>
      </c>
      <c r="E312" s="154">
        <f>_xlfn.IFNA(INDEX('SD-ISD Debt,Sinking,Recr'!K:K, MATCH($B312, 'SD-ISD Debt,Sinking,Recr'!$B:$B, 0)), 0)</f>
        <v>0</v>
      </c>
      <c r="F312" s="154">
        <f>_xlfn.IFNA(INDEX('SD-ISD Debt,Sinking,Recr'!V:V, MATCH($B312, 'SD-ISD Debt,Sinking,Recr'!$B:$B, 0)), 0)</f>
        <v>0</v>
      </c>
      <c r="G312" s="154">
        <f>_xlfn.IFNA(INDEX('SD-ISD Debt,Sinking,Recr'!AI:AI, MATCH($B312, 'SD-ISD Debt,Sinking,Recr'!$B:$B, 0)), 0)</f>
        <v>0</v>
      </c>
      <c r="H312" s="154">
        <f>_xlfn.IFNA(INDEX('SD Hold Harmless'!N:N, MATCH($B312, 'SD Hold Harmless'!$B:$B, 0)), 0)</f>
        <v>0</v>
      </c>
      <c r="I312" s="154">
        <f>_xlfn.IFNA(INDEX('SD Out of Formula'!J:J, MATCH($B312, 'SD Out of Formula'!$B:$B, 0)), 0)</f>
        <v>0</v>
      </c>
      <c r="J312" s="154">
        <f>_xlfn.IFNA(INDEX('ISD Operating'!P:P, MATCH($B312, 'ISD Operating'!$B:$B, 0)), 0)</f>
        <v>0</v>
      </c>
      <c r="K312" s="154">
        <f>_xlfn.IFNA(INDEX('ISD Operating'!AA:AA, MATCH($B312, 'ISD Operating'!$B:$B, 0)), 0)</f>
        <v>0</v>
      </c>
      <c r="L312" s="154">
        <f>_xlfn.IFNA(INDEX('ISD Operating'!AL:AL, MATCH($B312, 'ISD Operating'!$B:$B, 0)), 0)</f>
        <v>0</v>
      </c>
      <c r="M312" s="154">
        <f>_xlfn.IFNA(INDEX('ISD Operating'!AW:AW, MATCH($B312, 'ISD Operating'!B:B, 0)), 0)</f>
        <v>0</v>
      </c>
      <c r="N312" s="155">
        <f t="shared" si="12"/>
        <v>0</v>
      </c>
      <c r="O312" s="180" t="s">
        <v>1573</v>
      </c>
      <c r="P312" s="180">
        <f t="shared" si="13"/>
        <v>0</v>
      </c>
      <c r="Q312" s="180">
        <f t="shared" si="14"/>
        <v>0</v>
      </c>
      <c r="R312" s="1"/>
    </row>
    <row r="313" spans="1:18" ht="12.75" x14ac:dyDescent="0.2">
      <c r="A313" s="159" t="s">
        <v>1192</v>
      </c>
      <c r="B313" s="152" t="s">
        <v>345</v>
      </c>
      <c r="C313" s="153" t="s">
        <v>6</v>
      </c>
      <c r="D313" s="200" t="s">
        <v>1193</v>
      </c>
      <c r="E313" s="154">
        <f>_xlfn.IFNA(INDEX('SD-ISD Debt,Sinking,Recr'!K:K, MATCH($B313, 'SD-ISD Debt,Sinking,Recr'!$B:$B, 0)), 0)</f>
        <v>26523.37</v>
      </c>
      <c r="F313" s="154">
        <f>_xlfn.IFNA(INDEX('SD-ISD Debt,Sinking,Recr'!V:V, MATCH($B313, 'SD-ISD Debt,Sinking,Recr'!$B:$B, 0)), 0)</f>
        <v>0</v>
      </c>
      <c r="G313" s="154">
        <f>_xlfn.IFNA(INDEX('SD-ISD Debt,Sinking,Recr'!AI:AI, MATCH($B313, 'SD-ISD Debt,Sinking,Recr'!$B:$B, 0)), 0)</f>
        <v>0</v>
      </c>
      <c r="H313" s="154">
        <f>_xlfn.IFNA(INDEX('SD Hold Harmless'!N:N, MATCH($B313, 'SD Hold Harmless'!$B:$B, 0)), 0)</f>
        <v>0</v>
      </c>
      <c r="I313" s="154">
        <f>_xlfn.IFNA(INDEX('SD Out of Formula'!J:J, MATCH($B313, 'SD Out of Formula'!$B:$B, 0)), 0)</f>
        <v>0</v>
      </c>
      <c r="J313" s="154">
        <f>_xlfn.IFNA(INDEX('ISD Operating'!P:P, MATCH($B313, 'ISD Operating'!$B:$B, 0)), 0)</f>
        <v>0</v>
      </c>
      <c r="K313" s="154">
        <f>_xlfn.IFNA(INDEX('ISD Operating'!AA:AA, MATCH($B313, 'ISD Operating'!$B:$B, 0)), 0)</f>
        <v>0</v>
      </c>
      <c r="L313" s="154">
        <f>_xlfn.IFNA(INDEX('ISD Operating'!AL:AL, MATCH($B313, 'ISD Operating'!$B:$B, 0)), 0)</f>
        <v>0</v>
      </c>
      <c r="M313" s="154">
        <f>_xlfn.IFNA(INDEX('ISD Operating'!AW:AW, MATCH($B313, 'ISD Operating'!B:B, 0)), 0)</f>
        <v>0</v>
      </c>
      <c r="N313" s="155">
        <f t="shared" si="12"/>
        <v>26523.37</v>
      </c>
      <c r="O313" s="180" t="s">
        <v>1679</v>
      </c>
      <c r="P313" s="180">
        <f t="shared" si="13"/>
        <v>26523.37</v>
      </c>
      <c r="Q313" s="180">
        <f t="shared" si="14"/>
        <v>0</v>
      </c>
      <c r="R313" s="1"/>
    </row>
    <row r="314" spans="1:18" ht="12.75" x14ac:dyDescent="0.2">
      <c r="A314" s="159" t="s">
        <v>1194</v>
      </c>
      <c r="B314" s="152" t="s">
        <v>421</v>
      </c>
      <c r="C314" s="153" t="s">
        <v>6</v>
      </c>
      <c r="D314" s="200" t="s">
        <v>10</v>
      </c>
      <c r="E314" s="154">
        <f>_xlfn.IFNA(INDEX('SD-ISD Debt,Sinking,Recr'!K:K, MATCH($B314, 'SD-ISD Debt,Sinking,Recr'!$B:$B, 0)), 0)</f>
        <v>15197.57</v>
      </c>
      <c r="F314" s="154">
        <f>_xlfn.IFNA(INDEX('SD-ISD Debt,Sinking,Recr'!V:V, MATCH($B314, 'SD-ISD Debt,Sinking,Recr'!$B:$B, 0)), 0)</f>
        <v>7550.06</v>
      </c>
      <c r="G314" s="154">
        <f>_xlfn.IFNA(INDEX('SD-ISD Debt,Sinking,Recr'!AI:AI, MATCH($B314, 'SD-ISD Debt,Sinking,Recr'!$B:$B, 0)), 0)</f>
        <v>0</v>
      </c>
      <c r="H314" s="154">
        <f>_xlfn.IFNA(INDEX('SD Hold Harmless'!N:N, MATCH($B314, 'SD Hold Harmless'!$B:$B, 0)), 0)</f>
        <v>0</v>
      </c>
      <c r="I314" s="154">
        <f>_xlfn.IFNA(INDEX('SD Out of Formula'!J:J, MATCH($B314, 'SD Out of Formula'!$B:$B, 0)), 0)</f>
        <v>0</v>
      </c>
      <c r="J314" s="154">
        <f>_xlfn.IFNA(INDEX('ISD Operating'!P:P, MATCH($B314, 'ISD Operating'!$B:$B, 0)), 0)</f>
        <v>0</v>
      </c>
      <c r="K314" s="154">
        <f>_xlfn.IFNA(INDEX('ISD Operating'!AA:AA, MATCH($B314, 'ISD Operating'!$B:$B, 0)), 0)</f>
        <v>0</v>
      </c>
      <c r="L314" s="154">
        <f>_xlfn.IFNA(INDEX('ISD Operating'!AL:AL, MATCH($B314, 'ISD Operating'!$B:$B, 0)), 0)</f>
        <v>0</v>
      </c>
      <c r="M314" s="154">
        <f>_xlfn.IFNA(INDEX('ISD Operating'!AW:AW, MATCH($B314, 'ISD Operating'!B:B, 0)), 0)</f>
        <v>0</v>
      </c>
      <c r="N314" s="155">
        <f t="shared" si="12"/>
        <v>22747.63</v>
      </c>
      <c r="O314" s="180" t="s">
        <v>1679</v>
      </c>
      <c r="P314" s="180">
        <f t="shared" si="13"/>
        <v>22747.63</v>
      </c>
      <c r="Q314" s="180">
        <f t="shared" si="14"/>
        <v>0</v>
      </c>
      <c r="R314" s="1"/>
    </row>
    <row r="315" spans="1:18" ht="12.75" x14ac:dyDescent="0.2">
      <c r="A315" s="159" t="s">
        <v>1195</v>
      </c>
      <c r="B315" s="152" t="s">
        <v>472</v>
      </c>
      <c r="C315" s="153" t="s">
        <v>6</v>
      </c>
      <c r="D315" s="200" t="s">
        <v>10</v>
      </c>
      <c r="E315" s="154">
        <f>_xlfn.IFNA(INDEX('SD-ISD Debt,Sinking,Recr'!K:K, MATCH($B315, 'SD-ISD Debt,Sinking,Recr'!$B:$B, 0)), 0)</f>
        <v>0</v>
      </c>
      <c r="F315" s="154">
        <f>_xlfn.IFNA(INDEX('SD-ISD Debt,Sinking,Recr'!V:V, MATCH($B315, 'SD-ISD Debt,Sinking,Recr'!$B:$B, 0)), 0)</f>
        <v>0</v>
      </c>
      <c r="G315" s="154">
        <f>_xlfn.IFNA(INDEX('SD-ISD Debt,Sinking,Recr'!AI:AI, MATCH($B315, 'SD-ISD Debt,Sinking,Recr'!$B:$B, 0)), 0)</f>
        <v>0</v>
      </c>
      <c r="H315" s="154">
        <f>_xlfn.IFNA(INDEX('SD Hold Harmless'!N:N, MATCH($B315, 'SD Hold Harmless'!$B:$B, 0)), 0)</f>
        <v>0</v>
      </c>
      <c r="I315" s="154">
        <f>_xlfn.IFNA(INDEX('SD Out of Formula'!J:J, MATCH($B315, 'SD Out of Formula'!$B:$B, 0)), 0)</f>
        <v>0</v>
      </c>
      <c r="J315" s="154">
        <f>_xlfn.IFNA(INDEX('ISD Operating'!P:P, MATCH($B315, 'ISD Operating'!$B:$B, 0)), 0)</f>
        <v>0</v>
      </c>
      <c r="K315" s="154">
        <f>_xlfn.IFNA(INDEX('ISD Operating'!AA:AA, MATCH($B315, 'ISD Operating'!$B:$B, 0)), 0)</f>
        <v>0</v>
      </c>
      <c r="L315" s="154">
        <f>_xlfn.IFNA(INDEX('ISD Operating'!AL:AL, MATCH($B315, 'ISD Operating'!$B:$B, 0)), 0)</f>
        <v>0</v>
      </c>
      <c r="M315" s="154">
        <f>_xlfn.IFNA(INDEX('ISD Operating'!AW:AW, MATCH($B315, 'ISD Operating'!B:B, 0)), 0)</f>
        <v>0</v>
      </c>
      <c r="N315" s="155">
        <f t="shared" si="12"/>
        <v>0</v>
      </c>
      <c r="O315" s="180" t="s">
        <v>1573</v>
      </c>
      <c r="P315" s="180">
        <f t="shared" si="13"/>
        <v>0</v>
      </c>
      <c r="Q315" s="180">
        <f t="shared" si="14"/>
        <v>0</v>
      </c>
      <c r="R315" s="1"/>
    </row>
    <row r="316" spans="1:18" ht="12.75" x14ac:dyDescent="0.2">
      <c r="A316" s="159" t="s">
        <v>1196</v>
      </c>
      <c r="B316" s="152" t="s">
        <v>512</v>
      </c>
      <c r="C316" s="153" t="s">
        <v>6</v>
      </c>
      <c r="D316" s="200" t="s">
        <v>10</v>
      </c>
      <c r="E316" s="154">
        <f>_xlfn.IFNA(INDEX('SD-ISD Debt,Sinking,Recr'!K:K, MATCH($B316, 'SD-ISD Debt,Sinking,Recr'!$B:$B, 0)), 0)</f>
        <v>1341.16</v>
      </c>
      <c r="F316" s="154">
        <f>_xlfn.IFNA(INDEX('SD-ISD Debt,Sinking,Recr'!V:V, MATCH($B316, 'SD-ISD Debt,Sinking,Recr'!$B:$B, 0)), 0)</f>
        <v>0</v>
      </c>
      <c r="G316" s="154">
        <f>_xlfn.IFNA(INDEX('SD-ISD Debt,Sinking,Recr'!AI:AI, MATCH($B316, 'SD-ISD Debt,Sinking,Recr'!$B:$B, 0)), 0)</f>
        <v>0</v>
      </c>
      <c r="H316" s="154">
        <f>_xlfn.IFNA(INDEX('SD Hold Harmless'!N:N, MATCH($B316, 'SD Hold Harmless'!$B:$B, 0)), 0)</f>
        <v>0</v>
      </c>
      <c r="I316" s="154">
        <f>_xlfn.IFNA(INDEX('SD Out of Formula'!J:J, MATCH($B316, 'SD Out of Formula'!$B:$B, 0)), 0)</f>
        <v>0</v>
      </c>
      <c r="J316" s="154">
        <f>_xlfn.IFNA(INDEX('ISD Operating'!P:P, MATCH($B316, 'ISD Operating'!$B:$B, 0)), 0)</f>
        <v>0</v>
      </c>
      <c r="K316" s="154">
        <f>_xlfn.IFNA(INDEX('ISD Operating'!AA:AA, MATCH($B316, 'ISD Operating'!$B:$B, 0)), 0)</f>
        <v>0</v>
      </c>
      <c r="L316" s="154">
        <f>_xlfn.IFNA(INDEX('ISD Operating'!AL:AL, MATCH($B316, 'ISD Operating'!$B:$B, 0)), 0)</f>
        <v>0</v>
      </c>
      <c r="M316" s="154">
        <f>_xlfn.IFNA(INDEX('ISD Operating'!AW:AW, MATCH($B316, 'ISD Operating'!B:B, 0)), 0)</f>
        <v>0</v>
      </c>
      <c r="N316" s="155">
        <f t="shared" si="12"/>
        <v>1341.16</v>
      </c>
      <c r="O316" s="180" t="s">
        <v>1680</v>
      </c>
      <c r="P316" s="180">
        <f t="shared" si="13"/>
        <v>0</v>
      </c>
      <c r="Q316" s="180">
        <f t="shared" si="14"/>
        <v>1341.16</v>
      </c>
      <c r="R316" s="1"/>
    </row>
    <row r="317" spans="1:18" ht="12.75" x14ac:dyDescent="0.2">
      <c r="A317" s="159" t="s">
        <v>1197</v>
      </c>
      <c r="B317" s="152" t="s">
        <v>575</v>
      </c>
      <c r="C317" s="153" t="s">
        <v>6</v>
      </c>
      <c r="D317" s="200" t="s">
        <v>10</v>
      </c>
      <c r="E317" s="154">
        <f>_xlfn.IFNA(INDEX('SD-ISD Debt,Sinking,Recr'!K:K, MATCH($B317, 'SD-ISD Debt,Sinking,Recr'!$B:$B, 0)), 0)</f>
        <v>5568.88</v>
      </c>
      <c r="F317" s="154">
        <f>_xlfn.IFNA(INDEX('SD-ISD Debt,Sinking,Recr'!V:V, MATCH($B317, 'SD-ISD Debt,Sinking,Recr'!$B:$B, 0)), 0)</f>
        <v>3144.03</v>
      </c>
      <c r="G317" s="154">
        <f>_xlfn.IFNA(INDEX('SD-ISD Debt,Sinking,Recr'!AI:AI, MATCH($B317, 'SD-ISD Debt,Sinking,Recr'!$B:$B, 0)), 0)</f>
        <v>0</v>
      </c>
      <c r="H317" s="154">
        <f>_xlfn.IFNA(INDEX('SD Hold Harmless'!N:N, MATCH($B317, 'SD Hold Harmless'!$B:$B, 0)), 0)</f>
        <v>0</v>
      </c>
      <c r="I317" s="154">
        <f>_xlfn.IFNA(INDEX('SD Out of Formula'!J:J, MATCH($B317, 'SD Out of Formula'!$B:$B, 0)), 0)</f>
        <v>0</v>
      </c>
      <c r="J317" s="154">
        <f>_xlfn.IFNA(INDEX('ISD Operating'!P:P, MATCH($B317, 'ISD Operating'!$B:$B, 0)), 0)</f>
        <v>0</v>
      </c>
      <c r="K317" s="154">
        <f>_xlfn.IFNA(INDEX('ISD Operating'!AA:AA, MATCH($B317, 'ISD Operating'!$B:$B, 0)), 0)</f>
        <v>0</v>
      </c>
      <c r="L317" s="154">
        <f>_xlfn.IFNA(INDEX('ISD Operating'!AL:AL, MATCH($B317, 'ISD Operating'!$B:$B, 0)), 0)</f>
        <v>0</v>
      </c>
      <c r="M317" s="154">
        <f>_xlfn.IFNA(INDEX('ISD Operating'!AW:AW, MATCH($B317, 'ISD Operating'!B:B, 0)), 0)</f>
        <v>0</v>
      </c>
      <c r="N317" s="155">
        <f t="shared" si="12"/>
        <v>8712.91</v>
      </c>
      <c r="O317" s="180" t="s">
        <v>1680</v>
      </c>
      <c r="P317" s="180">
        <f t="shared" si="13"/>
        <v>0</v>
      </c>
      <c r="Q317" s="180">
        <f t="shared" si="14"/>
        <v>8712.91</v>
      </c>
      <c r="R317" s="1"/>
    </row>
    <row r="318" spans="1:18" ht="12.75" x14ac:dyDescent="0.2">
      <c r="A318" s="159" t="s">
        <v>1198</v>
      </c>
      <c r="B318" s="152" t="s">
        <v>618</v>
      </c>
      <c r="C318" s="153" t="s">
        <v>6</v>
      </c>
      <c r="D318" s="200" t="s">
        <v>10</v>
      </c>
      <c r="E318" s="154">
        <f>_xlfn.IFNA(INDEX('SD-ISD Debt,Sinking,Recr'!K:K, MATCH($B318, 'SD-ISD Debt,Sinking,Recr'!$B:$B, 0)), 0)</f>
        <v>187981.2</v>
      </c>
      <c r="F318" s="154">
        <f>_xlfn.IFNA(INDEX('SD-ISD Debt,Sinking,Recr'!V:V, MATCH($B318, 'SD-ISD Debt,Sinking,Recr'!$B:$B, 0)), 0)</f>
        <v>0</v>
      </c>
      <c r="G318" s="154">
        <f>_xlfn.IFNA(INDEX('SD-ISD Debt,Sinking,Recr'!AI:AI, MATCH($B318, 'SD-ISD Debt,Sinking,Recr'!$B:$B, 0)), 0)</f>
        <v>5400.51</v>
      </c>
      <c r="H318" s="154">
        <f>_xlfn.IFNA(INDEX('SD Hold Harmless'!N:N, MATCH($B318, 'SD Hold Harmless'!$B:$B, 0)), 0)</f>
        <v>0</v>
      </c>
      <c r="I318" s="154">
        <f>_xlfn.IFNA(INDEX('SD Out of Formula'!J:J, MATCH($B318, 'SD Out of Formula'!$B:$B, 0)), 0)</f>
        <v>0</v>
      </c>
      <c r="J318" s="154">
        <f>_xlfn.IFNA(INDEX('ISD Operating'!P:P, MATCH($B318, 'ISD Operating'!$B:$B, 0)), 0)</f>
        <v>0</v>
      </c>
      <c r="K318" s="154">
        <f>_xlfn.IFNA(INDEX('ISD Operating'!AA:AA, MATCH($B318, 'ISD Operating'!$B:$B, 0)), 0)</f>
        <v>0</v>
      </c>
      <c r="L318" s="154">
        <f>_xlfn.IFNA(INDEX('ISD Operating'!AL:AL, MATCH($B318, 'ISD Operating'!$B:$B, 0)), 0)</f>
        <v>0</v>
      </c>
      <c r="M318" s="154">
        <f>_xlfn.IFNA(INDEX('ISD Operating'!AW:AW, MATCH($B318, 'ISD Operating'!B:B, 0)), 0)</f>
        <v>0</v>
      </c>
      <c r="N318" s="155">
        <f t="shared" si="12"/>
        <v>193381.71000000002</v>
      </c>
      <c r="O318" s="180" t="s">
        <v>1679</v>
      </c>
      <c r="P318" s="180">
        <f t="shared" si="13"/>
        <v>193381.71000000002</v>
      </c>
      <c r="Q318" s="180">
        <f t="shared" si="14"/>
        <v>0</v>
      </c>
      <c r="R318" s="1"/>
    </row>
    <row r="319" spans="1:18" ht="51" x14ac:dyDescent="0.2">
      <c r="A319" s="159" t="s">
        <v>1578</v>
      </c>
      <c r="B319" s="152" t="s">
        <v>414</v>
      </c>
      <c r="C319" s="153" t="s">
        <v>29</v>
      </c>
      <c r="D319" s="200" t="s">
        <v>754</v>
      </c>
      <c r="E319" s="154">
        <f>_xlfn.IFNA(INDEX('SD-ISD Debt,Sinking,Recr'!K:K, MATCH($B319, 'SD-ISD Debt,Sinking,Recr'!$B:$B, 0)), 0)</f>
        <v>0</v>
      </c>
      <c r="F319" s="154">
        <f>_xlfn.IFNA(INDEX('SD-ISD Debt,Sinking,Recr'!V:V, MATCH($B319, 'SD-ISD Debt,Sinking,Recr'!$B:$B, 0)), 0)</f>
        <v>0</v>
      </c>
      <c r="G319" s="154">
        <f>_xlfn.IFNA(INDEX('SD-ISD Debt,Sinking,Recr'!AI:AI, MATCH($B319, 'SD-ISD Debt,Sinking,Recr'!$B:$B, 0)), 0)</f>
        <v>0</v>
      </c>
      <c r="H319" s="154">
        <f>_xlfn.IFNA(INDEX('SD Hold Harmless'!N:N, MATCH($B319, 'SD Hold Harmless'!$B:$B, 0)), 0)</f>
        <v>0</v>
      </c>
      <c r="I319" s="154">
        <f>_xlfn.IFNA(INDEX('SD Out of Formula'!J:J, MATCH($B319, 'SD Out of Formula'!$B:$B, 0)), 0)</f>
        <v>0</v>
      </c>
      <c r="J319" s="154">
        <f>_xlfn.IFNA(INDEX('ISD Operating'!P:P, MATCH($B319, 'ISD Operating'!$B:$B, 0)), 0)</f>
        <v>6981.03</v>
      </c>
      <c r="K319" s="154">
        <f>_xlfn.IFNA(INDEX('ISD Operating'!AA:AA, MATCH($B319, 'ISD Operating'!$B:$B, 0)), 0)</f>
        <v>237921.02</v>
      </c>
      <c r="L319" s="154">
        <f>_xlfn.IFNA(INDEX('ISD Operating'!AL:AL, MATCH($B319, 'ISD Operating'!$B:$B, 0)), 0)</f>
        <v>0</v>
      </c>
      <c r="M319" s="154">
        <f>_xlfn.IFNA(INDEX('ISD Operating'!AW:AW, MATCH($B319, 'ISD Operating'!B:B, 0)), 0)</f>
        <v>0</v>
      </c>
      <c r="N319" s="155">
        <f t="shared" si="12"/>
        <v>244902.05</v>
      </c>
      <c r="O319" s="180" t="s">
        <v>1679</v>
      </c>
      <c r="P319" s="180">
        <f t="shared" si="13"/>
        <v>244902.05</v>
      </c>
      <c r="Q319" s="180">
        <f t="shared" si="14"/>
        <v>0</v>
      </c>
      <c r="R319" s="1"/>
    </row>
    <row r="320" spans="1:18" ht="12.75" x14ac:dyDescent="0.2">
      <c r="A320" s="159" t="s">
        <v>1199</v>
      </c>
      <c r="B320" s="152" t="s">
        <v>136</v>
      </c>
      <c r="C320" s="153" t="s">
        <v>6</v>
      </c>
      <c r="D320" s="200" t="s">
        <v>135</v>
      </c>
      <c r="E320" s="154">
        <f>_xlfn.IFNA(INDEX('SD-ISD Debt,Sinking,Recr'!K:K, MATCH($B320, 'SD-ISD Debt,Sinking,Recr'!$B:$B, 0)), 0)</f>
        <v>169441.22</v>
      </c>
      <c r="F320" s="154">
        <f>_xlfn.IFNA(INDEX('SD-ISD Debt,Sinking,Recr'!V:V, MATCH($B320, 'SD-ISD Debt,Sinking,Recr'!$B:$B, 0)), 0)</f>
        <v>0</v>
      </c>
      <c r="G320" s="154">
        <f>_xlfn.IFNA(INDEX('SD-ISD Debt,Sinking,Recr'!AI:AI, MATCH($B320, 'SD-ISD Debt,Sinking,Recr'!$B:$B, 0)), 0)</f>
        <v>0</v>
      </c>
      <c r="H320" s="154">
        <f>_xlfn.IFNA(INDEX('SD Hold Harmless'!N:N, MATCH($B320, 'SD Hold Harmless'!$B:$B, 0)), 0)</f>
        <v>0</v>
      </c>
      <c r="I320" s="154">
        <f>_xlfn.IFNA(INDEX('SD Out of Formula'!J:J, MATCH($B320, 'SD Out of Formula'!$B:$B, 0)), 0)</f>
        <v>0</v>
      </c>
      <c r="J320" s="154">
        <f>_xlfn.IFNA(INDEX('ISD Operating'!P:P, MATCH($B320, 'ISD Operating'!$B:$B, 0)), 0)</f>
        <v>0</v>
      </c>
      <c r="K320" s="154">
        <f>_xlfn.IFNA(INDEX('ISD Operating'!AA:AA, MATCH($B320, 'ISD Operating'!$B:$B, 0)), 0)</f>
        <v>0</v>
      </c>
      <c r="L320" s="154">
        <f>_xlfn.IFNA(INDEX('ISD Operating'!AL:AL, MATCH($B320, 'ISD Operating'!$B:$B, 0)), 0)</f>
        <v>0</v>
      </c>
      <c r="M320" s="154">
        <f>_xlfn.IFNA(INDEX('ISD Operating'!AW:AW, MATCH($B320, 'ISD Operating'!B:B, 0)), 0)</f>
        <v>0</v>
      </c>
      <c r="N320" s="155">
        <f t="shared" si="12"/>
        <v>169441.22</v>
      </c>
      <c r="O320" s="180" t="s">
        <v>1679</v>
      </c>
      <c r="P320" s="180">
        <f t="shared" si="13"/>
        <v>169441.22</v>
      </c>
      <c r="Q320" s="180">
        <f t="shared" si="14"/>
        <v>0</v>
      </c>
      <c r="R320" s="1"/>
    </row>
    <row r="321" spans="1:18" ht="38.25" x14ac:dyDescent="0.2">
      <c r="A321" s="159" t="s">
        <v>1200</v>
      </c>
      <c r="B321" s="152" t="s">
        <v>273</v>
      </c>
      <c r="C321" s="153" t="s">
        <v>6</v>
      </c>
      <c r="D321" s="200" t="s">
        <v>1201</v>
      </c>
      <c r="E321" s="154">
        <f>_xlfn.IFNA(INDEX('SD-ISD Debt,Sinking,Recr'!K:K, MATCH($B321, 'SD-ISD Debt,Sinking,Recr'!$B:$B, 0)), 0)</f>
        <v>232308.78</v>
      </c>
      <c r="F321" s="154">
        <f>_xlfn.IFNA(INDEX('SD-ISD Debt,Sinking,Recr'!V:V, MATCH($B321, 'SD-ISD Debt,Sinking,Recr'!$B:$B, 0)), 0)</f>
        <v>0</v>
      </c>
      <c r="G321" s="154">
        <f>_xlfn.IFNA(INDEX('SD-ISD Debt,Sinking,Recr'!AI:AI, MATCH($B321, 'SD-ISD Debt,Sinking,Recr'!$B:$B, 0)), 0)</f>
        <v>0</v>
      </c>
      <c r="H321" s="154">
        <f>_xlfn.IFNA(INDEX('SD Hold Harmless'!N:N, MATCH($B321, 'SD Hold Harmless'!$B:$B, 0)), 0)</f>
        <v>0</v>
      </c>
      <c r="I321" s="154">
        <f>_xlfn.IFNA(INDEX('SD Out of Formula'!J:J, MATCH($B321, 'SD Out of Formula'!$B:$B, 0)), 0)</f>
        <v>0</v>
      </c>
      <c r="J321" s="154">
        <f>_xlfn.IFNA(INDEX('ISD Operating'!P:P, MATCH($B321, 'ISD Operating'!$B:$B, 0)), 0)</f>
        <v>0</v>
      </c>
      <c r="K321" s="154">
        <f>_xlfn.IFNA(INDEX('ISD Operating'!AA:AA, MATCH($B321, 'ISD Operating'!$B:$B, 0)), 0)</f>
        <v>0</v>
      </c>
      <c r="L321" s="154">
        <f>_xlfn.IFNA(INDEX('ISD Operating'!AL:AL, MATCH($B321, 'ISD Operating'!$B:$B, 0)), 0)</f>
        <v>0</v>
      </c>
      <c r="M321" s="154">
        <f>_xlfn.IFNA(INDEX('ISD Operating'!AW:AW, MATCH($B321, 'ISD Operating'!B:B, 0)), 0)</f>
        <v>0</v>
      </c>
      <c r="N321" s="155">
        <f t="shared" si="12"/>
        <v>232308.78</v>
      </c>
      <c r="O321" s="180" t="s">
        <v>1679</v>
      </c>
      <c r="P321" s="180">
        <f t="shared" si="13"/>
        <v>232308.78</v>
      </c>
      <c r="Q321" s="180">
        <f t="shared" si="14"/>
        <v>0</v>
      </c>
      <c r="R321" s="1"/>
    </row>
    <row r="322" spans="1:18" ht="12.75" x14ac:dyDescent="0.2">
      <c r="A322" s="159" t="s">
        <v>1202</v>
      </c>
      <c r="B322" s="152" t="s">
        <v>326</v>
      </c>
      <c r="C322" s="153" t="s">
        <v>6</v>
      </c>
      <c r="D322" s="200" t="s">
        <v>135</v>
      </c>
      <c r="E322" s="154">
        <f>_xlfn.IFNA(INDEX('SD-ISD Debt,Sinking,Recr'!K:K, MATCH($B322, 'SD-ISD Debt,Sinking,Recr'!$B:$B, 0)), 0)</f>
        <v>72347.360000000001</v>
      </c>
      <c r="F322" s="154">
        <f>_xlfn.IFNA(INDEX('SD-ISD Debt,Sinking,Recr'!V:V, MATCH($B322, 'SD-ISD Debt,Sinking,Recr'!$B:$B, 0)), 0)</f>
        <v>0</v>
      </c>
      <c r="G322" s="154">
        <f>_xlfn.IFNA(INDEX('SD-ISD Debt,Sinking,Recr'!AI:AI, MATCH($B322, 'SD-ISD Debt,Sinking,Recr'!$B:$B, 0)), 0)</f>
        <v>0</v>
      </c>
      <c r="H322" s="154">
        <f>_xlfn.IFNA(INDEX('SD Hold Harmless'!N:N, MATCH($B322, 'SD Hold Harmless'!$B:$B, 0)), 0)</f>
        <v>0</v>
      </c>
      <c r="I322" s="154">
        <f>_xlfn.IFNA(INDEX('SD Out of Formula'!J:J, MATCH($B322, 'SD Out of Formula'!$B:$B, 0)), 0)</f>
        <v>0</v>
      </c>
      <c r="J322" s="154">
        <f>_xlfn.IFNA(INDEX('ISD Operating'!P:P, MATCH($B322, 'ISD Operating'!$B:$B, 0)), 0)</f>
        <v>0</v>
      </c>
      <c r="K322" s="154">
        <f>_xlfn.IFNA(INDEX('ISD Operating'!AA:AA, MATCH($B322, 'ISD Operating'!$B:$B, 0)), 0)</f>
        <v>0</v>
      </c>
      <c r="L322" s="154">
        <f>_xlfn.IFNA(INDEX('ISD Operating'!AL:AL, MATCH($B322, 'ISD Operating'!$B:$B, 0)), 0)</f>
        <v>0</v>
      </c>
      <c r="M322" s="154">
        <f>_xlfn.IFNA(INDEX('ISD Operating'!AW:AW, MATCH($B322, 'ISD Operating'!B:B, 0)), 0)</f>
        <v>0</v>
      </c>
      <c r="N322" s="155">
        <f t="shared" si="12"/>
        <v>72347.360000000001</v>
      </c>
      <c r="O322" s="180" t="s">
        <v>1679</v>
      </c>
      <c r="P322" s="180">
        <f t="shared" si="13"/>
        <v>72347.360000000001</v>
      </c>
      <c r="Q322" s="180">
        <f t="shared" si="14"/>
        <v>0</v>
      </c>
      <c r="R322" s="1"/>
    </row>
    <row r="323" spans="1:18" ht="12.75" x14ac:dyDescent="0.2">
      <c r="A323" s="159" t="s">
        <v>1203</v>
      </c>
      <c r="B323" s="152" t="s">
        <v>344</v>
      </c>
      <c r="C323" s="153" t="s">
        <v>6</v>
      </c>
      <c r="D323" s="200" t="s">
        <v>135</v>
      </c>
      <c r="E323" s="154">
        <f>_xlfn.IFNA(INDEX('SD-ISD Debt,Sinking,Recr'!K:K, MATCH($B323, 'SD-ISD Debt,Sinking,Recr'!$B:$B, 0)), 0)</f>
        <v>261552.57</v>
      </c>
      <c r="F323" s="154">
        <f>_xlfn.IFNA(INDEX('SD-ISD Debt,Sinking,Recr'!V:V, MATCH($B323, 'SD-ISD Debt,Sinking,Recr'!$B:$B, 0)), 0)</f>
        <v>0</v>
      </c>
      <c r="G323" s="154">
        <f>_xlfn.IFNA(INDEX('SD-ISD Debt,Sinking,Recr'!AI:AI, MATCH($B323, 'SD-ISD Debt,Sinking,Recr'!$B:$B, 0)), 0)</f>
        <v>0</v>
      </c>
      <c r="H323" s="154">
        <f>_xlfn.IFNA(INDEX('SD Hold Harmless'!N:N, MATCH($B323, 'SD Hold Harmless'!$B:$B, 0)), 0)</f>
        <v>0</v>
      </c>
      <c r="I323" s="154">
        <f>_xlfn.IFNA(INDEX('SD Out of Formula'!J:J, MATCH($B323, 'SD Out of Formula'!$B:$B, 0)), 0)</f>
        <v>0</v>
      </c>
      <c r="J323" s="154">
        <f>_xlfn.IFNA(INDEX('ISD Operating'!P:P, MATCH($B323, 'ISD Operating'!$B:$B, 0)), 0)</f>
        <v>0</v>
      </c>
      <c r="K323" s="154">
        <f>_xlfn.IFNA(INDEX('ISD Operating'!AA:AA, MATCH($B323, 'ISD Operating'!$B:$B, 0)), 0)</f>
        <v>0</v>
      </c>
      <c r="L323" s="154">
        <f>_xlfn.IFNA(INDEX('ISD Operating'!AL:AL, MATCH($B323, 'ISD Operating'!$B:$B, 0)), 0)</f>
        <v>0</v>
      </c>
      <c r="M323" s="154">
        <f>_xlfn.IFNA(INDEX('ISD Operating'!AW:AW, MATCH($B323, 'ISD Operating'!B:B, 0)), 0)</f>
        <v>0</v>
      </c>
      <c r="N323" s="155">
        <f t="shared" si="12"/>
        <v>261552.57</v>
      </c>
      <c r="O323" s="180" t="s">
        <v>1679</v>
      </c>
      <c r="P323" s="180">
        <f t="shared" si="13"/>
        <v>261552.57</v>
      </c>
      <c r="Q323" s="180">
        <f t="shared" si="14"/>
        <v>0</v>
      </c>
      <c r="R323" s="1"/>
    </row>
    <row r="324" spans="1:18" ht="38.25" x14ac:dyDescent="0.2">
      <c r="A324" s="159" t="s">
        <v>1204</v>
      </c>
      <c r="B324" s="152" t="s">
        <v>535</v>
      </c>
      <c r="C324" s="153" t="s">
        <v>6</v>
      </c>
      <c r="D324" s="200" t="s">
        <v>1205</v>
      </c>
      <c r="E324" s="154">
        <f>_xlfn.IFNA(INDEX('SD-ISD Debt,Sinking,Recr'!K:K, MATCH($B324, 'SD-ISD Debt,Sinking,Recr'!$B:$B, 0)), 0)</f>
        <v>34477.589999999997</v>
      </c>
      <c r="F324" s="154">
        <f>_xlfn.IFNA(INDEX('SD-ISD Debt,Sinking,Recr'!V:V, MATCH($B324, 'SD-ISD Debt,Sinking,Recr'!$B:$B, 0)), 0)</f>
        <v>0</v>
      </c>
      <c r="G324" s="154">
        <f>_xlfn.IFNA(INDEX('SD-ISD Debt,Sinking,Recr'!AI:AI, MATCH($B324, 'SD-ISD Debt,Sinking,Recr'!$B:$B, 0)), 0)</f>
        <v>0</v>
      </c>
      <c r="H324" s="154">
        <f>_xlfn.IFNA(INDEX('SD Hold Harmless'!N:N, MATCH($B324, 'SD Hold Harmless'!$B:$B, 0)), 0)</f>
        <v>0</v>
      </c>
      <c r="I324" s="154">
        <f>_xlfn.IFNA(INDEX('SD Out of Formula'!J:J, MATCH($B324, 'SD Out of Formula'!$B:$B, 0)), 0)</f>
        <v>0</v>
      </c>
      <c r="J324" s="154">
        <f>_xlfn.IFNA(INDEX('ISD Operating'!P:P, MATCH($B324, 'ISD Operating'!$B:$B, 0)), 0)</f>
        <v>0</v>
      </c>
      <c r="K324" s="154">
        <f>_xlfn.IFNA(INDEX('ISD Operating'!AA:AA, MATCH($B324, 'ISD Operating'!$B:$B, 0)), 0)</f>
        <v>0</v>
      </c>
      <c r="L324" s="154">
        <f>_xlfn.IFNA(INDEX('ISD Operating'!AL:AL, MATCH($B324, 'ISD Operating'!$B:$B, 0)), 0)</f>
        <v>0</v>
      </c>
      <c r="M324" s="154">
        <f>_xlfn.IFNA(INDEX('ISD Operating'!AW:AW, MATCH($B324, 'ISD Operating'!B:B, 0)), 0)</f>
        <v>0</v>
      </c>
      <c r="N324" s="155">
        <f t="shared" ref="N324:N387" si="15">SUM(E324:M324)</f>
        <v>34477.589999999997</v>
      </c>
      <c r="O324" s="180" t="s">
        <v>1680</v>
      </c>
      <c r="P324" s="180">
        <f t="shared" ref="P324:P387" si="16">IF(O324="Summer",N324,0)</f>
        <v>0</v>
      </c>
      <c r="Q324" s="180">
        <f t="shared" ref="Q324:Q387" si="17">IF(O324="Winter",N324,0)</f>
        <v>34477.589999999997</v>
      </c>
      <c r="R324" s="1"/>
    </row>
    <row r="325" spans="1:18" ht="38.25" x14ac:dyDescent="0.2">
      <c r="A325" s="159" t="s">
        <v>1206</v>
      </c>
      <c r="B325" s="152" t="s">
        <v>615</v>
      </c>
      <c r="C325" s="153" t="s">
        <v>6</v>
      </c>
      <c r="D325" s="200" t="s">
        <v>1207</v>
      </c>
      <c r="E325" s="154">
        <f>_xlfn.IFNA(INDEX('SD-ISD Debt,Sinking,Recr'!K:K, MATCH($B325, 'SD-ISD Debt,Sinking,Recr'!$B:$B, 0)), 0)</f>
        <v>0</v>
      </c>
      <c r="F325" s="154">
        <f>_xlfn.IFNA(INDEX('SD-ISD Debt,Sinking,Recr'!V:V, MATCH($B325, 'SD-ISD Debt,Sinking,Recr'!$B:$B, 0)), 0)</f>
        <v>0</v>
      </c>
      <c r="G325" s="154">
        <f>_xlfn.IFNA(INDEX('SD-ISD Debt,Sinking,Recr'!AI:AI, MATCH($B325, 'SD-ISD Debt,Sinking,Recr'!$B:$B, 0)), 0)</f>
        <v>0</v>
      </c>
      <c r="H325" s="154">
        <f>_xlfn.IFNA(INDEX('SD Hold Harmless'!N:N, MATCH($B325, 'SD Hold Harmless'!$B:$B, 0)), 0)</f>
        <v>0</v>
      </c>
      <c r="I325" s="154">
        <f>_xlfn.IFNA(INDEX('SD Out of Formula'!J:J, MATCH($B325, 'SD Out of Formula'!$B:$B, 0)), 0)</f>
        <v>0</v>
      </c>
      <c r="J325" s="154">
        <f>_xlfn.IFNA(INDEX('ISD Operating'!P:P, MATCH($B325, 'ISD Operating'!$B:$B, 0)), 0)</f>
        <v>0</v>
      </c>
      <c r="K325" s="154">
        <f>_xlfn.IFNA(INDEX('ISD Operating'!AA:AA, MATCH($B325, 'ISD Operating'!$B:$B, 0)), 0)</f>
        <v>0</v>
      </c>
      <c r="L325" s="154">
        <f>_xlfn.IFNA(INDEX('ISD Operating'!AL:AL, MATCH($B325, 'ISD Operating'!$B:$B, 0)), 0)</f>
        <v>0</v>
      </c>
      <c r="M325" s="154">
        <f>_xlfn.IFNA(INDEX('ISD Operating'!AW:AW, MATCH($B325, 'ISD Operating'!B:B, 0)), 0)</f>
        <v>0</v>
      </c>
      <c r="N325" s="155">
        <f t="shared" si="15"/>
        <v>0</v>
      </c>
      <c r="O325" s="180" t="s">
        <v>1573</v>
      </c>
      <c r="P325" s="180">
        <f t="shared" si="16"/>
        <v>0</v>
      </c>
      <c r="Q325" s="180">
        <f t="shared" si="17"/>
        <v>0</v>
      </c>
      <c r="R325" s="1"/>
    </row>
    <row r="326" spans="1:18" ht="12.75" x14ac:dyDescent="0.2">
      <c r="A326" s="159" t="s">
        <v>1208</v>
      </c>
      <c r="B326" s="152" t="s">
        <v>600</v>
      </c>
      <c r="C326" s="153" t="s">
        <v>6</v>
      </c>
      <c r="D326" s="200" t="s">
        <v>122</v>
      </c>
      <c r="E326" s="154">
        <f>_xlfn.IFNA(INDEX('SD-ISD Debt,Sinking,Recr'!K:K, MATCH($B326, 'SD-ISD Debt,Sinking,Recr'!$B:$B, 0)), 0)</f>
        <v>0</v>
      </c>
      <c r="F326" s="154">
        <f>_xlfn.IFNA(INDEX('SD-ISD Debt,Sinking,Recr'!V:V, MATCH($B326, 'SD-ISD Debt,Sinking,Recr'!$B:$B, 0)), 0)</f>
        <v>1863.13</v>
      </c>
      <c r="G326" s="154">
        <f>_xlfn.IFNA(INDEX('SD-ISD Debt,Sinking,Recr'!AI:AI, MATCH($B326, 'SD-ISD Debt,Sinking,Recr'!$B:$B, 0)), 0)</f>
        <v>0</v>
      </c>
      <c r="H326" s="154">
        <f>_xlfn.IFNA(INDEX('SD Hold Harmless'!N:N, MATCH($B326, 'SD Hold Harmless'!$B:$B, 0)), 0)</f>
        <v>0</v>
      </c>
      <c r="I326" s="154">
        <f>_xlfn.IFNA(INDEX('SD Out of Formula'!J:J, MATCH($B326, 'SD Out of Formula'!$B:$B, 0)), 0)</f>
        <v>0</v>
      </c>
      <c r="J326" s="154">
        <f>_xlfn.IFNA(INDEX('ISD Operating'!P:P, MATCH($B326, 'ISD Operating'!$B:$B, 0)), 0)</f>
        <v>0</v>
      </c>
      <c r="K326" s="154">
        <f>_xlfn.IFNA(INDEX('ISD Operating'!AA:AA, MATCH($B326, 'ISD Operating'!$B:$B, 0)), 0)</f>
        <v>0</v>
      </c>
      <c r="L326" s="154">
        <f>_xlfn.IFNA(INDEX('ISD Operating'!AL:AL, MATCH($B326, 'ISD Operating'!$B:$B, 0)), 0)</f>
        <v>0</v>
      </c>
      <c r="M326" s="154">
        <f>_xlfn.IFNA(INDEX('ISD Operating'!AW:AW, MATCH($B326, 'ISD Operating'!B:B, 0)), 0)</f>
        <v>0</v>
      </c>
      <c r="N326" s="155">
        <f t="shared" si="15"/>
        <v>1863.13</v>
      </c>
      <c r="O326" s="180" t="s">
        <v>1679</v>
      </c>
      <c r="P326" s="180">
        <f t="shared" si="16"/>
        <v>1863.13</v>
      </c>
      <c r="Q326" s="180">
        <f t="shared" si="17"/>
        <v>0</v>
      </c>
      <c r="R326" s="1"/>
    </row>
    <row r="327" spans="1:18" ht="12.75" x14ac:dyDescent="0.2">
      <c r="A327" s="159" t="s">
        <v>1209</v>
      </c>
      <c r="B327" s="152" t="s">
        <v>123</v>
      </c>
      <c r="C327" s="153" t="s">
        <v>6</v>
      </c>
      <c r="D327" s="200" t="s">
        <v>122</v>
      </c>
      <c r="E327" s="154">
        <f>_xlfn.IFNA(INDEX('SD-ISD Debt,Sinking,Recr'!K:K, MATCH($B327, 'SD-ISD Debt,Sinking,Recr'!$B:$B, 0)), 0)</f>
        <v>0</v>
      </c>
      <c r="F327" s="154">
        <f>_xlfn.IFNA(INDEX('SD-ISD Debt,Sinking,Recr'!V:V, MATCH($B327, 'SD-ISD Debt,Sinking,Recr'!$B:$B, 0)), 0)</f>
        <v>0</v>
      </c>
      <c r="G327" s="154">
        <f>_xlfn.IFNA(INDEX('SD-ISD Debt,Sinking,Recr'!AI:AI, MATCH($B327, 'SD-ISD Debt,Sinking,Recr'!$B:$B, 0)), 0)</f>
        <v>0</v>
      </c>
      <c r="H327" s="154">
        <f>_xlfn.IFNA(INDEX('SD Hold Harmless'!N:N, MATCH($B327, 'SD Hold Harmless'!$B:$B, 0)), 0)</f>
        <v>0</v>
      </c>
      <c r="I327" s="154">
        <f>_xlfn.IFNA(INDEX('SD Out of Formula'!J:J, MATCH($B327, 'SD Out of Formula'!$B:$B, 0)), 0)</f>
        <v>0</v>
      </c>
      <c r="J327" s="154">
        <f>_xlfn.IFNA(INDEX('ISD Operating'!P:P, MATCH($B327, 'ISD Operating'!$B:$B, 0)), 0)</f>
        <v>0</v>
      </c>
      <c r="K327" s="154">
        <f>_xlfn.IFNA(INDEX('ISD Operating'!AA:AA, MATCH($B327, 'ISD Operating'!$B:$B, 0)), 0)</f>
        <v>0</v>
      </c>
      <c r="L327" s="154">
        <f>_xlfn.IFNA(INDEX('ISD Operating'!AL:AL, MATCH($B327, 'ISD Operating'!$B:$B, 0)), 0)</f>
        <v>0</v>
      </c>
      <c r="M327" s="154">
        <f>_xlfn.IFNA(INDEX('ISD Operating'!AW:AW, MATCH($B327, 'ISD Operating'!B:B, 0)), 0)</f>
        <v>0</v>
      </c>
      <c r="N327" s="155">
        <f t="shared" si="15"/>
        <v>0</v>
      </c>
      <c r="O327" s="180" t="s">
        <v>1573</v>
      </c>
      <c r="P327" s="180">
        <f t="shared" si="16"/>
        <v>0</v>
      </c>
      <c r="Q327" s="180">
        <f t="shared" si="17"/>
        <v>0</v>
      </c>
      <c r="R327" s="1"/>
    </row>
    <row r="328" spans="1:18" ht="38.25" x14ac:dyDescent="0.2">
      <c r="A328" s="159" t="s">
        <v>1210</v>
      </c>
      <c r="B328" s="152" t="s">
        <v>407</v>
      </c>
      <c r="C328" s="153" t="s">
        <v>6</v>
      </c>
      <c r="D328" s="200" t="s">
        <v>1211</v>
      </c>
      <c r="E328" s="154">
        <f>_xlfn.IFNA(INDEX('SD-ISD Debt,Sinking,Recr'!K:K, MATCH($B328, 'SD-ISD Debt,Sinking,Recr'!$B:$B, 0)), 0)</f>
        <v>0</v>
      </c>
      <c r="F328" s="154">
        <f>_xlfn.IFNA(INDEX('SD-ISD Debt,Sinking,Recr'!V:V, MATCH($B328, 'SD-ISD Debt,Sinking,Recr'!$B:$B, 0)), 0)</f>
        <v>0</v>
      </c>
      <c r="G328" s="154">
        <f>_xlfn.IFNA(INDEX('SD-ISD Debt,Sinking,Recr'!AI:AI, MATCH($B328, 'SD-ISD Debt,Sinking,Recr'!$B:$B, 0)), 0)</f>
        <v>0</v>
      </c>
      <c r="H328" s="154">
        <f>_xlfn.IFNA(INDEX('SD Hold Harmless'!N:N, MATCH($B328, 'SD Hold Harmless'!$B:$B, 0)), 0)</f>
        <v>0</v>
      </c>
      <c r="I328" s="154">
        <f>_xlfn.IFNA(INDEX('SD Out of Formula'!J:J, MATCH($B328, 'SD Out of Formula'!$B:$B, 0)), 0)</f>
        <v>2028.41</v>
      </c>
      <c r="J328" s="154">
        <f>_xlfn.IFNA(INDEX('ISD Operating'!P:P, MATCH($B328, 'ISD Operating'!$B:$B, 0)), 0)</f>
        <v>0</v>
      </c>
      <c r="K328" s="154">
        <f>_xlfn.IFNA(INDEX('ISD Operating'!AA:AA, MATCH($B328, 'ISD Operating'!$B:$B, 0)), 0)</f>
        <v>0</v>
      </c>
      <c r="L328" s="154">
        <f>_xlfn.IFNA(INDEX('ISD Operating'!AL:AL, MATCH($B328, 'ISD Operating'!$B:$B, 0)), 0)</f>
        <v>0</v>
      </c>
      <c r="M328" s="154">
        <f>_xlfn.IFNA(INDEX('ISD Operating'!AW:AW, MATCH($B328, 'ISD Operating'!B:B, 0)), 0)</f>
        <v>0</v>
      </c>
      <c r="N328" s="155">
        <f t="shared" si="15"/>
        <v>2028.41</v>
      </c>
      <c r="O328" s="180" t="s">
        <v>1679</v>
      </c>
      <c r="P328" s="180">
        <f t="shared" si="16"/>
        <v>2028.41</v>
      </c>
      <c r="Q328" s="180">
        <f t="shared" si="17"/>
        <v>0</v>
      </c>
      <c r="R328" s="1"/>
    </row>
    <row r="329" spans="1:18" ht="12.75" x14ac:dyDescent="0.2">
      <c r="A329" s="159" t="s">
        <v>1212</v>
      </c>
      <c r="B329" s="152" t="s">
        <v>253</v>
      </c>
      <c r="C329" s="153" t="s">
        <v>6</v>
      </c>
      <c r="D329" s="200" t="s">
        <v>122</v>
      </c>
      <c r="E329" s="154">
        <f>_xlfn.IFNA(INDEX('SD-ISD Debt,Sinking,Recr'!K:K, MATCH($B329, 'SD-ISD Debt,Sinking,Recr'!$B:$B, 0)), 0)</f>
        <v>0</v>
      </c>
      <c r="F329" s="154">
        <f>_xlfn.IFNA(INDEX('SD-ISD Debt,Sinking,Recr'!V:V, MATCH($B329, 'SD-ISD Debt,Sinking,Recr'!$B:$B, 0)), 0)</f>
        <v>0</v>
      </c>
      <c r="G329" s="154">
        <f>_xlfn.IFNA(INDEX('SD-ISD Debt,Sinking,Recr'!AI:AI, MATCH($B329, 'SD-ISD Debt,Sinking,Recr'!$B:$B, 0)), 0)</f>
        <v>0</v>
      </c>
      <c r="H329" s="154">
        <f>_xlfn.IFNA(INDEX('SD Hold Harmless'!N:N, MATCH($B329, 'SD Hold Harmless'!$B:$B, 0)), 0)</f>
        <v>0</v>
      </c>
      <c r="I329" s="154">
        <f>_xlfn.IFNA(INDEX('SD Out of Formula'!J:J, MATCH($B329, 'SD Out of Formula'!$B:$B, 0)), 0)</f>
        <v>0</v>
      </c>
      <c r="J329" s="154">
        <f>_xlfn.IFNA(INDEX('ISD Operating'!P:P, MATCH($B329, 'ISD Operating'!$B:$B, 0)), 0)</f>
        <v>0</v>
      </c>
      <c r="K329" s="154">
        <f>_xlfn.IFNA(INDEX('ISD Operating'!AA:AA, MATCH($B329, 'ISD Operating'!$B:$B, 0)), 0)</f>
        <v>0</v>
      </c>
      <c r="L329" s="154">
        <f>_xlfn.IFNA(INDEX('ISD Operating'!AL:AL, MATCH($B329, 'ISD Operating'!$B:$B, 0)), 0)</f>
        <v>0</v>
      </c>
      <c r="M329" s="154">
        <f>_xlfn.IFNA(INDEX('ISD Operating'!AW:AW, MATCH($B329, 'ISD Operating'!B:B, 0)), 0)</f>
        <v>0</v>
      </c>
      <c r="N329" s="155">
        <f t="shared" si="15"/>
        <v>0</v>
      </c>
      <c r="O329" s="180" t="s">
        <v>1573</v>
      </c>
      <c r="P329" s="180">
        <f t="shared" si="16"/>
        <v>0</v>
      </c>
      <c r="Q329" s="180">
        <f t="shared" si="17"/>
        <v>0</v>
      </c>
      <c r="R329" s="1"/>
    </row>
    <row r="330" spans="1:18" ht="12.75" x14ac:dyDescent="0.2">
      <c r="A330" s="159" t="s">
        <v>1213</v>
      </c>
      <c r="B330" s="152" t="s">
        <v>471</v>
      </c>
      <c r="C330" s="153" t="s">
        <v>6</v>
      </c>
      <c r="D330" s="200" t="s">
        <v>122</v>
      </c>
      <c r="E330" s="154">
        <f>_xlfn.IFNA(INDEX('SD-ISD Debt,Sinking,Recr'!K:K, MATCH($B330, 'SD-ISD Debt,Sinking,Recr'!$B:$B, 0)), 0)</f>
        <v>0</v>
      </c>
      <c r="F330" s="154">
        <f>_xlfn.IFNA(INDEX('SD-ISD Debt,Sinking,Recr'!V:V, MATCH($B330, 'SD-ISD Debt,Sinking,Recr'!$B:$B, 0)), 0)</f>
        <v>0</v>
      </c>
      <c r="G330" s="154">
        <f>_xlfn.IFNA(INDEX('SD-ISD Debt,Sinking,Recr'!AI:AI, MATCH($B330, 'SD-ISD Debt,Sinking,Recr'!$B:$B, 0)), 0)</f>
        <v>0</v>
      </c>
      <c r="H330" s="154">
        <f>_xlfn.IFNA(INDEX('SD Hold Harmless'!N:N, MATCH($B330, 'SD Hold Harmless'!$B:$B, 0)), 0)</f>
        <v>0</v>
      </c>
      <c r="I330" s="154">
        <f>_xlfn.IFNA(INDEX('SD Out of Formula'!J:J, MATCH($B330, 'SD Out of Formula'!$B:$B, 0)), 0)</f>
        <v>3170.35</v>
      </c>
      <c r="J330" s="154">
        <f>_xlfn.IFNA(INDEX('ISD Operating'!P:P, MATCH($B330, 'ISD Operating'!$B:$B, 0)), 0)</f>
        <v>0</v>
      </c>
      <c r="K330" s="154">
        <f>_xlfn.IFNA(INDEX('ISD Operating'!AA:AA, MATCH($B330, 'ISD Operating'!$B:$B, 0)), 0)</f>
        <v>0</v>
      </c>
      <c r="L330" s="154">
        <f>_xlfn.IFNA(INDEX('ISD Operating'!AL:AL, MATCH($B330, 'ISD Operating'!$B:$B, 0)), 0)</f>
        <v>0</v>
      </c>
      <c r="M330" s="154">
        <f>_xlfn.IFNA(INDEX('ISD Operating'!AW:AW, MATCH($B330, 'ISD Operating'!B:B, 0)), 0)</f>
        <v>0</v>
      </c>
      <c r="N330" s="155">
        <f t="shared" si="15"/>
        <v>3170.35</v>
      </c>
      <c r="O330" s="180" t="s">
        <v>1679</v>
      </c>
      <c r="P330" s="180">
        <f t="shared" si="16"/>
        <v>3170.35</v>
      </c>
      <c r="Q330" s="180">
        <f t="shared" si="17"/>
        <v>0</v>
      </c>
      <c r="R330" s="1"/>
    </row>
    <row r="331" spans="1:18" ht="12.75" x14ac:dyDescent="0.2">
      <c r="A331" s="159" t="s">
        <v>1214</v>
      </c>
      <c r="B331" s="152" t="s">
        <v>418</v>
      </c>
      <c r="C331" s="153" t="s">
        <v>6</v>
      </c>
      <c r="D331" s="200" t="s">
        <v>122</v>
      </c>
      <c r="E331" s="154">
        <f>_xlfn.IFNA(INDEX('SD-ISD Debt,Sinking,Recr'!K:K, MATCH($B331, 'SD-ISD Debt,Sinking,Recr'!$B:$B, 0)), 0)</f>
        <v>0</v>
      </c>
      <c r="F331" s="154">
        <f>_xlfn.IFNA(INDEX('SD-ISD Debt,Sinking,Recr'!V:V, MATCH($B331, 'SD-ISD Debt,Sinking,Recr'!$B:$B, 0)), 0)</f>
        <v>0</v>
      </c>
      <c r="G331" s="154">
        <f>_xlfn.IFNA(INDEX('SD-ISD Debt,Sinking,Recr'!AI:AI, MATCH($B331, 'SD-ISD Debt,Sinking,Recr'!$B:$B, 0)), 0)</f>
        <v>0</v>
      </c>
      <c r="H331" s="154">
        <f>_xlfn.IFNA(INDEX('SD Hold Harmless'!N:N, MATCH($B331, 'SD Hold Harmless'!$B:$B, 0)), 0)</f>
        <v>0</v>
      </c>
      <c r="I331" s="154">
        <f>_xlfn.IFNA(INDEX('SD Out of Formula'!J:J, MATCH($B331, 'SD Out of Formula'!$B:$B, 0)), 0)</f>
        <v>0</v>
      </c>
      <c r="J331" s="154">
        <f>_xlfn.IFNA(INDEX('ISD Operating'!P:P, MATCH($B331, 'ISD Operating'!$B:$B, 0)), 0)</f>
        <v>0</v>
      </c>
      <c r="K331" s="154">
        <f>_xlfn.IFNA(INDEX('ISD Operating'!AA:AA, MATCH($B331, 'ISD Operating'!$B:$B, 0)), 0)</f>
        <v>0</v>
      </c>
      <c r="L331" s="154">
        <f>_xlfn.IFNA(INDEX('ISD Operating'!AL:AL, MATCH($B331, 'ISD Operating'!$B:$B, 0)), 0)</f>
        <v>0</v>
      </c>
      <c r="M331" s="154">
        <f>_xlfn.IFNA(INDEX('ISD Operating'!AW:AW, MATCH($B331, 'ISD Operating'!B:B, 0)), 0)</f>
        <v>0</v>
      </c>
      <c r="N331" s="155">
        <f t="shared" si="15"/>
        <v>0</v>
      </c>
      <c r="O331" s="180" t="s">
        <v>1573</v>
      </c>
      <c r="P331" s="180">
        <f t="shared" si="16"/>
        <v>0</v>
      </c>
      <c r="Q331" s="180">
        <f t="shared" si="17"/>
        <v>0</v>
      </c>
      <c r="R331" s="1"/>
    </row>
    <row r="332" spans="1:18" ht="38.25" x14ac:dyDescent="0.2">
      <c r="A332" s="159" t="s">
        <v>755</v>
      </c>
      <c r="B332" s="152" t="s">
        <v>420</v>
      </c>
      <c r="C332" s="153" t="s">
        <v>29</v>
      </c>
      <c r="D332" s="200" t="s">
        <v>756</v>
      </c>
      <c r="E332" s="154">
        <f>_xlfn.IFNA(INDEX('SD-ISD Debt,Sinking,Recr'!K:K, MATCH($B332, 'SD-ISD Debt,Sinking,Recr'!$B:$B, 0)), 0)</f>
        <v>0</v>
      </c>
      <c r="F332" s="154">
        <f>_xlfn.IFNA(INDEX('SD-ISD Debt,Sinking,Recr'!V:V, MATCH($B332, 'SD-ISD Debt,Sinking,Recr'!$B:$B, 0)), 0)</f>
        <v>0</v>
      </c>
      <c r="G332" s="154">
        <f>_xlfn.IFNA(INDEX('SD-ISD Debt,Sinking,Recr'!AI:AI, MATCH($B332, 'SD-ISD Debt,Sinking,Recr'!$B:$B, 0)), 0)</f>
        <v>0</v>
      </c>
      <c r="H332" s="154">
        <f>_xlfn.IFNA(INDEX('SD Hold Harmless'!N:N, MATCH($B332, 'SD Hold Harmless'!$B:$B, 0)), 0)</f>
        <v>0</v>
      </c>
      <c r="I332" s="154">
        <f>_xlfn.IFNA(INDEX('SD Out of Formula'!J:J, MATCH($B332, 'SD Out of Formula'!$B:$B, 0)), 0)</f>
        <v>0</v>
      </c>
      <c r="J332" s="154">
        <f>_xlfn.IFNA(INDEX('ISD Operating'!P:P, MATCH($B332, 'ISD Operating'!$B:$B, 0)), 0)</f>
        <v>180145.92000000001</v>
      </c>
      <c r="K332" s="154">
        <f>_xlfn.IFNA(INDEX('ISD Operating'!AA:AA, MATCH($B332, 'ISD Operating'!$B:$B, 0)), 0)</f>
        <v>2441645.17</v>
      </c>
      <c r="L332" s="154">
        <f>_xlfn.IFNA(INDEX('ISD Operating'!AL:AL, MATCH($B332, 'ISD Operating'!$B:$B, 0)), 0)</f>
        <v>0</v>
      </c>
      <c r="M332" s="154">
        <f>_xlfn.IFNA(INDEX('ISD Operating'!AW:AW, MATCH($B332, 'ISD Operating'!B:B, 0)), 0)</f>
        <v>0</v>
      </c>
      <c r="N332" s="155">
        <f t="shared" si="15"/>
        <v>2621791.09</v>
      </c>
      <c r="O332" s="180" t="s">
        <v>1679</v>
      </c>
      <c r="P332" s="180">
        <f t="shared" si="16"/>
        <v>2621791.09</v>
      </c>
      <c r="Q332" s="180">
        <f t="shared" si="17"/>
        <v>0</v>
      </c>
      <c r="R332" s="1"/>
    </row>
    <row r="333" spans="1:18" ht="12.75" x14ac:dyDescent="0.2">
      <c r="A333" s="159" t="s">
        <v>1215</v>
      </c>
      <c r="B333" s="152" t="s">
        <v>173</v>
      </c>
      <c r="C333" s="153" t="s">
        <v>6</v>
      </c>
      <c r="D333" s="200" t="s">
        <v>40</v>
      </c>
      <c r="E333" s="154">
        <f>_xlfn.IFNA(INDEX('SD-ISD Debt,Sinking,Recr'!K:K, MATCH($B333, 'SD-ISD Debt,Sinking,Recr'!$B:$B, 0)), 0)</f>
        <v>115892.68</v>
      </c>
      <c r="F333" s="154">
        <f>_xlfn.IFNA(INDEX('SD-ISD Debt,Sinking,Recr'!V:V, MATCH($B333, 'SD-ISD Debt,Sinking,Recr'!$B:$B, 0)), 0)</f>
        <v>0</v>
      </c>
      <c r="G333" s="154">
        <f>_xlfn.IFNA(INDEX('SD-ISD Debt,Sinking,Recr'!AI:AI, MATCH($B333, 'SD-ISD Debt,Sinking,Recr'!$B:$B, 0)), 0)</f>
        <v>0</v>
      </c>
      <c r="H333" s="154">
        <f>_xlfn.IFNA(INDEX('SD Hold Harmless'!N:N, MATCH($B333, 'SD Hold Harmless'!$B:$B, 0)), 0)</f>
        <v>590814.68999999994</v>
      </c>
      <c r="I333" s="154">
        <f>_xlfn.IFNA(INDEX('SD Out of Formula'!J:J, MATCH($B333, 'SD Out of Formula'!$B:$B, 0)), 0)</f>
        <v>0</v>
      </c>
      <c r="J333" s="154">
        <f>_xlfn.IFNA(INDEX('ISD Operating'!P:P, MATCH($B333, 'ISD Operating'!$B:$B, 0)), 0)</f>
        <v>0</v>
      </c>
      <c r="K333" s="154">
        <f>_xlfn.IFNA(INDEX('ISD Operating'!AA:AA, MATCH($B333, 'ISD Operating'!$B:$B, 0)), 0)</f>
        <v>0</v>
      </c>
      <c r="L333" s="154">
        <f>_xlfn.IFNA(INDEX('ISD Operating'!AL:AL, MATCH($B333, 'ISD Operating'!$B:$B, 0)), 0)</f>
        <v>0</v>
      </c>
      <c r="M333" s="154">
        <f>_xlfn.IFNA(INDEX('ISD Operating'!AW:AW, MATCH($B333, 'ISD Operating'!B:B, 0)), 0)</f>
        <v>0</v>
      </c>
      <c r="N333" s="155">
        <f t="shared" si="15"/>
        <v>706707.36999999988</v>
      </c>
      <c r="O333" s="180" t="s">
        <v>1679</v>
      </c>
      <c r="P333" s="180">
        <f t="shared" si="16"/>
        <v>706707.36999999988</v>
      </c>
      <c r="Q333" s="180">
        <f t="shared" si="17"/>
        <v>0</v>
      </c>
      <c r="R333" s="1"/>
    </row>
    <row r="334" spans="1:18" ht="12.75" x14ac:dyDescent="0.2">
      <c r="A334" s="159" t="s">
        <v>1579</v>
      </c>
      <c r="B334" s="152" t="s">
        <v>238</v>
      </c>
      <c r="C334" s="153" t="s">
        <v>6</v>
      </c>
      <c r="D334" s="200" t="s">
        <v>40</v>
      </c>
      <c r="E334" s="154">
        <f>_xlfn.IFNA(INDEX('SD-ISD Debt,Sinking,Recr'!K:K, MATCH($B334, 'SD-ISD Debt,Sinking,Recr'!$B:$B, 0)), 0)</f>
        <v>67480.11</v>
      </c>
      <c r="F334" s="154">
        <f>_xlfn.IFNA(INDEX('SD-ISD Debt,Sinking,Recr'!V:V, MATCH($B334, 'SD-ISD Debt,Sinking,Recr'!$B:$B, 0)), 0)</f>
        <v>0</v>
      </c>
      <c r="G334" s="154">
        <f>_xlfn.IFNA(INDEX('SD-ISD Debt,Sinking,Recr'!AI:AI, MATCH($B334, 'SD-ISD Debt,Sinking,Recr'!$B:$B, 0)), 0)</f>
        <v>0</v>
      </c>
      <c r="H334" s="154">
        <f>_xlfn.IFNA(INDEX('SD Hold Harmless'!N:N, MATCH($B334, 'SD Hold Harmless'!$B:$B, 0)), 0)</f>
        <v>0</v>
      </c>
      <c r="I334" s="154">
        <f>_xlfn.IFNA(INDEX('SD Out of Formula'!J:J, MATCH($B334, 'SD Out of Formula'!$B:$B, 0)), 0)</f>
        <v>0</v>
      </c>
      <c r="J334" s="154">
        <f>_xlfn.IFNA(INDEX('ISD Operating'!P:P, MATCH($B334, 'ISD Operating'!$B:$B, 0)), 0)</f>
        <v>0</v>
      </c>
      <c r="K334" s="154">
        <f>_xlfn.IFNA(INDEX('ISD Operating'!AA:AA, MATCH($B334, 'ISD Operating'!$B:$B, 0)), 0)</f>
        <v>0</v>
      </c>
      <c r="L334" s="154">
        <f>_xlfn.IFNA(INDEX('ISD Operating'!AL:AL, MATCH($B334, 'ISD Operating'!$B:$B, 0)), 0)</f>
        <v>0</v>
      </c>
      <c r="M334" s="154">
        <f>_xlfn.IFNA(INDEX('ISD Operating'!AW:AW, MATCH($B334, 'ISD Operating'!B:B, 0)), 0)</f>
        <v>0</v>
      </c>
      <c r="N334" s="155">
        <f t="shared" si="15"/>
        <v>67480.11</v>
      </c>
      <c r="O334" s="180" t="s">
        <v>1679</v>
      </c>
      <c r="P334" s="180">
        <f t="shared" si="16"/>
        <v>67480.11</v>
      </c>
      <c r="Q334" s="180">
        <f t="shared" si="17"/>
        <v>0</v>
      </c>
      <c r="R334" s="1"/>
    </row>
    <row r="335" spans="1:18" ht="12.75" x14ac:dyDescent="0.2">
      <c r="A335" s="159" t="s">
        <v>1217</v>
      </c>
      <c r="B335" s="152" t="s">
        <v>568</v>
      </c>
      <c r="C335" s="153" t="s">
        <v>6</v>
      </c>
      <c r="D335" s="200" t="s">
        <v>40</v>
      </c>
      <c r="E335" s="154">
        <f>_xlfn.IFNA(INDEX('SD-ISD Debt,Sinking,Recr'!K:K, MATCH($B335, 'SD-ISD Debt,Sinking,Recr'!$B:$B, 0)), 0)</f>
        <v>189867.84</v>
      </c>
      <c r="F335" s="154">
        <f>_xlfn.IFNA(INDEX('SD-ISD Debt,Sinking,Recr'!V:V, MATCH($B335, 'SD-ISD Debt,Sinking,Recr'!$B:$B, 0)), 0)</f>
        <v>0</v>
      </c>
      <c r="G335" s="154">
        <f>_xlfn.IFNA(INDEX('SD-ISD Debt,Sinking,Recr'!AI:AI, MATCH($B335, 'SD-ISD Debt,Sinking,Recr'!$B:$B, 0)), 0)</f>
        <v>0</v>
      </c>
      <c r="H335" s="154">
        <f>_xlfn.IFNA(INDEX('SD Hold Harmless'!N:N, MATCH($B335, 'SD Hold Harmless'!$B:$B, 0)), 0)</f>
        <v>0</v>
      </c>
      <c r="I335" s="154">
        <f>_xlfn.IFNA(INDEX('SD Out of Formula'!J:J, MATCH($B335, 'SD Out of Formula'!$B:$B, 0)), 0)</f>
        <v>0</v>
      </c>
      <c r="J335" s="154">
        <f>_xlfn.IFNA(INDEX('ISD Operating'!P:P, MATCH($B335, 'ISD Operating'!$B:$B, 0)), 0)</f>
        <v>0</v>
      </c>
      <c r="K335" s="154">
        <f>_xlfn.IFNA(INDEX('ISD Operating'!AA:AA, MATCH($B335, 'ISD Operating'!$B:$B, 0)), 0)</f>
        <v>0</v>
      </c>
      <c r="L335" s="154">
        <f>_xlfn.IFNA(INDEX('ISD Operating'!AL:AL, MATCH($B335, 'ISD Operating'!$B:$B, 0)), 0)</f>
        <v>0</v>
      </c>
      <c r="M335" s="154">
        <f>_xlfn.IFNA(INDEX('ISD Operating'!AW:AW, MATCH($B335, 'ISD Operating'!B:B, 0)), 0)</f>
        <v>0</v>
      </c>
      <c r="N335" s="155">
        <f t="shared" si="15"/>
        <v>189867.84</v>
      </c>
      <c r="O335" s="180" t="s">
        <v>1679</v>
      </c>
      <c r="P335" s="180">
        <f t="shared" si="16"/>
        <v>189867.84</v>
      </c>
      <c r="Q335" s="180">
        <f t="shared" si="17"/>
        <v>0</v>
      </c>
      <c r="R335" s="1"/>
    </row>
    <row r="336" spans="1:18" ht="25.5" x14ac:dyDescent="0.2">
      <c r="A336" s="159" t="s">
        <v>1218</v>
      </c>
      <c r="B336" s="152" t="s">
        <v>46</v>
      </c>
      <c r="C336" s="153" t="s">
        <v>6</v>
      </c>
      <c r="D336" s="200" t="s">
        <v>1219</v>
      </c>
      <c r="E336" s="154">
        <f>_xlfn.IFNA(INDEX('SD-ISD Debt,Sinking,Recr'!K:K, MATCH($B336, 'SD-ISD Debt,Sinking,Recr'!$B:$B, 0)), 0)</f>
        <v>0</v>
      </c>
      <c r="F336" s="154">
        <f>_xlfn.IFNA(INDEX('SD-ISD Debt,Sinking,Recr'!V:V, MATCH($B336, 'SD-ISD Debt,Sinking,Recr'!$B:$B, 0)), 0)</f>
        <v>0</v>
      </c>
      <c r="G336" s="154">
        <f>_xlfn.IFNA(INDEX('SD-ISD Debt,Sinking,Recr'!AI:AI, MATCH($B336, 'SD-ISD Debt,Sinking,Recr'!$B:$B, 0)), 0)</f>
        <v>0</v>
      </c>
      <c r="H336" s="154">
        <f>_xlfn.IFNA(INDEX('SD Hold Harmless'!N:N, MATCH($B336, 'SD Hold Harmless'!$B:$B, 0)), 0)</f>
        <v>0</v>
      </c>
      <c r="I336" s="154">
        <f>_xlfn.IFNA(INDEX('SD Out of Formula'!J:J, MATCH($B336, 'SD Out of Formula'!$B:$B, 0)), 0)</f>
        <v>0</v>
      </c>
      <c r="J336" s="154">
        <f>_xlfn.IFNA(INDEX('ISD Operating'!P:P, MATCH($B336, 'ISD Operating'!$B:$B, 0)), 0)</f>
        <v>0</v>
      </c>
      <c r="K336" s="154">
        <f>_xlfn.IFNA(INDEX('ISD Operating'!AA:AA, MATCH($B336, 'ISD Operating'!$B:$B, 0)), 0)</f>
        <v>0</v>
      </c>
      <c r="L336" s="154">
        <f>_xlfn.IFNA(INDEX('ISD Operating'!AL:AL, MATCH($B336, 'ISD Operating'!$B:$B, 0)), 0)</f>
        <v>0</v>
      </c>
      <c r="M336" s="154">
        <f>_xlfn.IFNA(INDEX('ISD Operating'!AW:AW, MATCH($B336, 'ISD Operating'!B:B, 0)), 0)</f>
        <v>0</v>
      </c>
      <c r="N336" s="155">
        <f t="shared" si="15"/>
        <v>0</v>
      </c>
      <c r="O336" s="180" t="s">
        <v>1573</v>
      </c>
      <c r="P336" s="180">
        <f t="shared" si="16"/>
        <v>0</v>
      </c>
      <c r="Q336" s="180">
        <f t="shared" si="17"/>
        <v>0</v>
      </c>
      <c r="R336" s="1"/>
    </row>
    <row r="337" spans="1:18" ht="25.5" x14ac:dyDescent="0.2">
      <c r="A337" s="159" t="s">
        <v>1220</v>
      </c>
      <c r="B337" s="152" t="s">
        <v>51</v>
      </c>
      <c r="C337" s="153" t="s">
        <v>6</v>
      </c>
      <c r="D337" s="200" t="s">
        <v>1219</v>
      </c>
      <c r="E337" s="154">
        <f>_xlfn.IFNA(INDEX('SD-ISD Debt,Sinking,Recr'!K:K, MATCH($B337, 'SD-ISD Debt,Sinking,Recr'!$B:$B, 0)), 0)</f>
        <v>6385.23</v>
      </c>
      <c r="F337" s="154">
        <f>_xlfn.IFNA(INDEX('SD-ISD Debt,Sinking,Recr'!V:V, MATCH($B337, 'SD-ISD Debt,Sinking,Recr'!$B:$B, 0)), 0)</f>
        <v>924.25</v>
      </c>
      <c r="G337" s="154">
        <f>_xlfn.IFNA(INDEX('SD-ISD Debt,Sinking,Recr'!AI:AI, MATCH($B337, 'SD-ISD Debt,Sinking,Recr'!$B:$B, 0)), 0)</f>
        <v>0</v>
      </c>
      <c r="H337" s="154">
        <f>_xlfn.IFNA(INDEX('SD Hold Harmless'!N:N, MATCH($B337, 'SD Hold Harmless'!$B:$B, 0)), 0)</f>
        <v>0</v>
      </c>
      <c r="I337" s="154">
        <f>_xlfn.IFNA(INDEX('SD Out of Formula'!J:J, MATCH($B337, 'SD Out of Formula'!$B:$B, 0)), 0)</f>
        <v>0</v>
      </c>
      <c r="J337" s="154">
        <f>_xlfn.IFNA(INDEX('ISD Operating'!P:P, MATCH($B337, 'ISD Operating'!$B:$B, 0)), 0)</f>
        <v>0</v>
      </c>
      <c r="K337" s="154">
        <f>_xlfn.IFNA(INDEX('ISD Operating'!AA:AA, MATCH($B337, 'ISD Operating'!$B:$B, 0)), 0)</f>
        <v>0</v>
      </c>
      <c r="L337" s="154">
        <f>_xlfn.IFNA(INDEX('ISD Operating'!AL:AL, MATCH($B337, 'ISD Operating'!$B:$B, 0)), 0)</f>
        <v>0</v>
      </c>
      <c r="M337" s="154">
        <f>_xlfn.IFNA(INDEX('ISD Operating'!AW:AW, MATCH($B337, 'ISD Operating'!B:B, 0)), 0)</f>
        <v>0</v>
      </c>
      <c r="N337" s="155">
        <f t="shared" si="15"/>
        <v>7309.48</v>
      </c>
      <c r="O337" s="180" t="s">
        <v>1679</v>
      </c>
      <c r="P337" s="180">
        <f t="shared" si="16"/>
        <v>7309.48</v>
      </c>
      <c r="Q337" s="180">
        <f t="shared" si="17"/>
        <v>0</v>
      </c>
      <c r="R337" s="1"/>
    </row>
    <row r="338" spans="1:18" ht="12.75" x14ac:dyDescent="0.2">
      <c r="A338" s="159" t="s">
        <v>1221</v>
      </c>
      <c r="B338" s="152" t="s">
        <v>197</v>
      </c>
      <c r="C338" s="153" t="s">
        <v>6</v>
      </c>
      <c r="D338" s="200" t="s">
        <v>40</v>
      </c>
      <c r="E338" s="154">
        <f>_xlfn.IFNA(INDEX('SD-ISD Debt,Sinking,Recr'!K:K, MATCH($B338, 'SD-ISD Debt,Sinking,Recr'!$B:$B, 0)), 0)</f>
        <v>0</v>
      </c>
      <c r="F338" s="154">
        <f>_xlfn.IFNA(INDEX('SD-ISD Debt,Sinking,Recr'!V:V, MATCH($B338, 'SD-ISD Debt,Sinking,Recr'!$B:$B, 0)), 0)</f>
        <v>0</v>
      </c>
      <c r="G338" s="154">
        <f>_xlfn.IFNA(INDEX('SD-ISD Debt,Sinking,Recr'!AI:AI, MATCH($B338, 'SD-ISD Debt,Sinking,Recr'!$B:$B, 0)), 0)</f>
        <v>0</v>
      </c>
      <c r="H338" s="154">
        <f>_xlfn.IFNA(INDEX('SD Hold Harmless'!N:N, MATCH($B338, 'SD Hold Harmless'!$B:$B, 0)), 0)</f>
        <v>0</v>
      </c>
      <c r="I338" s="154">
        <f>_xlfn.IFNA(INDEX('SD Out of Formula'!J:J, MATCH($B338, 'SD Out of Formula'!$B:$B, 0)), 0)</f>
        <v>0</v>
      </c>
      <c r="J338" s="154">
        <f>_xlfn.IFNA(INDEX('ISD Operating'!P:P, MATCH($B338, 'ISD Operating'!$B:$B, 0)), 0)</f>
        <v>0</v>
      </c>
      <c r="K338" s="154">
        <f>_xlfn.IFNA(INDEX('ISD Operating'!AA:AA, MATCH($B338, 'ISD Operating'!$B:$B, 0)), 0)</f>
        <v>0</v>
      </c>
      <c r="L338" s="154">
        <f>_xlfn.IFNA(INDEX('ISD Operating'!AL:AL, MATCH($B338, 'ISD Operating'!$B:$B, 0)), 0)</f>
        <v>0</v>
      </c>
      <c r="M338" s="154">
        <f>_xlfn.IFNA(INDEX('ISD Operating'!AW:AW, MATCH($B338, 'ISD Operating'!B:B, 0)), 0)</f>
        <v>0</v>
      </c>
      <c r="N338" s="155">
        <f t="shared" si="15"/>
        <v>0</v>
      </c>
      <c r="O338" s="180" t="s">
        <v>1573</v>
      </c>
      <c r="P338" s="180">
        <f t="shared" si="16"/>
        <v>0</v>
      </c>
      <c r="Q338" s="180">
        <f t="shared" si="17"/>
        <v>0</v>
      </c>
      <c r="R338" s="1"/>
    </row>
    <row r="339" spans="1:18" ht="12.75" x14ac:dyDescent="0.2">
      <c r="A339" s="159" t="s">
        <v>1222</v>
      </c>
      <c r="B339" s="152" t="s">
        <v>187</v>
      </c>
      <c r="C339" s="153" t="s">
        <v>6</v>
      </c>
      <c r="D339" s="200" t="s">
        <v>40</v>
      </c>
      <c r="E339" s="154">
        <f>_xlfn.IFNA(INDEX('SD-ISD Debt,Sinking,Recr'!K:K, MATCH($B339, 'SD-ISD Debt,Sinking,Recr'!$B:$B, 0)), 0)</f>
        <v>215928.76</v>
      </c>
      <c r="F339" s="154">
        <f>_xlfn.IFNA(INDEX('SD-ISD Debt,Sinking,Recr'!V:V, MATCH($B339, 'SD-ISD Debt,Sinking,Recr'!$B:$B, 0)), 0)</f>
        <v>0</v>
      </c>
      <c r="G339" s="154">
        <f>_xlfn.IFNA(INDEX('SD-ISD Debt,Sinking,Recr'!AI:AI, MATCH($B339, 'SD-ISD Debt,Sinking,Recr'!$B:$B, 0)), 0)</f>
        <v>0</v>
      </c>
      <c r="H339" s="154">
        <f>_xlfn.IFNA(INDEX('SD Hold Harmless'!N:N, MATCH($B339, 'SD Hold Harmless'!$B:$B, 0)), 0)</f>
        <v>0</v>
      </c>
      <c r="I339" s="154">
        <f>_xlfn.IFNA(INDEX('SD Out of Formula'!J:J, MATCH($B339, 'SD Out of Formula'!$B:$B, 0)), 0)</f>
        <v>0</v>
      </c>
      <c r="J339" s="154">
        <f>_xlfn.IFNA(INDEX('ISD Operating'!P:P, MATCH($B339, 'ISD Operating'!$B:$B, 0)), 0)</f>
        <v>0</v>
      </c>
      <c r="K339" s="154">
        <f>_xlfn.IFNA(INDEX('ISD Operating'!AA:AA, MATCH($B339, 'ISD Operating'!$B:$B, 0)), 0)</f>
        <v>0</v>
      </c>
      <c r="L339" s="154">
        <f>_xlfn.IFNA(INDEX('ISD Operating'!AL:AL, MATCH($B339, 'ISD Operating'!$B:$B, 0)), 0)</f>
        <v>0</v>
      </c>
      <c r="M339" s="154">
        <f>_xlfn.IFNA(INDEX('ISD Operating'!AW:AW, MATCH($B339, 'ISD Operating'!B:B, 0)), 0)</f>
        <v>0</v>
      </c>
      <c r="N339" s="155">
        <f t="shared" si="15"/>
        <v>215928.76</v>
      </c>
      <c r="O339" s="180" t="s">
        <v>1679</v>
      </c>
      <c r="P339" s="180">
        <f t="shared" si="16"/>
        <v>215928.76</v>
      </c>
      <c r="Q339" s="180">
        <f t="shared" si="17"/>
        <v>0</v>
      </c>
      <c r="R339" s="1"/>
    </row>
    <row r="340" spans="1:18" ht="12.75" x14ac:dyDescent="0.2">
      <c r="A340" s="159" t="s">
        <v>1223</v>
      </c>
      <c r="B340" s="152" t="s">
        <v>265</v>
      </c>
      <c r="C340" s="153" t="s">
        <v>6</v>
      </c>
      <c r="D340" s="200" t="s">
        <v>40</v>
      </c>
      <c r="E340" s="154">
        <f>_xlfn.IFNA(INDEX('SD-ISD Debt,Sinking,Recr'!K:K, MATCH($B340, 'SD-ISD Debt,Sinking,Recr'!$B:$B, 0)), 0)</f>
        <v>629785.09</v>
      </c>
      <c r="F340" s="154">
        <f>_xlfn.IFNA(INDEX('SD-ISD Debt,Sinking,Recr'!V:V, MATCH($B340, 'SD-ISD Debt,Sinking,Recr'!$B:$B, 0)), 0)</f>
        <v>336590.28</v>
      </c>
      <c r="G340" s="154">
        <f>_xlfn.IFNA(INDEX('SD-ISD Debt,Sinking,Recr'!AI:AI, MATCH($B340, 'SD-ISD Debt,Sinking,Recr'!$B:$B, 0)), 0)</f>
        <v>0</v>
      </c>
      <c r="H340" s="154">
        <f>_xlfn.IFNA(INDEX('SD Hold Harmless'!N:N, MATCH($B340, 'SD Hold Harmless'!$B:$B, 0)), 0)</f>
        <v>0</v>
      </c>
      <c r="I340" s="154">
        <f>_xlfn.IFNA(INDEX('SD Out of Formula'!J:J, MATCH($B340, 'SD Out of Formula'!$B:$B, 0)), 0)</f>
        <v>0</v>
      </c>
      <c r="J340" s="154">
        <f>_xlfn.IFNA(INDEX('ISD Operating'!P:P, MATCH($B340, 'ISD Operating'!$B:$B, 0)), 0)</f>
        <v>0</v>
      </c>
      <c r="K340" s="154">
        <f>_xlfn.IFNA(INDEX('ISD Operating'!AA:AA, MATCH($B340, 'ISD Operating'!$B:$B, 0)), 0)</f>
        <v>0</v>
      </c>
      <c r="L340" s="154">
        <f>_xlfn.IFNA(INDEX('ISD Operating'!AL:AL, MATCH($B340, 'ISD Operating'!$B:$B, 0)), 0)</f>
        <v>0</v>
      </c>
      <c r="M340" s="154">
        <f>_xlfn.IFNA(INDEX('ISD Operating'!AW:AW, MATCH($B340, 'ISD Operating'!B:B, 0)), 0)</f>
        <v>0</v>
      </c>
      <c r="N340" s="155">
        <f t="shared" si="15"/>
        <v>966375.37</v>
      </c>
      <c r="O340" s="180" t="s">
        <v>1679</v>
      </c>
      <c r="P340" s="180">
        <f t="shared" si="16"/>
        <v>966375.37</v>
      </c>
      <c r="Q340" s="180">
        <f t="shared" si="17"/>
        <v>0</v>
      </c>
      <c r="R340" s="1"/>
    </row>
    <row r="341" spans="1:18" ht="12.75" x14ac:dyDescent="0.2">
      <c r="A341" s="159" t="s">
        <v>1224</v>
      </c>
      <c r="B341" s="152" t="s">
        <v>276</v>
      </c>
      <c r="C341" s="153" t="s">
        <v>6</v>
      </c>
      <c r="D341" s="200" t="s">
        <v>40</v>
      </c>
      <c r="E341" s="154">
        <f>_xlfn.IFNA(INDEX('SD-ISD Debt,Sinking,Recr'!K:K, MATCH($B341, 'SD-ISD Debt,Sinking,Recr'!$B:$B, 0)), 0)</f>
        <v>264709.93</v>
      </c>
      <c r="F341" s="154">
        <f>_xlfn.IFNA(INDEX('SD-ISD Debt,Sinking,Recr'!V:V, MATCH($B341, 'SD-ISD Debt,Sinking,Recr'!$B:$B, 0)), 0)</f>
        <v>0</v>
      </c>
      <c r="G341" s="154">
        <f>_xlfn.IFNA(INDEX('SD-ISD Debt,Sinking,Recr'!AI:AI, MATCH($B341, 'SD-ISD Debt,Sinking,Recr'!$B:$B, 0)), 0)</f>
        <v>0</v>
      </c>
      <c r="H341" s="154">
        <f>_xlfn.IFNA(INDEX('SD Hold Harmless'!N:N, MATCH($B341, 'SD Hold Harmless'!$B:$B, 0)), 0)</f>
        <v>0</v>
      </c>
      <c r="I341" s="154">
        <f>_xlfn.IFNA(INDEX('SD Out of Formula'!J:J, MATCH($B341, 'SD Out of Formula'!$B:$B, 0)), 0)</f>
        <v>0</v>
      </c>
      <c r="J341" s="154">
        <f>_xlfn.IFNA(INDEX('ISD Operating'!P:P, MATCH($B341, 'ISD Operating'!$B:$B, 0)), 0)</f>
        <v>0</v>
      </c>
      <c r="K341" s="154">
        <f>_xlfn.IFNA(INDEX('ISD Operating'!AA:AA, MATCH($B341, 'ISD Operating'!$B:$B, 0)), 0)</f>
        <v>0</v>
      </c>
      <c r="L341" s="154">
        <f>_xlfn.IFNA(INDEX('ISD Operating'!AL:AL, MATCH($B341, 'ISD Operating'!$B:$B, 0)), 0)</f>
        <v>0</v>
      </c>
      <c r="M341" s="154">
        <f>_xlfn.IFNA(INDEX('ISD Operating'!AW:AW, MATCH($B341, 'ISD Operating'!B:B, 0)), 0)</f>
        <v>0</v>
      </c>
      <c r="N341" s="155">
        <f t="shared" si="15"/>
        <v>264709.93</v>
      </c>
      <c r="O341" s="180" t="s">
        <v>1679</v>
      </c>
      <c r="P341" s="180">
        <f t="shared" si="16"/>
        <v>264709.93</v>
      </c>
      <c r="Q341" s="180">
        <f t="shared" si="17"/>
        <v>0</v>
      </c>
      <c r="R341" s="1"/>
    </row>
    <row r="342" spans="1:18" ht="12.75" x14ac:dyDescent="0.2">
      <c r="A342" s="159" t="s">
        <v>1225</v>
      </c>
      <c r="B342" s="152" t="s">
        <v>391</v>
      </c>
      <c r="C342" s="153" t="s">
        <v>6</v>
      </c>
      <c r="D342" s="200" t="s">
        <v>40</v>
      </c>
      <c r="E342" s="154">
        <f>_xlfn.IFNA(INDEX('SD-ISD Debt,Sinking,Recr'!K:K, MATCH($B342, 'SD-ISD Debt,Sinking,Recr'!$B:$B, 0)), 0)</f>
        <v>37880.15</v>
      </c>
      <c r="F342" s="154">
        <f>_xlfn.IFNA(INDEX('SD-ISD Debt,Sinking,Recr'!V:V, MATCH($B342, 'SD-ISD Debt,Sinking,Recr'!$B:$B, 0)), 0)</f>
        <v>0</v>
      </c>
      <c r="G342" s="154">
        <f>_xlfn.IFNA(INDEX('SD-ISD Debt,Sinking,Recr'!AI:AI, MATCH($B342, 'SD-ISD Debt,Sinking,Recr'!$B:$B, 0)), 0)</f>
        <v>0</v>
      </c>
      <c r="H342" s="154">
        <f>_xlfn.IFNA(INDEX('SD Hold Harmless'!N:N, MATCH($B342, 'SD Hold Harmless'!$B:$B, 0)), 0)</f>
        <v>0</v>
      </c>
      <c r="I342" s="154">
        <f>_xlfn.IFNA(INDEX('SD Out of Formula'!J:J, MATCH($B342, 'SD Out of Formula'!$B:$B, 0)), 0)</f>
        <v>0</v>
      </c>
      <c r="J342" s="154">
        <f>_xlfn.IFNA(INDEX('ISD Operating'!P:P, MATCH($B342, 'ISD Operating'!$B:$B, 0)), 0)</f>
        <v>0</v>
      </c>
      <c r="K342" s="154">
        <f>_xlfn.IFNA(INDEX('ISD Operating'!AA:AA, MATCH($B342, 'ISD Operating'!$B:$B, 0)), 0)</f>
        <v>0</v>
      </c>
      <c r="L342" s="154">
        <f>_xlfn.IFNA(INDEX('ISD Operating'!AL:AL, MATCH($B342, 'ISD Operating'!$B:$B, 0)), 0)</f>
        <v>0</v>
      </c>
      <c r="M342" s="154">
        <f>_xlfn.IFNA(INDEX('ISD Operating'!AW:AW, MATCH($B342, 'ISD Operating'!B:B, 0)), 0)</f>
        <v>0</v>
      </c>
      <c r="N342" s="155">
        <f t="shared" si="15"/>
        <v>37880.15</v>
      </c>
      <c r="O342" s="180" t="s">
        <v>1679</v>
      </c>
      <c r="P342" s="180">
        <f t="shared" si="16"/>
        <v>37880.15</v>
      </c>
      <c r="Q342" s="180">
        <f t="shared" si="17"/>
        <v>0</v>
      </c>
      <c r="R342" s="1"/>
    </row>
    <row r="343" spans="1:18" ht="12.75" x14ac:dyDescent="0.2">
      <c r="A343" s="159" t="s">
        <v>1226</v>
      </c>
      <c r="B343" s="152" t="s">
        <v>393</v>
      </c>
      <c r="C343" s="153" t="s">
        <v>6</v>
      </c>
      <c r="D343" s="200" t="s">
        <v>40</v>
      </c>
      <c r="E343" s="154">
        <f>_xlfn.IFNA(INDEX('SD-ISD Debt,Sinking,Recr'!K:K, MATCH($B343, 'SD-ISD Debt,Sinking,Recr'!$B:$B, 0)), 0)</f>
        <v>27881.11</v>
      </c>
      <c r="F343" s="154">
        <f>_xlfn.IFNA(INDEX('SD-ISD Debt,Sinking,Recr'!V:V, MATCH($B343, 'SD-ISD Debt,Sinking,Recr'!$B:$B, 0)), 0)</f>
        <v>0</v>
      </c>
      <c r="G343" s="154">
        <f>_xlfn.IFNA(INDEX('SD-ISD Debt,Sinking,Recr'!AI:AI, MATCH($B343, 'SD-ISD Debt,Sinking,Recr'!$B:$B, 0)), 0)</f>
        <v>0</v>
      </c>
      <c r="H343" s="154">
        <f>_xlfn.IFNA(INDEX('SD Hold Harmless'!N:N, MATCH($B343, 'SD Hold Harmless'!$B:$B, 0)), 0)</f>
        <v>0</v>
      </c>
      <c r="I343" s="154">
        <f>_xlfn.IFNA(INDEX('SD Out of Formula'!J:J, MATCH($B343, 'SD Out of Formula'!$B:$B, 0)), 0)</f>
        <v>0</v>
      </c>
      <c r="J343" s="154">
        <f>_xlfn.IFNA(INDEX('ISD Operating'!P:P, MATCH($B343, 'ISD Operating'!$B:$B, 0)), 0)</f>
        <v>0</v>
      </c>
      <c r="K343" s="154">
        <f>_xlfn.IFNA(INDEX('ISD Operating'!AA:AA, MATCH($B343, 'ISD Operating'!$B:$B, 0)), 0)</f>
        <v>0</v>
      </c>
      <c r="L343" s="154">
        <f>_xlfn.IFNA(INDEX('ISD Operating'!AL:AL, MATCH($B343, 'ISD Operating'!$B:$B, 0)), 0)</f>
        <v>0</v>
      </c>
      <c r="M343" s="154">
        <f>_xlfn.IFNA(INDEX('ISD Operating'!AW:AW, MATCH($B343, 'ISD Operating'!B:B, 0)), 0)</f>
        <v>0</v>
      </c>
      <c r="N343" s="155">
        <f t="shared" si="15"/>
        <v>27881.11</v>
      </c>
      <c r="O343" s="180" t="s">
        <v>1679</v>
      </c>
      <c r="P343" s="180">
        <f t="shared" si="16"/>
        <v>27881.11</v>
      </c>
      <c r="Q343" s="180">
        <f t="shared" si="17"/>
        <v>0</v>
      </c>
      <c r="R343" s="1"/>
    </row>
    <row r="344" spans="1:18" ht="12.75" x14ac:dyDescent="0.2">
      <c r="A344" s="159" t="s">
        <v>1227</v>
      </c>
      <c r="B344" s="152" t="s">
        <v>399</v>
      </c>
      <c r="C344" s="153" t="s">
        <v>6</v>
      </c>
      <c r="D344" s="200" t="s">
        <v>40</v>
      </c>
      <c r="E344" s="154">
        <f>_xlfn.IFNA(INDEX('SD-ISD Debt,Sinking,Recr'!K:K, MATCH($B344, 'SD-ISD Debt,Sinking,Recr'!$B:$B, 0)), 0)</f>
        <v>629699.81999999995</v>
      </c>
      <c r="F344" s="154">
        <f>_xlfn.IFNA(INDEX('SD-ISD Debt,Sinking,Recr'!V:V, MATCH($B344, 'SD-ISD Debt,Sinking,Recr'!$B:$B, 0)), 0)</f>
        <v>0</v>
      </c>
      <c r="G344" s="154">
        <f>_xlfn.IFNA(INDEX('SD-ISD Debt,Sinking,Recr'!AI:AI, MATCH($B344, 'SD-ISD Debt,Sinking,Recr'!$B:$B, 0)), 0)</f>
        <v>0</v>
      </c>
      <c r="H344" s="154">
        <f>_xlfn.IFNA(INDEX('SD Hold Harmless'!N:N, MATCH($B344, 'SD Hold Harmless'!$B:$B, 0)), 0)</f>
        <v>0</v>
      </c>
      <c r="I344" s="154">
        <f>_xlfn.IFNA(INDEX('SD Out of Formula'!J:J, MATCH($B344, 'SD Out of Formula'!$B:$B, 0)), 0)</f>
        <v>0</v>
      </c>
      <c r="J344" s="154">
        <f>_xlfn.IFNA(INDEX('ISD Operating'!P:P, MATCH($B344, 'ISD Operating'!$B:$B, 0)), 0)</f>
        <v>0</v>
      </c>
      <c r="K344" s="154">
        <f>_xlfn.IFNA(INDEX('ISD Operating'!AA:AA, MATCH($B344, 'ISD Operating'!$B:$B, 0)), 0)</f>
        <v>0</v>
      </c>
      <c r="L344" s="154">
        <f>_xlfn.IFNA(INDEX('ISD Operating'!AL:AL, MATCH($B344, 'ISD Operating'!$B:$B, 0)), 0)</f>
        <v>0</v>
      </c>
      <c r="M344" s="154">
        <f>_xlfn.IFNA(INDEX('ISD Operating'!AW:AW, MATCH($B344, 'ISD Operating'!B:B, 0)), 0)</f>
        <v>0</v>
      </c>
      <c r="N344" s="155">
        <f t="shared" si="15"/>
        <v>629699.81999999995</v>
      </c>
      <c r="O344" s="180" t="s">
        <v>1679</v>
      </c>
      <c r="P344" s="180">
        <f t="shared" si="16"/>
        <v>629699.81999999995</v>
      </c>
      <c r="Q344" s="180">
        <f t="shared" si="17"/>
        <v>0</v>
      </c>
      <c r="R344" s="1"/>
    </row>
    <row r="345" spans="1:18" ht="12.75" x14ac:dyDescent="0.2">
      <c r="A345" s="159" t="s">
        <v>1228</v>
      </c>
      <c r="B345" s="152" t="s">
        <v>475</v>
      </c>
      <c r="C345" s="153" t="s">
        <v>6</v>
      </c>
      <c r="D345" s="200" t="s">
        <v>40</v>
      </c>
      <c r="E345" s="154">
        <f>_xlfn.IFNA(INDEX('SD-ISD Debt,Sinking,Recr'!K:K, MATCH($B345, 'SD-ISD Debt,Sinking,Recr'!$B:$B, 0)), 0)</f>
        <v>251783.43</v>
      </c>
      <c r="F345" s="154">
        <f>_xlfn.IFNA(INDEX('SD-ISD Debt,Sinking,Recr'!V:V, MATCH($B345, 'SD-ISD Debt,Sinking,Recr'!$B:$B, 0)), 0)</f>
        <v>0</v>
      </c>
      <c r="G345" s="154">
        <f>_xlfn.IFNA(INDEX('SD-ISD Debt,Sinking,Recr'!AI:AI, MATCH($B345, 'SD-ISD Debt,Sinking,Recr'!$B:$B, 0)), 0)</f>
        <v>0</v>
      </c>
      <c r="H345" s="154">
        <f>_xlfn.IFNA(INDEX('SD Hold Harmless'!N:N, MATCH($B345, 'SD Hold Harmless'!$B:$B, 0)), 0)</f>
        <v>0</v>
      </c>
      <c r="I345" s="154">
        <f>_xlfn.IFNA(INDEX('SD Out of Formula'!J:J, MATCH($B345, 'SD Out of Formula'!$B:$B, 0)), 0)</f>
        <v>0</v>
      </c>
      <c r="J345" s="154">
        <f>_xlfn.IFNA(INDEX('ISD Operating'!P:P, MATCH($B345, 'ISD Operating'!$B:$B, 0)), 0)</f>
        <v>0</v>
      </c>
      <c r="K345" s="154">
        <f>_xlfn.IFNA(INDEX('ISD Operating'!AA:AA, MATCH($B345, 'ISD Operating'!$B:$B, 0)), 0)</f>
        <v>0</v>
      </c>
      <c r="L345" s="154">
        <f>_xlfn.IFNA(INDEX('ISD Operating'!AL:AL, MATCH($B345, 'ISD Operating'!$B:$B, 0)), 0)</f>
        <v>0</v>
      </c>
      <c r="M345" s="154">
        <f>_xlfn.IFNA(INDEX('ISD Operating'!AW:AW, MATCH($B345, 'ISD Operating'!B:B, 0)), 0)</f>
        <v>0</v>
      </c>
      <c r="N345" s="155">
        <f t="shared" si="15"/>
        <v>251783.43</v>
      </c>
      <c r="O345" s="180" t="s">
        <v>1679</v>
      </c>
      <c r="P345" s="180">
        <f t="shared" si="16"/>
        <v>251783.43</v>
      </c>
      <c r="Q345" s="180">
        <f t="shared" si="17"/>
        <v>0</v>
      </c>
      <c r="R345" s="1"/>
    </row>
    <row r="346" spans="1:18" ht="12.75" x14ac:dyDescent="0.2">
      <c r="A346" s="159" t="s">
        <v>1229</v>
      </c>
      <c r="B346" s="152" t="s">
        <v>486</v>
      </c>
      <c r="C346" s="153" t="s">
        <v>6</v>
      </c>
      <c r="D346" s="200" t="s">
        <v>40</v>
      </c>
      <c r="E346" s="154">
        <f>_xlfn.IFNA(INDEX('SD-ISD Debt,Sinking,Recr'!K:K, MATCH($B346, 'SD-ISD Debt,Sinking,Recr'!$B:$B, 0)), 0)</f>
        <v>65490.52</v>
      </c>
      <c r="F346" s="154">
        <f>_xlfn.IFNA(INDEX('SD-ISD Debt,Sinking,Recr'!V:V, MATCH($B346, 'SD-ISD Debt,Sinking,Recr'!$B:$B, 0)), 0)</f>
        <v>0</v>
      </c>
      <c r="G346" s="154">
        <f>_xlfn.IFNA(INDEX('SD-ISD Debt,Sinking,Recr'!AI:AI, MATCH($B346, 'SD-ISD Debt,Sinking,Recr'!$B:$B, 0)), 0)</f>
        <v>0</v>
      </c>
      <c r="H346" s="154">
        <f>_xlfn.IFNA(INDEX('SD Hold Harmless'!N:N, MATCH($B346, 'SD Hold Harmless'!$B:$B, 0)), 0)</f>
        <v>0</v>
      </c>
      <c r="I346" s="154">
        <f>_xlfn.IFNA(INDEX('SD Out of Formula'!J:J, MATCH($B346, 'SD Out of Formula'!$B:$B, 0)), 0)</f>
        <v>0</v>
      </c>
      <c r="J346" s="154">
        <f>_xlfn.IFNA(INDEX('ISD Operating'!P:P, MATCH($B346, 'ISD Operating'!$B:$B, 0)), 0)</f>
        <v>0</v>
      </c>
      <c r="K346" s="154">
        <f>_xlfn.IFNA(INDEX('ISD Operating'!AA:AA, MATCH($B346, 'ISD Operating'!$B:$B, 0)), 0)</f>
        <v>0</v>
      </c>
      <c r="L346" s="154">
        <f>_xlfn.IFNA(INDEX('ISD Operating'!AL:AL, MATCH($B346, 'ISD Operating'!$B:$B, 0)), 0)</f>
        <v>0</v>
      </c>
      <c r="M346" s="154">
        <f>_xlfn.IFNA(INDEX('ISD Operating'!AW:AW, MATCH($B346, 'ISD Operating'!B:B, 0)), 0)</f>
        <v>0</v>
      </c>
      <c r="N346" s="155">
        <f t="shared" si="15"/>
        <v>65490.52</v>
      </c>
      <c r="O346" s="180" t="s">
        <v>1679</v>
      </c>
      <c r="P346" s="180">
        <f t="shared" si="16"/>
        <v>65490.52</v>
      </c>
      <c r="Q346" s="180">
        <f t="shared" si="17"/>
        <v>0</v>
      </c>
      <c r="R346" s="1"/>
    </row>
    <row r="347" spans="1:18" ht="25.5" x14ac:dyDescent="0.2">
      <c r="A347" s="159" t="s">
        <v>1230</v>
      </c>
      <c r="B347" s="152" t="s">
        <v>558</v>
      </c>
      <c r="C347" s="153" t="s">
        <v>6</v>
      </c>
      <c r="D347" s="200" t="s">
        <v>1219</v>
      </c>
      <c r="E347" s="154">
        <f>_xlfn.IFNA(INDEX('SD-ISD Debt,Sinking,Recr'!K:K, MATCH($B347, 'SD-ISD Debt,Sinking,Recr'!$B:$B, 0)), 0)</f>
        <v>0</v>
      </c>
      <c r="F347" s="154">
        <f>_xlfn.IFNA(INDEX('SD-ISD Debt,Sinking,Recr'!V:V, MATCH($B347, 'SD-ISD Debt,Sinking,Recr'!$B:$B, 0)), 0)</f>
        <v>0</v>
      </c>
      <c r="G347" s="154">
        <f>_xlfn.IFNA(INDEX('SD-ISD Debt,Sinking,Recr'!AI:AI, MATCH($B347, 'SD-ISD Debt,Sinking,Recr'!$B:$B, 0)), 0)</f>
        <v>0</v>
      </c>
      <c r="H347" s="154">
        <f>_xlfn.IFNA(INDEX('SD Hold Harmless'!N:N, MATCH($B347, 'SD Hold Harmless'!$B:$B, 0)), 0)</f>
        <v>0</v>
      </c>
      <c r="I347" s="154">
        <f>_xlfn.IFNA(INDEX('SD Out of Formula'!J:J, MATCH($B347, 'SD Out of Formula'!$B:$B, 0)), 0)</f>
        <v>0</v>
      </c>
      <c r="J347" s="154">
        <f>_xlfn.IFNA(INDEX('ISD Operating'!P:P, MATCH($B347, 'ISD Operating'!$B:$B, 0)), 0)</f>
        <v>0</v>
      </c>
      <c r="K347" s="154">
        <f>_xlfn.IFNA(INDEX('ISD Operating'!AA:AA, MATCH($B347, 'ISD Operating'!$B:$B, 0)), 0)</f>
        <v>0</v>
      </c>
      <c r="L347" s="154">
        <f>_xlfn.IFNA(INDEX('ISD Operating'!AL:AL, MATCH($B347, 'ISD Operating'!$B:$B, 0)), 0)</f>
        <v>0</v>
      </c>
      <c r="M347" s="154">
        <f>_xlfn.IFNA(INDEX('ISD Operating'!AW:AW, MATCH($B347, 'ISD Operating'!B:B, 0)), 0)</f>
        <v>0</v>
      </c>
      <c r="N347" s="155">
        <f t="shared" si="15"/>
        <v>0</v>
      </c>
      <c r="O347" s="180" t="s">
        <v>1573</v>
      </c>
      <c r="P347" s="180">
        <f t="shared" si="16"/>
        <v>0</v>
      </c>
      <c r="Q347" s="180">
        <f t="shared" si="17"/>
        <v>0</v>
      </c>
      <c r="R347" s="1"/>
    </row>
    <row r="348" spans="1:18" ht="12.75" x14ac:dyDescent="0.2">
      <c r="A348" s="159" t="s">
        <v>1231</v>
      </c>
      <c r="B348" s="152" t="s">
        <v>565</v>
      </c>
      <c r="C348" s="153" t="s">
        <v>6</v>
      </c>
      <c r="D348" s="200" t="s">
        <v>1232</v>
      </c>
      <c r="E348" s="154">
        <f>_xlfn.IFNA(INDEX('SD-ISD Debt,Sinking,Recr'!K:K, MATCH($B348, 'SD-ISD Debt,Sinking,Recr'!$B:$B, 0)), 0)</f>
        <v>145493.45000000001</v>
      </c>
      <c r="F348" s="154">
        <f>_xlfn.IFNA(INDEX('SD-ISD Debt,Sinking,Recr'!V:V, MATCH($B348, 'SD-ISD Debt,Sinking,Recr'!$B:$B, 0)), 0)</f>
        <v>0</v>
      </c>
      <c r="G348" s="154">
        <f>_xlfn.IFNA(INDEX('SD-ISD Debt,Sinking,Recr'!AI:AI, MATCH($B348, 'SD-ISD Debt,Sinking,Recr'!$B:$B, 0)), 0)</f>
        <v>0</v>
      </c>
      <c r="H348" s="154">
        <f>_xlfn.IFNA(INDEX('SD Hold Harmless'!N:N, MATCH($B348, 'SD Hold Harmless'!$B:$B, 0)), 0)</f>
        <v>0</v>
      </c>
      <c r="I348" s="154">
        <f>_xlfn.IFNA(INDEX('SD Out of Formula'!J:J, MATCH($B348, 'SD Out of Formula'!$B:$B, 0)), 0)</f>
        <v>0</v>
      </c>
      <c r="J348" s="154">
        <f>_xlfn.IFNA(INDEX('ISD Operating'!P:P, MATCH($B348, 'ISD Operating'!$B:$B, 0)), 0)</f>
        <v>0</v>
      </c>
      <c r="K348" s="154">
        <f>_xlfn.IFNA(INDEX('ISD Operating'!AA:AA, MATCH($B348, 'ISD Operating'!$B:$B, 0)), 0)</f>
        <v>0</v>
      </c>
      <c r="L348" s="154">
        <f>_xlfn.IFNA(INDEX('ISD Operating'!AL:AL, MATCH($B348, 'ISD Operating'!$B:$B, 0)), 0)</f>
        <v>0</v>
      </c>
      <c r="M348" s="154">
        <f>_xlfn.IFNA(INDEX('ISD Operating'!AW:AW, MATCH($B348, 'ISD Operating'!B:B, 0)), 0)</f>
        <v>0</v>
      </c>
      <c r="N348" s="155">
        <f t="shared" si="15"/>
        <v>145493.45000000001</v>
      </c>
      <c r="O348" s="180" t="s">
        <v>1679</v>
      </c>
      <c r="P348" s="180">
        <f t="shared" si="16"/>
        <v>145493.45000000001</v>
      </c>
      <c r="Q348" s="180">
        <f t="shared" si="17"/>
        <v>0</v>
      </c>
      <c r="R348" s="1"/>
    </row>
    <row r="349" spans="1:18" ht="12.75" x14ac:dyDescent="0.2">
      <c r="A349" s="159" t="s">
        <v>1233</v>
      </c>
      <c r="B349" s="152" t="s">
        <v>590</v>
      </c>
      <c r="C349" s="153" t="s">
        <v>6</v>
      </c>
      <c r="D349" s="200" t="s">
        <v>40</v>
      </c>
      <c r="E349" s="154">
        <f>_xlfn.IFNA(INDEX('SD-ISD Debt,Sinking,Recr'!K:K, MATCH($B349, 'SD-ISD Debt,Sinking,Recr'!$B:$B, 0)), 0)</f>
        <v>33218.43</v>
      </c>
      <c r="F349" s="154">
        <f>_xlfn.IFNA(INDEX('SD-ISD Debt,Sinking,Recr'!V:V, MATCH($B349, 'SD-ISD Debt,Sinking,Recr'!$B:$B, 0)), 0)</f>
        <v>0</v>
      </c>
      <c r="G349" s="154">
        <f>_xlfn.IFNA(INDEX('SD-ISD Debt,Sinking,Recr'!AI:AI, MATCH($B349, 'SD-ISD Debt,Sinking,Recr'!$B:$B, 0)), 0)</f>
        <v>0</v>
      </c>
      <c r="H349" s="154">
        <f>_xlfn.IFNA(INDEX('SD Hold Harmless'!N:N, MATCH($B349, 'SD Hold Harmless'!$B:$B, 0)), 0)</f>
        <v>24351.03</v>
      </c>
      <c r="I349" s="154">
        <f>_xlfn.IFNA(INDEX('SD Out of Formula'!J:J, MATCH($B349, 'SD Out of Formula'!$B:$B, 0)), 0)</f>
        <v>0</v>
      </c>
      <c r="J349" s="154">
        <f>_xlfn.IFNA(INDEX('ISD Operating'!P:P, MATCH($B349, 'ISD Operating'!$B:$B, 0)), 0)</f>
        <v>0</v>
      </c>
      <c r="K349" s="154">
        <f>_xlfn.IFNA(INDEX('ISD Operating'!AA:AA, MATCH($B349, 'ISD Operating'!$B:$B, 0)), 0)</f>
        <v>0</v>
      </c>
      <c r="L349" s="154">
        <f>_xlfn.IFNA(INDEX('ISD Operating'!AL:AL, MATCH($B349, 'ISD Operating'!$B:$B, 0)), 0)</f>
        <v>0</v>
      </c>
      <c r="M349" s="154">
        <f>_xlfn.IFNA(INDEX('ISD Operating'!AW:AW, MATCH($B349, 'ISD Operating'!B:B, 0)), 0)</f>
        <v>0</v>
      </c>
      <c r="N349" s="155">
        <f t="shared" si="15"/>
        <v>57569.46</v>
      </c>
      <c r="O349" s="180" t="s">
        <v>1679</v>
      </c>
      <c r="P349" s="180">
        <f t="shared" si="16"/>
        <v>57569.46</v>
      </c>
      <c r="Q349" s="180">
        <f t="shared" si="17"/>
        <v>0</v>
      </c>
      <c r="R349" s="1"/>
    </row>
    <row r="350" spans="1:18" ht="12.75" x14ac:dyDescent="0.2">
      <c r="A350" s="159" t="s">
        <v>1234</v>
      </c>
      <c r="B350" s="152" t="s">
        <v>631</v>
      </c>
      <c r="C350" s="153" t="s">
        <v>6</v>
      </c>
      <c r="D350" s="200" t="s">
        <v>40</v>
      </c>
      <c r="E350" s="154">
        <f>_xlfn.IFNA(INDEX('SD-ISD Debt,Sinking,Recr'!K:K, MATCH($B350, 'SD-ISD Debt,Sinking,Recr'!$B:$B, 0)), 0)</f>
        <v>901224.56</v>
      </c>
      <c r="F350" s="154">
        <f>_xlfn.IFNA(INDEX('SD-ISD Debt,Sinking,Recr'!V:V, MATCH($B350, 'SD-ISD Debt,Sinking,Recr'!$B:$B, 0)), 0)</f>
        <v>0</v>
      </c>
      <c r="G350" s="154">
        <f>_xlfn.IFNA(INDEX('SD-ISD Debt,Sinking,Recr'!AI:AI, MATCH($B350, 'SD-ISD Debt,Sinking,Recr'!$B:$B, 0)), 0)</f>
        <v>0</v>
      </c>
      <c r="H350" s="154">
        <f>_xlfn.IFNA(INDEX('SD Hold Harmless'!N:N, MATCH($B350, 'SD Hold Harmless'!$B:$B, 0)), 0)</f>
        <v>0</v>
      </c>
      <c r="I350" s="154">
        <f>_xlfn.IFNA(INDEX('SD Out of Formula'!J:J, MATCH($B350, 'SD Out of Formula'!$B:$B, 0)), 0)</f>
        <v>0</v>
      </c>
      <c r="J350" s="154">
        <f>_xlfn.IFNA(INDEX('ISD Operating'!P:P, MATCH($B350, 'ISD Operating'!$B:$B, 0)), 0)</f>
        <v>0</v>
      </c>
      <c r="K350" s="154">
        <f>_xlfn.IFNA(INDEX('ISD Operating'!AA:AA, MATCH($B350, 'ISD Operating'!$B:$B, 0)), 0)</f>
        <v>0</v>
      </c>
      <c r="L350" s="154">
        <f>_xlfn.IFNA(INDEX('ISD Operating'!AL:AL, MATCH($B350, 'ISD Operating'!$B:$B, 0)), 0)</f>
        <v>0</v>
      </c>
      <c r="M350" s="154">
        <f>_xlfn.IFNA(INDEX('ISD Operating'!AW:AW, MATCH($B350, 'ISD Operating'!B:B, 0)), 0)</f>
        <v>0</v>
      </c>
      <c r="N350" s="155">
        <f t="shared" si="15"/>
        <v>901224.56</v>
      </c>
      <c r="O350" s="180" t="s">
        <v>1679</v>
      </c>
      <c r="P350" s="180">
        <f t="shared" si="16"/>
        <v>901224.56</v>
      </c>
      <c r="Q350" s="180">
        <f t="shared" si="17"/>
        <v>0</v>
      </c>
      <c r="R350" s="1"/>
    </row>
    <row r="351" spans="1:18" ht="12.75" x14ac:dyDescent="0.2">
      <c r="A351" s="159" t="s">
        <v>1235</v>
      </c>
      <c r="B351" s="152" t="s">
        <v>634</v>
      </c>
      <c r="C351" s="153" t="s">
        <v>6</v>
      </c>
      <c r="D351" s="200" t="s">
        <v>40</v>
      </c>
      <c r="E351" s="154">
        <f>_xlfn.IFNA(INDEX('SD-ISD Debt,Sinking,Recr'!K:K, MATCH($B351, 'SD-ISD Debt,Sinking,Recr'!$B:$B, 0)), 0)</f>
        <v>360757.88</v>
      </c>
      <c r="F351" s="154">
        <f>_xlfn.IFNA(INDEX('SD-ISD Debt,Sinking,Recr'!V:V, MATCH($B351, 'SD-ISD Debt,Sinking,Recr'!$B:$B, 0)), 0)</f>
        <v>0</v>
      </c>
      <c r="G351" s="154">
        <f>_xlfn.IFNA(INDEX('SD-ISD Debt,Sinking,Recr'!AI:AI, MATCH($B351, 'SD-ISD Debt,Sinking,Recr'!$B:$B, 0)), 0)</f>
        <v>0</v>
      </c>
      <c r="H351" s="154">
        <f>_xlfn.IFNA(INDEX('SD Hold Harmless'!N:N, MATCH($B351, 'SD Hold Harmless'!$B:$B, 0)), 0)</f>
        <v>0</v>
      </c>
      <c r="I351" s="154">
        <f>_xlfn.IFNA(INDEX('SD Out of Formula'!J:J, MATCH($B351, 'SD Out of Formula'!$B:$B, 0)), 0)</f>
        <v>0</v>
      </c>
      <c r="J351" s="154">
        <f>_xlfn.IFNA(INDEX('ISD Operating'!P:P, MATCH($B351, 'ISD Operating'!$B:$B, 0)), 0)</f>
        <v>0</v>
      </c>
      <c r="K351" s="154">
        <f>_xlfn.IFNA(INDEX('ISD Operating'!AA:AA, MATCH($B351, 'ISD Operating'!$B:$B, 0)), 0)</f>
        <v>0</v>
      </c>
      <c r="L351" s="154">
        <f>_xlfn.IFNA(INDEX('ISD Operating'!AL:AL, MATCH($B351, 'ISD Operating'!$B:$B, 0)), 0)</f>
        <v>0</v>
      </c>
      <c r="M351" s="154">
        <f>_xlfn.IFNA(INDEX('ISD Operating'!AW:AW, MATCH($B351, 'ISD Operating'!B:B, 0)), 0)</f>
        <v>0</v>
      </c>
      <c r="N351" s="155">
        <f t="shared" si="15"/>
        <v>360757.88</v>
      </c>
      <c r="O351" s="180" t="s">
        <v>1679</v>
      </c>
      <c r="P351" s="180">
        <f t="shared" si="16"/>
        <v>360757.88</v>
      </c>
      <c r="Q351" s="180">
        <f t="shared" si="17"/>
        <v>0</v>
      </c>
      <c r="R351" s="1"/>
    </row>
    <row r="352" spans="1:18" ht="12.75" x14ac:dyDescent="0.2">
      <c r="A352" s="159" t="s">
        <v>1236</v>
      </c>
      <c r="B352" s="152" t="s">
        <v>645</v>
      </c>
      <c r="C352" s="153" t="s">
        <v>6</v>
      </c>
      <c r="D352" s="200" t="s">
        <v>1232</v>
      </c>
      <c r="E352" s="154">
        <f>_xlfn.IFNA(INDEX('SD-ISD Debt,Sinking,Recr'!K:K, MATCH($B352, 'SD-ISD Debt,Sinking,Recr'!$B:$B, 0)), 0)</f>
        <v>1090515.52</v>
      </c>
      <c r="F352" s="154">
        <f>_xlfn.IFNA(INDEX('SD-ISD Debt,Sinking,Recr'!V:V, MATCH($B352, 'SD-ISD Debt,Sinking,Recr'!$B:$B, 0)), 0)</f>
        <v>0</v>
      </c>
      <c r="G352" s="154">
        <f>_xlfn.IFNA(INDEX('SD-ISD Debt,Sinking,Recr'!AI:AI, MATCH($B352, 'SD-ISD Debt,Sinking,Recr'!$B:$B, 0)), 0)</f>
        <v>0</v>
      </c>
      <c r="H352" s="154">
        <f>_xlfn.IFNA(INDEX('SD Hold Harmless'!N:N, MATCH($B352, 'SD Hold Harmless'!$B:$B, 0)), 0)</f>
        <v>1238680.06</v>
      </c>
      <c r="I352" s="154">
        <f>_xlfn.IFNA(INDEX('SD Out of Formula'!J:J, MATCH($B352, 'SD Out of Formula'!$B:$B, 0)), 0)</f>
        <v>0</v>
      </c>
      <c r="J352" s="154">
        <f>_xlfn.IFNA(INDEX('ISD Operating'!P:P, MATCH($B352, 'ISD Operating'!$B:$B, 0)), 0)</f>
        <v>0</v>
      </c>
      <c r="K352" s="154">
        <f>_xlfn.IFNA(INDEX('ISD Operating'!AA:AA, MATCH($B352, 'ISD Operating'!$B:$B, 0)), 0)</f>
        <v>0</v>
      </c>
      <c r="L352" s="154">
        <f>_xlfn.IFNA(INDEX('ISD Operating'!AL:AL, MATCH($B352, 'ISD Operating'!$B:$B, 0)), 0)</f>
        <v>0</v>
      </c>
      <c r="M352" s="154">
        <f>_xlfn.IFNA(INDEX('ISD Operating'!AW:AW, MATCH($B352, 'ISD Operating'!B:B, 0)), 0)</f>
        <v>0</v>
      </c>
      <c r="N352" s="155">
        <f t="shared" si="15"/>
        <v>2329195.58</v>
      </c>
      <c r="O352" s="180" t="s">
        <v>1679</v>
      </c>
      <c r="P352" s="180">
        <f t="shared" si="16"/>
        <v>2329195.58</v>
      </c>
      <c r="Q352" s="180">
        <f t="shared" si="17"/>
        <v>0</v>
      </c>
      <c r="R352" s="1"/>
    </row>
    <row r="353" spans="1:18" ht="12.75" x14ac:dyDescent="0.2">
      <c r="A353" s="159" t="s">
        <v>1237</v>
      </c>
      <c r="B353" s="152" t="s">
        <v>646</v>
      </c>
      <c r="C353" s="153" t="s">
        <v>6</v>
      </c>
      <c r="D353" s="200" t="s">
        <v>40</v>
      </c>
      <c r="E353" s="154">
        <f>_xlfn.IFNA(INDEX('SD-ISD Debt,Sinking,Recr'!K:K, MATCH($B353, 'SD-ISD Debt,Sinking,Recr'!$B:$B, 0)), 0)</f>
        <v>95892.98</v>
      </c>
      <c r="F353" s="154">
        <f>_xlfn.IFNA(INDEX('SD-ISD Debt,Sinking,Recr'!V:V, MATCH($B353, 'SD-ISD Debt,Sinking,Recr'!$B:$B, 0)), 0)</f>
        <v>0</v>
      </c>
      <c r="G353" s="154">
        <f>_xlfn.IFNA(INDEX('SD-ISD Debt,Sinking,Recr'!AI:AI, MATCH($B353, 'SD-ISD Debt,Sinking,Recr'!$B:$B, 0)), 0)</f>
        <v>0</v>
      </c>
      <c r="H353" s="154">
        <f>_xlfn.IFNA(INDEX('SD Hold Harmless'!N:N, MATCH($B353, 'SD Hold Harmless'!$B:$B, 0)), 0)</f>
        <v>0</v>
      </c>
      <c r="I353" s="154">
        <f>_xlfn.IFNA(INDEX('SD Out of Formula'!J:J, MATCH($B353, 'SD Out of Formula'!$B:$B, 0)), 0)</f>
        <v>0</v>
      </c>
      <c r="J353" s="154">
        <f>_xlfn.IFNA(INDEX('ISD Operating'!P:P, MATCH($B353, 'ISD Operating'!$B:$B, 0)), 0)</f>
        <v>0</v>
      </c>
      <c r="K353" s="154">
        <f>_xlfn.IFNA(INDEX('ISD Operating'!AA:AA, MATCH($B353, 'ISD Operating'!$B:$B, 0)), 0)</f>
        <v>0</v>
      </c>
      <c r="L353" s="154">
        <f>_xlfn.IFNA(INDEX('ISD Operating'!AL:AL, MATCH($B353, 'ISD Operating'!$B:$B, 0)), 0)</f>
        <v>0</v>
      </c>
      <c r="M353" s="154">
        <f>_xlfn.IFNA(INDEX('ISD Operating'!AW:AW, MATCH($B353, 'ISD Operating'!B:B, 0)), 0)</f>
        <v>0</v>
      </c>
      <c r="N353" s="155">
        <f t="shared" si="15"/>
        <v>95892.98</v>
      </c>
      <c r="O353" s="180" t="s">
        <v>1679</v>
      </c>
      <c r="P353" s="180">
        <f t="shared" si="16"/>
        <v>95892.98</v>
      </c>
      <c r="Q353" s="180">
        <f t="shared" si="17"/>
        <v>0</v>
      </c>
      <c r="R353" s="1"/>
    </row>
    <row r="354" spans="1:18" ht="38.25" x14ac:dyDescent="0.2">
      <c r="A354" s="159" t="s">
        <v>757</v>
      </c>
      <c r="B354" s="152" t="s">
        <v>426</v>
      </c>
      <c r="C354" s="153" t="s">
        <v>29</v>
      </c>
      <c r="D354" s="200" t="s">
        <v>758</v>
      </c>
      <c r="E354" s="154">
        <f>_xlfn.IFNA(INDEX('SD-ISD Debt,Sinking,Recr'!K:K, MATCH($B354, 'SD-ISD Debt,Sinking,Recr'!$B:$B, 0)), 0)</f>
        <v>0</v>
      </c>
      <c r="F354" s="154">
        <f>_xlfn.IFNA(INDEX('SD-ISD Debt,Sinking,Recr'!V:V, MATCH($B354, 'SD-ISD Debt,Sinking,Recr'!$B:$B, 0)), 0)</f>
        <v>0</v>
      </c>
      <c r="G354" s="154">
        <f>_xlfn.IFNA(INDEX('SD-ISD Debt,Sinking,Recr'!AI:AI, MATCH($B354, 'SD-ISD Debt,Sinking,Recr'!$B:$B, 0)), 0)</f>
        <v>0</v>
      </c>
      <c r="H354" s="154">
        <f>_xlfn.IFNA(INDEX('SD Hold Harmless'!N:N, MATCH($B354, 'SD Hold Harmless'!$B:$B, 0)), 0)</f>
        <v>0</v>
      </c>
      <c r="I354" s="154">
        <f>_xlfn.IFNA(INDEX('SD Out of Formula'!J:J, MATCH($B354, 'SD Out of Formula'!$B:$B, 0)), 0)</f>
        <v>0</v>
      </c>
      <c r="J354" s="154">
        <f>_xlfn.IFNA(INDEX('ISD Operating'!P:P, MATCH($B354, 'ISD Operating'!$B:$B, 0)), 0)</f>
        <v>11005.14</v>
      </c>
      <c r="K354" s="154">
        <f>_xlfn.IFNA(INDEX('ISD Operating'!AA:AA, MATCH($B354, 'ISD Operating'!$B:$B, 0)), 0)</f>
        <v>73367.59</v>
      </c>
      <c r="L354" s="154">
        <f>_xlfn.IFNA(INDEX('ISD Operating'!AL:AL, MATCH($B354, 'ISD Operating'!$B:$B, 0)), 0)</f>
        <v>0</v>
      </c>
      <c r="M354" s="154">
        <f>_xlfn.IFNA(INDEX('ISD Operating'!AW:AW, MATCH($B354, 'ISD Operating'!B:B, 0)), 0)</f>
        <v>0</v>
      </c>
      <c r="N354" s="155">
        <f t="shared" si="15"/>
        <v>84372.73</v>
      </c>
      <c r="O354" s="180" t="s">
        <v>1679</v>
      </c>
      <c r="P354" s="180">
        <f t="shared" si="16"/>
        <v>84372.73</v>
      </c>
      <c r="Q354" s="180">
        <f t="shared" si="17"/>
        <v>0</v>
      </c>
      <c r="R354" s="1"/>
    </row>
    <row r="355" spans="1:18" ht="12.75" x14ac:dyDescent="0.2">
      <c r="A355" s="159" t="s">
        <v>1238</v>
      </c>
      <c r="B355" s="152" t="s">
        <v>88</v>
      </c>
      <c r="C355" s="153" t="s">
        <v>6</v>
      </c>
      <c r="D355" s="200" t="s">
        <v>87</v>
      </c>
      <c r="E355" s="154">
        <f>_xlfn.IFNA(INDEX('SD-ISD Debt,Sinking,Recr'!K:K, MATCH($B355, 'SD-ISD Debt,Sinking,Recr'!$B:$B, 0)), 0)</f>
        <v>3717.42</v>
      </c>
      <c r="F355" s="154">
        <f>_xlfn.IFNA(INDEX('SD-ISD Debt,Sinking,Recr'!V:V, MATCH($B355, 'SD-ISD Debt,Sinking,Recr'!$B:$B, 0)), 0)</f>
        <v>0</v>
      </c>
      <c r="G355" s="154">
        <f>_xlfn.IFNA(INDEX('SD-ISD Debt,Sinking,Recr'!AI:AI, MATCH($B355, 'SD-ISD Debt,Sinking,Recr'!$B:$B, 0)), 0)</f>
        <v>0</v>
      </c>
      <c r="H355" s="154">
        <f>_xlfn.IFNA(INDEX('SD Hold Harmless'!N:N, MATCH($B355, 'SD Hold Harmless'!$B:$B, 0)), 0)</f>
        <v>0</v>
      </c>
      <c r="I355" s="154">
        <f>_xlfn.IFNA(INDEX('SD Out of Formula'!J:J, MATCH($B355, 'SD Out of Formula'!$B:$B, 0)), 0)</f>
        <v>0</v>
      </c>
      <c r="J355" s="154">
        <f>_xlfn.IFNA(INDEX('ISD Operating'!P:P, MATCH($B355, 'ISD Operating'!$B:$B, 0)), 0)</f>
        <v>0</v>
      </c>
      <c r="K355" s="154">
        <f>_xlfn.IFNA(INDEX('ISD Operating'!AA:AA, MATCH($B355, 'ISD Operating'!$B:$B, 0)), 0)</f>
        <v>0</v>
      </c>
      <c r="L355" s="154">
        <f>_xlfn.IFNA(INDEX('ISD Operating'!AL:AL, MATCH($B355, 'ISD Operating'!$B:$B, 0)), 0)</f>
        <v>0</v>
      </c>
      <c r="M355" s="154">
        <f>_xlfn.IFNA(INDEX('ISD Operating'!AW:AW, MATCH($B355, 'ISD Operating'!B:B, 0)), 0)</f>
        <v>0</v>
      </c>
      <c r="N355" s="155">
        <f t="shared" si="15"/>
        <v>3717.42</v>
      </c>
      <c r="O355" s="180" t="s">
        <v>1679</v>
      </c>
      <c r="P355" s="180">
        <f t="shared" si="16"/>
        <v>3717.42</v>
      </c>
      <c r="Q355" s="180">
        <f t="shared" si="17"/>
        <v>0</v>
      </c>
      <c r="R355" s="1"/>
    </row>
    <row r="356" spans="1:18" ht="38.25" x14ac:dyDescent="0.2">
      <c r="A356" s="159" t="s">
        <v>1239</v>
      </c>
      <c r="B356" s="152" t="s">
        <v>373</v>
      </c>
      <c r="C356" s="153" t="s">
        <v>6</v>
      </c>
      <c r="D356" s="200" t="s">
        <v>758</v>
      </c>
      <c r="E356" s="154">
        <f>_xlfn.IFNA(INDEX('SD-ISD Debt,Sinking,Recr'!K:K, MATCH($B356, 'SD-ISD Debt,Sinking,Recr'!$B:$B, 0)), 0)</f>
        <v>2172.5300000000002</v>
      </c>
      <c r="F356" s="154">
        <f>_xlfn.IFNA(INDEX('SD-ISD Debt,Sinking,Recr'!V:V, MATCH($B356, 'SD-ISD Debt,Sinking,Recr'!$B:$B, 0)), 0)</f>
        <v>0</v>
      </c>
      <c r="G356" s="154">
        <f>_xlfn.IFNA(INDEX('SD-ISD Debt,Sinking,Recr'!AI:AI, MATCH($B356, 'SD-ISD Debt,Sinking,Recr'!$B:$B, 0)), 0)</f>
        <v>0</v>
      </c>
      <c r="H356" s="154">
        <f>_xlfn.IFNA(INDEX('SD Hold Harmless'!N:N, MATCH($B356, 'SD Hold Harmless'!$B:$B, 0)), 0)</f>
        <v>0</v>
      </c>
      <c r="I356" s="154">
        <f>_xlfn.IFNA(INDEX('SD Out of Formula'!J:J, MATCH($B356, 'SD Out of Formula'!$B:$B, 0)), 0)</f>
        <v>0</v>
      </c>
      <c r="J356" s="154">
        <f>_xlfn.IFNA(INDEX('ISD Operating'!P:P, MATCH($B356, 'ISD Operating'!$B:$B, 0)), 0)</f>
        <v>0</v>
      </c>
      <c r="K356" s="154">
        <f>_xlfn.IFNA(INDEX('ISD Operating'!AA:AA, MATCH($B356, 'ISD Operating'!$B:$B, 0)), 0)</f>
        <v>0</v>
      </c>
      <c r="L356" s="154">
        <f>_xlfn.IFNA(INDEX('ISD Operating'!AL:AL, MATCH($B356, 'ISD Operating'!$B:$B, 0)), 0)</f>
        <v>0</v>
      </c>
      <c r="M356" s="154">
        <f>_xlfn.IFNA(INDEX('ISD Operating'!AW:AW, MATCH($B356, 'ISD Operating'!B:B, 0)), 0)</f>
        <v>0</v>
      </c>
      <c r="N356" s="155">
        <f t="shared" si="15"/>
        <v>2172.5300000000002</v>
      </c>
      <c r="O356" s="180" t="s">
        <v>1680</v>
      </c>
      <c r="P356" s="180">
        <f t="shared" si="16"/>
        <v>0</v>
      </c>
      <c r="Q356" s="180">
        <f t="shared" si="17"/>
        <v>2172.5300000000002</v>
      </c>
      <c r="R356" s="1"/>
    </row>
    <row r="357" spans="1:18" ht="12.75" x14ac:dyDescent="0.2">
      <c r="A357" s="159" t="s">
        <v>1240</v>
      </c>
      <c r="B357" s="152" t="s">
        <v>511</v>
      </c>
      <c r="C357" s="153" t="s">
        <v>6</v>
      </c>
      <c r="D357" s="200" t="s">
        <v>87</v>
      </c>
      <c r="E357" s="154">
        <f>_xlfn.IFNA(INDEX('SD-ISD Debt,Sinking,Recr'!K:K, MATCH($B357, 'SD-ISD Debt,Sinking,Recr'!$B:$B, 0)), 0)</f>
        <v>798.83</v>
      </c>
      <c r="F357" s="154">
        <f>_xlfn.IFNA(INDEX('SD-ISD Debt,Sinking,Recr'!V:V, MATCH($B357, 'SD-ISD Debt,Sinking,Recr'!$B:$B, 0)), 0)</f>
        <v>0</v>
      </c>
      <c r="G357" s="154">
        <f>_xlfn.IFNA(INDEX('SD-ISD Debt,Sinking,Recr'!AI:AI, MATCH($B357, 'SD-ISD Debt,Sinking,Recr'!$B:$B, 0)), 0)</f>
        <v>0</v>
      </c>
      <c r="H357" s="154">
        <f>_xlfn.IFNA(INDEX('SD Hold Harmless'!N:N, MATCH($B357, 'SD Hold Harmless'!$B:$B, 0)), 0)</f>
        <v>0</v>
      </c>
      <c r="I357" s="154">
        <f>_xlfn.IFNA(INDEX('SD Out of Formula'!J:J, MATCH($B357, 'SD Out of Formula'!$B:$B, 0)), 0)</f>
        <v>0</v>
      </c>
      <c r="J357" s="154">
        <f>_xlfn.IFNA(INDEX('ISD Operating'!P:P, MATCH($B357, 'ISD Operating'!$B:$B, 0)), 0)</f>
        <v>0</v>
      </c>
      <c r="K357" s="154">
        <f>_xlfn.IFNA(INDEX('ISD Operating'!AA:AA, MATCH($B357, 'ISD Operating'!$B:$B, 0)), 0)</f>
        <v>0</v>
      </c>
      <c r="L357" s="154">
        <f>_xlfn.IFNA(INDEX('ISD Operating'!AL:AL, MATCH($B357, 'ISD Operating'!$B:$B, 0)), 0)</f>
        <v>0</v>
      </c>
      <c r="M357" s="154">
        <f>_xlfn.IFNA(INDEX('ISD Operating'!AW:AW, MATCH($B357, 'ISD Operating'!B:B, 0)), 0)</f>
        <v>0</v>
      </c>
      <c r="N357" s="155">
        <f t="shared" si="15"/>
        <v>798.83</v>
      </c>
      <c r="O357" s="180" t="s">
        <v>1679</v>
      </c>
      <c r="P357" s="180">
        <f t="shared" si="16"/>
        <v>798.83</v>
      </c>
      <c r="Q357" s="180">
        <f t="shared" si="17"/>
        <v>0</v>
      </c>
      <c r="R357" s="1"/>
    </row>
    <row r="358" spans="1:18" ht="12.75" x14ac:dyDescent="0.2">
      <c r="A358" s="159" t="s">
        <v>1241</v>
      </c>
      <c r="B358" s="152" t="s">
        <v>425</v>
      </c>
      <c r="C358" s="153" t="s">
        <v>6</v>
      </c>
      <c r="D358" s="200" t="s">
        <v>1242</v>
      </c>
      <c r="E358" s="154">
        <f>_xlfn.IFNA(INDEX('SD-ISD Debt,Sinking,Recr'!K:K, MATCH($B358, 'SD-ISD Debt,Sinking,Recr'!$B:$B, 0)), 0)</f>
        <v>78438.490000000005</v>
      </c>
      <c r="F358" s="154">
        <f>_xlfn.IFNA(INDEX('SD-ISD Debt,Sinking,Recr'!V:V, MATCH($B358, 'SD-ISD Debt,Sinking,Recr'!$B:$B, 0)), 0)</f>
        <v>0</v>
      </c>
      <c r="G358" s="154">
        <f>_xlfn.IFNA(INDEX('SD-ISD Debt,Sinking,Recr'!AI:AI, MATCH($B358, 'SD-ISD Debt,Sinking,Recr'!$B:$B, 0)), 0)</f>
        <v>0</v>
      </c>
      <c r="H358" s="154">
        <f>_xlfn.IFNA(INDEX('SD Hold Harmless'!N:N, MATCH($B358, 'SD Hold Harmless'!$B:$B, 0)), 0)</f>
        <v>0</v>
      </c>
      <c r="I358" s="154">
        <f>_xlfn.IFNA(INDEX('SD Out of Formula'!J:J, MATCH($B358, 'SD Out of Formula'!$B:$B, 0)), 0)</f>
        <v>0</v>
      </c>
      <c r="J358" s="154">
        <f>_xlfn.IFNA(INDEX('ISD Operating'!P:P, MATCH($B358, 'ISD Operating'!$B:$B, 0)), 0)</f>
        <v>0</v>
      </c>
      <c r="K358" s="154">
        <f>_xlfn.IFNA(INDEX('ISD Operating'!AA:AA, MATCH($B358, 'ISD Operating'!$B:$B, 0)), 0)</f>
        <v>0</v>
      </c>
      <c r="L358" s="154">
        <f>_xlfn.IFNA(INDEX('ISD Operating'!AL:AL, MATCH($B358, 'ISD Operating'!$B:$B, 0)), 0)</f>
        <v>0</v>
      </c>
      <c r="M358" s="154">
        <f>_xlfn.IFNA(INDEX('ISD Operating'!AW:AW, MATCH($B358, 'ISD Operating'!B:B, 0)), 0)</f>
        <v>0</v>
      </c>
      <c r="N358" s="155">
        <f t="shared" si="15"/>
        <v>78438.490000000005</v>
      </c>
      <c r="O358" s="180" t="s">
        <v>1680</v>
      </c>
      <c r="P358" s="180">
        <f t="shared" si="16"/>
        <v>0</v>
      </c>
      <c r="Q358" s="180">
        <f t="shared" si="17"/>
        <v>78438.490000000005</v>
      </c>
      <c r="R358" s="1"/>
    </row>
    <row r="359" spans="1:18" ht="38.25" x14ac:dyDescent="0.2">
      <c r="A359" s="159" t="s">
        <v>759</v>
      </c>
      <c r="B359" s="152" t="s">
        <v>435</v>
      </c>
      <c r="C359" s="153" t="s">
        <v>29</v>
      </c>
      <c r="D359" s="200" t="s">
        <v>760</v>
      </c>
      <c r="E359" s="154">
        <f>_xlfn.IFNA(INDEX('SD-ISD Debt,Sinking,Recr'!K:K, MATCH($B359, 'SD-ISD Debt,Sinking,Recr'!$B:$B, 0)), 0)</f>
        <v>0</v>
      </c>
      <c r="F359" s="154">
        <f>_xlfn.IFNA(INDEX('SD-ISD Debt,Sinking,Recr'!V:V, MATCH($B359, 'SD-ISD Debt,Sinking,Recr'!$B:$B, 0)), 0)</f>
        <v>0</v>
      </c>
      <c r="G359" s="154">
        <f>_xlfn.IFNA(INDEX('SD-ISD Debt,Sinking,Recr'!AI:AI, MATCH($B359, 'SD-ISD Debt,Sinking,Recr'!$B:$B, 0)), 0)</f>
        <v>0</v>
      </c>
      <c r="H359" s="154">
        <f>_xlfn.IFNA(INDEX('SD Hold Harmless'!N:N, MATCH($B359, 'SD Hold Harmless'!$B:$B, 0)), 0)</f>
        <v>0</v>
      </c>
      <c r="I359" s="154">
        <f>_xlfn.IFNA(INDEX('SD Out of Formula'!J:J, MATCH($B359, 'SD Out of Formula'!$B:$B, 0)), 0)</f>
        <v>0</v>
      </c>
      <c r="J359" s="154">
        <f>_xlfn.IFNA(INDEX('ISD Operating'!P:P, MATCH($B359, 'ISD Operating'!$B:$B, 0)), 0)</f>
        <v>6793.53</v>
      </c>
      <c r="K359" s="154">
        <f>_xlfn.IFNA(INDEX('ISD Operating'!AA:AA, MATCH($B359, 'ISD Operating'!$B:$B, 0)), 0)</f>
        <v>66343.05</v>
      </c>
      <c r="L359" s="154">
        <f>_xlfn.IFNA(INDEX('ISD Operating'!AL:AL, MATCH($B359, 'ISD Operating'!$B:$B, 0)), 0)</f>
        <v>0</v>
      </c>
      <c r="M359" s="154">
        <f>_xlfn.IFNA(INDEX('ISD Operating'!AW:AW, MATCH($B359, 'ISD Operating'!B:B, 0)), 0)</f>
        <v>0</v>
      </c>
      <c r="N359" s="155">
        <f t="shared" si="15"/>
        <v>73136.58</v>
      </c>
      <c r="O359" s="180" t="s">
        <v>1679</v>
      </c>
      <c r="P359" s="180">
        <f t="shared" si="16"/>
        <v>73136.58</v>
      </c>
      <c r="Q359" s="180">
        <f t="shared" si="17"/>
        <v>0</v>
      </c>
      <c r="R359" s="1"/>
    </row>
    <row r="360" spans="1:18" ht="12.75" x14ac:dyDescent="0.2">
      <c r="A360" s="159" t="s">
        <v>1243</v>
      </c>
      <c r="B360" s="152" t="s">
        <v>482</v>
      </c>
      <c r="C360" s="153" t="s">
        <v>6</v>
      </c>
      <c r="D360" s="200" t="s">
        <v>1244</v>
      </c>
      <c r="E360" s="154">
        <f>_xlfn.IFNA(INDEX('SD-ISD Debt,Sinking,Recr'!K:K, MATCH($B360, 'SD-ISD Debt,Sinking,Recr'!$B:$B, 0)), 0)</f>
        <v>2550.2800000000002</v>
      </c>
      <c r="F360" s="154">
        <f>_xlfn.IFNA(INDEX('SD-ISD Debt,Sinking,Recr'!V:V, MATCH($B360, 'SD-ISD Debt,Sinking,Recr'!$B:$B, 0)), 0)</f>
        <v>4022.56</v>
      </c>
      <c r="G360" s="154">
        <f>_xlfn.IFNA(INDEX('SD-ISD Debt,Sinking,Recr'!AI:AI, MATCH($B360, 'SD-ISD Debt,Sinking,Recr'!$B:$B, 0)), 0)</f>
        <v>0</v>
      </c>
      <c r="H360" s="154">
        <f>_xlfn.IFNA(INDEX('SD Hold Harmless'!N:N, MATCH($B360, 'SD Hold Harmless'!$B:$B, 0)), 0)</f>
        <v>0</v>
      </c>
      <c r="I360" s="154">
        <f>_xlfn.IFNA(INDEX('SD Out of Formula'!J:J, MATCH($B360, 'SD Out of Formula'!$B:$B, 0)), 0)</f>
        <v>0</v>
      </c>
      <c r="J360" s="154">
        <f>_xlfn.IFNA(INDEX('ISD Operating'!P:P, MATCH($B360, 'ISD Operating'!$B:$B, 0)), 0)</f>
        <v>0</v>
      </c>
      <c r="K360" s="154">
        <f>_xlfn.IFNA(INDEX('ISD Operating'!AA:AA, MATCH($B360, 'ISD Operating'!$B:$B, 0)), 0)</f>
        <v>0</v>
      </c>
      <c r="L360" s="154">
        <f>_xlfn.IFNA(INDEX('ISD Operating'!AL:AL, MATCH($B360, 'ISD Operating'!$B:$B, 0)), 0)</f>
        <v>0</v>
      </c>
      <c r="M360" s="154">
        <f>_xlfn.IFNA(INDEX('ISD Operating'!AW:AW, MATCH($B360, 'ISD Operating'!B:B, 0)), 0)</f>
        <v>0</v>
      </c>
      <c r="N360" s="155">
        <f t="shared" si="15"/>
        <v>6572.84</v>
      </c>
      <c r="O360" s="180" t="s">
        <v>1680</v>
      </c>
      <c r="P360" s="180">
        <f t="shared" si="16"/>
        <v>0</v>
      </c>
      <c r="Q360" s="180">
        <f t="shared" si="17"/>
        <v>6572.84</v>
      </c>
      <c r="R360" s="1"/>
    </row>
    <row r="361" spans="1:18" ht="12.75" x14ac:dyDescent="0.2">
      <c r="A361" s="159" t="s">
        <v>1245</v>
      </c>
      <c r="B361" s="152" t="s">
        <v>312</v>
      </c>
      <c r="C361" s="153" t="s">
        <v>6</v>
      </c>
      <c r="D361" s="200" t="s">
        <v>226</v>
      </c>
      <c r="E361" s="154">
        <f>_xlfn.IFNA(INDEX('SD-ISD Debt,Sinking,Recr'!K:K, MATCH($B361, 'SD-ISD Debt,Sinking,Recr'!$B:$B, 0)), 0)</f>
        <v>0</v>
      </c>
      <c r="F361" s="154">
        <f>_xlfn.IFNA(INDEX('SD-ISD Debt,Sinking,Recr'!V:V, MATCH($B361, 'SD-ISD Debt,Sinking,Recr'!$B:$B, 0)), 0)</f>
        <v>0</v>
      </c>
      <c r="G361" s="154">
        <f>_xlfn.IFNA(INDEX('SD-ISD Debt,Sinking,Recr'!AI:AI, MATCH($B361, 'SD-ISD Debt,Sinking,Recr'!$B:$B, 0)), 0)</f>
        <v>0</v>
      </c>
      <c r="H361" s="154">
        <f>_xlfn.IFNA(INDEX('SD Hold Harmless'!N:N, MATCH($B361, 'SD Hold Harmless'!$B:$B, 0)), 0)</f>
        <v>0</v>
      </c>
      <c r="I361" s="154">
        <f>_xlfn.IFNA(INDEX('SD Out of Formula'!J:J, MATCH($B361, 'SD Out of Formula'!$B:$B, 0)), 0)</f>
        <v>0</v>
      </c>
      <c r="J361" s="154">
        <f>_xlfn.IFNA(INDEX('ISD Operating'!P:P, MATCH($B361, 'ISD Operating'!$B:$B, 0)), 0)</f>
        <v>0</v>
      </c>
      <c r="K361" s="154">
        <f>_xlfn.IFNA(INDEX('ISD Operating'!AA:AA, MATCH($B361, 'ISD Operating'!$B:$B, 0)), 0)</f>
        <v>0</v>
      </c>
      <c r="L361" s="154">
        <f>_xlfn.IFNA(INDEX('ISD Operating'!AL:AL, MATCH($B361, 'ISD Operating'!$B:$B, 0)), 0)</f>
        <v>0</v>
      </c>
      <c r="M361" s="154">
        <f>_xlfn.IFNA(INDEX('ISD Operating'!AW:AW, MATCH($B361, 'ISD Operating'!B:B, 0)), 0)</f>
        <v>0</v>
      </c>
      <c r="N361" s="155">
        <f t="shared" si="15"/>
        <v>0</v>
      </c>
      <c r="O361" s="180" t="s">
        <v>1573</v>
      </c>
      <c r="P361" s="180">
        <f t="shared" si="16"/>
        <v>0</v>
      </c>
      <c r="Q361" s="180">
        <f t="shared" si="17"/>
        <v>0</v>
      </c>
      <c r="R361" s="1"/>
    </row>
    <row r="362" spans="1:18" ht="12.75" x14ac:dyDescent="0.2">
      <c r="A362" s="159" t="s">
        <v>1246</v>
      </c>
      <c r="B362" s="152" t="s">
        <v>484</v>
      </c>
      <c r="C362" s="153" t="s">
        <v>6</v>
      </c>
      <c r="D362" s="200" t="s">
        <v>226</v>
      </c>
      <c r="E362" s="154">
        <f>_xlfn.IFNA(INDEX('SD-ISD Debt,Sinking,Recr'!K:K, MATCH($B362, 'SD-ISD Debt,Sinking,Recr'!$B:$B, 0)), 0)</f>
        <v>832.61</v>
      </c>
      <c r="F362" s="154">
        <f>_xlfn.IFNA(INDEX('SD-ISD Debt,Sinking,Recr'!V:V, MATCH($B362, 'SD-ISD Debt,Sinking,Recr'!$B:$B, 0)), 0)</f>
        <v>988.43</v>
      </c>
      <c r="G362" s="154">
        <f>_xlfn.IFNA(INDEX('SD-ISD Debt,Sinking,Recr'!AI:AI, MATCH($B362, 'SD-ISD Debt,Sinking,Recr'!$B:$B, 0)), 0)</f>
        <v>0</v>
      </c>
      <c r="H362" s="154">
        <f>_xlfn.IFNA(INDEX('SD Hold Harmless'!N:N, MATCH($B362, 'SD Hold Harmless'!$B:$B, 0)), 0)</f>
        <v>0</v>
      </c>
      <c r="I362" s="154">
        <f>_xlfn.IFNA(INDEX('SD Out of Formula'!J:J, MATCH($B362, 'SD Out of Formula'!$B:$B, 0)), 0)</f>
        <v>0</v>
      </c>
      <c r="J362" s="154">
        <f>_xlfn.IFNA(INDEX('ISD Operating'!P:P, MATCH($B362, 'ISD Operating'!$B:$B, 0)), 0)</f>
        <v>0</v>
      </c>
      <c r="K362" s="154">
        <f>_xlfn.IFNA(INDEX('ISD Operating'!AA:AA, MATCH($B362, 'ISD Operating'!$B:$B, 0)), 0)</f>
        <v>0</v>
      </c>
      <c r="L362" s="154">
        <f>_xlfn.IFNA(INDEX('ISD Operating'!AL:AL, MATCH($B362, 'ISD Operating'!$B:$B, 0)), 0)</f>
        <v>0</v>
      </c>
      <c r="M362" s="154">
        <f>_xlfn.IFNA(INDEX('ISD Operating'!AW:AW, MATCH($B362, 'ISD Operating'!B:B, 0)), 0)</f>
        <v>0</v>
      </c>
      <c r="N362" s="155">
        <f t="shared" si="15"/>
        <v>1821.04</v>
      </c>
      <c r="O362" s="180" t="s">
        <v>1679</v>
      </c>
      <c r="P362" s="180">
        <f t="shared" si="16"/>
        <v>1821.04</v>
      </c>
      <c r="Q362" s="180">
        <f t="shared" si="17"/>
        <v>0</v>
      </c>
      <c r="R362" s="1"/>
    </row>
    <row r="363" spans="1:18" ht="12.75" x14ac:dyDescent="0.2">
      <c r="A363" s="159" t="s">
        <v>1247</v>
      </c>
      <c r="B363" s="152" t="s">
        <v>548</v>
      </c>
      <c r="C363" s="153" t="s">
        <v>6</v>
      </c>
      <c r="D363" s="200" t="s">
        <v>226</v>
      </c>
      <c r="E363" s="154">
        <f>_xlfn.IFNA(INDEX('SD-ISD Debt,Sinking,Recr'!K:K, MATCH($B363, 'SD-ISD Debt,Sinking,Recr'!$B:$B, 0)), 0)</f>
        <v>0</v>
      </c>
      <c r="F363" s="154">
        <f>_xlfn.IFNA(INDEX('SD-ISD Debt,Sinking,Recr'!V:V, MATCH($B363, 'SD-ISD Debt,Sinking,Recr'!$B:$B, 0)), 0)</f>
        <v>0</v>
      </c>
      <c r="G363" s="154">
        <f>_xlfn.IFNA(INDEX('SD-ISD Debt,Sinking,Recr'!AI:AI, MATCH($B363, 'SD-ISD Debt,Sinking,Recr'!$B:$B, 0)), 0)</f>
        <v>0</v>
      </c>
      <c r="H363" s="154">
        <f>_xlfn.IFNA(INDEX('SD Hold Harmless'!N:N, MATCH($B363, 'SD Hold Harmless'!$B:$B, 0)), 0)</f>
        <v>0</v>
      </c>
      <c r="I363" s="154">
        <f>_xlfn.IFNA(INDEX('SD Out of Formula'!J:J, MATCH($B363, 'SD Out of Formula'!$B:$B, 0)), 0)</f>
        <v>0</v>
      </c>
      <c r="J363" s="154">
        <f>_xlfn.IFNA(INDEX('ISD Operating'!P:P, MATCH($B363, 'ISD Operating'!$B:$B, 0)), 0)</f>
        <v>0</v>
      </c>
      <c r="K363" s="154">
        <f>_xlfn.IFNA(INDEX('ISD Operating'!AA:AA, MATCH($B363, 'ISD Operating'!$B:$B, 0)), 0)</f>
        <v>0</v>
      </c>
      <c r="L363" s="154">
        <f>_xlfn.IFNA(INDEX('ISD Operating'!AL:AL, MATCH($B363, 'ISD Operating'!$B:$B, 0)), 0)</f>
        <v>0</v>
      </c>
      <c r="M363" s="154">
        <f>_xlfn.IFNA(INDEX('ISD Operating'!AW:AW, MATCH($B363, 'ISD Operating'!B:B, 0)), 0)</f>
        <v>0</v>
      </c>
      <c r="N363" s="155">
        <f t="shared" si="15"/>
        <v>0</v>
      </c>
      <c r="O363" s="180" t="s">
        <v>1573</v>
      </c>
      <c r="P363" s="180">
        <f t="shared" si="16"/>
        <v>0</v>
      </c>
      <c r="Q363" s="180">
        <f t="shared" si="17"/>
        <v>0</v>
      </c>
      <c r="R363" s="1"/>
    </row>
    <row r="364" spans="1:18" ht="12.75" x14ac:dyDescent="0.2">
      <c r="A364" s="159" t="s">
        <v>1248</v>
      </c>
      <c r="B364" s="152" t="s">
        <v>557</v>
      </c>
      <c r="C364" s="153" t="s">
        <v>6</v>
      </c>
      <c r="D364" s="200" t="s">
        <v>226</v>
      </c>
      <c r="E364" s="154">
        <f>_xlfn.IFNA(INDEX('SD-ISD Debt,Sinking,Recr'!K:K, MATCH($B364, 'SD-ISD Debt,Sinking,Recr'!$B:$B, 0)), 0)</f>
        <v>36610.65</v>
      </c>
      <c r="F364" s="154">
        <f>_xlfn.IFNA(INDEX('SD-ISD Debt,Sinking,Recr'!V:V, MATCH($B364, 'SD-ISD Debt,Sinking,Recr'!$B:$B, 0)), 0)</f>
        <v>0</v>
      </c>
      <c r="G364" s="154">
        <f>_xlfn.IFNA(INDEX('SD-ISD Debt,Sinking,Recr'!AI:AI, MATCH($B364, 'SD-ISD Debt,Sinking,Recr'!$B:$B, 0)), 0)</f>
        <v>0</v>
      </c>
      <c r="H364" s="154">
        <f>_xlfn.IFNA(INDEX('SD Hold Harmless'!N:N, MATCH($B364, 'SD Hold Harmless'!$B:$B, 0)), 0)</f>
        <v>0</v>
      </c>
      <c r="I364" s="154">
        <f>_xlfn.IFNA(INDEX('SD Out of Formula'!J:J, MATCH($B364, 'SD Out of Formula'!$B:$B, 0)), 0)</f>
        <v>11199.6</v>
      </c>
      <c r="J364" s="154">
        <f>_xlfn.IFNA(INDEX('ISD Operating'!P:P, MATCH($B364, 'ISD Operating'!$B:$B, 0)), 0)</f>
        <v>0</v>
      </c>
      <c r="K364" s="154">
        <f>_xlfn.IFNA(INDEX('ISD Operating'!AA:AA, MATCH($B364, 'ISD Operating'!$B:$B, 0)), 0)</f>
        <v>0</v>
      </c>
      <c r="L364" s="154">
        <f>_xlfn.IFNA(INDEX('ISD Operating'!AL:AL, MATCH($B364, 'ISD Operating'!$B:$B, 0)), 0)</f>
        <v>0</v>
      </c>
      <c r="M364" s="154">
        <f>_xlfn.IFNA(INDEX('ISD Operating'!AW:AW, MATCH($B364, 'ISD Operating'!B:B, 0)), 0)</f>
        <v>0</v>
      </c>
      <c r="N364" s="155">
        <f t="shared" si="15"/>
        <v>47810.25</v>
      </c>
      <c r="O364" s="180" t="s">
        <v>1679</v>
      </c>
      <c r="P364" s="180">
        <f t="shared" si="16"/>
        <v>47810.25</v>
      </c>
      <c r="Q364" s="180">
        <f t="shared" si="17"/>
        <v>0</v>
      </c>
      <c r="R364" s="1"/>
    </row>
    <row r="365" spans="1:18" ht="12.75" x14ac:dyDescent="0.2">
      <c r="A365" s="159" t="s">
        <v>1249</v>
      </c>
      <c r="B365" s="152" t="s">
        <v>656</v>
      </c>
      <c r="C365" s="153" t="s">
        <v>6</v>
      </c>
      <c r="D365" s="200" t="s">
        <v>226</v>
      </c>
      <c r="E365" s="154">
        <f>_xlfn.IFNA(INDEX('SD-ISD Debt,Sinking,Recr'!K:K, MATCH($B365, 'SD-ISD Debt,Sinking,Recr'!$B:$B, 0)), 0)</f>
        <v>0</v>
      </c>
      <c r="F365" s="154">
        <f>_xlfn.IFNA(INDEX('SD-ISD Debt,Sinking,Recr'!V:V, MATCH($B365, 'SD-ISD Debt,Sinking,Recr'!$B:$B, 0)), 0)</f>
        <v>0</v>
      </c>
      <c r="G365" s="154">
        <f>_xlfn.IFNA(INDEX('SD-ISD Debt,Sinking,Recr'!AI:AI, MATCH($B365, 'SD-ISD Debt,Sinking,Recr'!$B:$B, 0)), 0)</f>
        <v>0</v>
      </c>
      <c r="H365" s="154">
        <f>_xlfn.IFNA(INDEX('SD Hold Harmless'!N:N, MATCH($B365, 'SD Hold Harmless'!$B:$B, 0)), 0)</f>
        <v>0</v>
      </c>
      <c r="I365" s="154">
        <f>_xlfn.IFNA(INDEX('SD Out of Formula'!J:J, MATCH($B365, 'SD Out of Formula'!$B:$B, 0)), 0)</f>
        <v>541.5</v>
      </c>
      <c r="J365" s="154">
        <f>_xlfn.IFNA(INDEX('ISD Operating'!P:P, MATCH($B365, 'ISD Operating'!$B:$B, 0)), 0)</f>
        <v>0</v>
      </c>
      <c r="K365" s="154">
        <f>_xlfn.IFNA(INDEX('ISD Operating'!AA:AA, MATCH($B365, 'ISD Operating'!$B:$B, 0)), 0)</f>
        <v>0</v>
      </c>
      <c r="L365" s="154">
        <f>_xlfn.IFNA(INDEX('ISD Operating'!AL:AL, MATCH($B365, 'ISD Operating'!$B:$B, 0)), 0)</f>
        <v>0</v>
      </c>
      <c r="M365" s="154">
        <f>_xlfn.IFNA(INDEX('ISD Operating'!AW:AW, MATCH($B365, 'ISD Operating'!B:B, 0)), 0)</f>
        <v>0</v>
      </c>
      <c r="N365" s="155">
        <f t="shared" si="15"/>
        <v>541.5</v>
      </c>
      <c r="O365" s="180" t="s">
        <v>1680</v>
      </c>
      <c r="P365" s="180">
        <f t="shared" si="16"/>
        <v>0</v>
      </c>
      <c r="Q365" s="180">
        <f t="shared" si="17"/>
        <v>541.5</v>
      </c>
      <c r="R365" s="1"/>
    </row>
    <row r="366" spans="1:18" ht="12.75" x14ac:dyDescent="0.2">
      <c r="A366" s="159" t="s">
        <v>1250</v>
      </c>
      <c r="B366" s="152" t="s">
        <v>434</v>
      </c>
      <c r="C366" s="153" t="s">
        <v>6</v>
      </c>
      <c r="D366" s="200" t="s">
        <v>226</v>
      </c>
      <c r="E366" s="154">
        <f>_xlfn.IFNA(INDEX('SD-ISD Debt,Sinking,Recr'!K:K, MATCH($B366, 'SD-ISD Debt,Sinking,Recr'!$B:$B, 0)), 0)</f>
        <v>1710.65</v>
      </c>
      <c r="F366" s="154">
        <f>_xlfn.IFNA(INDEX('SD-ISD Debt,Sinking,Recr'!V:V, MATCH($B366, 'SD-ISD Debt,Sinking,Recr'!$B:$B, 0)), 0)</f>
        <v>0</v>
      </c>
      <c r="G366" s="154">
        <f>_xlfn.IFNA(INDEX('SD-ISD Debt,Sinking,Recr'!AI:AI, MATCH($B366, 'SD-ISD Debt,Sinking,Recr'!$B:$B, 0)), 0)</f>
        <v>0</v>
      </c>
      <c r="H366" s="154">
        <f>_xlfn.IFNA(INDEX('SD Hold Harmless'!N:N, MATCH($B366, 'SD Hold Harmless'!$B:$B, 0)), 0)</f>
        <v>0</v>
      </c>
      <c r="I366" s="154">
        <f>_xlfn.IFNA(INDEX('SD Out of Formula'!J:J, MATCH($B366, 'SD Out of Formula'!$B:$B, 0)), 0)</f>
        <v>0</v>
      </c>
      <c r="J366" s="154">
        <f>_xlfn.IFNA(INDEX('ISD Operating'!P:P, MATCH($B366, 'ISD Operating'!$B:$B, 0)), 0)</f>
        <v>0</v>
      </c>
      <c r="K366" s="154">
        <f>_xlfn.IFNA(INDEX('ISD Operating'!AA:AA, MATCH($B366, 'ISD Operating'!$B:$B, 0)), 0)</f>
        <v>0</v>
      </c>
      <c r="L366" s="154">
        <f>_xlfn.IFNA(INDEX('ISD Operating'!AL:AL, MATCH($B366, 'ISD Operating'!$B:$B, 0)), 0)</f>
        <v>0</v>
      </c>
      <c r="M366" s="154">
        <f>_xlfn.IFNA(INDEX('ISD Operating'!AW:AW, MATCH($B366, 'ISD Operating'!B:B, 0)), 0)</f>
        <v>0</v>
      </c>
      <c r="N366" s="155">
        <f t="shared" si="15"/>
        <v>1710.65</v>
      </c>
      <c r="O366" s="180" t="s">
        <v>1680</v>
      </c>
      <c r="P366" s="180">
        <f t="shared" si="16"/>
        <v>0</v>
      </c>
      <c r="Q366" s="180">
        <f t="shared" si="17"/>
        <v>1710.65</v>
      </c>
      <c r="R366" s="1"/>
    </row>
    <row r="367" spans="1:18" ht="12.75" x14ac:dyDescent="0.2">
      <c r="A367" s="159" t="s">
        <v>1251</v>
      </c>
      <c r="B367" s="152" t="s">
        <v>363</v>
      </c>
      <c r="C367" s="153" t="s">
        <v>6</v>
      </c>
      <c r="D367" s="200" t="s">
        <v>226</v>
      </c>
      <c r="E367" s="154">
        <f>_xlfn.IFNA(INDEX('SD-ISD Debt,Sinking,Recr'!K:K, MATCH($B367, 'SD-ISD Debt,Sinking,Recr'!$B:$B, 0)), 0)</f>
        <v>0</v>
      </c>
      <c r="F367" s="154">
        <f>_xlfn.IFNA(INDEX('SD-ISD Debt,Sinking,Recr'!V:V, MATCH($B367, 'SD-ISD Debt,Sinking,Recr'!$B:$B, 0)), 0)</f>
        <v>0</v>
      </c>
      <c r="G367" s="154">
        <f>_xlfn.IFNA(INDEX('SD-ISD Debt,Sinking,Recr'!AI:AI, MATCH($B367, 'SD-ISD Debt,Sinking,Recr'!$B:$B, 0)), 0)</f>
        <v>0</v>
      </c>
      <c r="H367" s="154">
        <f>_xlfn.IFNA(INDEX('SD Hold Harmless'!N:N, MATCH($B367, 'SD Hold Harmless'!$B:$B, 0)), 0)</f>
        <v>0</v>
      </c>
      <c r="I367" s="154">
        <f>_xlfn.IFNA(INDEX('SD Out of Formula'!J:J, MATCH($B367, 'SD Out of Formula'!$B:$B, 0)), 0)</f>
        <v>0</v>
      </c>
      <c r="J367" s="154">
        <f>_xlfn.IFNA(INDEX('ISD Operating'!P:P, MATCH($B367, 'ISD Operating'!$B:$B, 0)), 0)</f>
        <v>0</v>
      </c>
      <c r="K367" s="154">
        <f>_xlfn.IFNA(INDEX('ISD Operating'!AA:AA, MATCH($B367, 'ISD Operating'!$B:$B, 0)), 0)</f>
        <v>0</v>
      </c>
      <c r="L367" s="154">
        <f>_xlfn.IFNA(INDEX('ISD Operating'!AL:AL, MATCH($B367, 'ISD Operating'!$B:$B, 0)), 0)</f>
        <v>0</v>
      </c>
      <c r="M367" s="154">
        <f>_xlfn.IFNA(INDEX('ISD Operating'!AW:AW, MATCH($B367, 'ISD Operating'!B:B, 0)), 0)</f>
        <v>0</v>
      </c>
      <c r="N367" s="155">
        <f t="shared" si="15"/>
        <v>0</v>
      </c>
      <c r="O367" s="180" t="s">
        <v>1573</v>
      </c>
      <c r="P367" s="180">
        <f t="shared" si="16"/>
        <v>0</v>
      </c>
      <c r="Q367" s="180">
        <f t="shared" si="17"/>
        <v>0</v>
      </c>
      <c r="R367" s="1"/>
    </row>
    <row r="368" spans="1:18" ht="51" x14ac:dyDescent="0.2">
      <c r="A368" s="159" t="s">
        <v>1580</v>
      </c>
      <c r="B368" s="152" t="s">
        <v>661</v>
      </c>
      <c r="C368" s="153" t="s">
        <v>29</v>
      </c>
      <c r="D368" s="200" t="s">
        <v>762</v>
      </c>
      <c r="E368" s="154">
        <f>_xlfn.IFNA(INDEX('SD-ISD Debt,Sinking,Recr'!K:K, MATCH($B368, 'SD-ISD Debt,Sinking,Recr'!$B:$B, 0)), 0)</f>
        <v>0</v>
      </c>
      <c r="F368" s="154">
        <f>_xlfn.IFNA(INDEX('SD-ISD Debt,Sinking,Recr'!V:V, MATCH($B368, 'SD-ISD Debt,Sinking,Recr'!$B:$B, 0)), 0)</f>
        <v>0</v>
      </c>
      <c r="G368" s="154">
        <f>_xlfn.IFNA(INDEX('SD-ISD Debt,Sinking,Recr'!AI:AI, MATCH($B368, 'SD-ISD Debt,Sinking,Recr'!$B:$B, 0)), 0)</f>
        <v>0</v>
      </c>
      <c r="H368" s="154">
        <f>_xlfn.IFNA(INDEX('SD Hold Harmless'!N:N, MATCH($B368, 'SD Hold Harmless'!$B:$B, 0)), 0)</f>
        <v>0</v>
      </c>
      <c r="I368" s="154">
        <f>_xlfn.IFNA(INDEX('SD Out of Formula'!J:J, MATCH($B368, 'SD Out of Formula'!$B:$B, 0)), 0)</f>
        <v>0</v>
      </c>
      <c r="J368" s="154">
        <f>_xlfn.IFNA(INDEX('ISD Operating'!P:P, MATCH($B368, 'ISD Operating'!$B:$B, 0)), 0)</f>
        <v>16209.06</v>
      </c>
      <c r="K368" s="154">
        <f>_xlfn.IFNA(INDEX('ISD Operating'!AA:AA, MATCH($B368, 'ISD Operating'!$B:$B, 0)), 0)</f>
        <v>139486.01</v>
      </c>
      <c r="L368" s="154">
        <f>_xlfn.IFNA(INDEX('ISD Operating'!AL:AL, MATCH($B368, 'ISD Operating'!$B:$B, 0)), 0)</f>
        <v>54083.06</v>
      </c>
      <c r="M368" s="154">
        <f>_xlfn.IFNA(INDEX('ISD Operating'!AW:AW, MATCH($B368, 'ISD Operating'!B:B, 0)), 0)</f>
        <v>0</v>
      </c>
      <c r="N368" s="155">
        <f t="shared" si="15"/>
        <v>209778.13</v>
      </c>
      <c r="O368" s="180" t="s">
        <v>1680</v>
      </c>
      <c r="P368" s="180">
        <f t="shared" si="16"/>
        <v>0</v>
      </c>
      <c r="Q368" s="180">
        <f t="shared" si="17"/>
        <v>209778.13</v>
      </c>
      <c r="R368" s="1"/>
    </row>
    <row r="369" spans="1:18" ht="38.25" x14ac:dyDescent="0.2">
      <c r="A369" s="159" t="s">
        <v>1252</v>
      </c>
      <c r="B369" s="152" t="s">
        <v>442</v>
      </c>
      <c r="C369" s="153" t="s">
        <v>6</v>
      </c>
      <c r="D369" s="200" t="s">
        <v>1253</v>
      </c>
      <c r="E369" s="154">
        <f>_xlfn.IFNA(INDEX('SD-ISD Debt,Sinking,Recr'!K:K, MATCH($B369, 'SD-ISD Debt,Sinking,Recr'!$B:$B, 0)), 0)</f>
        <v>0</v>
      </c>
      <c r="F369" s="154">
        <f>_xlfn.IFNA(INDEX('SD-ISD Debt,Sinking,Recr'!V:V, MATCH($B369, 'SD-ISD Debt,Sinking,Recr'!$B:$B, 0)), 0)</f>
        <v>0</v>
      </c>
      <c r="G369" s="154">
        <f>_xlfn.IFNA(INDEX('SD-ISD Debt,Sinking,Recr'!AI:AI, MATCH($B369, 'SD-ISD Debt,Sinking,Recr'!$B:$B, 0)), 0)</f>
        <v>0</v>
      </c>
      <c r="H369" s="154">
        <f>_xlfn.IFNA(INDEX('SD Hold Harmless'!N:N, MATCH($B369, 'SD Hold Harmless'!$B:$B, 0)), 0)</f>
        <v>0</v>
      </c>
      <c r="I369" s="154">
        <f>_xlfn.IFNA(INDEX('SD Out of Formula'!J:J, MATCH($B369, 'SD Out of Formula'!$B:$B, 0)), 0)</f>
        <v>0</v>
      </c>
      <c r="J369" s="154">
        <f>_xlfn.IFNA(INDEX('ISD Operating'!P:P, MATCH($B369, 'ISD Operating'!$B:$B, 0)), 0)</f>
        <v>0</v>
      </c>
      <c r="K369" s="154">
        <f>_xlfn.IFNA(INDEX('ISD Operating'!AA:AA, MATCH($B369, 'ISD Operating'!$B:$B, 0)), 0)</f>
        <v>0</v>
      </c>
      <c r="L369" s="154">
        <f>_xlfn.IFNA(INDEX('ISD Operating'!AL:AL, MATCH($B369, 'ISD Operating'!$B:$B, 0)), 0)</f>
        <v>0</v>
      </c>
      <c r="M369" s="154">
        <f>_xlfn.IFNA(INDEX('ISD Operating'!AW:AW, MATCH($B369, 'ISD Operating'!B:B, 0)), 0)</f>
        <v>0</v>
      </c>
      <c r="N369" s="155">
        <f t="shared" si="15"/>
        <v>0</v>
      </c>
      <c r="O369" s="180" t="s">
        <v>1573</v>
      </c>
      <c r="P369" s="180">
        <f t="shared" si="16"/>
        <v>0</v>
      </c>
      <c r="Q369" s="180">
        <f t="shared" si="17"/>
        <v>0</v>
      </c>
      <c r="R369" s="1"/>
    </row>
    <row r="370" spans="1:18" ht="12.75" x14ac:dyDescent="0.2">
      <c r="A370" s="159" t="s">
        <v>1254</v>
      </c>
      <c r="B370" s="152" t="s">
        <v>443</v>
      </c>
      <c r="C370" s="153" t="s">
        <v>6</v>
      </c>
      <c r="D370" s="200" t="s">
        <v>1255</v>
      </c>
      <c r="E370" s="154">
        <f>_xlfn.IFNA(INDEX('SD-ISD Debt,Sinking,Recr'!K:K, MATCH($B370, 'SD-ISD Debt,Sinking,Recr'!$B:$B, 0)), 0)</f>
        <v>950.4</v>
      </c>
      <c r="F370" s="154">
        <f>_xlfn.IFNA(INDEX('SD-ISD Debt,Sinking,Recr'!V:V, MATCH($B370, 'SD-ISD Debt,Sinking,Recr'!$B:$B, 0)), 0)</f>
        <v>314.32</v>
      </c>
      <c r="G370" s="154">
        <f>_xlfn.IFNA(INDEX('SD-ISD Debt,Sinking,Recr'!AI:AI, MATCH($B370, 'SD-ISD Debt,Sinking,Recr'!$B:$B, 0)), 0)</f>
        <v>0</v>
      </c>
      <c r="H370" s="154">
        <f>_xlfn.IFNA(INDEX('SD Hold Harmless'!N:N, MATCH($B370, 'SD Hold Harmless'!$B:$B, 0)), 0)</f>
        <v>0</v>
      </c>
      <c r="I370" s="154">
        <f>_xlfn.IFNA(INDEX('SD Out of Formula'!J:J, MATCH($B370, 'SD Out of Formula'!$B:$B, 0)), 0)</f>
        <v>0</v>
      </c>
      <c r="J370" s="154">
        <f>_xlfn.IFNA(INDEX('ISD Operating'!P:P, MATCH($B370, 'ISD Operating'!$B:$B, 0)), 0)</f>
        <v>0</v>
      </c>
      <c r="K370" s="154">
        <f>_xlfn.IFNA(INDEX('ISD Operating'!AA:AA, MATCH($B370, 'ISD Operating'!$B:$B, 0)), 0)</f>
        <v>0</v>
      </c>
      <c r="L370" s="154">
        <f>_xlfn.IFNA(INDEX('ISD Operating'!AL:AL, MATCH($B370, 'ISD Operating'!$B:$B, 0)), 0)</f>
        <v>0</v>
      </c>
      <c r="M370" s="154">
        <f>_xlfn.IFNA(INDEX('ISD Operating'!AW:AW, MATCH($B370, 'ISD Operating'!B:B, 0)), 0)</f>
        <v>0</v>
      </c>
      <c r="N370" s="155">
        <f t="shared" si="15"/>
        <v>1264.72</v>
      </c>
      <c r="O370" s="180" t="s">
        <v>1680</v>
      </c>
      <c r="P370" s="180">
        <f t="shared" si="16"/>
        <v>0</v>
      </c>
      <c r="Q370" s="180">
        <f t="shared" si="17"/>
        <v>1264.72</v>
      </c>
      <c r="R370" s="1"/>
    </row>
    <row r="371" spans="1:18" ht="12.75" x14ac:dyDescent="0.2">
      <c r="A371" s="159" t="s">
        <v>1589</v>
      </c>
      <c r="B371" s="152" t="s">
        <v>682</v>
      </c>
      <c r="C371" s="153" t="s">
        <v>6</v>
      </c>
      <c r="D371" s="200" t="s">
        <v>1257</v>
      </c>
      <c r="E371" s="154">
        <f>_xlfn.IFNA(INDEX('SD-ISD Debt,Sinking,Recr'!K:K, MATCH($B371, 'SD-ISD Debt,Sinking,Recr'!$B:$B, 0)), 0)</f>
        <v>0</v>
      </c>
      <c r="F371" s="154">
        <f>_xlfn.IFNA(INDEX('SD-ISD Debt,Sinking,Recr'!V:V, MATCH($B371, 'SD-ISD Debt,Sinking,Recr'!$B:$B, 0)), 0)</f>
        <v>0</v>
      </c>
      <c r="G371" s="154">
        <f>_xlfn.IFNA(INDEX('SD-ISD Debt,Sinking,Recr'!AI:AI, MATCH($B371, 'SD-ISD Debt,Sinking,Recr'!$B:$B, 0)), 0)</f>
        <v>0</v>
      </c>
      <c r="H371" s="154">
        <f>_xlfn.IFNA(INDEX('SD Hold Harmless'!N:N, MATCH($B371, 'SD Hold Harmless'!$B:$B, 0)), 0)</f>
        <v>0</v>
      </c>
      <c r="I371" s="154">
        <f>_xlfn.IFNA(INDEX('SD Out of Formula'!J:J, MATCH($B371, 'SD Out of Formula'!$B:$B, 0)), 0)</f>
        <v>0</v>
      </c>
      <c r="J371" s="154">
        <f>_xlfn.IFNA(INDEX('ISD Operating'!P:P, MATCH($B371, 'ISD Operating'!$B:$B, 0)), 0)</f>
        <v>0</v>
      </c>
      <c r="K371" s="154">
        <f>_xlfn.IFNA(INDEX('ISD Operating'!AA:AA, MATCH($B371, 'ISD Operating'!$B:$B, 0)), 0)</f>
        <v>0</v>
      </c>
      <c r="L371" s="154">
        <f>_xlfn.IFNA(INDEX('ISD Operating'!AL:AL, MATCH($B371, 'ISD Operating'!$B:$B, 0)), 0)</f>
        <v>0</v>
      </c>
      <c r="M371" s="154">
        <f>_xlfn.IFNA(INDEX('ISD Operating'!AW:AW, MATCH($B371, 'ISD Operating'!B:B, 0)), 0)</f>
        <v>0</v>
      </c>
      <c r="N371" s="155">
        <f t="shared" si="15"/>
        <v>0</v>
      </c>
      <c r="O371" s="180" t="s">
        <v>1573</v>
      </c>
      <c r="P371" s="180">
        <f t="shared" si="16"/>
        <v>0</v>
      </c>
      <c r="Q371" s="180">
        <f t="shared" si="17"/>
        <v>0</v>
      </c>
      <c r="R371" s="1"/>
    </row>
    <row r="372" spans="1:18" ht="12.75" x14ac:dyDescent="0.2">
      <c r="A372" s="159" t="s">
        <v>1258</v>
      </c>
      <c r="B372" s="156" t="s">
        <v>417</v>
      </c>
      <c r="C372" s="153" t="s">
        <v>6</v>
      </c>
      <c r="D372" s="200" t="s">
        <v>374</v>
      </c>
      <c r="E372" s="154">
        <f>_xlfn.IFNA(INDEX('SD-ISD Debt,Sinking,Recr'!K:K, MATCH($B372, 'SD-ISD Debt,Sinking,Recr'!$B:$B, 0)), 0)</f>
        <v>41798</v>
      </c>
      <c r="F372" s="154">
        <f>_xlfn.IFNA(INDEX('SD-ISD Debt,Sinking,Recr'!V:V, MATCH($B372, 'SD-ISD Debt,Sinking,Recr'!$B:$B, 0)), 0)</f>
        <v>7536.21</v>
      </c>
      <c r="G372" s="154">
        <f>_xlfn.IFNA(INDEX('SD-ISD Debt,Sinking,Recr'!AI:AI, MATCH($B372, 'SD-ISD Debt,Sinking,Recr'!$B:$B, 0)), 0)</f>
        <v>0</v>
      </c>
      <c r="H372" s="154">
        <f>_xlfn.IFNA(INDEX('SD Hold Harmless'!N:N, MATCH($B372, 'SD Hold Harmless'!$B:$B, 0)), 0)</f>
        <v>0</v>
      </c>
      <c r="I372" s="154">
        <f>_xlfn.IFNA(INDEX('SD Out of Formula'!J:J, MATCH($B372, 'SD Out of Formula'!$B:$B, 0)), 0)</f>
        <v>0</v>
      </c>
      <c r="J372" s="154">
        <f>_xlfn.IFNA(INDEX('ISD Operating'!P:P, MATCH($B372, 'ISD Operating'!$B:$B, 0)), 0)</f>
        <v>0</v>
      </c>
      <c r="K372" s="154">
        <f>_xlfn.IFNA(INDEX('ISD Operating'!AA:AA, MATCH($B372, 'ISD Operating'!$B:$B, 0)), 0)</f>
        <v>0</v>
      </c>
      <c r="L372" s="154">
        <f>_xlfn.IFNA(INDEX('ISD Operating'!AL:AL, MATCH($B372, 'ISD Operating'!$B:$B, 0)), 0)</f>
        <v>0</v>
      </c>
      <c r="M372" s="154">
        <f>_xlfn.IFNA(INDEX('ISD Operating'!AW:AW, MATCH($B372, 'ISD Operating'!B:B, 0)), 0)</f>
        <v>0</v>
      </c>
      <c r="N372" s="155">
        <f t="shared" si="15"/>
        <v>49334.21</v>
      </c>
      <c r="O372" s="180" t="s">
        <v>1679</v>
      </c>
      <c r="P372" s="180">
        <f t="shared" si="16"/>
        <v>49334.21</v>
      </c>
      <c r="Q372" s="180">
        <f t="shared" si="17"/>
        <v>0</v>
      </c>
      <c r="R372" s="1"/>
    </row>
    <row r="373" spans="1:18" ht="51" x14ac:dyDescent="0.2">
      <c r="A373" s="159" t="s">
        <v>763</v>
      </c>
      <c r="B373" s="152" t="s">
        <v>447</v>
      </c>
      <c r="C373" s="153" t="s">
        <v>29</v>
      </c>
      <c r="D373" s="200" t="s">
        <v>1602</v>
      </c>
      <c r="E373" s="154">
        <f>_xlfn.IFNA(INDEX('SD-ISD Debt,Sinking,Recr'!K:K, MATCH($B373, 'SD-ISD Debt,Sinking,Recr'!$B:$B, 0)), 0)</f>
        <v>0</v>
      </c>
      <c r="F373" s="154">
        <f>_xlfn.IFNA(INDEX('SD-ISD Debt,Sinking,Recr'!V:V, MATCH($B373, 'SD-ISD Debt,Sinking,Recr'!$B:$B, 0)), 0)</f>
        <v>0</v>
      </c>
      <c r="G373" s="154">
        <f>_xlfn.IFNA(INDEX('SD-ISD Debt,Sinking,Recr'!AI:AI, MATCH($B373, 'SD-ISD Debt,Sinking,Recr'!$B:$B, 0)), 0)</f>
        <v>0</v>
      </c>
      <c r="H373" s="154">
        <f>_xlfn.IFNA(INDEX('SD Hold Harmless'!N:N, MATCH($B373, 'SD Hold Harmless'!$B:$B, 0)), 0)</f>
        <v>0</v>
      </c>
      <c r="I373" s="154">
        <f>_xlfn.IFNA(INDEX('SD Out of Formula'!J:J, MATCH($B373, 'SD Out of Formula'!$B:$B, 0)), 0)</f>
        <v>0</v>
      </c>
      <c r="J373" s="154">
        <f>_xlfn.IFNA(INDEX('ISD Operating'!P:P, MATCH($B373, 'ISD Operating'!$B:$B, 0)), 0)</f>
        <v>17223.32</v>
      </c>
      <c r="K373" s="154">
        <f>_xlfn.IFNA(INDEX('ISD Operating'!AA:AA, MATCH($B373, 'ISD Operating'!$B:$B, 0)), 0)</f>
        <v>230622.53</v>
      </c>
      <c r="L373" s="154">
        <f>_xlfn.IFNA(INDEX('ISD Operating'!AL:AL, MATCH($B373, 'ISD Operating'!$B:$B, 0)), 0)</f>
        <v>103381.33</v>
      </c>
      <c r="M373" s="154">
        <f>_xlfn.IFNA(INDEX('ISD Operating'!AW:AW, MATCH($B373, 'ISD Operating'!B:B, 0)), 0)</f>
        <v>0</v>
      </c>
      <c r="N373" s="155">
        <f t="shared" si="15"/>
        <v>351227.18</v>
      </c>
      <c r="O373" s="180" t="s">
        <v>1680</v>
      </c>
      <c r="P373" s="180">
        <f t="shared" si="16"/>
        <v>0</v>
      </c>
      <c r="Q373" s="180">
        <f t="shared" si="17"/>
        <v>351227.18</v>
      </c>
      <c r="R373" s="1"/>
    </row>
    <row r="374" spans="1:18" ht="12.75" x14ac:dyDescent="0.2">
      <c r="A374" s="159" t="s">
        <v>1259</v>
      </c>
      <c r="B374" s="152" t="s">
        <v>116</v>
      </c>
      <c r="C374" s="153" t="s">
        <v>6</v>
      </c>
      <c r="D374" s="200" t="s">
        <v>1260</v>
      </c>
      <c r="E374" s="154">
        <f>_xlfn.IFNA(INDEX('SD-ISD Debt,Sinking,Recr'!K:K, MATCH($B374, 'SD-ISD Debt,Sinking,Recr'!$B:$B, 0)), 0)</f>
        <v>54195.15</v>
      </c>
      <c r="F374" s="154">
        <f>_xlfn.IFNA(INDEX('SD-ISD Debt,Sinking,Recr'!V:V, MATCH($B374, 'SD-ISD Debt,Sinking,Recr'!$B:$B, 0)), 0)</f>
        <v>0</v>
      </c>
      <c r="G374" s="154">
        <f>_xlfn.IFNA(INDEX('SD-ISD Debt,Sinking,Recr'!AI:AI, MATCH($B374, 'SD-ISD Debt,Sinking,Recr'!$B:$B, 0)), 0)</f>
        <v>0</v>
      </c>
      <c r="H374" s="154">
        <f>_xlfn.IFNA(INDEX('SD Hold Harmless'!N:N, MATCH($B374, 'SD Hold Harmless'!$B:$B, 0)), 0)</f>
        <v>0</v>
      </c>
      <c r="I374" s="154">
        <f>_xlfn.IFNA(INDEX('SD Out of Formula'!J:J, MATCH($B374, 'SD Out of Formula'!$B:$B, 0)), 0)</f>
        <v>0</v>
      </c>
      <c r="J374" s="154">
        <f>_xlfn.IFNA(INDEX('ISD Operating'!P:P, MATCH($B374, 'ISD Operating'!$B:$B, 0)), 0)</f>
        <v>0</v>
      </c>
      <c r="K374" s="154">
        <f>_xlfn.IFNA(INDEX('ISD Operating'!AA:AA, MATCH($B374, 'ISD Operating'!$B:$B, 0)), 0)</f>
        <v>0</v>
      </c>
      <c r="L374" s="154">
        <f>_xlfn.IFNA(INDEX('ISD Operating'!AL:AL, MATCH($B374, 'ISD Operating'!$B:$B, 0)), 0)</f>
        <v>0</v>
      </c>
      <c r="M374" s="154">
        <f>_xlfn.IFNA(INDEX('ISD Operating'!AW:AW, MATCH($B374, 'ISD Operating'!B:B, 0)), 0)</f>
        <v>0</v>
      </c>
      <c r="N374" s="155">
        <f t="shared" si="15"/>
        <v>54195.15</v>
      </c>
      <c r="O374" s="180" t="s">
        <v>1679</v>
      </c>
      <c r="P374" s="180">
        <f t="shared" si="16"/>
        <v>54195.15</v>
      </c>
      <c r="Q374" s="180">
        <f t="shared" si="17"/>
        <v>0</v>
      </c>
      <c r="R374" s="1"/>
    </row>
    <row r="375" spans="1:18" ht="38.25" x14ac:dyDescent="0.2">
      <c r="A375" s="159" t="s">
        <v>1261</v>
      </c>
      <c r="B375" s="152" t="s">
        <v>186</v>
      </c>
      <c r="C375" s="153" t="s">
        <v>6</v>
      </c>
      <c r="D375" s="200" t="s">
        <v>1262</v>
      </c>
      <c r="E375" s="154">
        <f>_xlfn.IFNA(INDEX('SD-ISD Debt,Sinking,Recr'!K:K, MATCH($B375, 'SD-ISD Debt,Sinking,Recr'!$B:$B, 0)), 0)</f>
        <v>16049.85</v>
      </c>
      <c r="F375" s="154">
        <f>_xlfn.IFNA(INDEX('SD-ISD Debt,Sinking,Recr'!V:V, MATCH($B375, 'SD-ISD Debt,Sinking,Recr'!$B:$B, 0)), 0)</f>
        <v>0</v>
      </c>
      <c r="G375" s="154">
        <f>_xlfn.IFNA(INDEX('SD-ISD Debt,Sinking,Recr'!AI:AI, MATCH($B375, 'SD-ISD Debt,Sinking,Recr'!$B:$B, 0)), 0)</f>
        <v>0</v>
      </c>
      <c r="H375" s="154">
        <f>_xlfn.IFNA(INDEX('SD Hold Harmless'!N:N, MATCH($B375, 'SD Hold Harmless'!$B:$B, 0)), 0)</f>
        <v>0</v>
      </c>
      <c r="I375" s="154">
        <f>_xlfn.IFNA(INDEX('SD Out of Formula'!J:J, MATCH($B375, 'SD Out of Formula'!$B:$B, 0)), 0)</f>
        <v>0</v>
      </c>
      <c r="J375" s="154">
        <f>_xlfn.IFNA(INDEX('ISD Operating'!P:P, MATCH($B375, 'ISD Operating'!$B:$B, 0)), 0)</f>
        <v>0</v>
      </c>
      <c r="K375" s="154">
        <f>_xlfn.IFNA(INDEX('ISD Operating'!AA:AA, MATCH($B375, 'ISD Operating'!$B:$B, 0)), 0)</f>
        <v>0</v>
      </c>
      <c r="L375" s="154">
        <f>_xlfn.IFNA(INDEX('ISD Operating'!AL:AL, MATCH($B375, 'ISD Operating'!$B:$B, 0)), 0)</f>
        <v>0</v>
      </c>
      <c r="M375" s="154">
        <f>_xlfn.IFNA(INDEX('ISD Operating'!AW:AW, MATCH($B375, 'ISD Operating'!B:B, 0)), 0)</f>
        <v>0</v>
      </c>
      <c r="N375" s="155">
        <f t="shared" si="15"/>
        <v>16049.85</v>
      </c>
      <c r="O375" s="180" t="s">
        <v>1679</v>
      </c>
      <c r="P375" s="180">
        <f t="shared" si="16"/>
        <v>16049.85</v>
      </c>
      <c r="Q375" s="180">
        <f t="shared" si="17"/>
        <v>0</v>
      </c>
      <c r="R375" s="1"/>
    </row>
    <row r="376" spans="1:18" ht="38.25" x14ac:dyDescent="0.2">
      <c r="A376" s="159" t="s">
        <v>1263</v>
      </c>
      <c r="B376" s="152" t="s">
        <v>473</v>
      </c>
      <c r="C376" s="153" t="s">
        <v>6</v>
      </c>
      <c r="D376" s="200" t="s">
        <v>1264</v>
      </c>
      <c r="E376" s="154">
        <f>_xlfn.IFNA(INDEX('SD-ISD Debt,Sinking,Recr'!K:K, MATCH($B376, 'SD-ISD Debt,Sinking,Recr'!$B:$B, 0)), 0)</f>
        <v>47637.3</v>
      </c>
      <c r="F376" s="154">
        <f>_xlfn.IFNA(INDEX('SD-ISD Debt,Sinking,Recr'!V:V, MATCH($B376, 'SD-ISD Debt,Sinking,Recr'!$B:$B, 0)), 0)</f>
        <v>0</v>
      </c>
      <c r="G376" s="154">
        <f>_xlfn.IFNA(INDEX('SD-ISD Debt,Sinking,Recr'!AI:AI, MATCH($B376, 'SD-ISD Debt,Sinking,Recr'!$B:$B, 0)), 0)</f>
        <v>0</v>
      </c>
      <c r="H376" s="154">
        <f>_xlfn.IFNA(INDEX('SD Hold Harmless'!N:N, MATCH($B376, 'SD Hold Harmless'!$B:$B, 0)), 0)</f>
        <v>0</v>
      </c>
      <c r="I376" s="154">
        <f>_xlfn.IFNA(INDEX('SD Out of Formula'!J:J, MATCH($B376, 'SD Out of Formula'!$B:$B, 0)), 0)</f>
        <v>0</v>
      </c>
      <c r="J376" s="154">
        <f>_xlfn.IFNA(INDEX('ISD Operating'!P:P, MATCH($B376, 'ISD Operating'!$B:$B, 0)), 0)</f>
        <v>0</v>
      </c>
      <c r="K376" s="154">
        <f>_xlfn.IFNA(INDEX('ISD Operating'!AA:AA, MATCH($B376, 'ISD Operating'!$B:$B, 0)), 0)</f>
        <v>0</v>
      </c>
      <c r="L376" s="154">
        <f>_xlfn.IFNA(INDEX('ISD Operating'!AL:AL, MATCH($B376, 'ISD Operating'!$B:$B, 0)), 0)</f>
        <v>0</v>
      </c>
      <c r="M376" s="154">
        <f>_xlfn.IFNA(INDEX('ISD Operating'!AW:AW, MATCH($B376, 'ISD Operating'!B:B, 0)), 0)</f>
        <v>0</v>
      </c>
      <c r="N376" s="155">
        <f t="shared" si="15"/>
        <v>47637.3</v>
      </c>
      <c r="O376" s="180" t="s">
        <v>1679</v>
      </c>
      <c r="P376" s="180">
        <f t="shared" si="16"/>
        <v>47637.3</v>
      </c>
      <c r="Q376" s="180">
        <f t="shared" si="17"/>
        <v>0</v>
      </c>
      <c r="R376" s="1"/>
    </row>
    <row r="377" spans="1:18" ht="12.75" x14ac:dyDescent="0.2">
      <c r="A377" s="159" t="s">
        <v>765</v>
      </c>
      <c r="B377" s="152" t="s">
        <v>452</v>
      </c>
      <c r="C377" s="153" t="s">
        <v>29</v>
      </c>
      <c r="D377" s="200" t="s">
        <v>78</v>
      </c>
      <c r="E377" s="154">
        <f>_xlfn.IFNA(INDEX('SD-ISD Debt,Sinking,Recr'!K:K, MATCH($B377, 'SD-ISD Debt,Sinking,Recr'!$B:$B, 0)), 0)</f>
        <v>0</v>
      </c>
      <c r="F377" s="154">
        <f>_xlfn.IFNA(INDEX('SD-ISD Debt,Sinking,Recr'!V:V, MATCH($B377, 'SD-ISD Debt,Sinking,Recr'!$B:$B, 0)), 0)</f>
        <v>0</v>
      </c>
      <c r="G377" s="154">
        <f>_xlfn.IFNA(INDEX('SD-ISD Debt,Sinking,Recr'!AI:AI, MATCH($B377, 'SD-ISD Debt,Sinking,Recr'!$B:$B, 0)), 0)</f>
        <v>0</v>
      </c>
      <c r="H377" s="154">
        <f>_xlfn.IFNA(INDEX('SD Hold Harmless'!N:N, MATCH($B377, 'SD Hold Harmless'!$B:$B, 0)), 0)</f>
        <v>0</v>
      </c>
      <c r="I377" s="154">
        <f>_xlfn.IFNA(INDEX('SD Out of Formula'!J:J, MATCH($B377, 'SD Out of Formula'!$B:$B, 0)), 0)</f>
        <v>0</v>
      </c>
      <c r="J377" s="154">
        <f>_xlfn.IFNA(INDEX('ISD Operating'!P:P, MATCH($B377, 'ISD Operating'!$B:$B, 0)), 0)</f>
        <v>5726.08</v>
      </c>
      <c r="K377" s="154">
        <f>_xlfn.IFNA(INDEX('ISD Operating'!AA:AA, MATCH($B377, 'ISD Operating'!$B:$B, 0)), 0)</f>
        <v>28653.39</v>
      </c>
      <c r="L377" s="154">
        <f>_xlfn.IFNA(INDEX('ISD Operating'!AL:AL, MATCH($B377, 'ISD Operating'!$B:$B, 0)), 0)</f>
        <v>0</v>
      </c>
      <c r="M377" s="154">
        <f>_xlfn.IFNA(INDEX('ISD Operating'!AW:AW, MATCH($B377, 'ISD Operating'!B:B, 0)), 0)</f>
        <v>0</v>
      </c>
      <c r="N377" s="155">
        <f t="shared" si="15"/>
        <v>34379.47</v>
      </c>
      <c r="O377" s="180" t="s">
        <v>1679</v>
      </c>
      <c r="P377" s="180">
        <f t="shared" si="16"/>
        <v>34379.47</v>
      </c>
      <c r="Q377" s="180">
        <f t="shared" si="17"/>
        <v>0</v>
      </c>
      <c r="R377" s="1"/>
    </row>
    <row r="378" spans="1:18" ht="12.75" x14ac:dyDescent="0.2">
      <c r="A378" s="159" t="s">
        <v>1265</v>
      </c>
      <c r="B378" s="152" t="s">
        <v>164</v>
      </c>
      <c r="C378" s="153" t="s">
        <v>6</v>
      </c>
      <c r="D378" s="200" t="s">
        <v>78</v>
      </c>
      <c r="E378" s="154">
        <f>_xlfn.IFNA(INDEX('SD-ISD Debt,Sinking,Recr'!K:K, MATCH($B378, 'SD-ISD Debt,Sinking,Recr'!$B:$B, 0)), 0)</f>
        <v>0</v>
      </c>
      <c r="F378" s="154">
        <f>_xlfn.IFNA(INDEX('SD-ISD Debt,Sinking,Recr'!V:V, MATCH($B378, 'SD-ISD Debt,Sinking,Recr'!$B:$B, 0)), 0)</f>
        <v>0</v>
      </c>
      <c r="G378" s="154">
        <f>_xlfn.IFNA(INDEX('SD-ISD Debt,Sinking,Recr'!AI:AI, MATCH($B378, 'SD-ISD Debt,Sinking,Recr'!$B:$B, 0)), 0)</f>
        <v>0</v>
      </c>
      <c r="H378" s="154">
        <f>_xlfn.IFNA(INDEX('SD Hold Harmless'!N:N, MATCH($B378, 'SD Hold Harmless'!$B:$B, 0)), 0)</f>
        <v>0</v>
      </c>
      <c r="I378" s="154">
        <f>_xlfn.IFNA(INDEX('SD Out of Formula'!J:J, MATCH($B378, 'SD Out of Formula'!$B:$B, 0)), 0)</f>
        <v>0</v>
      </c>
      <c r="J378" s="154">
        <f>_xlfn.IFNA(INDEX('ISD Operating'!P:P, MATCH($B378, 'ISD Operating'!$B:$B, 0)), 0)</f>
        <v>0</v>
      </c>
      <c r="K378" s="154">
        <f>_xlfn.IFNA(INDEX('ISD Operating'!AA:AA, MATCH($B378, 'ISD Operating'!$B:$B, 0)), 0)</f>
        <v>0</v>
      </c>
      <c r="L378" s="154">
        <f>_xlfn.IFNA(INDEX('ISD Operating'!AL:AL, MATCH($B378, 'ISD Operating'!$B:$B, 0)), 0)</f>
        <v>0</v>
      </c>
      <c r="M378" s="154">
        <f>_xlfn.IFNA(INDEX('ISD Operating'!AW:AW, MATCH($B378, 'ISD Operating'!B:B, 0)), 0)</f>
        <v>0</v>
      </c>
      <c r="N378" s="155">
        <f t="shared" si="15"/>
        <v>0</v>
      </c>
      <c r="O378" s="180" t="s">
        <v>1573</v>
      </c>
      <c r="P378" s="180">
        <f t="shared" si="16"/>
        <v>0</v>
      </c>
      <c r="Q378" s="180">
        <f t="shared" si="17"/>
        <v>0</v>
      </c>
      <c r="R378" s="1"/>
    </row>
    <row r="379" spans="1:18" ht="12.75" x14ac:dyDescent="0.2">
      <c r="A379" s="159" t="s">
        <v>1266</v>
      </c>
      <c r="B379" s="152" t="s">
        <v>451</v>
      </c>
      <c r="C379" s="153" t="s">
        <v>6</v>
      </c>
      <c r="D379" s="200" t="s">
        <v>78</v>
      </c>
      <c r="E379" s="154">
        <f>_xlfn.IFNA(INDEX('SD-ISD Debt,Sinking,Recr'!K:K, MATCH($B379, 'SD-ISD Debt,Sinking,Recr'!$B:$B, 0)), 0)</f>
        <v>0</v>
      </c>
      <c r="F379" s="154">
        <f>_xlfn.IFNA(INDEX('SD-ISD Debt,Sinking,Recr'!V:V, MATCH($B379, 'SD-ISD Debt,Sinking,Recr'!$B:$B, 0)), 0)</f>
        <v>0</v>
      </c>
      <c r="G379" s="154">
        <f>_xlfn.IFNA(INDEX('SD-ISD Debt,Sinking,Recr'!AI:AI, MATCH($B379, 'SD-ISD Debt,Sinking,Recr'!$B:$B, 0)), 0)</f>
        <v>0</v>
      </c>
      <c r="H379" s="154">
        <f>_xlfn.IFNA(INDEX('SD Hold Harmless'!N:N, MATCH($B379, 'SD Hold Harmless'!$B:$B, 0)), 0)</f>
        <v>0</v>
      </c>
      <c r="I379" s="154">
        <f>_xlfn.IFNA(INDEX('SD Out of Formula'!J:J, MATCH($B379, 'SD Out of Formula'!$B:$B, 0)), 0)</f>
        <v>0</v>
      </c>
      <c r="J379" s="154">
        <f>_xlfn.IFNA(INDEX('ISD Operating'!P:P, MATCH($B379, 'ISD Operating'!$B:$B, 0)), 0)</f>
        <v>0</v>
      </c>
      <c r="K379" s="154">
        <f>_xlfn.IFNA(INDEX('ISD Operating'!AA:AA, MATCH($B379, 'ISD Operating'!$B:$B, 0)), 0)</f>
        <v>0</v>
      </c>
      <c r="L379" s="154">
        <f>_xlfn.IFNA(INDEX('ISD Operating'!AL:AL, MATCH($B379, 'ISD Operating'!$B:$B, 0)), 0)</f>
        <v>0</v>
      </c>
      <c r="M379" s="154">
        <f>_xlfn.IFNA(INDEX('ISD Operating'!AW:AW, MATCH($B379, 'ISD Operating'!B:B, 0)), 0)</f>
        <v>0</v>
      </c>
      <c r="N379" s="155">
        <f t="shared" si="15"/>
        <v>0</v>
      </c>
      <c r="O379" s="180" t="s">
        <v>1573</v>
      </c>
      <c r="P379" s="180">
        <f t="shared" si="16"/>
        <v>0</v>
      </c>
      <c r="Q379" s="180">
        <f t="shared" si="17"/>
        <v>0</v>
      </c>
      <c r="R379" s="1"/>
    </row>
    <row r="380" spans="1:18" ht="12.75" x14ac:dyDescent="0.2">
      <c r="A380" s="159" t="s">
        <v>1267</v>
      </c>
      <c r="B380" s="152" t="s">
        <v>493</v>
      </c>
      <c r="C380" s="153" t="s">
        <v>6</v>
      </c>
      <c r="D380" s="200" t="s">
        <v>78</v>
      </c>
      <c r="E380" s="154">
        <f>_xlfn.IFNA(INDEX('SD-ISD Debt,Sinking,Recr'!K:K, MATCH($B380, 'SD-ISD Debt,Sinking,Recr'!$B:$B, 0)), 0)</f>
        <v>0</v>
      </c>
      <c r="F380" s="154">
        <f>_xlfn.IFNA(INDEX('SD-ISD Debt,Sinking,Recr'!V:V, MATCH($B380, 'SD-ISD Debt,Sinking,Recr'!$B:$B, 0)), 0)</f>
        <v>0</v>
      </c>
      <c r="G380" s="154">
        <f>_xlfn.IFNA(INDEX('SD-ISD Debt,Sinking,Recr'!AI:AI, MATCH($B380, 'SD-ISD Debt,Sinking,Recr'!$B:$B, 0)), 0)</f>
        <v>0</v>
      </c>
      <c r="H380" s="154">
        <f>_xlfn.IFNA(INDEX('SD Hold Harmless'!N:N, MATCH($B380, 'SD Hold Harmless'!$B:$B, 0)), 0)</f>
        <v>0</v>
      </c>
      <c r="I380" s="154">
        <f>_xlfn.IFNA(INDEX('SD Out of Formula'!J:J, MATCH($B380, 'SD Out of Formula'!$B:$B, 0)), 0)</f>
        <v>0</v>
      </c>
      <c r="J380" s="154">
        <f>_xlfn.IFNA(INDEX('ISD Operating'!P:P, MATCH($B380, 'ISD Operating'!$B:$B, 0)), 0)</f>
        <v>0</v>
      </c>
      <c r="K380" s="154">
        <f>_xlfn.IFNA(INDEX('ISD Operating'!AA:AA, MATCH($B380, 'ISD Operating'!$B:$B, 0)), 0)</f>
        <v>0</v>
      </c>
      <c r="L380" s="154">
        <f>_xlfn.IFNA(INDEX('ISD Operating'!AL:AL, MATCH($B380, 'ISD Operating'!$B:$B, 0)), 0)</f>
        <v>0</v>
      </c>
      <c r="M380" s="154">
        <f>_xlfn.IFNA(INDEX('ISD Operating'!AW:AW, MATCH($B380, 'ISD Operating'!B:B, 0)), 0)</f>
        <v>0</v>
      </c>
      <c r="N380" s="155">
        <f t="shared" si="15"/>
        <v>0</v>
      </c>
      <c r="O380" s="180" t="s">
        <v>1573</v>
      </c>
      <c r="P380" s="180">
        <f t="shared" si="16"/>
        <v>0</v>
      </c>
      <c r="Q380" s="180">
        <f t="shared" si="17"/>
        <v>0</v>
      </c>
      <c r="R380" s="1"/>
    </row>
    <row r="381" spans="1:18" ht="12.75" x14ac:dyDescent="0.2">
      <c r="A381" s="159" t="s">
        <v>1268</v>
      </c>
      <c r="B381" s="152" t="s">
        <v>607</v>
      </c>
      <c r="C381" s="153" t="s">
        <v>6</v>
      </c>
      <c r="D381" s="200" t="s">
        <v>78</v>
      </c>
      <c r="E381" s="154">
        <f>_xlfn.IFNA(INDEX('SD-ISD Debt,Sinking,Recr'!K:K, MATCH($B381, 'SD-ISD Debt,Sinking,Recr'!$B:$B, 0)), 0)</f>
        <v>0</v>
      </c>
      <c r="F381" s="154">
        <f>_xlfn.IFNA(INDEX('SD-ISD Debt,Sinking,Recr'!V:V, MATCH($B381, 'SD-ISD Debt,Sinking,Recr'!$B:$B, 0)), 0)</f>
        <v>0</v>
      </c>
      <c r="G381" s="154">
        <f>_xlfn.IFNA(INDEX('SD-ISD Debt,Sinking,Recr'!AI:AI, MATCH($B381, 'SD-ISD Debt,Sinking,Recr'!$B:$B, 0)), 0)</f>
        <v>0</v>
      </c>
      <c r="H381" s="154">
        <f>_xlfn.IFNA(INDEX('SD Hold Harmless'!N:N, MATCH($B381, 'SD Hold Harmless'!$B:$B, 0)), 0)</f>
        <v>0</v>
      </c>
      <c r="I381" s="154">
        <f>_xlfn.IFNA(INDEX('SD Out of Formula'!J:J, MATCH($B381, 'SD Out of Formula'!$B:$B, 0)), 0)</f>
        <v>0</v>
      </c>
      <c r="J381" s="154">
        <f>_xlfn.IFNA(INDEX('ISD Operating'!P:P, MATCH($B381, 'ISD Operating'!$B:$B, 0)), 0)</f>
        <v>0</v>
      </c>
      <c r="K381" s="154">
        <f>_xlfn.IFNA(INDEX('ISD Operating'!AA:AA, MATCH($B381, 'ISD Operating'!$B:$B, 0)), 0)</f>
        <v>0</v>
      </c>
      <c r="L381" s="154">
        <f>_xlfn.IFNA(INDEX('ISD Operating'!AL:AL, MATCH($B381, 'ISD Operating'!$B:$B, 0)), 0)</f>
        <v>0</v>
      </c>
      <c r="M381" s="154">
        <f>_xlfn.IFNA(INDEX('ISD Operating'!AW:AW, MATCH($B381, 'ISD Operating'!B:B, 0)), 0)</f>
        <v>0</v>
      </c>
      <c r="N381" s="155">
        <f t="shared" si="15"/>
        <v>0</v>
      </c>
      <c r="O381" s="180" t="s">
        <v>1573</v>
      </c>
      <c r="P381" s="180">
        <f t="shared" si="16"/>
        <v>0</v>
      </c>
      <c r="Q381" s="180">
        <f t="shared" si="17"/>
        <v>0</v>
      </c>
      <c r="R381" s="1"/>
    </row>
    <row r="382" spans="1:18" ht="12.75" x14ac:dyDescent="0.2">
      <c r="A382" s="159" t="s">
        <v>1581</v>
      </c>
      <c r="B382" s="152" t="s">
        <v>459</v>
      </c>
      <c r="C382" s="153" t="s">
        <v>29</v>
      </c>
      <c r="D382" s="200" t="s">
        <v>767</v>
      </c>
      <c r="E382" s="154">
        <f>_xlfn.IFNA(INDEX('SD-ISD Debt,Sinking,Recr'!K:K, MATCH($B382, 'SD-ISD Debt,Sinking,Recr'!$B:$B, 0)), 0)</f>
        <v>0</v>
      </c>
      <c r="F382" s="154">
        <f>_xlfn.IFNA(INDEX('SD-ISD Debt,Sinking,Recr'!V:V, MATCH($B382, 'SD-ISD Debt,Sinking,Recr'!$B:$B, 0)), 0)</f>
        <v>0</v>
      </c>
      <c r="G382" s="154">
        <f>_xlfn.IFNA(INDEX('SD-ISD Debt,Sinking,Recr'!AI:AI, MATCH($B382, 'SD-ISD Debt,Sinking,Recr'!$B:$B, 0)), 0)</f>
        <v>0</v>
      </c>
      <c r="H382" s="154">
        <f>_xlfn.IFNA(INDEX('SD Hold Harmless'!N:N, MATCH($B382, 'SD Hold Harmless'!$B:$B, 0)), 0)</f>
        <v>0</v>
      </c>
      <c r="I382" s="154">
        <f>_xlfn.IFNA(INDEX('SD Out of Formula'!J:J, MATCH($B382, 'SD Out of Formula'!$B:$B, 0)), 0)</f>
        <v>0</v>
      </c>
      <c r="J382" s="154">
        <f>_xlfn.IFNA(INDEX('ISD Operating'!P:P, MATCH($B382, 'ISD Operating'!$B:$B, 0)), 0)</f>
        <v>54914.81</v>
      </c>
      <c r="K382" s="154">
        <f>_xlfn.IFNA(INDEX('ISD Operating'!AA:AA, MATCH($B382, 'ISD Operating'!$B:$B, 0)), 0)</f>
        <v>274630.12</v>
      </c>
      <c r="L382" s="154">
        <f>_xlfn.IFNA(INDEX('ISD Operating'!AL:AL, MATCH($B382, 'ISD Operating'!$B:$B, 0)), 0)</f>
        <v>0</v>
      </c>
      <c r="M382" s="154">
        <f>_xlfn.IFNA(INDEX('ISD Operating'!AW:AW, MATCH($B382, 'ISD Operating'!B:B, 0)), 0)</f>
        <v>510269.15</v>
      </c>
      <c r="N382" s="155">
        <f t="shared" si="15"/>
        <v>839814.08000000007</v>
      </c>
      <c r="O382" s="180" t="s">
        <v>1679</v>
      </c>
      <c r="P382" s="180">
        <f t="shared" si="16"/>
        <v>839814.08000000007</v>
      </c>
      <c r="Q382" s="180">
        <f t="shared" si="17"/>
        <v>0</v>
      </c>
      <c r="R382" s="1"/>
    </row>
    <row r="383" spans="1:18" ht="12.75" x14ac:dyDescent="0.2">
      <c r="A383" s="159" t="s">
        <v>1269</v>
      </c>
      <c r="B383" s="157" t="s">
        <v>458</v>
      </c>
      <c r="C383" s="153" t="s">
        <v>6</v>
      </c>
      <c r="D383" s="200" t="s">
        <v>130</v>
      </c>
      <c r="E383" s="154">
        <f>_xlfn.IFNA(INDEX('SD-ISD Debt,Sinking,Recr'!K:K, MATCH($B383, 'SD-ISD Debt,Sinking,Recr'!$B:$B, 0)), 0)</f>
        <v>0</v>
      </c>
      <c r="F383" s="154">
        <f>_xlfn.IFNA(INDEX('SD-ISD Debt,Sinking,Recr'!V:V, MATCH($B383, 'SD-ISD Debt,Sinking,Recr'!$B:$B, 0)), 0)</f>
        <v>0</v>
      </c>
      <c r="G383" s="154">
        <f>_xlfn.IFNA(INDEX('SD-ISD Debt,Sinking,Recr'!AI:AI, MATCH($B383, 'SD-ISD Debt,Sinking,Recr'!$B:$B, 0)), 0)</f>
        <v>0</v>
      </c>
      <c r="H383" s="154">
        <f>_xlfn.IFNA(INDEX('SD Hold Harmless'!N:N, MATCH($B383, 'SD Hold Harmless'!$B:$B, 0)), 0)</f>
        <v>459394.68</v>
      </c>
      <c r="I383" s="154">
        <f>_xlfn.IFNA(INDEX('SD Out of Formula'!J:J, MATCH($B383, 'SD Out of Formula'!$B:$B, 0)), 0)</f>
        <v>0</v>
      </c>
      <c r="J383" s="154">
        <f>_xlfn.IFNA(INDEX('ISD Operating'!P:P, MATCH($B383, 'ISD Operating'!$B:$B, 0)), 0)</f>
        <v>0</v>
      </c>
      <c r="K383" s="154">
        <f>_xlfn.IFNA(INDEX('ISD Operating'!AA:AA, MATCH($B383, 'ISD Operating'!$B:$B, 0)), 0)</f>
        <v>0</v>
      </c>
      <c r="L383" s="154">
        <f>_xlfn.IFNA(INDEX('ISD Operating'!AL:AL, MATCH($B383, 'ISD Operating'!$B:$B, 0)), 0)</f>
        <v>0</v>
      </c>
      <c r="M383" s="154">
        <f>_xlfn.IFNA(INDEX('ISD Operating'!AW:AW, MATCH($B383, 'ISD Operating'!B:B, 0)), 0)</f>
        <v>0</v>
      </c>
      <c r="N383" s="155">
        <f t="shared" si="15"/>
        <v>459394.68</v>
      </c>
      <c r="O383" s="180" t="s">
        <v>1679</v>
      </c>
      <c r="P383" s="180">
        <f t="shared" si="16"/>
        <v>459394.68</v>
      </c>
      <c r="Q383" s="180">
        <f t="shared" si="17"/>
        <v>0</v>
      </c>
      <c r="R383" s="1"/>
    </row>
    <row r="384" spans="1:18" ht="12.75" x14ac:dyDescent="0.2">
      <c r="A384" s="159" t="s">
        <v>1270</v>
      </c>
      <c r="B384" s="156" t="s">
        <v>147</v>
      </c>
      <c r="C384" s="153" t="s">
        <v>6</v>
      </c>
      <c r="D384" s="200" t="s">
        <v>130</v>
      </c>
      <c r="E384" s="154">
        <f>_xlfn.IFNA(INDEX('SD-ISD Debt,Sinking,Recr'!K:K, MATCH($B384, 'SD-ISD Debt,Sinking,Recr'!$B:$B, 0)), 0)</f>
        <v>73999.58</v>
      </c>
      <c r="F384" s="154">
        <f>_xlfn.IFNA(INDEX('SD-ISD Debt,Sinking,Recr'!V:V, MATCH($B384, 'SD-ISD Debt,Sinking,Recr'!$B:$B, 0)), 0)</f>
        <v>0</v>
      </c>
      <c r="G384" s="154">
        <f>_xlfn.IFNA(INDEX('SD-ISD Debt,Sinking,Recr'!AI:AI, MATCH($B384, 'SD-ISD Debt,Sinking,Recr'!$B:$B, 0)), 0)</f>
        <v>0</v>
      </c>
      <c r="H384" s="154">
        <f>_xlfn.IFNA(INDEX('SD Hold Harmless'!N:N, MATCH($B384, 'SD Hold Harmless'!$B:$B, 0)), 0)</f>
        <v>0</v>
      </c>
      <c r="I384" s="154">
        <f>_xlfn.IFNA(INDEX('SD Out of Formula'!J:J, MATCH($B384, 'SD Out of Formula'!$B:$B, 0)), 0)</f>
        <v>0</v>
      </c>
      <c r="J384" s="154">
        <f>_xlfn.IFNA(INDEX('ISD Operating'!P:P, MATCH($B384, 'ISD Operating'!$B:$B, 0)), 0)</f>
        <v>0</v>
      </c>
      <c r="K384" s="154">
        <f>_xlfn.IFNA(INDEX('ISD Operating'!AA:AA, MATCH($B384, 'ISD Operating'!$B:$B, 0)), 0)</f>
        <v>0</v>
      </c>
      <c r="L384" s="154">
        <f>_xlfn.IFNA(INDEX('ISD Operating'!AL:AL, MATCH($B384, 'ISD Operating'!$B:$B, 0)), 0)</f>
        <v>0</v>
      </c>
      <c r="M384" s="154">
        <f>_xlfn.IFNA(INDEX('ISD Operating'!AW:AW, MATCH($B384, 'ISD Operating'!B:B, 0)), 0)</f>
        <v>0</v>
      </c>
      <c r="N384" s="155">
        <f t="shared" si="15"/>
        <v>73999.58</v>
      </c>
      <c r="O384" s="180" t="s">
        <v>1680</v>
      </c>
      <c r="P384" s="180">
        <f t="shared" si="16"/>
        <v>0</v>
      </c>
      <c r="Q384" s="180">
        <f t="shared" si="17"/>
        <v>73999.58</v>
      </c>
      <c r="R384" s="1"/>
    </row>
    <row r="385" spans="1:18" ht="12.75" x14ac:dyDescent="0.2">
      <c r="A385" s="159" t="s">
        <v>1271</v>
      </c>
      <c r="B385" s="152" t="s">
        <v>200</v>
      </c>
      <c r="C385" s="153" t="s">
        <v>6</v>
      </c>
      <c r="D385" s="200" t="s">
        <v>767</v>
      </c>
      <c r="E385" s="154">
        <f>_xlfn.IFNA(INDEX('SD-ISD Debt,Sinking,Recr'!K:K, MATCH($B385, 'SD-ISD Debt,Sinking,Recr'!$B:$B, 0)), 0)</f>
        <v>12571.32</v>
      </c>
      <c r="F385" s="154">
        <f>_xlfn.IFNA(INDEX('SD-ISD Debt,Sinking,Recr'!V:V, MATCH($B385, 'SD-ISD Debt,Sinking,Recr'!$B:$B, 0)), 0)</f>
        <v>0</v>
      </c>
      <c r="G385" s="154">
        <f>_xlfn.IFNA(INDEX('SD-ISD Debt,Sinking,Recr'!AI:AI, MATCH($B385, 'SD-ISD Debt,Sinking,Recr'!$B:$B, 0)), 0)</f>
        <v>0</v>
      </c>
      <c r="H385" s="154">
        <f>_xlfn.IFNA(INDEX('SD Hold Harmless'!N:N, MATCH($B385, 'SD Hold Harmless'!$B:$B, 0)), 0)</f>
        <v>0</v>
      </c>
      <c r="I385" s="154">
        <f>_xlfn.IFNA(INDEX('SD Out of Formula'!J:J, MATCH($B385, 'SD Out of Formula'!$B:$B, 0)), 0)</f>
        <v>0</v>
      </c>
      <c r="J385" s="154">
        <f>_xlfn.IFNA(INDEX('ISD Operating'!P:P, MATCH($B385, 'ISD Operating'!$B:$B, 0)), 0)</f>
        <v>0</v>
      </c>
      <c r="K385" s="154">
        <f>_xlfn.IFNA(INDEX('ISD Operating'!AA:AA, MATCH($B385, 'ISD Operating'!$B:$B, 0)), 0)</f>
        <v>0</v>
      </c>
      <c r="L385" s="154">
        <f>_xlfn.IFNA(INDEX('ISD Operating'!AL:AL, MATCH($B385, 'ISD Operating'!$B:$B, 0)), 0)</f>
        <v>0</v>
      </c>
      <c r="M385" s="154">
        <f>_xlfn.IFNA(INDEX('ISD Operating'!AW:AW, MATCH($B385, 'ISD Operating'!B:B, 0)), 0)</f>
        <v>0</v>
      </c>
      <c r="N385" s="155">
        <f t="shared" si="15"/>
        <v>12571.32</v>
      </c>
      <c r="O385" s="180" t="s">
        <v>1680</v>
      </c>
      <c r="P385" s="180">
        <f t="shared" si="16"/>
        <v>0</v>
      </c>
      <c r="Q385" s="180">
        <f t="shared" si="17"/>
        <v>12571.32</v>
      </c>
      <c r="R385" s="1"/>
    </row>
    <row r="386" spans="1:18" ht="12.75" x14ac:dyDescent="0.2">
      <c r="A386" s="159" t="s">
        <v>1272</v>
      </c>
      <c r="B386" s="157" t="s">
        <v>453</v>
      </c>
      <c r="C386" s="153" t="s">
        <v>6</v>
      </c>
      <c r="D386" s="200" t="s">
        <v>130</v>
      </c>
      <c r="E386" s="154">
        <f>_xlfn.IFNA(INDEX('SD-ISD Debt,Sinking,Recr'!K:K, MATCH($B386, 'SD-ISD Debt,Sinking,Recr'!$B:$B, 0)), 0)</f>
        <v>1624.24</v>
      </c>
      <c r="F386" s="154">
        <f>_xlfn.IFNA(INDEX('SD-ISD Debt,Sinking,Recr'!V:V, MATCH($B386, 'SD-ISD Debt,Sinking,Recr'!$B:$B, 0)), 0)</f>
        <v>0</v>
      </c>
      <c r="G386" s="154">
        <f>_xlfn.IFNA(INDEX('SD-ISD Debt,Sinking,Recr'!AI:AI, MATCH($B386, 'SD-ISD Debt,Sinking,Recr'!$B:$B, 0)), 0)</f>
        <v>0</v>
      </c>
      <c r="H386" s="154">
        <f>_xlfn.IFNA(INDEX('SD Hold Harmless'!N:N, MATCH($B386, 'SD Hold Harmless'!$B:$B, 0)), 0)</f>
        <v>0</v>
      </c>
      <c r="I386" s="154">
        <f>_xlfn.IFNA(INDEX('SD Out of Formula'!J:J, MATCH($B386, 'SD Out of Formula'!$B:$B, 0)), 0)</f>
        <v>0</v>
      </c>
      <c r="J386" s="154">
        <f>_xlfn.IFNA(INDEX('ISD Operating'!P:P, MATCH($B386, 'ISD Operating'!$B:$B, 0)), 0)</f>
        <v>0</v>
      </c>
      <c r="K386" s="154">
        <f>_xlfn.IFNA(INDEX('ISD Operating'!AA:AA, MATCH($B386, 'ISD Operating'!$B:$B, 0)), 0)</f>
        <v>0</v>
      </c>
      <c r="L386" s="154">
        <f>_xlfn.IFNA(INDEX('ISD Operating'!AL:AL, MATCH($B386, 'ISD Operating'!$B:$B, 0)), 0)</f>
        <v>0</v>
      </c>
      <c r="M386" s="154">
        <f>_xlfn.IFNA(INDEX('ISD Operating'!AW:AW, MATCH($B386, 'ISD Operating'!B:B, 0)), 0)</f>
        <v>0</v>
      </c>
      <c r="N386" s="155">
        <f t="shared" si="15"/>
        <v>1624.24</v>
      </c>
      <c r="O386" s="180" t="s">
        <v>1680</v>
      </c>
      <c r="P386" s="180">
        <f t="shared" si="16"/>
        <v>0</v>
      </c>
      <c r="Q386" s="180">
        <f t="shared" si="17"/>
        <v>1624.24</v>
      </c>
      <c r="R386" s="1"/>
    </row>
    <row r="387" spans="1:18" ht="12.75" x14ac:dyDescent="0.2">
      <c r="A387" s="159" t="s">
        <v>1273</v>
      </c>
      <c r="B387" s="156" t="s">
        <v>385</v>
      </c>
      <c r="C387" s="153" t="s">
        <v>6</v>
      </c>
      <c r="D387" s="200" t="s">
        <v>154</v>
      </c>
      <c r="E387" s="154">
        <f>_xlfn.IFNA(INDEX('SD-ISD Debt,Sinking,Recr'!K:K, MATCH($B387, 'SD-ISD Debt,Sinking,Recr'!$B:$B, 0)), 0)</f>
        <v>0</v>
      </c>
      <c r="F387" s="154">
        <f>_xlfn.IFNA(INDEX('SD-ISD Debt,Sinking,Recr'!V:V, MATCH($B387, 'SD-ISD Debt,Sinking,Recr'!$B:$B, 0)), 0)</f>
        <v>1850.6</v>
      </c>
      <c r="G387" s="154">
        <f>_xlfn.IFNA(INDEX('SD-ISD Debt,Sinking,Recr'!AI:AI, MATCH($B387, 'SD-ISD Debt,Sinking,Recr'!$B:$B, 0)), 0)</f>
        <v>0</v>
      </c>
      <c r="H387" s="154">
        <f>_xlfn.IFNA(INDEX('SD Hold Harmless'!N:N, MATCH($B387, 'SD Hold Harmless'!$B:$B, 0)), 0)</f>
        <v>0</v>
      </c>
      <c r="I387" s="154">
        <f>_xlfn.IFNA(INDEX('SD Out of Formula'!J:J, MATCH($B387, 'SD Out of Formula'!$B:$B, 0)), 0)</f>
        <v>0</v>
      </c>
      <c r="J387" s="154">
        <f>_xlfn.IFNA(INDEX('ISD Operating'!P:P, MATCH($B387, 'ISD Operating'!$B:$B, 0)), 0)</f>
        <v>0</v>
      </c>
      <c r="K387" s="154">
        <f>_xlfn.IFNA(INDEX('ISD Operating'!AA:AA, MATCH($B387, 'ISD Operating'!$B:$B, 0)), 0)</f>
        <v>0</v>
      </c>
      <c r="L387" s="154">
        <f>_xlfn.IFNA(INDEX('ISD Operating'!AL:AL, MATCH($B387, 'ISD Operating'!$B:$B, 0)), 0)</f>
        <v>0</v>
      </c>
      <c r="M387" s="154">
        <f>_xlfn.IFNA(INDEX('ISD Operating'!AW:AW, MATCH($B387, 'ISD Operating'!B:B, 0)), 0)</f>
        <v>0</v>
      </c>
      <c r="N387" s="155">
        <f t="shared" si="15"/>
        <v>1850.6</v>
      </c>
      <c r="O387" s="180" t="s">
        <v>1680</v>
      </c>
      <c r="P387" s="180">
        <f t="shared" si="16"/>
        <v>0</v>
      </c>
      <c r="Q387" s="180">
        <f t="shared" si="17"/>
        <v>1850.6</v>
      </c>
      <c r="R387" s="1"/>
    </row>
    <row r="388" spans="1:18" ht="38.25" x14ac:dyDescent="0.2">
      <c r="A388" s="159" t="s">
        <v>1274</v>
      </c>
      <c r="B388" s="152" t="s">
        <v>446</v>
      </c>
      <c r="C388" s="153" t="s">
        <v>6</v>
      </c>
      <c r="D388" s="200" t="s">
        <v>1275</v>
      </c>
      <c r="E388" s="154">
        <f>_xlfn.IFNA(INDEX('SD-ISD Debt,Sinking,Recr'!K:K, MATCH($B388, 'SD-ISD Debt,Sinking,Recr'!$B:$B, 0)), 0)</f>
        <v>14556.25</v>
      </c>
      <c r="F388" s="154">
        <f>_xlfn.IFNA(INDEX('SD-ISD Debt,Sinking,Recr'!V:V, MATCH($B388, 'SD-ISD Debt,Sinking,Recr'!$B:$B, 0)), 0)</f>
        <v>0</v>
      </c>
      <c r="G388" s="154">
        <f>_xlfn.IFNA(INDEX('SD-ISD Debt,Sinking,Recr'!AI:AI, MATCH($B388, 'SD-ISD Debt,Sinking,Recr'!$B:$B, 0)), 0)</f>
        <v>0</v>
      </c>
      <c r="H388" s="154">
        <f>_xlfn.IFNA(INDEX('SD Hold Harmless'!N:N, MATCH($B388, 'SD Hold Harmless'!$B:$B, 0)), 0)</f>
        <v>0</v>
      </c>
      <c r="I388" s="154">
        <f>_xlfn.IFNA(INDEX('SD Out of Formula'!J:J, MATCH($B388, 'SD Out of Formula'!$B:$B, 0)), 0)</f>
        <v>0</v>
      </c>
      <c r="J388" s="154">
        <f>_xlfn.IFNA(INDEX('ISD Operating'!P:P, MATCH($B388, 'ISD Operating'!$B:$B, 0)), 0)</f>
        <v>0</v>
      </c>
      <c r="K388" s="154">
        <f>_xlfn.IFNA(INDEX('ISD Operating'!AA:AA, MATCH($B388, 'ISD Operating'!$B:$B, 0)), 0)</f>
        <v>0</v>
      </c>
      <c r="L388" s="154">
        <f>_xlfn.IFNA(INDEX('ISD Operating'!AL:AL, MATCH($B388, 'ISD Operating'!$B:$B, 0)), 0)</f>
        <v>0</v>
      </c>
      <c r="M388" s="154">
        <f>_xlfn.IFNA(INDEX('ISD Operating'!AW:AW, MATCH($B388, 'ISD Operating'!B:B, 0)), 0)</f>
        <v>0</v>
      </c>
      <c r="N388" s="155">
        <f t="shared" ref="N388:N451" si="18">SUM(E388:M388)</f>
        <v>14556.25</v>
      </c>
      <c r="O388" s="180" t="s">
        <v>1680</v>
      </c>
      <c r="P388" s="180">
        <f t="shared" ref="P388:P451" si="19">IF(O388="Summer",N388,0)</f>
        <v>0</v>
      </c>
      <c r="Q388" s="180">
        <f t="shared" ref="Q388:Q451" si="20">IF(O388="Winter",N388,0)</f>
        <v>14556.25</v>
      </c>
      <c r="R388" s="1"/>
    </row>
    <row r="389" spans="1:18" ht="38.25" x14ac:dyDescent="0.2">
      <c r="A389" s="159" t="s">
        <v>1582</v>
      </c>
      <c r="B389" s="152" t="s">
        <v>465</v>
      </c>
      <c r="C389" s="153" t="s">
        <v>29</v>
      </c>
      <c r="D389" s="200" t="s">
        <v>769</v>
      </c>
      <c r="E389" s="154">
        <f>_xlfn.IFNA(INDEX('SD-ISD Debt,Sinking,Recr'!K:K, MATCH($B389, 'SD-ISD Debt,Sinking,Recr'!$B:$B, 0)), 0)</f>
        <v>0</v>
      </c>
      <c r="F389" s="154">
        <f>_xlfn.IFNA(INDEX('SD-ISD Debt,Sinking,Recr'!V:V, MATCH($B389, 'SD-ISD Debt,Sinking,Recr'!$B:$B, 0)), 0)</f>
        <v>0</v>
      </c>
      <c r="G389" s="154">
        <f>_xlfn.IFNA(INDEX('SD-ISD Debt,Sinking,Recr'!AI:AI, MATCH($B389, 'SD-ISD Debt,Sinking,Recr'!$B:$B, 0)), 0)</f>
        <v>0</v>
      </c>
      <c r="H389" s="154">
        <f>_xlfn.IFNA(INDEX('SD Hold Harmless'!N:N, MATCH($B389, 'SD Hold Harmless'!$B:$B, 0)), 0)</f>
        <v>0</v>
      </c>
      <c r="I389" s="154">
        <f>_xlfn.IFNA(INDEX('SD Out of Formula'!J:J, MATCH($B389, 'SD Out of Formula'!$B:$B, 0)), 0)</f>
        <v>0</v>
      </c>
      <c r="J389" s="154">
        <f>_xlfn.IFNA(INDEX('ISD Operating'!P:P, MATCH($B389, 'ISD Operating'!$B:$B, 0)), 0)</f>
        <v>44537.82</v>
      </c>
      <c r="K389" s="154">
        <f>_xlfn.IFNA(INDEX('ISD Operating'!AA:AA, MATCH($B389, 'ISD Operating'!$B:$B, 0)), 0)</f>
        <v>534669.11</v>
      </c>
      <c r="L389" s="154">
        <f>_xlfn.IFNA(INDEX('ISD Operating'!AL:AL, MATCH($B389, 'ISD Operating'!$B:$B, 0)), 0)</f>
        <v>0</v>
      </c>
      <c r="M389" s="154">
        <f>_xlfn.IFNA(INDEX('ISD Operating'!AW:AW, MATCH($B389, 'ISD Operating'!B:B, 0)), 0)</f>
        <v>149078.37</v>
      </c>
      <c r="N389" s="155">
        <f t="shared" si="18"/>
        <v>728285.29999999993</v>
      </c>
      <c r="O389" s="180" t="s">
        <v>1680</v>
      </c>
      <c r="P389" s="180">
        <f t="shared" si="19"/>
        <v>0</v>
      </c>
      <c r="Q389" s="180">
        <f t="shared" si="20"/>
        <v>728285.29999999993</v>
      </c>
      <c r="R389" s="1"/>
    </row>
    <row r="390" spans="1:18" ht="12.75" x14ac:dyDescent="0.2">
      <c r="A390" s="159" t="s">
        <v>1276</v>
      </c>
      <c r="B390" s="152" t="s">
        <v>464</v>
      </c>
      <c r="C390" s="153" t="s">
        <v>6</v>
      </c>
      <c r="D390" s="200" t="s">
        <v>13</v>
      </c>
      <c r="E390" s="154">
        <f>_xlfn.IFNA(INDEX('SD-ISD Debt,Sinking,Recr'!K:K, MATCH($B390, 'SD-ISD Debt,Sinking,Recr'!$B:$B, 0)), 0)</f>
        <v>0</v>
      </c>
      <c r="F390" s="154">
        <f>_xlfn.IFNA(INDEX('SD-ISD Debt,Sinking,Recr'!V:V, MATCH($B390, 'SD-ISD Debt,Sinking,Recr'!$B:$B, 0)), 0)</f>
        <v>40830.22</v>
      </c>
      <c r="G390" s="154">
        <f>_xlfn.IFNA(INDEX('SD-ISD Debt,Sinking,Recr'!AI:AI, MATCH($B390, 'SD-ISD Debt,Sinking,Recr'!$B:$B, 0)), 0)</f>
        <v>0</v>
      </c>
      <c r="H390" s="154">
        <f>_xlfn.IFNA(INDEX('SD Hold Harmless'!N:N, MATCH($B390, 'SD Hold Harmless'!$B:$B, 0)), 0)</f>
        <v>0</v>
      </c>
      <c r="I390" s="154">
        <f>_xlfn.IFNA(INDEX('SD Out of Formula'!J:J, MATCH($B390, 'SD Out of Formula'!$B:$B, 0)), 0)</f>
        <v>0</v>
      </c>
      <c r="J390" s="154">
        <f>_xlfn.IFNA(INDEX('ISD Operating'!P:P, MATCH($B390, 'ISD Operating'!$B:$B, 0)), 0)</f>
        <v>0</v>
      </c>
      <c r="K390" s="154">
        <f>_xlfn.IFNA(INDEX('ISD Operating'!AA:AA, MATCH($B390, 'ISD Operating'!$B:$B, 0)), 0)</f>
        <v>0</v>
      </c>
      <c r="L390" s="154">
        <f>_xlfn.IFNA(INDEX('ISD Operating'!AL:AL, MATCH($B390, 'ISD Operating'!$B:$B, 0)), 0)</f>
        <v>0</v>
      </c>
      <c r="M390" s="154">
        <f>_xlfn.IFNA(INDEX('ISD Operating'!AW:AW, MATCH($B390, 'ISD Operating'!B:B, 0)), 0)</f>
        <v>0</v>
      </c>
      <c r="N390" s="155">
        <f t="shared" si="18"/>
        <v>40830.22</v>
      </c>
      <c r="O390" s="180" t="s">
        <v>1680</v>
      </c>
      <c r="P390" s="180">
        <f t="shared" si="19"/>
        <v>0</v>
      </c>
      <c r="Q390" s="180">
        <f t="shared" si="20"/>
        <v>40830.22</v>
      </c>
      <c r="R390" s="1"/>
    </row>
    <row r="391" spans="1:18" ht="12.75" x14ac:dyDescent="0.2">
      <c r="A391" s="159" t="s">
        <v>1277</v>
      </c>
      <c r="B391" s="152" t="s">
        <v>14</v>
      </c>
      <c r="C391" s="153" t="s">
        <v>6</v>
      </c>
      <c r="D391" s="200" t="s">
        <v>1278</v>
      </c>
      <c r="E391" s="154">
        <f>_xlfn.IFNA(INDEX('SD-ISD Debt,Sinking,Recr'!K:K, MATCH($B391, 'SD-ISD Debt,Sinking,Recr'!$B:$B, 0)), 0)</f>
        <v>23413.22</v>
      </c>
      <c r="F391" s="154">
        <f>_xlfn.IFNA(INDEX('SD-ISD Debt,Sinking,Recr'!V:V, MATCH($B391, 'SD-ISD Debt,Sinking,Recr'!$B:$B, 0)), 0)</f>
        <v>0</v>
      </c>
      <c r="G391" s="154">
        <f>_xlfn.IFNA(INDEX('SD-ISD Debt,Sinking,Recr'!AI:AI, MATCH($B391, 'SD-ISD Debt,Sinking,Recr'!$B:$B, 0)), 0)</f>
        <v>0</v>
      </c>
      <c r="H391" s="154">
        <f>_xlfn.IFNA(INDEX('SD Hold Harmless'!N:N, MATCH($B391, 'SD Hold Harmless'!$B:$B, 0)), 0)</f>
        <v>0</v>
      </c>
      <c r="I391" s="154">
        <f>_xlfn.IFNA(INDEX('SD Out of Formula'!J:J, MATCH($B391, 'SD Out of Formula'!$B:$B, 0)), 0)</f>
        <v>0</v>
      </c>
      <c r="J391" s="154">
        <f>_xlfn.IFNA(INDEX('ISD Operating'!P:P, MATCH($B391, 'ISD Operating'!$B:$B, 0)), 0)</f>
        <v>0</v>
      </c>
      <c r="K391" s="154">
        <f>_xlfn.IFNA(INDEX('ISD Operating'!AA:AA, MATCH($B391, 'ISD Operating'!$B:$B, 0)), 0)</f>
        <v>0</v>
      </c>
      <c r="L391" s="154">
        <f>_xlfn.IFNA(INDEX('ISD Operating'!AL:AL, MATCH($B391, 'ISD Operating'!$B:$B, 0)), 0)</f>
        <v>0</v>
      </c>
      <c r="M391" s="154">
        <f>_xlfn.IFNA(INDEX('ISD Operating'!AW:AW, MATCH($B391, 'ISD Operating'!B:B, 0)), 0)</f>
        <v>0</v>
      </c>
      <c r="N391" s="155">
        <f t="shared" si="18"/>
        <v>23413.22</v>
      </c>
      <c r="O391" s="180" t="s">
        <v>1680</v>
      </c>
      <c r="P391" s="180">
        <f t="shared" si="19"/>
        <v>0</v>
      </c>
      <c r="Q391" s="180">
        <f t="shared" si="20"/>
        <v>23413.22</v>
      </c>
      <c r="R391" s="1"/>
    </row>
    <row r="392" spans="1:18" ht="12.75" x14ac:dyDescent="0.2">
      <c r="A392" s="159" t="s">
        <v>1279</v>
      </c>
      <c r="B392" s="152" t="s">
        <v>92</v>
      </c>
      <c r="C392" s="153" t="s">
        <v>6</v>
      </c>
      <c r="D392" s="200" t="s">
        <v>13</v>
      </c>
      <c r="E392" s="154">
        <f>_xlfn.IFNA(INDEX('SD-ISD Debt,Sinking,Recr'!K:K, MATCH($B392, 'SD-ISD Debt,Sinking,Recr'!$B:$B, 0)), 0)</f>
        <v>0</v>
      </c>
      <c r="F392" s="154">
        <f>_xlfn.IFNA(INDEX('SD-ISD Debt,Sinking,Recr'!V:V, MATCH($B392, 'SD-ISD Debt,Sinking,Recr'!$B:$B, 0)), 0)</f>
        <v>0</v>
      </c>
      <c r="G392" s="154">
        <f>_xlfn.IFNA(INDEX('SD-ISD Debt,Sinking,Recr'!AI:AI, MATCH($B392, 'SD-ISD Debt,Sinking,Recr'!$B:$B, 0)), 0)</f>
        <v>0</v>
      </c>
      <c r="H392" s="154">
        <f>_xlfn.IFNA(INDEX('SD Hold Harmless'!N:N, MATCH($B392, 'SD Hold Harmless'!$B:$B, 0)), 0)</f>
        <v>0</v>
      </c>
      <c r="I392" s="154">
        <f>_xlfn.IFNA(INDEX('SD Out of Formula'!J:J, MATCH($B392, 'SD Out of Formula'!$B:$B, 0)), 0)</f>
        <v>0</v>
      </c>
      <c r="J392" s="154">
        <f>_xlfn.IFNA(INDEX('ISD Operating'!P:P, MATCH($B392, 'ISD Operating'!$B:$B, 0)), 0)</f>
        <v>0</v>
      </c>
      <c r="K392" s="154">
        <f>_xlfn.IFNA(INDEX('ISD Operating'!AA:AA, MATCH($B392, 'ISD Operating'!$B:$B, 0)), 0)</f>
        <v>0</v>
      </c>
      <c r="L392" s="154">
        <f>_xlfn.IFNA(INDEX('ISD Operating'!AL:AL, MATCH($B392, 'ISD Operating'!$B:$B, 0)), 0)</f>
        <v>0</v>
      </c>
      <c r="M392" s="154">
        <f>_xlfn.IFNA(INDEX('ISD Operating'!AW:AW, MATCH($B392, 'ISD Operating'!B:B, 0)), 0)</f>
        <v>0</v>
      </c>
      <c r="N392" s="155">
        <f t="shared" si="18"/>
        <v>0</v>
      </c>
      <c r="O392" s="180" t="s">
        <v>1573</v>
      </c>
      <c r="P392" s="180">
        <f t="shared" si="19"/>
        <v>0</v>
      </c>
      <c r="Q392" s="180">
        <f t="shared" si="20"/>
        <v>0</v>
      </c>
      <c r="R392" s="1"/>
    </row>
    <row r="393" spans="1:18" ht="12.75" x14ac:dyDescent="0.2">
      <c r="A393" s="159" t="s">
        <v>1280</v>
      </c>
      <c r="B393" s="152" t="s">
        <v>235</v>
      </c>
      <c r="C393" s="153" t="s">
        <v>6</v>
      </c>
      <c r="D393" s="200" t="s">
        <v>1281</v>
      </c>
      <c r="E393" s="154">
        <f>_xlfn.IFNA(INDEX('SD-ISD Debt,Sinking,Recr'!K:K, MATCH($B393, 'SD-ISD Debt,Sinking,Recr'!$B:$B, 0)), 0)</f>
        <v>191969.98</v>
      </c>
      <c r="F393" s="154">
        <f>_xlfn.IFNA(INDEX('SD-ISD Debt,Sinking,Recr'!V:V, MATCH($B393, 'SD-ISD Debt,Sinking,Recr'!$B:$B, 0)), 0)</f>
        <v>0</v>
      </c>
      <c r="G393" s="154">
        <f>_xlfn.IFNA(INDEX('SD-ISD Debt,Sinking,Recr'!AI:AI, MATCH($B393, 'SD-ISD Debt,Sinking,Recr'!$B:$B, 0)), 0)</f>
        <v>0</v>
      </c>
      <c r="H393" s="154">
        <f>_xlfn.IFNA(INDEX('SD Hold Harmless'!N:N, MATCH($B393, 'SD Hold Harmless'!$B:$B, 0)), 0)</f>
        <v>0</v>
      </c>
      <c r="I393" s="154">
        <f>_xlfn.IFNA(INDEX('SD Out of Formula'!J:J, MATCH($B393, 'SD Out of Formula'!$B:$B, 0)), 0)</f>
        <v>0</v>
      </c>
      <c r="J393" s="154">
        <f>_xlfn.IFNA(INDEX('ISD Operating'!P:P, MATCH($B393, 'ISD Operating'!$B:$B, 0)), 0)</f>
        <v>0</v>
      </c>
      <c r="K393" s="154">
        <f>_xlfn.IFNA(INDEX('ISD Operating'!AA:AA, MATCH($B393, 'ISD Operating'!$B:$B, 0)), 0)</f>
        <v>0</v>
      </c>
      <c r="L393" s="154">
        <f>_xlfn.IFNA(INDEX('ISD Operating'!AL:AL, MATCH($B393, 'ISD Operating'!$B:$B, 0)), 0)</f>
        <v>0</v>
      </c>
      <c r="M393" s="154">
        <f>_xlfn.IFNA(INDEX('ISD Operating'!AW:AW, MATCH($B393, 'ISD Operating'!B:B, 0)), 0)</f>
        <v>0</v>
      </c>
      <c r="N393" s="155">
        <f t="shared" si="18"/>
        <v>191969.98</v>
      </c>
      <c r="O393" s="180" t="s">
        <v>1680</v>
      </c>
      <c r="P393" s="180">
        <f t="shared" si="19"/>
        <v>0</v>
      </c>
      <c r="Q393" s="180">
        <f t="shared" si="20"/>
        <v>191969.98</v>
      </c>
      <c r="R393" s="1"/>
    </row>
    <row r="394" spans="1:18" ht="12.75" x14ac:dyDescent="0.2">
      <c r="A394" s="159" t="s">
        <v>1282</v>
      </c>
      <c r="B394" s="152" t="s">
        <v>350</v>
      </c>
      <c r="C394" s="153" t="s">
        <v>6</v>
      </c>
      <c r="D394" s="200" t="s">
        <v>13</v>
      </c>
      <c r="E394" s="154">
        <f>_xlfn.IFNA(INDEX('SD-ISD Debt,Sinking,Recr'!K:K, MATCH($B394, 'SD-ISD Debt,Sinking,Recr'!$B:$B, 0)), 0)</f>
        <v>0</v>
      </c>
      <c r="F394" s="154">
        <f>_xlfn.IFNA(INDEX('SD-ISD Debt,Sinking,Recr'!V:V, MATCH($B394, 'SD-ISD Debt,Sinking,Recr'!$B:$B, 0)), 0)</f>
        <v>0</v>
      </c>
      <c r="G394" s="154">
        <f>_xlfn.IFNA(INDEX('SD-ISD Debt,Sinking,Recr'!AI:AI, MATCH($B394, 'SD-ISD Debt,Sinking,Recr'!$B:$B, 0)), 0)</f>
        <v>0</v>
      </c>
      <c r="H394" s="154">
        <f>_xlfn.IFNA(INDEX('SD Hold Harmless'!N:N, MATCH($B394, 'SD Hold Harmless'!$B:$B, 0)), 0)</f>
        <v>0</v>
      </c>
      <c r="I394" s="154">
        <f>_xlfn.IFNA(INDEX('SD Out of Formula'!J:J, MATCH($B394, 'SD Out of Formula'!$B:$B, 0)), 0)</f>
        <v>0</v>
      </c>
      <c r="J394" s="154">
        <f>_xlfn.IFNA(INDEX('ISD Operating'!P:P, MATCH($B394, 'ISD Operating'!$B:$B, 0)), 0)</f>
        <v>0</v>
      </c>
      <c r="K394" s="154">
        <f>_xlfn.IFNA(INDEX('ISD Operating'!AA:AA, MATCH($B394, 'ISD Operating'!$B:$B, 0)), 0)</f>
        <v>0</v>
      </c>
      <c r="L394" s="154">
        <f>_xlfn.IFNA(INDEX('ISD Operating'!AL:AL, MATCH($B394, 'ISD Operating'!$B:$B, 0)), 0)</f>
        <v>0</v>
      </c>
      <c r="M394" s="154">
        <f>_xlfn.IFNA(INDEX('ISD Operating'!AW:AW, MATCH($B394, 'ISD Operating'!B:B, 0)), 0)</f>
        <v>0</v>
      </c>
      <c r="N394" s="155">
        <f t="shared" si="18"/>
        <v>0</v>
      </c>
      <c r="O394" s="180" t="s">
        <v>1573</v>
      </c>
      <c r="P394" s="180">
        <f t="shared" si="19"/>
        <v>0</v>
      </c>
      <c r="Q394" s="180">
        <f t="shared" si="20"/>
        <v>0</v>
      </c>
      <c r="R394" s="1"/>
    </row>
    <row r="395" spans="1:18" ht="12.75" x14ac:dyDescent="0.2">
      <c r="A395" s="159" t="s">
        <v>1283</v>
      </c>
      <c r="B395" s="152" t="s">
        <v>367</v>
      </c>
      <c r="C395" s="153" t="s">
        <v>6</v>
      </c>
      <c r="D395" s="200" t="s">
        <v>13</v>
      </c>
      <c r="E395" s="154">
        <f>_xlfn.IFNA(INDEX('SD-ISD Debt,Sinking,Recr'!K:K, MATCH($B395, 'SD-ISD Debt,Sinking,Recr'!$B:$B, 0)), 0)</f>
        <v>0</v>
      </c>
      <c r="F395" s="154">
        <f>_xlfn.IFNA(INDEX('SD-ISD Debt,Sinking,Recr'!V:V, MATCH($B395, 'SD-ISD Debt,Sinking,Recr'!$B:$B, 0)), 0)</f>
        <v>0</v>
      </c>
      <c r="G395" s="154">
        <f>_xlfn.IFNA(INDEX('SD-ISD Debt,Sinking,Recr'!AI:AI, MATCH($B395, 'SD-ISD Debt,Sinking,Recr'!$B:$B, 0)), 0)</f>
        <v>19435.64</v>
      </c>
      <c r="H395" s="154">
        <f>_xlfn.IFNA(INDEX('SD Hold Harmless'!N:N, MATCH($B395, 'SD Hold Harmless'!$B:$B, 0)), 0)</f>
        <v>0</v>
      </c>
      <c r="I395" s="154">
        <f>_xlfn.IFNA(INDEX('SD Out of Formula'!J:J, MATCH($B395, 'SD Out of Formula'!$B:$B, 0)), 0)</f>
        <v>0</v>
      </c>
      <c r="J395" s="154">
        <f>_xlfn.IFNA(INDEX('ISD Operating'!P:P, MATCH($B395, 'ISD Operating'!$B:$B, 0)), 0)</f>
        <v>0</v>
      </c>
      <c r="K395" s="154">
        <f>_xlfn.IFNA(INDEX('ISD Operating'!AA:AA, MATCH($B395, 'ISD Operating'!$B:$B, 0)), 0)</f>
        <v>0</v>
      </c>
      <c r="L395" s="154">
        <f>_xlfn.IFNA(INDEX('ISD Operating'!AL:AL, MATCH($B395, 'ISD Operating'!$B:$B, 0)), 0)</f>
        <v>0</v>
      </c>
      <c r="M395" s="154">
        <f>_xlfn.IFNA(INDEX('ISD Operating'!AW:AW, MATCH($B395, 'ISD Operating'!B:B, 0)), 0)</f>
        <v>0</v>
      </c>
      <c r="N395" s="155">
        <f t="shared" si="18"/>
        <v>19435.64</v>
      </c>
      <c r="O395" s="180" t="s">
        <v>1680</v>
      </c>
      <c r="P395" s="180">
        <f t="shared" si="19"/>
        <v>0</v>
      </c>
      <c r="Q395" s="180">
        <f t="shared" si="20"/>
        <v>19435.64</v>
      </c>
      <c r="R395" s="1"/>
    </row>
    <row r="396" spans="1:18" ht="12.75" x14ac:dyDescent="0.2">
      <c r="A396" s="159" t="s">
        <v>1284</v>
      </c>
      <c r="B396" s="152" t="s">
        <v>441</v>
      </c>
      <c r="C396" s="153" t="s">
        <v>6</v>
      </c>
      <c r="D396" s="200" t="s">
        <v>13</v>
      </c>
      <c r="E396" s="154">
        <f>_xlfn.IFNA(INDEX('SD-ISD Debt,Sinking,Recr'!K:K, MATCH($B396, 'SD-ISD Debt,Sinking,Recr'!$B:$B, 0)), 0)</f>
        <v>0</v>
      </c>
      <c r="F396" s="154">
        <f>_xlfn.IFNA(INDEX('SD-ISD Debt,Sinking,Recr'!V:V, MATCH($B396, 'SD-ISD Debt,Sinking,Recr'!$B:$B, 0)), 0)</f>
        <v>0</v>
      </c>
      <c r="G396" s="154">
        <f>_xlfn.IFNA(INDEX('SD-ISD Debt,Sinking,Recr'!AI:AI, MATCH($B396, 'SD-ISD Debt,Sinking,Recr'!$B:$B, 0)), 0)</f>
        <v>0</v>
      </c>
      <c r="H396" s="154">
        <f>_xlfn.IFNA(INDEX('SD Hold Harmless'!N:N, MATCH($B396, 'SD Hold Harmless'!$B:$B, 0)), 0)</f>
        <v>0</v>
      </c>
      <c r="I396" s="154">
        <f>_xlfn.IFNA(INDEX('SD Out of Formula'!J:J, MATCH($B396, 'SD Out of Formula'!$B:$B, 0)), 0)</f>
        <v>0</v>
      </c>
      <c r="J396" s="154">
        <f>_xlfn.IFNA(INDEX('ISD Operating'!P:P, MATCH($B396, 'ISD Operating'!$B:$B, 0)), 0)</f>
        <v>0</v>
      </c>
      <c r="K396" s="154">
        <f>_xlfn.IFNA(INDEX('ISD Operating'!AA:AA, MATCH($B396, 'ISD Operating'!$B:$B, 0)), 0)</f>
        <v>0</v>
      </c>
      <c r="L396" s="154">
        <f>_xlfn.IFNA(INDEX('ISD Operating'!AL:AL, MATCH($B396, 'ISD Operating'!$B:$B, 0)), 0)</f>
        <v>0</v>
      </c>
      <c r="M396" s="154">
        <f>_xlfn.IFNA(INDEX('ISD Operating'!AW:AW, MATCH($B396, 'ISD Operating'!B:B, 0)), 0)</f>
        <v>0</v>
      </c>
      <c r="N396" s="155">
        <f t="shared" si="18"/>
        <v>0</v>
      </c>
      <c r="O396" s="180" t="s">
        <v>1573</v>
      </c>
      <c r="P396" s="180">
        <f t="shared" si="19"/>
        <v>0</v>
      </c>
      <c r="Q396" s="180">
        <f t="shared" si="20"/>
        <v>0</v>
      </c>
      <c r="R396" s="1"/>
    </row>
    <row r="397" spans="1:18" ht="12.75" x14ac:dyDescent="0.2">
      <c r="A397" s="159" t="s">
        <v>1285</v>
      </c>
      <c r="B397" s="152" t="s">
        <v>610</v>
      </c>
      <c r="C397" s="153" t="s">
        <v>6</v>
      </c>
      <c r="D397" s="200" t="s">
        <v>13</v>
      </c>
      <c r="E397" s="154">
        <f>_xlfn.IFNA(INDEX('SD-ISD Debt,Sinking,Recr'!K:K, MATCH($B397, 'SD-ISD Debt,Sinking,Recr'!$B:$B, 0)), 0)</f>
        <v>796.8</v>
      </c>
      <c r="F397" s="154">
        <f>_xlfn.IFNA(INDEX('SD-ISD Debt,Sinking,Recr'!V:V, MATCH($B397, 'SD-ISD Debt,Sinking,Recr'!$B:$B, 0)), 0)</f>
        <v>0</v>
      </c>
      <c r="G397" s="154">
        <f>_xlfn.IFNA(INDEX('SD-ISD Debt,Sinking,Recr'!AI:AI, MATCH($B397, 'SD-ISD Debt,Sinking,Recr'!$B:$B, 0)), 0)</f>
        <v>0</v>
      </c>
      <c r="H397" s="154">
        <f>_xlfn.IFNA(INDEX('SD Hold Harmless'!N:N, MATCH($B397, 'SD Hold Harmless'!$B:$B, 0)), 0)</f>
        <v>0</v>
      </c>
      <c r="I397" s="154">
        <f>_xlfn.IFNA(INDEX('SD Out of Formula'!J:J, MATCH($B397, 'SD Out of Formula'!$B:$B, 0)), 0)</f>
        <v>0</v>
      </c>
      <c r="J397" s="154">
        <f>_xlfn.IFNA(INDEX('ISD Operating'!P:P, MATCH($B397, 'ISD Operating'!$B:$B, 0)), 0)</f>
        <v>0</v>
      </c>
      <c r="K397" s="154">
        <f>_xlfn.IFNA(INDEX('ISD Operating'!AA:AA, MATCH($B397, 'ISD Operating'!$B:$B, 0)), 0)</f>
        <v>0</v>
      </c>
      <c r="L397" s="154">
        <f>_xlfn.IFNA(INDEX('ISD Operating'!AL:AL, MATCH($B397, 'ISD Operating'!$B:$B, 0)), 0)</f>
        <v>0</v>
      </c>
      <c r="M397" s="154">
        <f>_xlfn.IFNA(INDEX('ISD Operating'!AW:AW, MATCH($B397, 'ISD Operating'!B:B, 0)), 0)</f>
        <v>0</v>
      </c>
      <c r="N397" s="155">
        <f t="shared" si="18"/>
        <v>796.8</v>
      </c>
      <c r="O397" s="180" t="s">
        <v>1680</v>
      </c>
      <c r="P397" s="180">
        <f t="shared" si="19"/>
        <v>0</v>
      </c>
      <c r="Q397" s="180">
        <f t="shared" si="20"/>
        <v>796.8</v>
      </c>
      <c r="R397" s="1"/>
    </row>
    <row r="398" spans="1:18" ht="12.75" x14ac:dyDescent="0.2">
      <c r="A398" s="159" t="s">
        <v>1286</v>
      </c>
      <c r="B398" s="152" t="s">
        <v>669</v>
      </c>
      <c r="C398" s="153" t="s">
        <v>6</v>
      </c>
      <c r="D398" s="200" t="s">
        <v>1287</v>
      </c>
      <c r="E398" s="154">
        <f>_xlfn.IFNA(INDEX('SD-ISD Debt,Sinking,Recr'!K:K, MATCH($B398, 'SD-ISD Debt,Sinking,Recr'!$B:$B, 0)), 0)</f>
        <v>8888.0400000000009</v>
      </c>
      <c r="F398" s="154">
        <f>_xlfn.IFNA(INDEX('SD-ISD Debt,Sinking,Recr'!V:V, MATCH($B398, 'SD-ISD Debt,Sinking,Recr'!$B:$B, 0)), 0)</f>
        <v>3514.68</v>
      </c>
      <c r="G398" s="154">
        <f>_xlfn.IFNA(INDEX('SD-ISD Debt,Sinking,Recr'!AI:AI, MATCH($B398, 'SD-ISD Debt,Sinking,Recr'!$B:$B, 0)), 0)</f>
        <v>0</v>
      </c>
      <c r="H398" s="154">
        <f>_xlfn.IFNA(INDEX('SD Hold Harmless'!N:N, MATCH($B398, 'SD Hold Harmless'!$B:$B, 0)), 0)</f>
        <v>0</v>
      </c>
      <c r="I398" s="154">
        <f>_xlfn.IFNA(INDEX('SD Out of Formula'!J:J, MATCH($B398, 'SD Out of Formula'!$B:$B, 0)), 0)</f>
        <v>0</v>
      </c>
      <c r="J398" s="154">
        <f>_xlfn.IFNA(INDEX('ISD Operating'!P:P, MATCH($B398, 'ISD Operating'!$B:$B, 0)), 0)</f>
        <v>0</v>
      </c>
      <c r="K398" s="154">
        <f>_xlfn.IFNA(INDEX('ISD Operating'!AA:AA, MATCH($B398, 'ISD Operating'!$B:$B, 0)), 0)</f>
        <v>0</v>
      </c>
      <c r="L398" s="154">
        <f>_xlfn.IFNA(INDEX('ISD Operating'!AL:AL, MATCH($B398, 'ISD Operating'!$B:$B, 0)), 0)</f>
        <v>0</v>
      </c>
      <c r="M398" s="154">
        <f>_xlfn.IFNA(INDEX('ISD Operating'!AW:AW, MATCH($B398, 'ISD Operating'!B:B, 0)), 0)</f>
        <v>0</v>
      </c>
      <c r="N398" s="155">
        <f t="shared" si="18"/>
        <v>12402.720000000001</v>
      </c>
      <c r="O398" s="180" t="s">
        <v>1680</v>
      </c>
      <c r="P398" s="180">
        <f t="shared" si="19"/>
        <v>0</v>
      </c>
      <c r="Q398" s="180">
        <f t="shared" si="20"/>
        <v>12402.720000000001</v>
      </c>
      <c r="R398" s="1"/>
    </row>
    <row r="399" spans="1:18" ht="51" x14ac:dyDescent="0.2">
      <c r="A399" s="159" t="s">
        <v>1583</v>
      </c>
      <c r="B399" s="152" t="s">
        <v>468</v>
      </c>
      <c r="C399" s="153" t="s">
        <v>29</v>
      </c>
      <c r="D399" s="200" t="s">
        <v>771</v>
      </c>
      <c r="E399" s="154">
        <f>_xlfn.IFNA(INDEX('SD-ISD Debt,Sinking,Recr'!K:K, MATCH($B399, 'SD-ISD Debt,Sinking,Recr'!$B:$B, 0)), 0)</f>
        <v>0</v>
      </c>
      <c r="F399" s="154">
        <f>_xlfn.IFNA(INDEX('SD-ISD Debt,Sinking,Recr'!V:V, MATCH($B399, 'SD-ISD Debt,Sinking,Recr'!$B:$B, 0)), 0)</f>
        <v>0</v>
      </c>
      <c r="G399" s="154">
        <f>_xlfn.IFNA(INDEX('SD-ISD Debt,Sinking,Recr'!AI:AI, MATCH($B399, 'SD-ISD Debt,Sinking,Recr'!$B:$B, 0)), 0)</f>
        <v>0</v>
      </c>
      <c r="H399" s="154">
        <f>_xlfn.IFNA(INDEX('SD Hold Harmless'!N:N, MATCH($B399, 'SD Hold Harmless'!$B:$B, 0)), 0)</f>
        <v>0</v>
      </c>
      <c r="I399" s="154">
        <f>_xlfn.IFNA(INDEX('SD Out of Formula'!J:J, MATCH($B399, 'SD Out of Formula'!$B:$B, 0)), 0)</f>
        <v>0</v>
      </c>
      <c r="J399" s="154">
        <f>_xlfn.IFNA(INDEX('ISD Operating'!P:P, MATCH($B399, 'ISD Operating'!$B:$B, 0)), 0)</f>
        <v>0</v>
      </c>
      <c r="K399" s="154">
        <f>_xlfn.IFNA(INDEX('ISD Operating'!AA:AA, MATCH($B399, 'ISD Operating'!$B:$B, 0)), 0)</f>
        <v>0</v>
      </c>
      <c r="L399" s="154">
        <f>_xlfn.IFNA(INDEX('ISD Operating'!AL:AL, MATCH($B399, 'ISD Operating'!$B:$B, 0)), 0)</f>
        <v>0</v>
      </c>
      <c r="M399" s="154">
        <f>_xlfn.IFNA(INDEX('ISD Operating'!AW:AW, MATCH($B399, 'ISD Operating'!B:B, 0)), 0)</f>
        <v>0</v>
      </c>
      <c r="N399" s="155">
        <f t="shared" si="18"/>
        <v>0</v>
      </c>
      <c r="O399" s="180" t="s">
        <v>1573</v>
      </c>
      <c r="P399" s="180">
        <f t="shared" si="19"/>
        <v>0</v>
      </c>
      <c r="Q399" s="180">
        <f t="shared" si="20"/>
        <v>0</v>
      </c>
      <c r="R399" s="1"/>
    </row>
    <row r="400" spans="1:18" ht="38.25" x14ac:dyDescent="0.2">
      <c r="A400" s="159" t="s">
        <v>772</v>
      </c>
      <c r="B400" s="152" t="s">
        <v>469</v>
      </c>
      <c r="C400" s="153" t="s">
        <v>29</v>
      </c>
      <c r="D400" s="200" t="s">
        <v>773</v>
      </c>
      <c r="E400" s="154">
        <f>_xlfn.IFNA(INDEX('SD-ISD Debt,Sinking,Recr'!K:K, MATCH($B400, 'SD-ISD Debt,Sinking,Recr'!$B:$B, 0)), 0)</f>
        <v>0</v>
      </c>
      <c r="F400" s="154">
        <f>_xlfn.IFNA(INDEX('SD-ISD Debt,Sinking,Recr'!V:V, MATCH($B400, 'SD-ISD Debt,Sinking,Recr'!$B:$B, 0)), 0)</f>
        <v>0</v>
      </c>
      <c r="G400" s="154">
        <f>_xlfn.IFNA(INDEX('SD-ISD Debt,Sinking,Recr'!AI:AI, MATCH($B400, 'SD-ISD Debt,Sinking,Recr'!$B:$B, 0)), 0)</f>
        <v>0</v>
      </c>
      <c r="H400" s="154">
        <f>_xlfn.IFNA(INDEX('SD Hold Harmless'!N:N, MATCH($B400, 'SD Hold Harmless'!$B:$B, 0)), 0)</f>
        <v>0</v>
      </c>
      <c r="I400" s="154">
        <f>_xlfn.IFNA(INDEX('SD Out of Formula'!J:J, MATCH($B400, 'SD Out of Formula'!$B:$B, 0)), 0)</f>
        <v>0</v>
      </c>
      <c r="J400" s="154">
        <f>_xlfn.IFNA(INDEX('ISD Operating'!P:P, MATCH($B400, 'ISD Operating'!$B:$B, 0)), 0)</f>
        <v>4762.6899999999996</v>
      </c>
      <c r="K400" s="154">
        <f>_xlfn.IFNA(INDEX('ISD Operating'!AA:AA, MATCH($B400, 'ISD Operating'!$B:$B, 0)), 0)</f>
        <v>59643.94</v>
      </c>
      <c r="L400" s="154">
        <f>_xlfn.IFNA(INDEX('ISD Operating'!AL:AL, MATCH($B400, 'ISD Operating'!$B:$B, 0)), 0)</f>
        <v>0</v>
      </c>
      <c r="M400" s="154">
        <f>_xlfn.IFNA(INDEX('ISD Operating'!AW:AW, MATCH($B400, 'ISD Operating'!B:B, 0)), 0)</f>
        <v>0</v>
      </c>
      <c r="N400" s="155">
        <f t="shared" si="18"/>
        <v>64406.630000000005</v>
      </c>
      <c r="O400" s="180" t="s">
        <v>1680</v>
      </c>
      <c r="P400" s="180">
        <f t="shared" si="19"/>
        <v>0</v>
      </c>
      <c r="Q400" s="180">
        <f t="shared" si="20"/>
        <v>64406.630000000005</v>
      </c>
      <c r="R400" s="1"/>
    </row>
    <row r="401" spans="1:18" ht="38.25" x14ac:dyDescent="0.2">
      <c r="A401" s="159" t="s">
        <v>1289</v>
      </c>
      <c r="B401" s="152" t="s">
        <v>167</v>
      </c>
      <c r="C401" s="153" t="s">
        <v>6</v>
      </c>
      <c r="D401" s="200" t="s">
        <v>1290</v>
      </c>
      <c r="E401" s="154">
        <f>_xlfn.IFNA(INDEX('SD-ISD Debt,Sinking,Recr'!K:K, MATCH($B401, 'SD-ISD Debt,Sinking,Recr'!$B:$B, 0)), 0)</f>
        <v>0</v>
      </c>
      <c r="F401" s="154">
        <f>_xlfn.IFNA(INDEX('SD-ISD Debt,Sinking,Recr'!V:V, MATCH($B401, 'SD-ISD Debt,Sinking,Recr'!$B:$B, 0)), 0)</f>
        <v>0</v>
      </c>
      <c r="G401" s="154">
        <f>_xlfn.IFNA(INDEX('SD-ISD Debt,Sinking,Recr'!AI:AI, MATCH($B401, 'SD-ISD Debt,Sinking,Recr'!$B:$B, 0)), 0)</f>
        <v>0</v>
      </c>
      <c r="H401" s="154">
        <f>_xlfn.IFNA(INDEX('SD Hold Harmless'!N:N, MATCH($B401, 'SD Hold Harmless'!$B:$B, 0)), 0)</f>
        <v>0</v>
      </c>
      <c r="I401" s="154">
        <f>_xlfn.IFNA(INDEX('SD Out of Formula'!J:J, MATCH($B401, 'SD Out of Formula'!$B:$B, 0)), 0)</f>
        <v>0</v>
      </c>
      <c r="J401" s="154">
        <f>_xlfn.IFNA(INDEX('ISD Operating'!P:P, MATCH($B401, 'ISD Operating'!$B:$B, 0)), 0)</f>
        <v>0</v>
      </c>
      <c r="K401" s="154">
        <f>_xlfn.IFNA(INDEX('ISD Operating'!AA:AA, MATCH($B401, 'ISD Operating'!$B:$B, 0)), 0)</f>
        <v>0</v>
      </c>
      <c r="L401" s="154">
        <f>_xlfn.IFNA(INDEX('ISD Operating'!AL:AL, MATCH($B401, 'ISD Operating'!$B:$B, 0)), 0)</f>
        <v>0</v>
      </c>
      <c r="M401" s="154">
        <f>_xlfn.IFNA(INDEX('ISD Operating'!AW:AW, MATCH($B401, 'ISD Operating'!B:B, 0)), 0)</f>
        <v>0</v>
      </c>
      <c r="N401" s="155">
        <f t="shared" si="18"/>
        <v>0</v>
      </c>
      <c r="O401" s="180" t="s">
        <v>1573</v>
      </c>
      <c r="P401" s="180">
        <f t="shared" si="19"/>
        <v>0</v>
      </c>
      <c r="Q401" s="180">
        <f t="shared" si="20"/>
        <v>0</v>
      </c>
      <c r="R401" s="1"/>
    </row>
    <row r="402" spans="1:18" ht="38.25" x14ac:dyDescent="0.2">
      <c r="A402" s="159" t="s">
        <v>1291</v>
      </c>
      <c r="B402" s="152" t="s">
        <v>466</v>
      </c>
      <c r="C402" s="153" t="s">
        <v>6</v>
      </c>
      <c r="D402" s="200" t="s">
        <v>1292</v>
      </c>
      <c r="E402" s="154">
        <f>_xlfn.IFNA(INDEX('SD-ISD Debt,Sinking,Recr'!K:K, MATCH($B402, 'SD-ISD Debt,Sinking,Recr'!$B:$B, 0)), 0)</f>
        <v>20235.48</v>
      </c>
      <c r="F402" s="154">
        <f>_xlfn.IFNA(INDEX('SD-ISD Debt,Sinking,Recr'!V:V, MATCH($B402, 'SD-ISD Debt,Sinking,Recr'!$B:$B, 0)), 0)</f>
        <v>5595.12</v>
      </c>
      <c r="G402" s="154">
        <f>_xlfn.IFNA(INDEX('SD-ISD Debt,Sinking,Recr'!AI:AI, MATCH($B402, 'SD-ISD Debt,Sinking,Recr'!$B:$B, 0)), 0)</f>
        <v>0</v>
      </c>
      <c r="H402" s="154">
        <f>_xlfn.IFNA(INDEX('SD Hold Harmless'!N:N, MATCH($B402, 'SD Hold Harmless'!$B:$B, 0)), 0)</f>
        <v>0</v>
      </c>
      <c r="I402" s="154">
        <f>_xlfn.IFNA(INDEX('SD Out of Formula'!J:J, MATCH($B402, 'SD Out of Formula'!$B:$B, 0)), 0)</f>
        <v>0</v>
      </c>
      <c r="J402" s="154">
        <f>_xlfn.IFNA(INDEX('ISD Operating'!P:P, MATCH($B402, 'ISD Operating'!$B:$B, 0)), 0)</f>
        <v>0</v>
      </c>
      <c r="K402" s="154">
        <f>_xlfn.IFNA(INDEX('ISD Operating'!AA:AA, MATCH($B402, 'ISD Operating'!$B:$B, 0)), 0)</f>
        <v>0</v>
      </c>
      <c r="L402" s="154">
        <f>_xlfn.IFNA(INDEX('ISD Operating'!AL:AL, MATCH($B402, 'ISD Operating'!$B:$B, 0)), 0)</f>
        <v>0</v>
      </c>
      <c r="M402" s="154">
        <f>_xlfn.IFNA(INDEX('ISD Operating'!AW:AW, MATCH($B402, 'ISD Operating'!B:B, 0)), 0)</f>
        <v>0</v>
      </c>
      <c r="N402" s="155">
        <f t="shared" si="18"/>
        <v>25830.6</v>
      </c>
      <c r="O402" s="180" t="s">
        <v>1680</v>
      </c>
      <c r="P402" s="180">
        <f t="shared" si="19"/>
        <v>0</v>
      </c>
      <c r="Q402" s="180">
        <f t="shared" si="20"/>
        <v>25830.6</v>
      </c>
      <c r="R402" s="1"/>
    </row>
    <row r="403" spans="1:18" ht="38.25" x14ac:dyDescent="0.2">
      <c r="A403" s="159" t="s">
        <v>1293</v>
      </c>
      <c r="B403" s="152" t="s">
        <v>308</v>
      </c>
      <c r="C403" s="153" t="s">
        <v>6</v>
      </c>
      <c r="D403" s="200" t="s">
        <v>1294</v>
      </c>
      <c r="E403" s="154">
        <f>_xlfn.IFNA(INDEX('SD-ISD Debt,Sinking,Recr'!K:K, MATCH($B403, 'SD-ISD Debt,Sinking,Recr'!$B:$B, 0)), 0)</f>
        <v>76290.570000000007</v>
      </c>
      <c r="F403" s="154">
        <f>_xlfn.IFNA(INDEX('SD-ISD Debt,Sinking,Recr'!V:V, MATCH($B403, 'SD-ISD Debt,Sinking,Recr'!$B:$B, 0)), 0)</f>
        <v>0</v>
      </c>
      <c r="G403" s="154">
        <f>_xlfn.IFNA(INDEX('SD-ISD Debt,Sinking,Recr'!AI:AI, MATCH($B403, 'SD-ISD Debt,Sinking,Recr'!$B:$B, 0)), 0)</f>
        <v>0</v>
      </c>
      <c r="H403" s="154">
        <f>_xlfn.IFNA(INDEX('SD Hold Harmless'!N:N, MATCH($B403, 'SD Hold Harmless'!$B:$B, 0)), 0)</f>
        <v>0</v>
      </c>
      <c r="I403" s="154">
        <f>_xlfn.IFNA(INDEX('SD Out of Formula'!J:J, MATCH($B403, 'SD Out of Formula'!$B:$B, 0)), 0)</f>
        <v>0</v>
      </c>
      <c r="J403" s="154">
        <f>_xlfn.IFNA(INDEX('ISD Operating'!P:P, MATCH($B403, 'ISD Operating'!$B:$B, 0)), 0)</f>
        <v>0</v>
      </c>
      <c r="K403" s="154">
        <f>_xlfn.IFNA(INDEX('ISD Operating'!AA:AA, MATCH($B403, 'ISD Operating'!$B:$B, 0)), 0)</f>
        <v>0</v>
      </c>
      <c r="L403" s="154">
        <f>_xlfn.IFNA(INDEX('ISD Operating'!AL:AL, MATCH($B403, 'ISD Operating'!$B:$B, 0)), 0)</f>
        <v>0</v>
      </c>
      <c r="M403" s="154">
        <f>_xlfn.IFNA(INDEX('ISD Operating'!AW:AW, MATCH($B403, 'ISD Operating'!B:B, 0)), 0)</f>
        <v>0</v>
      </c>
      <c r="N403" s="155">
        <f t="shared" si="18"/>
        <v>76290.570000000007</v>
      </c>
      <c r="O403" s="180" t="s">
        <v>1680</v>
      </c>
      <c r="P403" s="180">
        <f t="shared" si="19"/>
        <v>0</v>
      </c>
      <c r="Q403" s="180">
        <f t="shared" si="20"/>
        <v>76290.570000000007</v>
      </c>
      <c r="R403" s="1"/>
    </row>
    <row r="404" spans="1:18" ht="38.25" x14ac:dyDescent="0.2">
      <c r="A404" s="159" t="s">
        <v>1295</v>
      </c>
      <c r="B404" s="152" t="s">
        <v>625</v>
      </c>
      <c r="C404" s="153" t="s">
        <v>6</v>
      </c>
      <c r="D404" s="200" t="s">
        <v>1296</v>
      </c>
      <c r="E404" s="154">
        <f>_xlfn.IFNA(INDEX('SD-ISD Debt,Sinking,Recr'!K:K, MATCH($B404, 'SD-ISD Debt,Sinking,Recr'!$B:$B, 0)), 0)</f>
        <v>0</v>
      </c>
      <c r="F404" s="154">
        <f>_xlfn.IFNA(INDEX('SD-ISD Debt,Sinking,Recr'!V:V, MATCH($B404, 'SD-ISD Debt,Sinking,Recr'!$B:$B, 0)), 0)</f>
        <v>0</v>
      </c>
      <c r="G404" s="154">
        <f>_xlfn.IFNA(INDEX('SD-ISD Debt,Sinking,Recr'!AI:AI, MATCH($B404, 'SD-ISD Debt,Sinking,Recr'!$B:$B, 0)), 0)</f>
        <v>0</v>
      </c>
      <c r="H404" s="154">
        <f>_xlfn.IFNA(INDEX('SD Hold Harmless'!N:N, MATCH($B404, 'SD Hold Harmless'!$B:$B, 0)), 0)</f>
        <v>0</v>
      </c>
      <c r="I404" s="154">
        <f>_xlfn.IFNA(INDEX('SD Out of Formula'!J:J, MATCH($B404, 'SD Out of Formula'!$B:$B, 0)), 0)</f>
        <v>0</v>
      </c>
      <c r="J404" s="154">
        <f>_xlfn.IFNA(INDEX('ISD Operating'!P:P, MATCH($B404, 'ISD Operating'!$B:$B, 0)), 0)</f>
        <v>0</v>
      </c>
      <c r="K404" s="154">
        <f>_xlfn.IFNA(INDEX('ISD Operating'!AA:AA, MATCH($B404, 'ISD Operating'!$B:$B, 0)), 0)</f>
        <v>0</v>
      </c>
      <c r="L404" s="154">
        <f>_xlfn.IFNA(INDEX('ISD Operating'!AL:AL, MATCH($B404, 'ISD Operating'!$B:$B, 0)), 0)</f>
        <v>0</v>
      </c>
      <c r="M404" s="154">
        <f>_xlfn.IFNA(INDEX('ISD Operating'!AW:AW, MATCH($B404, 'ISD Operating'!B:B, 0)), 0)</f>
        <v>0</v>
      </c>
      <c r="N404" s="155">
        <f t="shared" si="18"/>
        <v>0</v>
      </c>
      <c r="O404" s="180" t="s">
        <v>1573</v>
      </c>
      <c r="P404" s="180">
        <f t="shared" si="19"/>
        <v>0</v>
      </c>
      <c r="Q404" s="180">
        <f t="shared" si="20"/>
        <v>0</v>
      </c>
      <c r="R404" s="1"/>
    </row>
    <row r="405" spans="1:18" ht="38.25" x14ac:dyDescent="0.2">
      <c r="A405" s="159" t="s">
        <v>1297</v>
      </c>
      <c r="B405" s="152" t="s">
        <v>394</v>
      </c>
      <c r="C405" s="153" t="s">
        <v>6</v>
      </c>
      <c r="D405" s="200" t="s">
        <v>1298</v>
      </c>
      <c r="E405" s="154">
        <f>_xlfn.IFNA(INDEX('SD-ISD Debt,Sinking,Recr'!K:K, MATCH($B405, 'SD-ISD Debt,Sinking,Recr'!$B:$B, 0)), 0)</f>
        <v>35309.78</v>
      </c>
      <c r="F405" s="154">
        <f>_xlfn.IFNA(INDEX('SD-ISD Debt,Sinking,Recr'!V:V, MATCH($B405, 'SD-ISD Debt,Sinking,Recr'!$B:$B, 0)), 0)</f>
        <v>0</v>
      </c>
      <c r="G405" s="154">
        <f>_xlfn.IFNA(INDEX('SD-ISD Debt,Sinking,Recr'!AI:AI, MATCH($B405, 'SD-ISD Debt,Sinking,Recr'!$B:$B, 0)), 0)</f>
        <v>0</v>
      </c>
      <c r="H405" s="154">
        <f>_xlfn.IFNA(INDEX('SD Hold Harmless'!N:N, MATCH($B405, 'SD Hold Harmless'!$B:$B, 0)), 0)</f>
        <v>0</v>
      </c>
      <c r="I405" s="154">
        <f>_xlfn.IFNA(INDEX('SD Out of Formula'!J:J, MATCH($B405, 'SD Out of Formula'!$B:$B, 0)), 0)</f>
        <v>0</v>
      </c>
      <c r="J405" s="154">
        <f>_xlfn.IFNA(INDEX('ISD Operating'!P:P, MATCH($B405, 'ISD Operating'!$B:$B, 0)), 0)</f>
        <v>0</v>
      </c>
      <c r="K405" s="154">
        <f>_xlfn.IFNA(INDEX('ISD Operating'!AA:AA, MATCH($B405, 'ISD Operating'!$B:$B, 0)), 0)</f>
        <v>0</v>
      </c>
      <c r="L405" s="154">
        <f>_xlfn.IFNA(INDEX('ISD Operating'!AL:AL, MATCH($B405, 'ISD Operating'!$B:$B, 0)), 0)</f>
        <v>0</v>
      </c>
      <c r="M405" s="154">
        <f>_xlfn.IFNA(INDEX('ISD Operating'!AW:AW, MATCH($B405, 'ISD Operating'!B:B, 0)), 0)</f>
        <v>0</v>
      </c>
      <c r="N405" s="155">
        <f t="shared" si="18"/>
        <v>35309.78</v>
      </c>
      <c r="O405" s="180" t="s">
        <v>1679</v>
      </c>
      <c r="P405" s="180">
        <f t="shared" si="19"/>
        <v>35309.78</v>
      </c>
      <c r="Q405" s="180">
        <f t="shared" si="20"/>
        <v>0</v>
      </c>
      <c r="R405" s="1"/>
    </row>
    <row r="406" spans="1:18" ht="12.75" x14ac:dyDescent="0.2">
      <c r="A406" s="159" t="s">
        <v>1299</v>
      </c>
      <c r="B406" s="152" t="s">
        <v>175</v>
      </c>
      <c r="C406" s="153" t="s">
        <v>6</v>
      </c>
      <c r="D406" s="200" t="s">
        <v>1300</v>
      </c>
      <c r="E406" s="154">
        <f>_xlfn.IFNA(INDEX('SD-ISD Debt,Sinking,Recr'!K:K, MATCH($B406, 'SD-ISD Debt,Sinking,Recr'!$B:$B, 0)), 0)</f>
        <v>120.12</v>
      </c>
      <c r="F406" s="154">
        <f>_xlfn.IFNA(INDEX('SD-ISD Debt,Sinking,Recr'!V:V, MATCH($B406, 'SD-ISD Debt,Sinking,Recr'!$B:$B, 0)), 0)</f>
        <v>0</v>
      </c>
      <c r="G406" s="154">
        <f>_xlfn.IFNA(INDEX('SD-ISD Debt,Sinking,Recr'!AI:AI, MATCH($B406, 'SD-ISD Debt,Sinking,Recr'!$B:$B, 0)), 0)</f>
        <v>0</v>
      </c>
      <c r="H406" s="154">
        <f>_xlfn.IFNA(INDEX('SD Hold Harmless'!N:N, MATCH($B406, 'SD Hold Harmless'!$B:$B, 0)), 0)</f>
        <v>0</v>
      </c>
      <c r="I406" s="154">
        <f>_xlfn.IFNA(INDEX('SD Out of Formula'!J:J, MATCH($B406, 'SD Out of Formula'!$B:$B, 0)), 0)</f>
        <v>0</v>
      </c>
      <c r="J406" s="154">
        <f>_xlfn.IFNA(INDEX('ISD Operating'!P:P, MATCH($B406, 'ISD Operating'!$B:$B, 0)), 0)</f>
        <v>0</v>
      </c>
      <c r="K406" s="154">
        <f>_xlfn.IFNA(INDEX('ISD Operating'!AA:AA, MATCH($B406, 'ISD Operating'!$B:$B, 0)), 0)</f>
        <v>0</v>
      </c>
      <c r="L406" s="154">
        <f>_xlfn.IFNA(INDEX('ISD Operating'!AL:AL, MATCH($B406, 'ISD Operating'!$B:$B, 0)), 0)</f>
        <v>0</v>
      </c>
      <c r="M406" s="154">
        <f>_xlfn.IFNA(INDEX('ISD Operating'!AW:AW, MATCH($B406, 'ISD Operating'!B:B, 0)), 0)</f>
        <v>0</v>
      </c>
      <c r="N406" s="155">
        <f t="shared" si="18"/>
        <v>120.12</v>
      </c>
      <c r="O406" s="180" t="s">
        <v>1680</v>
      </c>
      <c r="P406" s="180">
        <f t="shared" si="19"/>
        <v>0</v>
      </c>
      <c r="Q406" s="180">
        <f t="shared" si="20"/>
        <v>120.12</v>
      </c>
      <c r="R406" s="1"/>
    </row>
    <row r="407" spans="1:18" ht="38.25" x14ac:dyDescent="0.2">
      <c r="A407" s="159" t="s">
        <v>1301</v>
      </c>
      <c r="B407" s="152" t="s">
        <v>639</v>
      </c>
      <c r="C407" s="153" t="s">
        <v>6</v>
      </c>
      <c r="D407" s="200" t="s">
        <v>1302</v>
      </c>
      <c r="E407" s="154">
        <f>_xlfn.IFNA(INDEX('SD-ISD Debt,Sinking,Recr'!K:K, MATCH($B407, 'SD-ISD Debt,Sinking,Recr'!$B:$B, 0)), 0)</f>
        <v>0</v>
      </c>
      <c r="F407" s="154">
        <f>_xlfn.IFNA(INDEX('SD-ISD Debt,Sinking,Recr'!V:V, MATCH($B407, 'SD-ISD Debt,Sinking,Recr'!$B:$B, 0)), 0)</f>
        <v>0</v>
      </c>
      <c r="G407" s="154">
        <f>_xlfn.IFNA(INDEX('SD-ISD Debt,Sinking,Recr'!AI:AI, MATCH($B407, 'SD-ISD Debt,Sinking,Recr'!$B:$B, 0)), 0)</f>
        <v>0</v>
      </c>
      <c r="H407" s="154">
        <f>_xlfn.IFNA(INDEX('SD Hold Harmless'!N:N, MATCH($B407, 'SD Hold Harmless'!$B:$B, 0)), 0)</f>
        <v>0</v>
      </c>
      <c r="I407" s="154">
        <f>_xlfn.IFNA(INDEX('SD Out of Formula'!J:J, MATCH($B407, 'SD Out of Formula'!$B:$B, 0)), 0)</f>
        <v>0</v>
      </c>
      <c r="J407" s="154">
        <f>_xlfn.IFNA(INDEX('ISD Operating'!P:P, MATCH($B407, 'ISD Operating'!$B:$B, 0)), 0)</f>
        <v>0</v>
      </c>
      <c r="K407" s="154">
        <f>_xlfn.IFNA(INDEX('ISD Operating'!AA:AA, MATCH($B407, 'ISD Operating'!$B:$B, 0)), 0)</f>
        <v>0</v>
      </c>
      <c r="L407" s="154">
        <f>_xlfn.IFNA(INDEX('ISD Operating'!AL:AL, MATCH($B407, 'ISD Operating'!$B:$B, 0)), 0)</f>
        <v>0</v>
      </c>
      <c r="M407" s="154">
        <f>_xlfn.IFNA(INDEX('ISD Operating'!AW:AW, MATCH($B407, 'ISD Operating'!B:B, 0)), 0)</f>
        <v>0</v>
      </c>
      <c r="N407" s="155">
        <f t="shared" si="18"/>
        <v>0</v>
      </c>
      <c r="O407" s="180" t="s">
        <v>1573</v>
      </c>
      <c r="P407" s="180">
        <f t="shared" si="19"/>
        <v>0</v>
      </c>
      <c r="Q407" s="180">
        <f t="shared" si="20"/>
        <v>0</v>
      </c>
      <c r="R407" s="1"/>
    </row>
    <row r="408" spans="1:18" ht="12.75" x14ac:dyDescent="0.2">
      <c r="A408" s="159" t="s">
        <v>1303</v>
      </c>
      <c r="B408" s="152" t="s">
        <v>62</v>
      </c>
      <c r="C408" s="153" t="s">
        <v>6</v>
      </c>
      <c r="D408" s="200" t="s">
        <v>45</v>
      </c>
      <c r="E408" s="154">
        <f>_xlfn.IFNA(INDEX('SD-ISD Debt,Sinking,Recr'!K:K, MATCH($B408, 'SD-ISD Debt,Sinking,Recr'!$B:$B, 0)), 0)</f>
        <v>1030.53</v>
      </c>
      <c r="F408" s="154">
        <f>_xlfn.IFNA(INDEX('SD-ISD Debt,Sinking,Recr'!V:V, MATCH($B408, 'SD-ISD Debt,Sinking,Recr'!$B:$B, 0)), 0)</f>
        <v>0</v>
      </c>
      <c r="G408" s="154">
        <f>_xlfn.IFNA(INDEX('SD-ISD Debt,Sinking,Recr'!AI:AI, MATCH($B408, 'SD-ISD Debt,Sinking,Recr'!$B:$B, 0)), 0)</f>
        <v>0</v>
      </c>
      <c r="H408" s="154">
        <f>_xlfn.IFNA(INDEX('SD Hold Harmless'!N:N, MATCH($B408, 'SD Hold Harmless'!$B:$B, 0)), 0)</f>
        <v>0</v>
      </c>
      <c r="I408" s="154">
        <f>_xlfn.IFNA(INDEX('SD Out of Formula'!J:J, MATCH($B408, 'SD Out of Formula'!$B:$B, 0)), 0)</f>
        <v>0</v>
      </c>
      <c r="J408" s="154">
        <f>_xlfn.IFNA(INDEX('ISD Operating'!P:P, MATCH($B408, 'ISD Operating'!$B:$B, 0)), 0)</f>
        <v>0</v>
      </c>
      <c r="K408" s="154">
        <f>_xlfn.IFNA(INDEX('ISD Operating'!AA:AA, MATCH($B408, 'ISD Operating'!$B:$B, 0)), 0)</f>
        <v>0</v>
      </c>
      <c r="L408" s="154">
        <f>_xlfn.IFNA(INDEX('ISD Operating'!AL:AL, MATCH($B408, 'ISD Operating'!$B:$B, 0)), 0)</f>
        <v>0</v>
      </c>
      <c r="M408" s="154">
        <f>_xlfn.IFNA(INDEX('ISD Operating'!AW:AW, MATCH($B408, 'ISD Operating'!B:B, 0)), 0)</f>
        <v>0</v>
      </c>
      <c r="N408" s="155">
        <f t="shared" si="18"/>
        <v>1030.53</v>
      </c>
      <c r="O408" s="180" t="s">
        <v>1679</v>
      </c>
      <c r="P408" s="180">
        <f t="shared" si="19"/>
        <v>1030.53</v>
      </c>
      <c r="Q408" s="180">
        <f t="shared" si="20"/>
        <v>0</v>
      </c>
      <c r="R408" s="1"/>
    </row>
    <row r="409" spans="1:18" ht="38.25" x14ac:dyDescent="0.2">
      <c r="A409" s="159" t="s">
        <v>1304</v>
      </c>
      <c r="B409" s="152" t="s">
        <v>333</v>
      </c>
      <c r="C409" s="153" t="s">
        <v>6</v>
      </c>
      <c r="D409" s="200" t="s">
        <v>1305</v>
      </c>
      <c r="E409" s="154">
        <f>_xlfn.IFNA(INDEX('SD-ISD Debt,Sinking,Recr'!K:K, MATCH($B409, 'SD-ISD Debt,Sinking,Recr'!$B:$B, 0)), 0)</f>
        <v>1519.93</v>
      </c>
      <c r="F409" s="154">
        <f>_xlfn.IFNA(INDEX('SD-ISD Debt,Sinking,Recr'!V:V, MATCH($B409, 'SD-ISD Debt,Sinking,Recr'!$B:$B, 0)), 0)</f>
        <v>0</v>
      </c>
      <c r="G409" s="154">
        <f>_xlfn.IFNA(INDEX('SD-ISD Debt,Sinking,Recr'!AI:AI, MATCH($B409, 'SD-ISD Debt,Sinking,Recr'!$B:$B, 0)), 0)</f>
        <v>0</v>
      </c>
      <c r="H409" s="154">
        <f>_xlfn.IFNA(INDEX('SD Hold Harmless'!N:N, MATCH($B409, 'SD Hold Harmless'!$B:$B, 0)), 0)</f>
        <v>0</v>
      </c>
      <c r="I409" s="154">
        <f>_xlfn.IFNA(INDEX('SD Out of Formula'!J:J, MATCH($B409, 'SD Out of Formula'!$B:$B, 0)), 0)</f>
        <v>0</v>
      </c>
      <c r="J409" s="154">
        <f>_xlfn.IFNA(INDEX('ISD Operating'!P:P, MATCH($B409, 'ISD Operating'!$B:$B, 0)), 0)</f>
        <v>0</v>
      </c>
      <c r="K409" s="154">
        <f>_xlfn.IFNA(INDEX('ISD Operating'!AA:AA, MATCH($B409, 'ISD Operating'!$B:$B, 0)), 0)</f>
        <v>0</v>
      </c>
      <c r="L409" s="154">
        <f>_xlfn.IFNA(INDEX('ISD Operating'!AL:AL, MATCH($B409, 'ISD Operating'!$B:$B, 0)), 0)</f>
        <v>0</v>
      </c>
      <c r="M409" s="154">
        <f>_xlfn.IFNA(INDEX('ISD Operating'!AW:AW, MATCH($B409, 'ISD Operating'!B:B, 0)), 0)</f>
        <v>0</v>
      </c>
      <c r="N409" s="155">
        <f t="shared" si="18"/>
        <v>1519.93</v>
      </c>
      <c r="O409" s="180" t="s">
        <v>1679</v>
      </c>
      <c r="P409" s="180">
        <f t="shared" si="19"/>
        <v>1519.93</v>
      </c>
      <c r="Q409" s="180">
        <f t="shared" si="20"/>
        <v>0</v>
      </c>
      <c r="R409" s="1"/>
    </row>
    <row r="410" spans="1:18" ht="38.25" x14ac:dyDescent="0.2">
      <c r="A410" s="159" t="s">
        <v>774</v>
      </c>
      <c r="B410" s="152" t="s">
        <v>480</v>
      </c>
      <c r="C410" s="153" t="s">
        <v>29</v>
      </c>
      <c r="D410" s="200" t="s">
        <v>775</v>
      </c>
      <c r="E410" s="154">
        <f>_xlfn.IFNA(INDEX('SD-ISD Debt,Sinking,Recr'!K:K, MATCH($B410, 'SD-ISD Debt,Sinking,Recr'!$B:$B, 0)), 0)</f>
        <v>0</v>
      </c>
      <c r="F410" s="154">
        <f>_xlfn.IFNA(INDEX('SD-ISD Debt,Sinking,Recr'!V:V, MATCH($B410, 'SD-ISD Debt,Sinking,Recr'!$B:$B, 0)), 0)</f>
        <v>0</v>
      </c>
      <c r="G410" s="154">
        <f>_xlfn.IFNA(INDEX('SD-ISD Debt,Sinking,Recr'!AI:AI, MATCH($B410, 'SD-ISD Debt,Sinking,Recr'!$B:$B, 0)), 0)</f>
        <v>0</v>
      </c>
      <c r="H410" s="154">
        <f>_xlfn.IFNA(INDEX('SD Hold Harmless'!N:N, MATCH($B410, 'SD Hold Harmless'!$B:$B, 0)), 0)</f>
        <v>0</v>
      </c>
      <c r="I410" s="154">
        <f>_xlfn.IFNA(INDEX('SD Out of Formula'!J:J, MATCH($B410, 'SD Out of Formula'!$B:$B, 0)), 0)</f>
        <v>0</v>
      </c>
      <c r="J410" s="154">
        <f>_xlfn.IFNA(INDEX('ISD Operating'!P:P, MATCH($B410, 'ISD Operating'!$B:$B, 0)), 0)</f>
        <v>77350.45</v>
      </c>
      <c r="K410" s="154">
        <f>_xlfn.IFNA(INDEX('ISD Operating'!AA:AA, MATCH($B410, 'ISD Operating'!$B:$B, 0)), 0)</f>
        <v>386785.92</v>
      </c>
      <c r="L410" s="154">
        <f>_xlfn.IFNA(INDEX('ISD Operating'!AL:AL, MATCH($B410, 'ISD Operating'!$B:$B, 0)), 0)</f>
        <v>168195.59</v>
      </c>
      <c r="M410" s="154">
        <f>_xlfn.IFNA(INDEX('ISD Operating'!AW:AW, MATCH($B410, 'ISD Operating'!B:B, 0)), 0)</f>
        <v>0</v>
      </c>
      <c r="N410" s="155">
        <f t="shared" si="18"/>
        <v>632331.96</v>
      </c>
      <c r="O410" s="180" t="s">
        <v>1679</v>
      </c>
      <c r="P410" s="180">
        <f t="shared" si="19"/>
        <v>632331.96</v>
      </c>
      <c r="Q410" s="180">
        <f t="shared" si="20"/>
        <v>0</v>
      </c>
      <c r="R410" s="1"/>
    </row>
    <row r="411" spans="1:18" ht="12.75" x14ac:dyDescent="0.2">
      <c r="A411" s="159" t="s">
        <v>1306</v>
      </c>
      <c r="B411" s="152" t="s">
        <v>481</v>
      </c>
      <c r="C411" s="153" t="s">
        <v>6</v>
      </c>
      <c r="D411" s="200" t="s">
        <v>209</v>
      </c>
      <c r="E411" s="154">
        <f>_xlfn.IFNA(INDEX('SD-ISD Debt,Sinking,Recr'!K:K, MATCH($B411, 'SD-ISD Debt,Sinking,Recr'!$B:$B, 0)), 0)</f>
        <v>57790.15</v>
      </c>
      <c r="F411" s="154">
        <f>_xlfn.IFNA(INDEX('SD-ISD Debt,Sinking,Recr'!V:V, MATCH($B411, 'SD-ISD Debt,Sinking,Recr'!$B:$B, 0)), 0)</f>
        <v>0</v>
      </c>
      <c r="G411" s="154">
        <f>_xlfn.IFNA(INDEX('SD-ISD Debt,Sinking,Recr'!AI:AI, MATCH($B411, 'SD-ISD Debt,Sinking,Recr'!$B:$B, 0)), 0)</f>
        <v>0</v>
      </c>
      <c r="H411" s="154">
        <f>_xlfn.IFNA(INDEX('SD Hold Harmless'!N:N, MATCH($B411, 'SD Hold Harmless'!$B:$B, 0)), 0)</f>
        <v>0</v>
      </c>
      <c r="I411" s="154">
        <f>_xlfn.IFNA(INDEX('SD Out of Formula'!J:J, MATCH($B411, 'SD Out of Formula'!$B:$B, 0)), 0)</f>
        <v>0</v>
      </c>
      <c r="J411" s="154">
        <f>_xlfn.IFNA(INDEX('ISD Operating'!P:P, MATCH($B411, 'ISD Operating'!$B:$B, 0)), 0)</f>
        <v>0</v>
      </c>
      <c r="K411" s="154">
        <f>_xlfn.IFNA(INDEX('ISD Operating'!AA:AA, MATCH($B411, 'ISD Operating'!$B:$B, 0)), 0)</f>
        <v>0</v>
      </c>
      <c r="L411" s="154">
        <f>_xlfn.IFNA(INDEX('ISD Operating'!AL:AL, MATCH($B411, 'ISD Operating'!$B:$B, 0)), 0)</f>
        <v>0</v>
      </c>
      <c r="M411" s="154">
        <f>_xlfn.IFNA(INDEX('ISD Operating'!AW:AW, MATCH($B411, 'ISD Operating'!B:B, 0)), 0)</f>
        <v>0</v>
      </c>
      <c r="N411" s="155">
        <f t="shared" si="18"/>
        <v>57790.15</v>
      </c>
      <c r="O411" s="180" t="s">
        <v>1680</v>
      </c>
      <c r="P411" s="180">
        <f t="shared" si="19"/>
        <v>0</v>
      </c>
      <c r="Q411" s="180">
        <f t="shared" si="20"/>
        <v>57790.15</v>
      </c>
      <c r="R411" s="1"/>
    </row>
    <row r="412" spans="1:18" ht="12.75" x14ac:dyDescent="0.2">
      <c r="A412" s="159" t="s">
        <v>1307</v>
      </c>
      <c r="B412" s="152" t="s">
        <v>479</v>
      </c>
      <c r="C412" s="153" t="s">
        <v>6</v>
      </c>
      <c r="D412" s="200" t="s">
        <v>209</v>
      </c>
      <c r="E412" s="154">
        <f>_xlfn.IFNA(INDEX('SD-ISD Debt,Sinking,Recr'!K:K, MATCH($B412, 'SD-ISD Debt,Sinking,Recr'!$B:$B, 0)), 0)</f>
        <v>104415.35</v>
      </c>
      <c r="F412" s="154">
        <f>_xlfn.IFNA(INDEX('SD-ISD Debt,Sinking,Recr'!V:V, MATCH($B412, 'SD-ISD Debt,Sinking,Recr'!$B:$B, 0)), 0)</f>
        <v>0</v>
      </c>
      <c r="G412" s="154">
        <f>_xlfn.IFNA(INDEX('SD-ISD Debt,Sinking,Recr'!AI:AI, MATCH($B412, 'SD-ISD Debt,Sinking,Recr'!$B:$B, 0)), 0)</f>
        <v>0</v>
      </c>
      <c r="H412" s="154">
        <f>_xlfn.IFNA(INDEX('SD Hold Harmless'!N:N, MATCH($B412, 'SD Hold Harmless'!$B:$B, 0)), 0)</f>
        <v>0</v>
      </c>
      <c r="I412" s="154">
        <f>_xlfn.IFNA(INDEX('SD Out of Formula'!J:J, MATCH($B412, 'SD Out of Formula'!$B:$B, 0)), 0)</f>
        <v>7735.8</v>
      </c>
      <c r="J412" s="154">
        <f>_xlfn.IFNA(INDEX('ISD Operating'!P:P, MATCH($B412, 'ISD Operating'!$B:$B, 0)), 0)</f>
        <v>0</v>
      </c>
      <c r="K412" s="154">
        <f>_xlfn.IFNA(INDEX('ISD Operating'!AA:AA, MATCH($B412, 'ISD Operating'!$B:$B, 0)), 0)</f>
        <v>0</v>
      </c>
      <c r="L412" s="154">
        <f>_xlfn.IFNA(INDEX('ISD Operating'!AL:AL, MATCH($B412, 'ISD Operating'!$B:$B, 0)), 0)</f>
        <v>0</v>
      </c>
      <c r="M412" s="154">
        <f>_xlfn.IFNA(INDEX('ISD Operating'!AW:AW, MATCH($B412, 'ISD Operating'!B:B, 0)), 0)</f>
        <v>0</v>
      </c>
      <c r="N412" s="155">
        <f t="shared" si="18"/>
        <v>112151.15000000001</v>
      </c>
      <c r="O412" s="180" t="s">
        <v>1679</v>
      </c>
      <c r="P412" s="180">
        <f t="shared" si="19"/>
        <v>112151.15000000001</v>
      </c>
      <c r="Q412" s="180">
        <f t="shared" si="20"/>
        <v>0</v>
      </c>
      <c r="R412" s="1"/>
    </row>
    <row r="413" spans="1:18" ht="12.75" x14ac:dyDescent="0.2">
      <c r="A413" s="159" t="s">
        <v>1308</v>
      </c>
      <c r="B413" s="152" t="s">
        <v>463</v>
      </c>
      <c r="C413" s="153" t="s">
        <v>6</v>
      </c>
      <c r="D413" s="200" t="s">
        <v>209</v>
      </c>
      <c r="E413" s="154">
        <f>_xlfn.IFNA(INDEX('SD-ISD Debt,Sinking,Recr'!K:K, MATCH($B413, 'SD-ISD Debt,Sinking,Recr'!$B:$B, 0)), 0)</f>
        <v>147213.79</v>
      </c>
      <c r="F413" s="154">
        <f>_xlfn.IFNA(INDEX('SD-ISD Debt,Sinking,Recr'!V:V, MATCH($B413, 'SD-ISD Debt,Sinking,Recr'!$B:$B, 0)), 0)</f>
        <v>25759.95</v>
      </c>
      <c r="G413" s="154">
        <f>_xlfn.IFNA(INDEX('SD-ISD Debt,Sinking,Recr'!AI:AI, MATCH($B413, 'SD-ISD Debt,Sinking,Recr'!$B:$B, 0)), 0)</f>
        <v>0</v>
      </c>
      <c r="H413" s="154">
        <f>_xlfn.IFNA(INDEX('SD Hold Harmless'!N:N, MATCH($B413, 'SD Hold Harmless'!$B:$B, 0)), 0)</f>
        <v>0</v>
      </c>
      <c r="I413" s="154">
        <f>_xlfn.IFNA(INDEX('SD Out of Formula'!J:J, MATCH($B413, 'SD Out of Formula'!$B:$B, 0)), 0)</f>
        <v>0</v>
      </c>
      <c r="J413" s="154">
        <f>_xlfn.IFNA(INDEX('ISD Operating'!P:P, MATCH($B413, 'ISD Operating'!$B:$B, 0)), 0)</f>
        <v>0</v>
      </c>
      <c r="K413" s="154">
        <f>_xlfn.IFNA(INDEX('ISD Operating'!AA:AA, MATCH($B413, 'ISD Operating'!$B:$B, 0)), 0)</f>
        <v>0</v>
      </c>
      <c r="L413" s="154">
        <f>_xlfn.IFNA(INDEX('ISD Operating'!AL:AL, MATCH($B413, 'ISD Operating'!$B:$B, 0)), 0)</f>
        <v>0</v>
      </c>
      <c r="M413" s="154">
        <f>_xlfn.IFNA(INDEX('ISD Operating'!AW:AW, MATCH($B413, 'ISD Operating'!B:B, 0)), 0)</f>
        <v>0</v>
      </c>
      <c r="N413" s="155">
        <f t="shared" si="18"/>
        <v>172973.74000000002</v>
      </c>
      <c r="O413" s="180" t="s">
        <v>1679</v>
      </c>
      <c r="P413" s="180">
        <f t="shared" si="19"/>
        <v>172973.74000000002</v>
      </c>
      <c r="Q413" s="180">
        <f t="shared" si="20"/>
        <v>0</v>
      </c>
      <c r="R413" s="1"/>
    </row>
    <row r="414" spans="1:18" ht="25.5" x14ac:dyDescent="0.2">
      <c r="A414" s="159" t="s">
        <v>1309</v>
      </c>
      <c r="B414" s="152" t="s">
        <v>506</v>
      </c>
      <c r="C414" s="153" t="s">
        <v>6</v>
      </c>
      <c r="D414" s="200" t="s">
        <v>1310</v>
      </c>
      <c r="E414" s="154">
        <f>_xlfn.IFNA(INDEX('SD-ISD Debt,Sinking,Recr'!K:K, MATCH($B414, 'SD-ISD Debt,Sinking,Recr'!$B:$B, 0)), 0)</f>
        <v>0</v>
      </c>
      <c r="F414" s="154">
        <f>_xlfn.IFNA(INDEX('SD-ISD Debt,Sinking,Recr'!V:V, MATCH($B414, 'SD-ISD Debt,Sinking,Recr'!$B:$B, 0)), 0)</f>
        <v>0</v>
      </c>
      <c r="G414" s="154">
        <f>_xlfn.IFNA(INDEX('SD-ISD Debt,Sinking,Recr'!AI:AI, MATCH($B414, 'SD-ISD Debt,Sinking,Recr'!$B:$B, 0)), 0)</f>
        <v>0</v>
      </c>
      <c r="H414" s="154">
        <f>_xlfn.IFNA(INDEX('SD Hold Harmless'!N:N, MATCH($B414, 'SD Hold Harmless'!$B:$B, 0)), 0)</f>
        <v>0</v>
      </c>
      <c r="I414" s="154">
        <f>_xlfn.IFNA(INDEX('SD Out of Formula'!J:J, MATCH($B414, 'SD Out of Formula'!$B:$B, 0)), 0)</f>
        <v>0</v>
      </c>
      <c r="J414" s="154">
        <f>_xlfn.IFNA(INDEX('ISD Operating'!P:P, MATCH($B414, 'ISD Operating'!$B:$B, 0)), 0)</f>
        <v>0</v>
      </c>
      <c r="K414" s="154">
        <f>_xlfn.IFNA(INDEX('ISD Operating'!AA:AA, MATCH($B414, 'ISD Operating'!$B:$B, 0)), 0)</f>
        <v>0</v>
      </c>
      <c r="L414" s="154">
        <f>_xlfn.IFNA(INDEX('ISD Operating'!AL:AL, MATCH($B414, 'ISD Operating'!$B:$B, 0)), 0)</f>
        <v>0</v>
      </c>
      <c r="M414" s="154">
        <f>_xlfn.IFNA(INDEX('ISD Operating'!AW:AW, MATCH($B414, 'ISD Operating'!B:B, 0)), 0)</f>
        <v>0</v>
      </c>
      <c r="N414" s="155">
        <f t="shared" si="18"/>
        <v>0</v>
      </c>
      <c r="O414" s="180" t="s">
        <v>1573</v>
      </c>
      <c r="P414" s="180">
        <f t="shared" si="19"/>
        <v>0</v>
      </c>
      <c r="Q414" s="180">
        <f t="shared" si="20"/>
        <v>0</v>
      </c>
      <c r="R414" s="1"/>
    </row>
    <row r="415" spans="1:18" ht="12.75" x14ac:dyDescent="0.2">
      <c r="A415" s="159" t="s">
        <v>1311</v>
      </c>
      <c r="B415" s="152" t="s">
        <v>280</v>
      </c>
      <c r="C415" s="153" t="s">
        <v>6</v>
      </c>
      <c r="D415" s="200" t="s">
        <v>1312</v>
      </c>
      <c r="E415" s="154">
        <f>_xlfn.IFNA(INDEX('SD-ISD Debt,Sinking,Recr'!K:K, MATCH($B415, 'SD-ISD Debt,Sinking,Recr'!$B:$B, 0)), 0)</f>
        <v>8192</v>
      </c>
      <c r="F415" s="154">
        <f>_xlfn.IFNA(INDEX('SD-ISD Debt,Sinking,Recr'!V:V, MATCH($B415, 'SD-ISD Debt,Sinking,Recr'!$B:$B, 0)), 0)</f>
        <v>0</v>
      </c>
      <c r="G415" s="154">
        <f>_xlfn.IFNA(INDEX('SD-ISD Debt,Sinking,Recr'!AI:AI, MATCH($B415, 'SD-ISD Debt,Sinking,Recr'!$B:$B, 0)), 0)</f>
        <v>0</v>
      </c>
      <c r="H415" s="154">
        <f>_xlfn.IFNA(INDEX('SD Hold Harmless'!N:N, MATCH($B415, 'SD Hold Harmless'!$B:$B, 0)), 0)</f>
        <v>0</v>
      </c>
      <c r="I415" s="154">
        <f>_xlfn.IFNA(INDEX('SD Out of Formula'!J:J, MATCH($B415, 'SD Out of Formula'!$B:$B, 0)), 0)</f>
        <v>0</v>
      </c>
      <c r="J415" s="154">
        <f>_xlfn.IFNA(INDEX('ISD Operating'!P:P, MATCH($B415, 'ISD Operating'!$B:$B, 0)), 0)</f>
        <v>0</v>
      </c>
      <c r="K415" s="154">
        <f>_xlfn.IFNA(INDEX('ISD Operating'!AA:AA, MATCH($B415, 'ISD Operating'!$B:$B, 0)), 0)</f>
        <v>0</v>
      </c>
      <c r="L415" s="154">
        <f>_xlfn.IFNA(INDEX('ISD Operating'!AL:AL, MATCH($B415, 'ISD Operating'!$B:$B, 0)), 0)</f>
        <v>0</v>
      </c>
      <c r="M415" s="154">
        <f>_xlfn.IFNA(INDEX('ISD Operating'!AW:AW, MATCH($B415, 'ISD Operating'!B:B, 0)), 0)</f>
        <v>0</v>
      </c>
      <c r="N415" s="155">
        <f t="shared" si="18"/>
        <v>8192</v>
      </c>
      <c r="O415" s="180" t="s">
        <v>1679</v>
      </c>
      <c r="P415" s="180">
        <f t="shared" si="19"/>
        <v>8192</v>
      </c>
      <c r="Q415" s="180">
        <f t="shared" si="20"/>
        <v>0</v>
      </c>
      <c r="R415" s="1"/>
    </row>
    <row r="416" spans="1:18" ht="38.25" x14ac:dyDescent="0.2">
      <c r="A416" s="159" t="s">
        <v>1313</v>
      </c>
      <c r="B416" s="152" t="s">
        <v>339</v>
      </c>
      <c r="C416" s="153" t="s">
        <v>6</v>
      </c>
      <c r="D416" s="200" t="s">
        <v>1314</v>
      </c>
      <c r="E416" s="154">
        <f>_xlfn.IFNA(INDEX('SD-ISD Debt,Sinking,Recr'!K:K, MATCH($B416, 'SD-ISD Debt,Sinking,Recr'!$B:$B, 0)), 0)</f>
        <v>3484.6</v>
      </c>
      <c r="F416" s="154">
        <f>_xlfn.IFNA(INDEX('SD-ISD Debt,Sinking,Recr'!V:V, MATCH($B416, 'SD-ISD Debt,Sinking,Recr'!$B:$B, 0)), 0)</f>
        <v>0</v>
      </c>
      <c r="G416" s="154">
        <f>_xlfn.IFNA(INDEX('SD-ISD Debt,Sinking,Recr'!AI:AI, MATCH($B416, 'SD-ISD Debt,Sinking,Recr'!$B:$B, 0)), 0)</f>
        <v>0</v>
      </c>
      <c r="H416" s="154">
        <f>_xlfn.IFNA(INDEX('SD Hold Harmless'!N:N, MATCH($B416, 'SD Hold Harmless'!$B:$B, 0)), 0)</f>
        <v>0</v>
      </c>
      <c r="I416" s="154">
        <f>_xlfn.IFNA(INDEX('SD Out of Formula'!J:J, MATCH($B416, 'SD Out of Formula'!$B:$B, 0)), 0)</f>
        <v>0</v>
      </c>
      <c r="J416" s="154">
        <f>_xlfn.IFNA(INDEX('ISD Operating'!P:P, MATCH($B416, 'ISD Operating'!$B:$B, 0)), 0)</f>
        <v>0</v>
      </c>
      <c r="K416" s="154">
        <f>_xlfn.IFNA(INDEX('ISD Operating'!AA:AA, MATCH($B416, 'ISD Operating'!$B:$B, 0)), 0)</f>
        <v>0</v>
      </c>
      <c r="L416" s="154">
        <f>_xlfn.IFNA(INDEX('ISD Operating'!AL:AL, MATCH($B416, 'ISD Operating'!$B:$B, 0)), 0)</f>
        <v>0</v>
      </c>
      <c r="M416" s="154">
        <f>_xlfn.IFNA(INDEX('ISD Operating'!AW:AW, MATCH($B416, 'ISD Operating'!B:B, 0)), 0)</f>
        <v>0</v>
      </c>
      <c r="N416" s="155">
        <f t="shared" si="18"/>
        <v>3484.6</v>
      </c>
      <c r="O416" s="180" t="s">
        <v>1680</v>
      </c>
      <c r="P416" s="180">
        <f t="shared" si="19"/>
        <v>0</v>
      </c>
      <c r="Q416" s="180">
        <f t="shared" si="20"/>
        <v>3484.6</v>
      </c>
      <c r="R416" s="1"/>
    </row>
    <row r="417" spans="1:18" ht="12.75" x14ac:dyDescent="0.2">
      <c r="A417" s="159" t="s">
        <v>1315</v>
      </c>
      <c r="B417" s="152" t="s">
        <v>467</v>
      </c>
      <c r="C417" s="153" t="s">
        <v>6</v>
      </c>
      <c r="D417" s="200" t="s">
        <v>1316</v>
      </c>
      <c r="E417" s="154">
        <f>_xlfn.IFNA(INDEX('SD-ISD Debt,Sinking,Recr'!K:K, MATCH($B417, 'SD-ISD Debt,Sinking,Recr'!$B:$B, 0)), 0)</f>
        <v>105884.66</v>
      </c>
      <c r="F417" s="154">
        <f>_xlfn.IFNA(INDEX('SD-ISD Debt,Sinking,Recr'!V:V, MATCH($B417, 'SD-ISD Debt,Sinking,Recr'!$B:$B, 0)), 0)</f>
        <v>0</v>
      </c>
      <c r="G417" s="154">
        <f>_xlfn.IFNA(INDEX('SD-ISD Debt,Sinking,Recr'!AI:AI, MATCH($B417, 'SD-ISD Debt,Sinking,Recr'!$B:$B, 0)), 0)</f>
        <v>0</v>
      </c>
      <c r="H417" s="154">
        <f>_xlfn.IFNA(INDEX('SD Hold Harmless'!N:N, MATCH($B417, 'SD Hold Harmless'!$B:$B, 0)), 0)</f>
        <v>0</v>
      </c>
      <c r="I417" s="154">
        <f>_xlfn.IFNA(INDEX('SD Out of Formula'!J:J, MATCH($B417, 'SD Out of Formula'!$B:$B, 0)), 0)</f>
        <v>0</v>
      </c>
      <c r="J417" s="154">
        <f>_xlfn.IFNA(INDEX('ISD Operating'!P:P, MATCH($B417, 'ISD Operating'!$B:$B, 0)), 0)</f>
        <v>0</v>
      </c>
      <c r="K417" s="154">
        <f>_xlfn.IFNA(INDEX('ISD Operating'!AA:AA, MATCH($B417, 'ISD Operating'!$B:$B, 0)), 0)</f>
        <v>0</v>
      </c>
      <c r="L417" s="154">
        <f>_xlfn.IFNA(INDEX('ISD Operating'!AL:AL, MATCH($B417, 'ISD Operating'!$B:$B, 0)), 0)</f>
        <v>0</v>
      </c>
      <c r="M417" s="154">
        <f>_xlfn.IFNA(INDEX('ISD Operating'!AW:AW, MATCH($B417, 'ISD Operating'!B:B, 0)), 0)</f>
        <v>0</v>
      </c>
      <c r="N417" s="155">
        <f t="shared" si="18"/>
        <v>105884.66</v>
      </c>
      <c r="O417" s="180" t="s">
        <v>1679</v>
      </c>
      <c r="P417" s="180">
        <f t="shared" si="19"/>
        <v>105884.66</v>
      </c>
      <c r="Q417" s="180">
        <f t="shared" si="20"/>
        <v>0</v>
      </c>
      <c r="R417" s="1"/>
    </row>
    <row r="418" spans="1:18" ht="12.75" x14ac:dyDescent="0.2">
      <c r="A418" s="159" t="s">
        <v>1317</v>
      </c>
      <c r="B418" s="152" t="s">
        <v>515</v>
      </c>
      <c r="C418" s="153" t="s">
        <v>6</v>
      </c>
      <c r="D418" s="200" t="s">
        <v>209</v>
      </c>
      <c r="E418" s="154">
        <f>_xlfn.IFNA(INDEX('SD-ISD Debt,Sinking,Recr'!K:K, MATCH($B418, 'SD-ISD Debt,Sinking,Recr'!$B:$B, 0)), 0)</f>
        <v>311404.23</v>
      </c>
      <c r="F418" s="154">
        <f>_xlfn.IFNA(INDEX('SD-ISD Debt,Sinking,Recr'!V:V, MATCH($B418, 'SD-ISD Debt,Sinking,Recr'!$B:$B, 0)), 0)</f>
        <v>0</v>
      </c>
      <c r="G418" s="154">
        <f>_xlfn.IFNA(INDEX('SD-ISD Debt,Sinking,Recr'!AI:AI, MATCH($B418, 'SD-ISD Debt,Sinking,Recr'!$B:$B, 0)), 0)</f>
        <v>0</v>
      </c>
      <c r="H418" s="154">
        <f>_xlfn.IFNA(INDEX('SD Hold Harmless'!N:N, MATCH($B418, 'SD Hold Harmless'!$B:$B, 0)), 0)</f>
        <v>0</v>
      </c>
      <c r="I418" s="154">
        <f>_xlfn.IFNA(INDEX('SD Out of Formula'!J:J, MATCH($B418, 'SD Out of Formula'!$B:$B, 0)), 0)</f>
        <v>0</v>
      </c>
      <c r="J418" s="154">
        <f>_xlfn.IFNA(INDEX('ISD Operating'!P:P, MATCH($B418, 'ISD Operating'!$B:$B, 0)), 0)</f>
        <v>0</v>
      </c>
      <c r="K418" s="154">
        <f>_xlfn.IFNA(INDEX('ISD Operating'!AA:AA, MATCH($B418, 'ISD Operating'!$B:$B, 0)), 0)</f>
        <v>0</v>
      </c>
      <c r="L418" s="154">
        <f>_xlfn.IFNA(INDEX('ISD Operating'!AL:AL, MATCH($B418, 'ISD Operating'!$B:$B, 0)), 0)</f>
        <v>0</v>
      </c>
      <c r="M418" s="154">
        <f>_xlfn.IFNA(INDEX('ISD Operating'!AW:AW, MATCH($B418, 'ISD Operating'!B:B, 0)), 0)</f>
        <v>0</v>
      </c>
      <c r="N418" s="155">
        <f t="shared" si="18"/>
        <v>311404.23</v>
      </c>
      <c r="O418" s="180" t="s">
        <v>1680</v>
      </c>
      <c r="P418" s="180">
        <f t="shared" si="19"/>
        <v>0</v>
      </c>
      <c r="Q418" s="180">
        <f t="shared" si="20"/>
        <v>311404.23</v>
      </c>
      <c r="R418" s="1"/>
    </row>
    <row r="419" spans="1:18" ht="12.75" x14ac:dyDescent="0.2">
      <c r="A419" s="159" t="s">
        <v>1318</v>
      </c>
      <c r="B419" s="152" t="s">
        <v>551</v>
      </c>
      <c r="C419" s="153" t="s">
        <v>6</v>
      </c>
      <c r="D419" s="200" t="s">
        <v>1312</v>
      </c>
      <c r="E419" s="154">
        <f>_xlfn.IFNA(INDEX('SD-ISD Debt,Sinking,Recr'!K:K, MATCH($B419, 'SD-ISD Debt,Sinking,Recr'!$B:$B, 0)), 0)</f>
        <v>40696.480000000003</v>
      </c>
      <c r="F419" s="154">
        <f>_xlfn.IFNA(INDEX('SD-ISD Debt,Sinking,Recr'!V:V, MATCH($B419, 'SD-ISD Debt,Sinking,Recr'!$B:$B, 0)), 0)</f>
        <v>0</v>
      </c>
      <c r="G419" s="154">
        <f>_xlfn.IFNA(INDEX('SD-ISD Debt,Sinking,Recr'!AI:AI, MATCH($B419, 'SD-ISD Debt,Sinking,Recr'!$B:$B, 0)), 0)</f>
        <v>0</v>
      </c>
      <c r="H419" s="154">
        <f>_xlfn.IFNA(INDEX('SD Hold Harmless'!N:N, MATCH($B419, 'SD Hold Harmless'!$B:$B, 0)), 0)</f>
        <v>0</v>
      </c>
      <c r="I419" s="154">
        <f>_xlfn.IFNA(INDEX('SD Out of Formula'!J:J, MATCH($B419, 'SD Out of Formula'!$B:$B, 0)), 0)</f>
        <v>0</v>
      </c>
      <c r="J419" s="154">
        <f>_xlfn.IFNA(INDEX('ISD Operating'!P:P, MATCH($B419, 'ISD Operating'!$B:$B, 0)), 0)</f>
        <v>0</v>
      </c>
      <c r="K419" s="154">
        <f>_xlfn.IFNA(INDEX('ISD Operating'!AA:AA, MATCH($B419, 'ISD Operating'!$B:$B, 0)), 0)</f>
        <v>0</v>
      </c>
      <c r="L419" s="154">
        <f>_xlfn.IFNA(INDEX('ISD Operating'!AL:AL, MATCH($B419, 'ISD Operating'!$B:$B, 0)), 0)</f>
        <v>0</v>
      </c>
      <c r="M419" s="154">
        <f>_xlfn.IFNA(INDEX('ISD Operating'!AW:AW, MATCH($B419, 'ISD Operating'!B:B, 0)), 0)</f>
        <v>0</v>
      </c>
      <c r="N419" s="155">
        <f t="shared" si="18"/>
        <v>40696.480000000003</v>
      </c>
      <c r="O419" s="180" t="s">
        <v>1680</v>
      </c>
      <c r="P419" s="180">
        <f t="shared" si="19"/>
        <v>0</v>
      </c>
      <c r="Q419" s="180">
        <f t="shared" si="20"/>
        <v>40696.480000000003</v>
      </c>
      <c r="R419" s="1"/>
    </row>
    <row r="420" spans="1:18" ht="12.75" x14ac:dyDescent="0.2">
      <c r="A420" s="159" t="s">
        <v>1319</v>
      </c>
      <c r="B420" s="152" t="s">
        <v>556</v>
      </c>
      <c r="C420" s="153" t="s">
        <v>6</v>
      </c>
      <c r="D420" s="200" t="s">
        <v>209</v>
      </c>
      <c r="E420" s="154">
        <f>_xlfn.IFNA(INDEX('SD-ISD Debt,Sinking,Recr'!K:K, MATCH($B420, 'SD-ISD Debt,Sinking,Recr'!$B:$B, 0)), 0)</f>
        <v>146642.15</v>
      </c>
      <c r="F420" s="154">
        <f>_xlfn.IFNA(INDEX('SD-ISD Debt,Sinking,Recr'!V:V, MATCH($B420, 'SD-ISD Debt,Sinking,Recr'!$B:$B, 0)), 0)</f>
        <v>0</v>
      </c>
      <c r="G420" s="154">
        <f>_xlfn.IFNA(INDEX('SD-ISD Debt,Sinking,Recr'!AI:AI, MATCH($B420, 'SD-ISD Debt,Sinking,Recr'!$B:$B, 0)), 0)</f>
        <v>0</v>
      </c>
      <c r="H420" s="154">
        <f>_xlfn.IFNA(INDEX('SD Hold Harmless'!N:N, MATCH($B420, 'SD Hold Harmless'!$B:$B, 0)), 0)</f>
        <v>0</v>
      </c>
      <c r="I420" s="154">
        <f>_xlfn.IFNA(INDEX('SD Out of Formula'!J:J, MATCH($B420, 'SD Out of Formula'!$B:$B, 0)), 0)</f>
        <v>0</v>
      </c>
      <c r="J420" s="154">
        <f>_xlfn.IFNA(INDEX('ISD Operating'!P:P, MATCH($B420, 'ISD Operating'!$B:$B, 0)), 0)</f>
        <v>0</v>
      </c>
      <c r="K420" s="154">
        <f>_xlfn.IFNA(INDEX('ISD Operating'!AA:AA, MATCH($B420, 'ISD Operating'!$B:$B, 0)), 0)</f>
        <v>0</v>
      </c>
      <c r="L420" s="154">
        <f>_xlfn.IFNA(INDEX('ISD Operating'!AL:AL, MATCH($B420, 'ISD Operating'!$B:$B, 0)), 0)</f>
        <v>0</v>
      </c>
      <c r="M420" s="154">
        <f>_xlfn.IFNA(INDEX('ISD Operating'!AW:AW, MATCH($B420, 'ISD Operating'!B:B, 0)), 0)</f>
        <v>0</v>
      </c>
      <c r="N420" s="155">
        <f t="shared" si="18"/>
        <v>146642.15</v>
      </c>
      <c r="O420" s="180" t="s">
        <v>1680</v>
      </c>
      <c r="P420" s="180">
        <f t="shared" si="19"/>
        <v>0</v>
      </c>
      <c r="Q420" s="180">
        <f t="shared" si="20"/>
        <v>146642.15</v>
      </c>
      <c r="R420" s="1"/>
    </row>
    <row r="421" spans="1:18" ht="12.75" x14ac:dyDescent="0.2">
      <c r="A421" s="159" t="s">
        <v>1320</v>
      </c>
      <c r="B421" s="152" t="s">
        <v>496</v>
      </c>
      <c r="C421" s="153" t="s">
        <v>6</v>
      </c>
      <c r="D421" s="200" t="s">
        <v>209</v>
      </c>
      <c r="E421" s="154">
        <f>_xlfn.IFNA(INDEX('SD-ISD Debt,Sinking,Recr'!K:K, MATCH($B421, 'SD-ISD Debt,Sinking,Recr'!$B:$B, 0)), 0)</f>
        <v>13803.08</v>
      </c>
      <c r="F421" s="154">
        <f>_xlfn.IFNA(INDEX('SD-ISD Debt,Sinking,Recr'!V:V, MATCH($B421, 'SD-ISD Debt,Sinking,Recr'!$B:$B, 0)), 0)</f>
        <v>0</v>
      </c>
      <c r="G421" s="154">
        <f>_xlfn.IFNA(INDEX('SD-ISD Debt,Sinking,Recr'!AI:AI, MATCH($B421, 'SD-ISD Debt,Sinking,Recr'!$B:$B, 0)), 0)</f>
        <v>0</v>
      </c>
      <c r="H421" s="154">
        <f>_xlfn.IFNA(INDEX('SD Hold Harmless'!N:N, MATCH($B421, 'SD Hold Harmless'!$B:$B, 0)), 0)</f>
        <v>0</v>
      </c>
      <c r="I421" s="154">
        <f>_xlfn.IFNA(INDEX('SD Out of Formula'!J:J, MATCH($B421, 'SD Out of Formula'!$B:$B, 0)), 0)</f>
        <v>0</v>
      </c>
      <c r="J421" s="154">
        <f>_xlfn.IFNA(INDEX('ISD Operating'!P:P, MATCH($B421, 'ISD Operating'!$B:$B, 0)), 0)</f>
        <v>0</v>
      </c>
      <c r="K421" s="154">
        <f>_xlfn.IFNA(INDEX('ISD Operating'!AA:AA, MATCH($B421, 'ISD Operating'!$B:$B, 0)), 0)</f>
        <v>0</v>
      </c>
      <c r="L421" s="154">
        <f>_xlfn.IFNA(INDEX('ISD Operating'!AL:AL, MATCH($B421, 'ISD Operating'!$B:$B, 0)), 0)</f>
        <v>0</v>
      </c>
      <c r="M421" s="154">
        <f>_xlfn.IFNA(INDEX('ISD Operating'!AW:AW, MATCH($B421, 'ISD Operating'!B:B, 0)), 0)</f>
        <v>0</v>
      </c>
      <c r="N421" s="155">
        <f t="shared" si="18"/>
        <v>13803.08</v>
      </c>
      <c r="O421" s="180" t="s">
        <v>1680</v>
      </c>
      <c r="P421" s="180">
        <f t="shared" si="19"/>
        <v>0</v>
      </c>
      <c r="Q421" s="180">
        <f t="shared" si="20"/>
        <v>13803.08</v>
      </c>
      <c r="R421" s="1"/>
    </row>
    <row r="422" spans="1:18" ht="12.75" x14ac:dyDescent="0.2">
      <c r="A422" s="159" t="s">
        <v>1321</v>
      </c>
      <c r="B422" s="152" t="s">
        <v>670</v>
      </c>
      <c r="C422" s="153" t="s">
        <v>6</v>
      </c>
      <c r="D422" s="200" t="s">
        <v>209</v>
      </c>
      <c r="E422" s="154">
        <f>_xlfn.IFNA(INDEX('SD-ISD Debt,Sinking,Recr'!K:K, MATCH($B422, 'SD-ISD Debt,Sinking,Recr'!$B:$B, 0)), 0)</f>
        <v>207181.92</v>
      </c>
      <c r="F422" s="154">
        <f>_xlfn.IFNA(INDEX('SD-ISD Debt,Sinking,Recr'!V:V, MATCH($B422, 'SD-ISD Debt,Sinking,Recr'!$B:$B, 0)), 0)</f>
        <v>0</v>
      </c>
      <c r="G422" s="154">
        <f>_xlfn.IFNA(INDEX('SD-ISD Debt,Sinking,Recr'!AI:AI, MATCH($B422, 'SD-ISD Debt,Sinking,Recr'!$B:$B, 0)), 0)</f>
        <v>0</v>
      </c>
      <c r="H422" s="154">
        <f>_xlfn.IFNA(INDEX('SD Hold Harmless'!N:N, MATCH($B422, 'SD Hold Harmless'!$B:$B, 0)), 0)</f>
        <v>0</v>
      </c>
      <c r="I422" s="154">
        <f>_xlfn.IFNA(INDEX('SD Out of Formula'!J:J, MATCH($B422, 'SD Out of Formula'!$B:$B, 0)), 0)</f>
        <v>0</v>
      </c>
      <c r="J422" s="154">
        <f>_xlfn.IFNA(INDEX('ISD Operating'!P:P, MATCH($B422, 'ISD Operating'!$B:$B, 0)), 0)</f>
        <v>0</v>
      </c>
      <c r="K422" s="154">
        <f>_xlfn.IFNA(INDEX('ISD Operating'!AA:AA, MATCH($B422, 'ISD Operating'!$B:$B, 0)), 0)</f>
        <v>0</v>
      </c>
      <c r="L422" s="154">
        <f>_xlfn.IFNA(INDEX('ISD Operating'!AL:AL, MATCH($B422, 'ISD Operating'!$B:$B, 0)), 0)</f>
        <v>0</v>
      </c>
      <c r="M422" s="154">
        <f>_xlfn.IFNA(INDEX('ISD Operating'!AW:AW, MATCH($B422, 'ISD Operating'!B:B, 0)), 0)</f>
        <v>0</v>
      </c>
      <c r="N422" s="155">
        <f t="shared" si="18"/>
        <v>207181.92</v>
      </c>
      <c r="O422" s="180" t="s">
        <v>1680</v>
      </c>
      <c r="P422" s="180">
        <f t="shared" si="19"/>
        <v>0</v>
      </c>
      <c r="Q422" s="180">
        <f t="shared" si="20"/>
        <v>207181.92</v>
      </c>
      <c r="R422" s="1"/>
    </row>
    <row r="423" spans="1:18" ht="38.25" x14ac:dyDescent="0.2">
      <c r="A423" s="159" t="s">
        <v>1584</v>
      </c>
      <c r="B423" s="152" t="s">
        <v>489</v>
      </c>
      <c r="C423" s="153" t="s">
        <v>29</v>
      </c>
      <c r="D423" s="200" t="s">
        <v>777</v>
      </c>
      <c r="E423" s="154">
        <f>_xlfn.IFNA(INDEX('SD-ISD Debt,Sinking,Recr'!K:K, MATCH($B423, 'SD-ISD Debt,Sinking,Recr'!$B:$B, 0)), 0)</f>
        <v>0</v>
      </c>
      <c r="F423" s="154">
        <f>_xlfn.IFNA(INDEX('SD-ISD Debt,Sinking,Recr'!V:V, MATCH($B423, 'SD-ISD Debt,Sinking,Recr'!$B:$B, 0)), 0)</f>
        <v>0</v>
      </c>
      <c r="G423" s="154">
        <f>_xlfn.IFNA(INDEX('SD-ISD Debt,Sinking,Recr'!AI:AI, MATCH($B423, 'SD-ISD Debt,Sinking,Recr'!$B:$B, 0)), 0)</f>
        <v>0</v>
      </c>
      <c r="H423" s="154">
        <f>_xlfn.IFNA(INDEX('SD Hold Harmless'!N:N, MATCH($B423, 'SD Hold Harmless'!$B:$B, 0)), 0)</f>
        <v>0</v>
      </c>
      <c r="I423" s="154">
        <f>_xlfn.IFNA(INDEX('SD Out of Formula'!J:J, MATCH($B423, 'SD Out of Formula'!$B:$B, 0)), 0)</f>
        <v>0</v>
      </c>
      <c r="J423" s="154">
        <f>_xlfn.IFNA(INDEX('ISD Operating'!P:P, MATCH($B423, 'ISD Operating'!$B:$B, 0)), 0)</f>
        <v>2356.08</v>
      </c>
      <c r="K423" s="154">
        <f>_xlfn.IFNA(INDEX('ISD Operating'!AA:AA, MATCH($B423, 'ISD Operating'!$B:$B, 0)), 0)</f>
        <v>52318.5</v>
      </c>
      <c r="L423" s="154">
        <f>_xlfn.IFNA(INDEX('ISD Operating'!AL:AL, MATCH($B423, 'ISD Operating'!$B:$B, 0)), 0)</f>
        <v>52318.5</v>
      </c>
      <c r="M423" s="154">
        <f>_xlfn.IFNA(INDEX('ISD Operating'!AW:AW, MATCH($B423, 'ISD Operating'!B:B, 0)), 0)</f>
        <v>0</v>
      </c>
      <c r="N423" s="155">
        <f t="shared" si="18"/>
        <v>106993.08</v>
      </c>
      <c r="O423" s="180" t="s">
        <v>1680</v>
      </c>
      <c r="P423" s="180">
        <f t="shared" si="19"/>
        <v>0</v>
      </c>
      <c r="Q423" s="180">
        <f t="shared" si="20"/>
        <v>106993.08</v>
      </c>
      <c r="R423" s="1"/>
    </row>
    <row r="424" spans="1:18" ht="38.25" x14ac:dyDescent="0.2">
      <c r="A424" s="159" t="s">
        <v>1322</v>
      </c>
      <c r="B424" s="152" t="s">
        <v>278</v>
      </c>
      <c r="C424" s="153" t="s">
        <v>6</v>
      </c>
      <c r="D424" s="200" t="s">
        <v>1323</v>
      </c>
      <c r="E424" s="154">
        <f>_xlfn.IFNA(INDEX('SD-ISD Debt,Sinking,Recr'!K:K, MATCH($B424, 'SD-ISD Debt,Sinking,Recr'!$B:$B, 0)), 0)</f>
        <v>269306.84999999998</v>
      </c>
      <c r="F424" s="154">
        <f>_xlfn.IFNA(INDEX('SD-ISD Debt,Sinking,Recr'!V:V, MATCH($B424, 'SD-ISD Debt,Sinking,Recr'!$B:$B, 0)), 0)</f>
        <v>0</v>
      </c>
      <c r="G424" s="154">
        <f>_xlfn.IFNA(INDEX('SD-ISD Debt,Sinking,Recr'!AI:AI, MATCH($B424, 'SD-ISD Debt,Sinking,Recr'!$B:$B, 0)), 0)</f>
        <v>0</v>
      </c>
      <c r="H424" s="154">
        <f>_xlfn.IFNA(INDEX('SD Hold Harmless'!N:N, MATCH($B424, 'SD Hold Harmless'!$B:$B, 0)), 0)</f>
        <v>0</v>
      </c>
      <c r="I424" s="154">
        <f>_xlfn.IFNA(INDEX('SD Out of Formula'!J:J, MATCH($B424, 'SD Out of Formula'!$B:$B, 0)), 0)</f>
        <v>0</v>
      </c>
      <c r="J424" s="154">
        <f>_xlfn.IFNA(INDEX('ISD Operating'!P:P, MATCH($B424, 'ISD Operating'!$B:$B, 0)), 0)</f>
        <v>0</v>
      </c>
      <c r="K424" s="154">
        <f>_xlfn.IFNA(INDEX('ISD Operating'!AA:AA, MATCH($B424, 'ISD Operating'!$B:$B, 0)), 0)</f>
        <v>0</v>
      </c>
      <c r="L424" s="154">
        <f>_xlfn.IFNA(INDEX('ISD Operating'!AL:AL, MATCH($B424, 'ISD Operating'!$B:$B, 0)), 0)</f>
        <v>0</v>
      </c>
      <c r="M424" s="154">
        <f>_xlfn.IFNA(INDEX('ISD Operating'!AW:AW, MATCH($B424, 'ISD Operating'!B:B, 0)), 0)</f>
        <v>0</v>
      </c>
      <c r="N424" s="155">
        <f t="shared" si="18"/>
        <v>269306.84999999998</v>
      </c>
      <c r="O424" s="180" t="s">
        <v>1679</v>
      </c>
      <c r="P424" s="180">
        <f t="shared" si="19"/>
        <v>269306.84999999998</v>
      </c>
      <c r="Q424" s="180">
        <f t="shared" si="20"/>
        <v>0</v>
      </c>
      <c r="R424" s="1"/>
    </row>
    <row r="425" spans="1:18" ht="38.25" x14ac:dyDescent="0.2">
      <c r="A425" s="159" t="s">
        <v>1324</v>
      </c>
      <c r="B425" s="152" t="s">
        <v>304</v>
      </c>
      <c r="C425" s="153" t="s">
        <v>6</v>
      </c>
      <c r="D425" s="200" t="s">
        <v>1325</v>
      </c>
      <c r="E425" s="154">
        <f>_xlfn.IFNA(INDEX('SD-ISD Debt,Sinking,Recr'!K:K, MATCH($B425, 'SD-ISD Debt,Sinking,Recr'!$B:$B, 0)), 0)</f>
        <v>2067.8000000000002</v>
      </c>
      <c r="F425" s="154">
        <f>_xlfn.IFNA(INDEX('SD-ISD Debt,Sinking,Recr'!V:V, MATCH($B425, 'SD-ISD Debt,Sinking,Recr'!$B:$B, 0)), 0)</f>
        <v>0</v>
      </c>
      <c r="G425" s="154">
        <f>_xlfn.IFNA(INDEX('SD-ISD Debt,Sinking,Recr'!AI:AI, MATCH($B425, 'SD-ISD Debt,Sinking,Recr'!$B:$B, 0)), 0)</f>
        <v>0</v>
      </c>
      <c r="H425" s="154">
        <f>_xlfn.IFNA(INDEX('SD Hold Harmless'!N:N, MATCH($B425, 'SD Hold Harmless'!$B:$B, 0)), 0)</f>
        <v>0</v>
      </c>
      <c r="I425" s="154">
        <f>_xlfn.IFNA(INDEX('SD Out of Formula'!J:J, MATCH($B425, 'SD Out of Formula'!$B:$B, 0)), 0)</f>
        <v>0</v>
      </c>
      <c r="J425" s="154">
        <f>_xlfn.IFNA(INDEX('ISD Operating'!P:P, MATCH($B425, 'ISD Operating'!$B:$B, 0)), 0)</f>
        <v>0</v>
      </c>
      <c r="K425" s="154">
        <f>_xlfn.IFNA(INDEX('ISD Operating'!AA:AA, MATCH($B425, 'ISD Operating'!$B:$B, 0)), 0)</f>
        <v>0</v>
      </c>
      <c r="L425" s="154">
        <f>_xlfn.IFNA(INDEX('ISD Operating'!AL:AL, MATCH($B425, 'ISD Operating'!$B:$B, 0)), 0)</f>
        <v>0</v>
      </c>
      <c r="M425" s="154">
        <f>_xlfn.IFNA(INDEX('ISD Operating'!AW:AW, MATCH($B425, 'ISD Operating'!B:B, 0)), 0)</f>
        <v>0</v>
      </c>
      <c r="N425" s="155">
        <f t="shared" si="18"/>
        <v>2067.8000000000002</v>
      </c>
      <c r="O425" s="180" t="s">
        <v>1680</v>
      </c>
      <c r="P425" s="180">
        <f t="shared" si="19"/>
        <v>0</v>
      </c>
      <c r="Q425" s="180">
        <f t="shared" si="20"/>
        <v>2067.8000000000002</v>
      </c>
      <c r="R425" s="1"/>
    </row>
    <row r="426" spans="1:18" ht="12.75" x14ac:dyDescent="0.2">
      <c r="A426" s="159" t="s">
        <v>1326</v>
      </c>
      <c r="B426" s="152" t="s">
        <v>331</v>
      </c>
      <c r="C426" s="153" t="s">
        <v>6</v>
      </c>
      <c r="D426" s="200" t="s">
        <v>1327</v>
      </c>
      <c r="E426" s="154">
        <f>_xlfn.IFNA(INDEX('SD-ISD Debt,Sinking,Recr'!K:K, MATCH($B426, 'SD-ISD Debt,Sinking,Recr'!$B:$B, 0)), 0)</f>
        <v>1516.2</v>
      </c>
      <c r="F426" s="154">
        <f>_xlfn.IFNA(INDEX('SD-ISD Debt,Sinking,Recr'!V:V, MATCH($B426, 'SD-ISD Debt,Sinking,Recr'!$B:$B, 0)), 0)</f>
        <v>0</v>
      </c>
      <c r="G426" s="154">
        <f>_xlfn.IFNA(INDEX('SD-ISD Debt,Sinking,Recr'!AI:AI, MATCH($B426, 'SD-ISD Debt,Sinking,Recr'!$B:$B, 0)), 0)</f>
        <v>0</v>
      </c>
      <c r="H426" s="154">
        <f>_xlfn.IFNA(INDEX('SD Hold Harmless'!N:N, MATCH($B426, 'SD Hold Harmless'!$B:$B, 0)), 0)</f>
        <v>0</v>
      </c>
      <c r="I426" s="154">
        <f>_xlfn.IFNA(INDEX('SD Out of Formula'!J:J, MATCH($B426, 'SD Out of Formula'!$B:$B, 0)), 0)</f>
        <v>0</v>
      </c>
      <c r="J426" s="154">
        <f>_xlfn.IFNA(INDEX('ISD Operating'!P:P, MATCH($B426, 'ISD Operating'!$B:$B, 0)), 0)</f>
        <v>0</v>
      </c>
      <c r="K426" s="154">
        <f>_xlfn.IFNA(INDEX('ISD Operating'!AA:AA, MATCH($B426, 'ISD Operating'!$B:$B, 0)), 0)</f>
        <v>0</v>
      </c>
      <c r="L426" s="154">
        <f>_xlfn.IFNA(INDEX('ISD Operating'!AL:AL, MATCH($B426, 'ISD Operating'!$B:$B, 0)), 0)</f>
        <v>0</v>
      </c>
      <c r="M426" s="154">
        <f>_xlfn.IFNA(INDEX('ISD Operating'!AW:AW, MATCH($B426, 'ISD Operating'!B:B, 0)), 0)</f>
        <v>0</v>
      </c>
      <c r="N426" s="155">
        <f t="shared" si="18"/>
        <v>1516.2</v>
      </c>
      <c r="O426" s="180" t="s">
        <v>1680</v>
      </c>
      <c r="P426" s="180">
        <f t="shared" si="19"/>
        <v>0</v>
      </c>
      <c r="Q426" s="180">
        <f t="shared" si="20"/>
        <v>1516.2</v>
      </c>
      <c r="R426" s="1"/>
    </row>
    <row r="427" spans="1:18" ht="12.75" x14ac:dyDescent="0.2">
      <c r="A427" s="159" t="s">
        <v>1328</v>
      </c>
      <c r="B427" s="157" t="s">
        <v>488</v>
      </c>
      <c r="C427" s="153" t="s">
        <v>6</v>
      </c>
      <c r="D427" s="200" t="s">
        <v>70</v>
      </c>
      <c r="E427" s="154">
        <f>_xlfn.IFNA(INDEX('SD-ISD Debt,Sinking,Recr'!K:K, MATCH($B427, 'SD-ISD Debt,Sinking,Recr'!$B:$B, 0)), 0)</f>
        <v>24786.55</v>
      </c>
      <c r="F427" s="154">
        <f>_xlfn.IFNA(INDEX('SD-ISD Debt,Sinking,Recr'!V:V, MATCH($B427, 'SD-ISD Debt,Sinking,Recr'!$B:$B, 0)), 0)</f>
        <v>0</v>
      </c>
      <c r="G427" s="154">
        <f>_xlfn.IFNA(INDEX('SD-ISD Debt,Sinking,Recr'!AI:AI, MATCH($B427, 'SD-ISD Debt,Sinking,Recr'!$B:$B, 0)), 0)</f>
        <v>0</v>
      </c>
      <c r="H427" s="154">
        <f>_xlfn.IFNA(INDEX('SD Hold Harmless'!N:N, MATCH($B427, 'SD Hold Harmless'!$B:$B, 0)), 0)</f>
        <v>0</v>
      </c>
      <c r="I427" s="154">
        <f>_xlfn.IFNA(INDEX('SD Out of Formula'!J:J, MATCH($B427, 'SD Out of Formula'!$B:$B, 0)), 0)</f>
        <v>0</v>
      </c>
      <c r="J427" s="154">
        <f>_xlfn.IFNA(INDEX('ISD Operating'!P:P, MATCH($B427, 'ISD Operating'!$B:$B, 0)), 0)</f>
        <v>0</v>
      </c>
      <c r="K427" s="154">
        <f>_xlfn.IFNA(INDEX('ISD Operating'!AA:AA, MATCH($B427, 'ISD Operating'!$B:$B, 0)), 0)</f>
        <v>0</v>
      </c>
      <c r="L427" s="154">
        <f>_xlfn.IFNA(INDEX('ISD Operating'!AL:AL, MATCH($B427, 'ISD Operating'!$B:$B, 0)), 0)</f>
        <v>0</v>
      </c>
      <c r="M427" s="154">
        <f>_xlfn.IFNA(INDEX('ISD Operating'!AW:AW, MATCH($B427, 'ISD Operating'!B:B, 0)), 0)</f>
        <v>0</v>
      </c>
      <c r="N427" s="155">
        <f t="shared" si="18"/>
        <v>24786.55</v>
      </c>
      <c r="O427" s="180" t="s">
        <v>1679</v>
      </c>
      <c r="P427" s="180">
        <f t="shared" si="19"/>
        <v>24786.55</v>
      </c>
      <c r="Q427" s="180">
        <f t="shared" si="20"/>
        <v>0</v>
      </c>
      <c r="R427" s="1"/>
    </row>
    <row r="428" spans="1:18" ht="12.75" x14ac:dyDescent="0.2">
      <c r="A428" s="159" t="s">
        <v>1329</v>
      </c>
      <c r="B428" s="157" t="s">
        <v>666</v>
      </c>
      <c r="C428" s="153" t="s">
        <v>6</v>
      </c>
      <c r="D428" s="200" t="s">
        <v>70</v>
      </c>
      <c r="E428" s="154">
        <f>_xlfn.IFNA(INDEX('SD-ISD Debt,Sinking,Recr'!K:K, MATCH($B428, 'SD-ISD Debt,Sinking,Recr'!$B:$B, 0)), 0)</f>
        <v>8056.32</v>
      </c>
      <c r="F428" s="154">
        <f>_xlfn.IFNA(INDEX('SD-ISD Debt,Sinking,Recr'!V:V, MATCH($B428, 'SD-ISD Debt,Sinking,Recr'!$B:$B, 0)), 0)</f>
        <v>0</v>
      </c>
      <c r="G428" s="154">
        <f>_xlfn.IFNA(INDEX('SD-ISD Debt,Sinking,Recr'!AI:AI, MATCH($B428, 'SD-ISD Debt,Sinking,Recr'!$B:$B, 0)), 0)</f>
        <v>0</v>
      </c>
      <c r="H428" s="154">
        <f>_xlfn.IFNA(INDEX('SD Hold Harmless'!N:N, MATCH($B428, 'SD Hold Harmless'!$B:$B, 0)), 0)</f>
        <v>0</v>
      </c>
      <c r="I428" s="154">
        <f>_xlfn.IFNA(INDEX('SD Out of Formula'!J:J, MATCH($B428, 'SD Out of Formula'!$B:$B, 0)), 0)</f>
        <v>0</v>
      </c>
      <c r="J428" s="154">
        <f>_xlfn.IFNA(INDEX('ISD Operating'!P:P, MATCH($B428, 'ISD Operating'!$B:$B, 0)), 0)</f>
        <v>0</v>
      </c>
      <c r="K428" s="154">
        <f>_xlfn.IFNA(INDEX('ISD Operating'!AA:AA, MATCH($B428, 'ISD Operating'!$B:$B, 0)), 0)</f>
        <v>0</v>
      </c>
      <c r="L428" s="154">
        <f>_xlfn.IFNA(INDEX('ISD Operating'!AL:AL, MATCH($B428, 'ISD Operating'!$B:$B, 0)), 0)</f>
        <v>0</v>
      </c>
      <c r="M428" s="154">
        <f>_xlfn.IFNA(INDEX('ISD Operating'!AW:AW, MATCH($B428, 'ISD Operating'!B:B, 0)), 0)</f>
        <v>0</v>
      </c>
      <c r="N428" s="155">
        <f t="shared" si="18"/>
        <v>8056.32</v>
      </c>
      <c r="O428" s="180" t="s">
        <v>1680</v>
      </c>
      <c r="P428" s="180">
        <f t="shared" si="19"/>
        <v>0</v>
      </c>
      <c r="Q428" s="180">
        <f t="shared" si="20"/>
        <v>8056.32</v>
      </c>
      <c r="R428" s="1"/>
    </row>
    <row r="429" spans="1:18" ht="12.75" x14ac:dyDescent="0.2">
      <c r="A429" s="159" t="s">
        <v>1330</v>
      </c>
      <c r="B429" s="156" t="s">
        <v>115</v>
      </c>
      <c r="C429" s="153" t="s">
        <v>6</v>
      </c>
      <c r="D429" s="200" t="s">
        <v>70</v>
      </c>
      <c r="E429" s="154">
        <f>_xlfn.IFNA(INDEX('SD-ISD Debt,Sinking,Recr'!K:K, MATCH($B429, 'SD-ISD Debt,Sinking,Recr'!$B:$B, 0)), 0)</f>
        <v>0</v>
      </c>
      <c r="F429" s="154">
        <f>_xlfn.IFNA(INDEX('SD-ISD Debt,Sinking,Recr'!V:V, MATCH($B429, 'SD-ISD Debt,Sinking,Recr'!$B:$B, 0)), 0)</f>
        <v>0</v>
      </c>
      <c r="G429" s="154">
        <f>_xlfn.IFNA(INDEX('SD-ISD Debt,Sinking,Recr'!AI:AI, MATCH($B429, 'SD-ISD Debt,Sinking,Recr'!$B:$B, 0)), 0)</f>
        <v>0</v>
      </c>
      <c r="H429" s="154">
        <f>_xlfn.IFNA(INDEX('SD Hold Harmless'!N:N, MATCH($B429, 'SD Hold Harmless'!$B:$B, 0)), 0)</f>
        <v>0</v>
      </c>
      <c r="I429" s="154">
        <f>_xlfn.IFNA(INDEX('SD Out of Formula'!J:J, MATCH($B429, 'SD Out of Formula'!$B:$B, 0)), 0)</f>
        <v>72.599999999999994</v>
      </c>
      <c r="J429" s="154">
        <f>_xlfn.IFNA(INDEX('ISD Operating'!P:P, MATCH($B429, 'ISD Operating'!$B:$B, 0)), 0)</f>
        <v>0</v>
      </c>
      <c r="K429" s="154">
        <f>_xlfn.IFNA(INDEX('ISD Operating'!AA:AA, MATCH($B429, 'ISD Operating'!$B:$B, 0)), 0)</f>
        <v>0</v>
      </c>
      <c r="L429" s="154">
        <f>_xlfn.IFNA(INDEX('ISD Operating'!AL:AL, MATCH($B429, 'ISD Operating'!$B:$B, 0)), 0)</f>
        <v>0</v>
      </c>
      <c r="M429" s="154">
        <f>_xlfn.IFNA(INDEX('ISD Operating'!AW:AW, MATCH($B429, 'ISD Operating'!B:B, 0)), 0)</f>
        <v>0</v>
      </c>
      <c r="N429" s="155">
        <f t="shared" si="18"/>
        <v>72.599999999999994</v>
      </c>
      <c r="O429" s="180" t="s">
        <v>1679</v>
      </c>
      <c r="P429" s="180">
        <f t="shared" si="19"/>
        <v>72.599999999999994</v>
      </c>
      <c r="Q429" s="180">
        <f t="shared" si="20"/>
        <v>0</v>
      </c>
      <c r="R429" s="1"/>
    </row>
    <row r="430" spans="1:18" ht="51" x14ac:dyDescent="0.2">
      <c r="A430" s="159" t="s">
        <v>778</v>
      </c>
      <c r="B430" s="152" t="s">
        <v>505</v>
      </c>
      <c r="C430" s="153" t="s">
        <v>29</v>
      </c>
      <c r="D430" s="200" t="s">
        <v>779</v>
      </c>
      <c r="E430" s="154">
        <f>_xlfn.IFNA(INDEX('SD-ISD Debt,Sinking,Recr'!K:K, MATCH($B430, 'SD-ISD Debt,Sinking,Recr'!$B:$B, 0)), 0)</f>
        <v>0</v>
      </c>
      <c r="F430" s="154">
        <f>_xlfn.IFNA(INDEX('SD-ISD Debt,Sinking,Recr'!V:V, MATCH($B430, 'SD-ISD Debt,Sinking,Recr'!$B:$B, 0)), 0)</f>
        <v>0</v>
      </c>
      <c r="G430" s="154">
        <f>_xlfn.IFNA(INDEX('SD-ISD Debt,Sinking,Recr'!AI:AI, MATCH($B430, 'SD-ISD Debt,Sinking,Recr'!$B:$B, 0)), 0)</f>
        <v>0</v>
      </c>
      <c r="H430" s="154">
        <f>_xlfn.IFNA(INDEX('SD Hold Harmless'!N:N, MATCH($B430, 'SD Hold Harmless'!$B:$B, 0)), 0)</f>
        <v>0</v>
      </c>
      <c r="I430" s="154">
        <f>_xlfn.IFNA(INDEX('SD Out of Formula'!J:J, MATCH($B430, 'SD Out of Formula'!$B:$B, 0)), 0)</f>
        <v>0</v>
      </c>
      <c r="J430" s="154">
        <f>_xlfn.IFNA(INDEX('ISD Operating'!P:P, MATCH($B430, 'ISD Operating'!$B:$B, 0)), 0)</f>
        <v>133069.43</v>
      </c>
      <c r="K430" s="154">
        <f>_xlfn.IFNA(INDEX('ISD Operating'!AA:AA, MATCH($B430, 'ISD Operating'!$B:$B, 0)), 0)</f>
        <v>1691826.21</v>
      </c>
      <c r="L430" s="154">
        <f>_xlfn.IFNA(INDEX('ISD Operating'!AL:AL, MATCH($B430, 'ISD Operating'!$B:$B, 0)), 0)</f>
        <v>414023.14</v>
      </c>
      <c r="M430" s="154">
        <f>_xlfn.IFNA(INDEX('ISD Operating'!AW:AW, MATCH($B430, 'ISD Operating'!B:B, 0)), 0)</f>
        <v>0</v>
      </c>
      <c r="N430" s="155">
        <f t="shared" si="18"/>
        <v>2238918.7799999998</v>
      </c>
      <c r="O430" s="180" t="s">
        <v>1679</v>
      </c>
      <c r="P430" s="180">
        <f t="shared" si="19"/>
        <v>2238918.7799999998</v>
      </c>
      <c r="Q430" s="180">
        <f t="shared" si="20"/>
        <v>0</v>
      </c>
      <c r="R430" s="1"/>
    </row>
    <row r="431" spans="1:18" ht="12.75" x14ac:dyDescent="0.2">
      <c r="A431" s="159" t="s">
        <v>1331</v>
      </c>
      <c r="B431" s="152" t="s">
        <v>118</v>
      </c>
      <c r="C431" s="153" t="s">
        <v>6</v>
      </c>
      <c r="D431" s="200" t="s">
        <v>41</v>
      </c>
      <c r="E431" s="154">
        <f>_xlfn.IFNA(INDEX('SD-ISD Debt,Sinking,Recr'!K:K, MATCH($B431, 'SD-ISD Debt,Sinking,Recr'!$B:$B, 0)), 0)</f>
        <v>7052.45</v>
      </c>
      <c r="F431" s="154">
        <f>_xlfn.IFNA(INDEX('SD-ISD Debt,Sinking,Recr'!V:V, MATCH($B431, 'SD-ISD Debt,Sinking,Recr'!$B:$B, 0)), 0)</f>
        <v>0</v>
      </c>
      <c r="G431" s="154">
        <f>_xlfn.IFNA(INDEX('SD-ISD Debt,Sinking,Recr'!AI:AI, MATCH($B431, 'SD-ISD Debt,Sinking,Recr'!$B:$B, 0)), 0)</f>
        <v>0</v>
      </c>
      <c r="H431" s="154">
        <f>_xlfn.IFNA(INDEX('SD Hold Harmless'!N:N, MATCH($B431, 'SD Hold Harmless'!$B:$B, 0)), 0)</f>
        <v>18232.12</v>
      </c>
      <c r="I431" s="154">
        <f>_xlfn.IFNA(INDEX('SD Out of Formula'!J:J, MATCH($B431, 'SD Out of Formula'!$B:$B, 0)), 0)</f>
        <v>0</v>
      </c>
      <c r="J431" s="154">
        <f>_xlfn.IFNA(INDEX('ISD Operating'!P:P, MATCH($B431, 'ISD Operating'!$B:$B, 0)), 0)</f>
        <v>0</v>
      </c>
      <c r="K431" s="154">
        <f>_xlfn.IFNA(INDEX('ISD Operating'!AA:AA, MATCH($B431, 'ISD Operating'!$B:$B, 0)), 0)</f>
        <v>0</v>
      </c>
      <c r="L431" s="154">
        <f>_xlfn.IFNA(INDEX('ISD Operating'!AL:AL, MATCH($B431, 'ISD Operating'!$B:$B, 0)), 0)</f>
        <v>0</v>
      </c>
      <c r="M431" s="154">
        <f>_xlfn.IFNA(INDEX('ISD Operating'!AW:AW, MATCH($B431, 'ISD Operating'!B:B, 0)), 0)</f>
        <v>0</v>
      </c>
      <c r="N431" s="155">
        <f t="shared" si="18"/>
        <v>25284.57</v>
      </c>
      <c r="O431" s="180" t="s">
        <v>1679</v>
      </c>
      <c r="P431" s="180">
        <f t="shared" si="19"/>
        <v>25284.57</v>
      </c>
      <c r="Q431" s="180">
        <f t="shared" si="20"/>
        <v>0</v>
      </c>
      <c r="R431" s="1"/>
    </row>
    <row r="432" spans="1:18" ht="12.75" x14ac:dyDescent="0.2">
      <c r="A432" s="159" t="s">
        <v>1332</v>
      </c>
      <c r="B432" s="152" t="s">
        <v>264</v>
      </c>
      <c r="C432" s="153" t="s">
        <v>6</v>
      </c>
      <c r="D432" s="200" t="s">
        <v>41</v>
      </c>
      <c r="E432" s="154">
        <f>_xlfn.IFNA(INDEX('SD-ISD Debt,Sinking,Recr'!K:K, MATCH($B432, 'SD-ISD Debt,Sinking,Recr'!$B:$B, 0)), 0)</f>
        <v>68667.97</v>
      </c>
      <c r="F432" s="154">
        <f>_xlfn.IFNA(INDEX('SD-ISD Debt,Sinking,Recr'!V:V, MATCH($B432, 'SD-ISD Debt,Sinking,Recr'!$B:$B, 0)), 0)</f>
        <v>0</v>
      </c>
      <c r="G432" s="154">
        <f>_xlfn.IFNA(INDEX('SD-ISD Debt,Sinking,Recr'!AI:AI, MATCH($B432, 'SD-ISD Debt,Sinking,Recr'!$B:$B, 0)), 0)</f>
        <v>0</v>
      </c>
      <c r="H432" s="154">
        <f>_xlfn.IFNA(INDEX('SD Hold Harmless'!N:N, MATCH($B432, 'SD Hold Harmless'!$B:$B, 0)), 0)</f>
        <v>0</v>
      </c>
      <c r="I432" s="154">
        <f>_xlfn.IFNA(INDEX('SD Out of Formula'!J:J, MATCH($B432, 'SD Out of Formula'!$B:$B, 0)), 0)</f>
        <v>0</v>
      </c>
      <c r="J432" s="154">
        <f>_xlfn.IFNA(INDEX('ISD Operating'!P:P, MATCH($B432, 'ISD Operating'!$B:$B, 0)), 0)</f>
        <v>0</v>
      </c>
      <c r="K432" s="154">
        <f>_xlfn.IFNA(INDEX('ISD Operating'!AA:AA, MATCH($B432, 'ISD Operating'!$B:$B, 0)), 0)</f>
        <v>0</v>
      </c>
      <c r="L432" s="154">
        <f>_xlfn.IFNA(INDEX('ISD Operating'!AL:AL, MATCH($B432, 'ISD Operating'!$B:$B, 0)), 0)</f>
        <v>0</v>
      </c>
      <c r="M432" s="154">
        <f>_xlfn.IFNA(INDEX('ISD Operating'!AW:AW, MATCH($B432, 'ISD Operating'!B:B, 0)), 0)</f>
        <v>0</v>
      </c>
      <c r="N432" s="155">
        <f t="shared" si="18"/>
        <v>68667.97</v>
      </c>
      <c r="O432" s="180" t="s">
        <v>1679</v>
      </c>
      <c r="P432" s="180">
        <f t="shared" si="19"/>
        <v>68667.97</v>
      </c>
      <c r="Q432" s="180">
        <f t="shared" si="20"/>
        <v>0</v>
      </c>
      <c r="R432" s="1"/>
    </row>
    <row r="433" spans="1:18" ht="12.75" x14ac:dyDescent="0.2">
      <c r="A433" s="159" t="s">
        <v>1333</v>
      </c>
      <c r="B433" s="152" t="s">
        <v>541</v>
      </c>
      <c r="C433" s="153" t="s">
        <v>6</v>
      </c>
      <c r="D433" s="200" t="s">
        <v>41</v>
      </c>
      <c r="E433" s="154">
        <f>_xlfn.IFNA(INDEX('SD-ISD Debt,Sinking,Recr'!K:K, MATCH($B433, 'SD-ISD Debt,Sinking,Recr'!$B:$B, 0)), 0)</f>
        <v>0</v>
      </c>
      <c r="F433" s="154">
        <f>_xlfn.IFNA(INDEX('SD-ISD Debt,Sinking,Recr'!V:V, MATCH($B433, 'SD-ISD Debt,Sinking,Recr'!$B:$B, 0)), 0)</f>
        <v>0</v>
      </c>
      <c r="G433" s="154">
        <f>_xlfn.IFNA(INDEX('SD-ISD Debt,Sinking,Recr'!AI:AI, MATCH($B433, 'SD-ISD Debt,Sinking,Recr'!$B:$B, 0)), 0)</f>
        <v>0</v>
      </c>
      <c r="H433" s="154">
        <f>_xlfn.IFNA(INDEX('SD Hold Harmless'!N:N, MATCH($B433, 'SD Hold Harmless'!$B:$B, 0)), 0)</f>
        <v>0</v>
      </c>
      <c r="I433" s="154">
        <f>_xlfn.IFNA(INDEX('SD Out of Formula'!J:J, MATCH($B433, 'SD Out of Formula'!$B:$B, 0)), 0)</f>
        <v>0</v>
      </c>
      <c r="J433" s="154">
        <f>_xlfn.IFNA(INDEX('ISD Operating'!P:P, MATCH($B433, 'ISD Operating'!$B:$B, 0)), 0)</f>
        <v>0</v>
      </c>
      <c r="K433" s="154">
        <f>_xlfn.IFNA(INDEX('ISD Operating'!AA:AA, MATCH($B433, 'ISD Operating'!$B:$B, 0)), 0)</f>
        <v>0</v>
      </c>
      <c r="L433" s="154">
        <f>_xlfn.IFNA(INDEX('ISD Operating'!AL:AL, MATCH($B433, 'ISD Operating'!$B:$B, 0)), 0)</f>
        <v>0</v>
      </c>
      <c r="M433" s="154">
        <f>_xlfn.IFNA(INDEX('ISD Operating'!AW:AW, MATCH($B433, 'ISD Operating'!B:B, 0)), 0)</f>
        <v>0</v>
      </c>
      <c r="N433" s="155">
        <f t="shared" si="18"/>
        <v>0</v>
      </c>
      <c r="O433" s="180" t="s">
        <v>1573</v>
      </c>
      <c r="P433" s="180">
        <f t="shared" si="19"/>
        <v>0</v>
      </c>
      <c r="Q433" s="180">
        <f t="shared" si="20"/>
        <v>0</v>
      </c>
      <c r="R433" s="1"/>
    </row>
    <row r="434" spans="1:18" ht="12.75" x14ac:dyDescent="0.2">
      <c r="A434" s="159" t="s">
        <v>1334</v>
      </c>
      <c r="B434" s="152" t="s">
        <v>569</v>
      </c>
      <c r="C434" s="153" t="s">
        <v>6</v>
      </c>
      <c r="D434" s="200" t="s">
        <v>41</v>
      </c>
      <c r="E434" s="154">
        <f>_xlfn.IFNA(INDEX('SD-ISD Debt,Sinking,Recr'!K:K, MATCH($B434, 'SD-ISD Debt,Sinking,Recr'!$B:$B, 0)), 0)</f>
        <v>54034.73</v>
      </c>
      <c r="F434" s="154">
        <f>_xlfn.IFNA(INDEX('SD-ISD Debt,Sinking,Recr'!V:V, MATCH($B434, 'SD-ISD Debt,Sinking,Recr'!$B:$B, 0)), 0)</f>
        <v>0</v>
      </c>
      <c r="G434" s="154">
        <f>_xlfn.IFNA(INDEX('SD-ISD Debt,Sinking,Recr'!AI:AI, MATCH($B434, 'SD-ISD Debt,Sinking,Recr'!$B:$B, 0)), 0)</f>
        <v>0</v>
      </c>
      <c r="H434" s="154">
        <f>_xlfn.IFNA(INDEX('SD Hold Harmless'!N:N, MATCH($B434, 'SD Hold Harmless'!$B:$B, 0)), 0)</f>
        <v>36163.72</v>
      </c>
      <c r="I434" s="154">
        <f>_xlfn.IFNA(INDEX('SD Out of Formula'!J:J, MATCH($B434, 'SD Out of Formula'!$B:$B, 0)), 0)</f>
        <v>0</v>
      </c>
      <c r="J434" s="154">
        <f>_xlfn.IFNA(INDEX('ISD Operating'!P:P, MATCH($B434, 'ISD Operating'!$B:$B, 0)), 0)</f>
        <v>0</v>
      </c>
      <c r="K434" s="154">
        <f>_xlfn.IFNA(INDEX('ISD Operating'!AA:AA, MATCH($B434, 'ISD Operating'!$B:$B, 0)), 0)</f>
        <v>0</v>
      </c>
      <c r="L434" s="154">
        <f>_xlfn.IFNA(INDEX('ISD Operating'!AL:AL, MATCH($B434, 'ISD Operating'!$B:$B, 0)), 0)</f>
        <v>0</v>
      </c>
      <c r="M434" s="154">
        <f>_xlfn.IFNA(INDEX('ISD Operating'!AW:AW, MATCH($B434, 'ISD Operating'!B:B, 0)), 0)</f>
        <v>0</v>
      </c>
      <c r="N434" s="155">
        <f t="shared" si="18"/>
        <v>90198.450000000012</v>
      </c>
      <c r="O434" s="180" t="s">
        <v>1679</v>
      </c>
      <c r="P434" s="180">
        <f t="shared" si="19"/>
        <v>90198.450000000012</v>
      </c>
      <c r="Q434" s="180">
        <f t="shared" si="20"/>
        <v>0</v>
      </c>
      <c r="R434" s="1"/>
    </row>
    <row r="435" spans="1:18" ht="12.75" x14ac:dyDescent="0.2">
      <c r="A435" s="159" t="s">
        <v>1335</v>
      </c>
      <c r="B435" s="152" t="s">
        <v>106</v>
      </c>
      <c r="C435" s="153" t="s">
        <v>6</v>
      </c>
      <c r="D435" s="200" t="s">
        <v>41</v>
      </c>
      <c r="E435" s="154">
        <f>_xlfn.IFNA(INDEX('SD-ISD Debt,Sinking,Recr'!K:K, MATCH($B435, 'SD-ISD Debt,Sinking,Recr'!$B:$B, 0)), 0)</f>
        <v>12256.21</v>
      </c>
      <c r="F435" s="154">
        <f>_xlfn.IFNA(INDEX('SD-ISD Debt,Sinking,Recr'!V:V, MATCH($B435, 'SD-ISD Debt,Sinking,Recr'!$B:$B, 0)), 0)</f>
        <v>2778.75</v>
      </c>
      <c r="G435" s="154">
        <f>_xlfn.IFNA(INDEX('SD-ISD Debt,Sinking,Recr'!AI:AI, MATCH($B435, 'SD-ISD Debt,Sinking,Recr'!$B:$B, 0)), 0)</f>
        <v>0</v>
      </c>
      <c r="H435" s="154">
        <f>_xlfn.IFNA(INDEX('SD Hold Harmless'!N:N, MATCH($B435, 'SD Hold Harmless'!$B:$B, 0)), 0)</f>
        <v>0</v>
      </c>
      <c r="I435" s="154">
        <f>_xlfn.IFNA(INDEX('SD Out of Formula'!J:J, MATCH($B435, 'SD Out of Formula'!$B:$B, 0)), 0)</f>
        <v>0</v>
      </c>
      <c r="J435" s="154">
        <f>_xlfn.IFNA(INDEX('ISD Operating'!P:P, MATCH($B435, 'ISD Operating'!$B:$B, 0)), 0)</f>
        <v>0</v>
      </c>
      <c r="K435" s="154">
        <f>_xlfn.IFNA(INDEX('ISD Operating'!AA:AA, MATCH($B435, 'ISD Operating'!$B:$B, 0)), 0)</f>
        <v>0</v>
      </c>
      <c r="L435" s="154">
        <f>_xlfn.IFNA(INDEX('ISD Operating'!AL:AL, MATCH($B435, 'ISD Operating'!$B:$B, 0)), 0)</f>
        <v>0</v>
      </c>
      <c r="M435" s="154">
        <f>_xlfn.IFNA(INDEX('ISD Operating'!AW:AW, MATCH($B435, 'ISD Operating'!B:B, 0)), 0)</f>
        <v>0</v>
      </c>
      <c r="N435" s="155">
        <f t="shared" si="18"/>
        <v>15034.96</v>
      </c>
      <c r="O435" s="180" t="s">
        <v>1679</v>
      </c>
      <c r="P435" s="180">
        <f t="shared" si="19"/>
        <v>15034.96</v>
      </c>
      <c r="Q435" s="180">
        <f t="shared" si="20"/>
        <v>0</v>
      </c>
      <c r="R435" s="1"/>
    </row>
    <row r="436" spans="1:18" ht="12.75" x14ac:dyDescent="0.2">
      <c r="A436" s="159" t="s">
        <v>1336</v>
      </c>
      <c r="B436" s="152" t="s">
        <v>593</v>
      </c>
      <c r="C436" s="153" t="s">
        <v>6</v>
      </c>
      <c r="D436" s="200" t="s">
        <v>41</v>
      </c>
      <c r="E436" s="154">
        <f>_xlfn.IFNA(INDEX('SD-ISD Debt,Sinking,Recr'!K:K, MATCH($B436, 'SD-ISD Debt,Sinking,Recr'!$B:$B, 0)), 0)</f>
        <v>0</v>
      </c>
      <c r="F436" s="154">
        <f>_xlfn.IFNA(INDEX('SD-ISD Debt,Sinking,Recr'!V:V, MATCH($B436, 'SD-ISD Debt,Sinking,Recr'!$B:$B, 0)), 0)</f>
        <v>0</v>
      </c>
      <c r="G436" s="154">
        <f>_xlfn.IFNA(INDEX('SD-ISD Debt,Sinking,Recr'!AI:AI, MATCH($B436, 'SD-ISD Debt,Sinking,Recr'!$B:$B, 0)), 0)</f>
        <v>0</v>
      </c>
      <c r="H436" s="154">
        <f>_xlfn.IFNA(INDEX('SD Hold Harmless'!N:N, MATCH($B436, 'SD Hold Harmless'!$B:$B, 0)), 0)</f>
        <v>355717.37</v>
      </c>
      <c r="I436" s="154">
        <f>_xlfn.IFNA(INDEX('SD Out of Formula'!J:J, MATCH($B436, 'SD Out of Formula'!$B:$B, 0)), 0)</f>
        <v>0</v>
      </c>
      <c r="J436" s="154">
        <f>_xlfn.IFNA(INDEX('ISD Operating'!P:P, MATCH($B436, 'ISD Operating'!$B:$B, 0)), 0)</f>
        <v>0</v>
      </c>
      <c r="K436" s="154">
        <f>_xlfn.IFNA(INDEX('ISD Operating'!AA:AA, MATCH($B436, 'ISD Operating'!$B:$B, 0)), 0)</f>
        <v>0</v>
      </c>
      <c r="L436" s="154">
        <f>_xlfn.IFNA(INDEX('ISD Operating'!AL:AL, MATCH($B436, 'ISD Operating'!$B:$B, 0)), 0)</f>
        <v>0</v>
      </c>
      <c r="M436" s="154">
        <f>_xlfn.IFNA(INDEX('ISD Operating'!AW:AW, MATCH($B436, 'ISD Operating'!B:B, 0)), 0)</f>
        <v>0</v>
      </c>
      <c r="N436" s="155">
        <f t="shared" si="18"/>
        <v>355717.37</v>
      </c>
      <c r="O436" s="180" t="s">
        <v>1679</v>
      </c>
      <c r="P436" s="180">
        <f t="shared" si="19"/>
        <v>355717.37</v>
      </c>
      <c r="Q436" s="180">
        <f t="shared" si="20"/>
        <v>0</v>
      </c>
      <c r="R436" s="1"/>
    </row>
    <row r="437" spans="1:18" ht="12.75" x14ac:dyDescent="0.2">
      <c r="A437" s="159" t="s">
        <v>1337</v>
      </c>
      <c r="B437" s="152" t="s">
        <v>66</v>
      </c>
      <c r="C437" s="153" t="s">
        <v>6</v>
      </c>
      <c r="D437" s="200" t="s">
        <v>41</v>
      </c>
      <c r="E437" s="154">
        <f>_xlfn.IFNA(INDEX('SD-ISD Debt,Sinking,Recr'!K:K, MATCH($B437, 'SD-ISD Debt,Sinking,Recr'!$B:$B, 0)), 0)</f>
        <v>0</v>
      </c>
      <c r="F437" s="154">
        <f>_xlfn.IFNA(INDEX('SD-ISD Debt,Sinking,Recr'!V:V, MATCH($B437, 'SD-ISD Debt,Sinking,Recr'!$B:$B, 0)), 0)</f>
        <v>35072</v>
      </c>
      <c r="G437" s="154">
        <f>_xlfn.IFNA(INDEX('SD-ISD Debt,Sinking,Recr'!AI:AI, MATCH($B437, 'SD-ISD Debt,Sinking,Recr'!$B:$B, 0)), 0)</f>
        <v>0</v>
      </c>
      <c r="H437" s="154">
        <f>_xlfn.IFNA(INDEX('SD Hold Harmless'!N:N, MATCH($B437, 'SD Hold Harmless'!$B:$B, 0)), 0)</f>
        <v>0</v>
      </c>
      <c r="I437" s="154">
        <f>_xlfn.IFNA(INDEX('SD Out of Formula'!J:J, MATCH($B437, 'SD Out of Formula'!$B:$B, 0)), 0)</f>
        <v>0</v>
      </c>
      <c r="J437" s="154">
        <f>_xlfn.IFNA(INDEX('ISD Operating'!P:P, MATCH($B437, 'ISD Operating'!$B:$B, 0)), 0)</f>
        <v>0</v>
      </c>
      <c r="K437" s="154">
        <f>_xlfn.IFNA(INDEX('ISD Operating'!AA:AA, MATCH($B437, 'ISD Operating'!$B:$B, 0)), 0)</f>
        <v>0</v>
      </c>
      <c r="L437" s="154">
        <f>_xlfn.IFNA(INDEX('ISD Operating'!AL:AL, MATCH($B437, 'ISD Operating'!$B:$B, 0)), 0)</f>
        <v>0</v>
      </c>
      <c r="M437" s="154">
        <f>_xlfn.IFNA(INDEX('ISD Operating'!AW:AW, MATCH($B437, 'ISD Operating'!B:B, 0)), 0)</f>
        <v>0</v>
      </c>
      <c r="N437" s="155">
        <f t="shared" si="18"/>
        <v>35072</v>
      </c>
      <c r="O437" s="180" t="s">
        <v>1679</v>
      </c>
      <c r="P437" s="180">
        <f t="shared" si="19"/>
        <v>35072</v>
      </c>
      <c r="Q437" s="180">
        <f t="shared" si="20"/>
        <v>0</v>
      </c>
      <c r="R437" s="1"/>
    </row>
    <row r="438" spans="1:18" ht="12.75" x14ac:dyDescent="0.2">
      <c r="A438" s="159" t="s">
        <v>1338</v>
      </c>
      <c r="B438" s="152" t="s">
        <v>120</v>
      </c>
      <c r="C438" s="153" t="s">
        <v>6</v>
      </c>
      <c r="D438" s="200" t="s">
        <v>41</v>
      </c>
      <c r="E438" s="154">
        <f>_xlfn.IFNA(INDEX('SD-ISD Debt,Sinking,Recr'!K:K, MATCH($B438, 'SD-ISD Debt,Sinking,Recr'!$B:$B, 0)), 0)</f>
        <v>0</v>
      </c>
      <c r="F438" s="154">
        <f>_xlfn.IFNA(INDEX('SD-ISD Debt,Sinking,Recr'!V:V, MATCH($B438, 'SD-ISD Debt,Sinking,Recr'!$B:$B, 0)), 0)</f>
        <v>0</v>
      </c>
      <c r="G438" s="154">
        <f>_xlfn.IFNA(INDEX('SD-ISD Debt,Sinking,Recr'!AI:AI, MATCH($B438, 'SD-ISD Debt,Sinking,Recr'!$B:$B, 0)), 0)</f>
        <v>0</v>
      </c>
      <c r="H438" s="154">
        <f>_xlfn.IFNA(INDEX('SD Hold Harmless'!N:N, MATCH($B438, 'SD Hold Harmless'!$B:$B, 0)), 0)</f>
        <v>0</v>
      </c>
      <c r="I438" s="154">
        <f>_xlfn.IFNA(INDEX('SD Out of Formula'!J:J, MATCH($B438, 'SD Out of Formula'!$B:$B, 0)), 0)</f>
        <v>0</v>
      </c>
      <c r="J438" s="154">
        <f>_xlfn.IFNA(INDEX('ISD Operating'!P:P, MATCH($B438, 'ISD Operating'!$B:$B, 0)), 0)</f>
        <v>0</v>
      </c>
      <c r="K438" s="154">
        <f>_xlfn.IFNA(INDEX('ISD Operating'!AA:AA, MATCH($B438, 'ISD Operating'!$B:$B, 0)), 0)</f>
        <v>0</v>
      </c>
      <c r="L438" s="154">
        <f>_xlfn.IFNA(INDEX('ISD Operating'!AL:AL, MATCH($B438, 'ISD Operating'!$B:$B, 0)), 0)</f>
        <v>0</v>
      </c>
      <c r="M438" s="154">
        <f>_xlfn.IFNA(INDEX('ISD Operating'!AW:AW, MATCH($B438, 'ISD Operating'!B:B, 0)), 0)</f>
        <v>0</v>
      </c>
      <c r="N438" s="155">
        <f t="shared" si="18"/>
        <v>0</v>
      </c>
      <c r="O438" s="180" t="s">
        <v>1573</v>
      </c>
      <c r="P438" s="180">
        <f t="shared" si="19"/>
        <v>0</v>
      </c>
      <c r="Q438" s="180">
        <f t="shared" si="20"/>
        <v>0</v>
      </c>
      <c r="R438" s="1"/>
    </row>
    <row r="439" spans="1:18" ht="12.75" x14ac:dyDescent="0.2">
      <c r="A439" s="159" t="s">
        <v>1339</v>
      </c>
      <c r="B439" s="152" t="s">
        <v>191</v>
      </c>
      <c r="C439" s="153" t="s">
        <v>6</v>
      </c>
      <c r="D439" s="200" t="s">
        <v>1340</v>
      </c>
      <c r="E439" s="154">
        <f>_xlfn.IFNA(INDEX('SD-ISD Debt,Sinking,Recr'!K:K, MATCH($B439, 'SD-ISD Debt,Sinking,Recr'!$B:$B, 0)), 0)</f>
        <v>0</v>
      </c>
      <c r="F439" s="154">
        <f>_xlfn.IFNA(INDEX('SD-ISD Debt,Sinking,Recr'!V:V, MATCH($B439, 'SD-ISD Debt,Sinking,Recr'!$B:$B, 0)), 0)</f>
        <v>25114.39</v>
      </c>
      <c r="G439" s="154">
        <f>_xlfn.IFNA(INDEX('SD-ISD Debt,Sinking,Recr'!AI:AI, MATCH($B439, 'SD-ISD Debt,Sinking,Recr'!$B:$B, 0)), 0)</f>
        <v>0</v>
      </c>
      <c r="H439" s="154">
        <f>_xlfn.IFNA(INDEX('SD Hold Harmless'!N:N, MATCH($B439, 'SD Hold Harmless'!$B:$B, 0)), 0)</f>
        <v>0</v>
      </c>
      <c r="I439" s="154">
        <f>_xlfn.IFNA(INDEX('SD Out of Formula'!J:J, MATCH($B439, 'SD Out of Formula'!$B:$B, 0)), 0)</f>
        <v>0</v>
      </c>
      <c r="J439" s="154">
        <f>_xlfn.IFNA(INDEX('ISD Operating'!P:P, MATCH($B439, 'ISD Operating'!$B:$B, 0)), 0)</f>
        <v>0</v>
      </c>
      <c r="K439" s="154">
        <f>_xlfn.IFNA(INDEX('ISD Operating'!AA:AA, MATCH($B439, 'ISD Operating'!$B:$B, 0)), 0)</f>
        <v>0</v>
      </c>
      <c r="L439" s="154">
        <f>_xlfn.IFNA(INDEX('ISD Operating'!AL:AL, MATCH($B439, 'ISD Operating'!$B:$B, 0)), 0)</f>
        <v>0</v>
      </c>
      <c r="M439" s="154">
        <f>_xlfn.IFNA(INDEX('ISD Operating'!AW:AW, MATCH($B439, 'ISD Operating'!B:B, 0)), 0)</f>
        <v>0</v>
      </c>
      <c r="N439" s="155">
        <f t="shared" si="18"/>
        <v>25114.39</v>
      </c>
      <c r="O439" s="180" t="s">
        <v>1679</v>
      </c>
      <c r="P439" s="180">
        <f t="shared" si="19"/>
        <v>25114.39</v>
      </c>
      <c r="Q439" s="180">
        <f t="shared" si="20"/>
        <v>0</v>
      </c>
      <c r="R439" s="1"/>
    </row>
    <row r="440" spans="1:18" ht="12.75" x14ac:dyDescent="0.2">
      <c r="A440" s="159" t="s">
        <v>1341</v>
      </c>
      <c r="B440" s="152" t="s">
        <v>503</v>
      </c>
      <c r="C440" s="153" t="s">
        <v>6</v>
      </c>
      <c r="D440" s="200" t="s">
        <v>41</v>
      </c>
      <c r="E440" s="154">
        <f>_xlfn.IFNA(INDEX('SD-ISD Debt,Sinking,Recr'!K:K, MATCH($B440, 'SD-ISD Debt,Sinking,Recr'!$B:$B, 0)), 0)</f>
        <v>0</v>
      </c>
      <c r="F440" s="154">
        <f>_xlfn.IFNA(INDEX('SD-ISD Debt,Sinking,Recr'!V:V, MATCH($B440, 'SD-ISD Debt,Sinking,Recr'!$B:$B, 0)), 0)</f>
        <v>0</v>
      </c>
      <c r="G440" s="154">
        <f>_xlfn.IFNA(INDEX('SD-ISD Debt,Sinking,Recr'!AI:AI, MATCH($B440, 'SD-ISD Debt,Sinking,Recr'!$B:$B, 0)), 0)</f>
        <v>0</v>
      </c>
      <c r="H440" s="154">
        <f>_xlfn.IFNA(INDEX('SD Hold Harmless'!N:N, MATCH($B440, 'SD Hold Harmless'!$B:$B, 0)), 0)</f>
        <v>0</v>
      </c>
      <c r="I440" s="154">
        <f>_xlfn.IFNA(INDEX('SD Out of Formula'!J:J, MATCH($B440, 'SD Out of Formula'!$B:$B, 0)), 0)</f>
        <v>0</v>
      </c>
      <c r="J440" s="154">
        <f>_xlfn.IFNA(INDEX('ISD Operating'!P:P, MATCH($B440, 'ISD Operating'!$B:$B, 0)), 0)</f>
        <v>0</v>
      </c>
      <c r="K440" s="154">
        <f>_xlfn.IFNA(INDEX('ISD Operating'!AA:AA, MATCH($B440, 'ISD Operating'!$B:$B, 0)), 0)</f>
        <v>0</v>
      </c>
      <c r="L440" s="154">
        <f>_xlfn.IFNA(INDEX('ISD Operating'!AL:AL, MATCH($B440, 'ISD Operating'!$B:$B, 0)), 0)</f>
        <v>0</v>
      </c>
      <c r="M440" s="154">
        <f>_xlfn.IFNA(INDEX('ISD Operating'!AW:AW, MATCH($B440, 'ISD Operating'!B:B, 0)), 0)</f>
        <v>0</v>
      </c>
      <c r="N440" s="155">
        <f t="shared" si="18"/>
        <v>0</v>
      </c>
      <c r="O440" s="180" t="s">
        <v>1573</v>
      </c>
      <c r="P440" s="180">
        <f t="shared" si="19"/>
        <v>0</v>
      </c>
      <c r="Q440" s="180">
        <f t="shared" si="20"/>
        <v>0</v>
      </c>
      <c r="R440" s="1"/>
    </row>
    <row r="441" spans="1:18" ht="12.75" x14ac:dyDescent="0.2">
      <c r="A441" s="159" t="s">
        <v>1342</v>
      </c>
      <c r="B441" s="152" t="s">
        <v>523</v>
      </c>
      <c r="C441" s="153" t="s">
        <v>6</v>
      </c>
      <c r="D441" s="200" t="s">
        <v>1343</v>
      </c>
      <c r="E441" s="154">
        <f>_xlfn.IFNA(INDEX('SD-ISD Debt,Sinking,Recr'!K:K, MATCH($B441, 'SD-ISD Debt,Sinking,Recr'!$B:$B, 0)), 0)</f>
        <v>138630.79</v>
      </c>
      <c r="F441" s="154">
        <f>_xlfn.IFNA(INDEX('SD-ISD Debt,Sinking,Recr'!V:V, MATCH($B441, 'SD-ISD Debt,Sinking,Recr'!$B:$B, 0)), 0)</f>
        <v>0</v>
      </c>
      <c r="G441" s="154">
        <f>_xlfn.IFNA(INDEX('SD-ISD Debt,Sinking,Recr'!AI:AI, MATCH($B441, 'SD-ISD Debt,Sinking,Recr'!$B:$B, 0)), 0)</f>
        <v>0</v>
      </c>
      <c r="H441" s="154">
        <f>_xlfn.IFNA(INDEX('SD Hold Harmless'!N:N, MATCH($B441, 'SD Hold Harmless'!$B:$B, 0)), 0)</f>
        <v>0</v>
      </c>
      <c r="I441" s="154">
        <f>_xlfn.IFNA(INDEX('SD Out of Formula'!J:J, MATCH($B441, 'SD Out of Formula'!$B:$B, 0)), 0)</f>
        <v>0</v>
      </c>
      <c r="J441" s="154">
        <f>_xlfn.IFNA(INDEX('ISD Operating'!P:P, MATCH($B441, 'ISD Operating'!$B:$B, 0)), 0)</f>
        <v>0</v>
      </c>
      <c r="K441" s="154">
        <f>_xlfn.IFNA(INDEX('ISD Operating'!AA:AA, MATCH($B441, 'ISD Operating'!$B:$B, 0)), 0)</f>
        <v>0</v>
      </c>
      <c r="L441" s="154">
        <f>_xlfn.IFNA(INDEX('ISD Operating'!AL:AL, MATCH($B441, 'ISD Operating'!$B:$B, 0)), 0)</f>
        <v>0</v>
      </c>
      <c r="M441" s="154">
        <f>_xlfn.IFNA(INDEX('ISD Operating'!AW:AW, MATCH($B441, 'ISD Operating'!B:B, 0)), 0)</f>
        <v>0</v>
      </c>
      <c r="N441" s="155">
        <f t="shared" si="18"/>
        <v>138630.79</v>
      </c>
      <c r="O441" s="180" t="s">
        <v>1679</v>
      </c>
      <c r="P441" s="180">
        <f t="shared" si="19"/>
        <v>138630.79</v>
      </c>
      <c r="Q441" s="180">
        <f t="shared" si="20"/>
        <v>0</v>
      </c>
      <c r="R441" s="1"/>
    </row>
    <row r="442" spans="1:18" ht="12.75" x14ac:dyDescent="0.2">
      <c r="A442" s="159" t="s">
        <v>1344</v>
      </c>
      <c r="B442" s="152" t="s">
        <v>329</v>
      </c>
      <c r="C442" s="153" t="s">
        <v>6</v>
      </c>
      <c r="D442" s="200" t="s">
        <v>41</v>
      </c>
      <c r="E442" s="154">
        <f>_xlfn.IFNA(INDEX('SD-ISD Debt,Sinking,Recr'!K:K, MATCH($B442, 'SD-ISD Debt,Sinking,Recr'!$B:$B, 0)), 0)</f>
        <v>42795.51</v>
      </c>
      <c r="F442" s="154">
        <f>_xlfn.IFNA(INDEX('SD-ISD Debt,Sinking,Recr'!V:V, MATCH($B442, 'SD-ISD Debt,Sinking,Recr'!$B:$B, 0)), 0)</f>
        <v>3072.69</v>
      </c>
      <c r="G442" s="154">
        <f>_xlfn.IFNA(INDEX('SD-ISD Debt,Sinking,Recr'!AI:AI, MATCH($B442, 'SD-ISD Debt,Sinking,Recr'!$B:$B, 0)), 0)</f>
        <v>0</v>
      </c>
      <c r="H442" s="154">
        <f>_xlfn.IFNA(INDEX('SD Hold Harmless'!N:N, MATCH($B442, 'SD Hold Harmless'!$B:$B, 0)), 0)</f>
        <v>0</v>
      </c>
      <c r="I442" s="154">
        <f>_xlfn.IFNA(INDEX('SD Out of Formula'!J:J, MATCH($B442, 'SD Out of Formula'!$B:$B, 0)), 0)</f>
        <v>0</v>
      </c>
      <c r="J442" s="154">
        <f>_xlfn.IFNA(INDEX('ISD Operating'!P:P, MATCH($B442, 'ISD Operating'!$B:$B, 0)), 0)</f>
        <v>0</v>
      </c>
      <c r="K442" s="154">
        <f>_xlfn.IFNA(INDEX('ISD Operating'!AA:AA, MATCH($B442, 'ISD Operating'!$B:$B, 0)), 0)</f>
        <v>0</v>
      </c>
      <c r="L442" s="154">
        <f>_xlfn.IFNA(INDEX('ISD Operating'!AL:AL, MATCH($B442, 'ISD Operating'!$B:$B, 0)), 0)</f>
        <v>0</v>
      </c>
      <c r="M442" s="154">
        <f>_xlfn.IFNA(INDEX('ISD Operating'!AW:AW, MATCH($B442, 'ISD Operating'!B:B, 0)), 0)</f>
        <v>0</v>
      </c>
      <c r="N442" s="155">
        <f t="shared" si="18"/>
        <v>45868.200000000004</v>
      </c>
      <c r="O442" s="180" t="s">
        <v>1679</v>
      </c>
      <c r="P442" s="180">
        <f t="shared" si="19"/>
        <v>45868.200000000004</v>
      </c>
      <c r="Q442" s="180">
        <f t="shared" si="20"/>
        <v>0</v>
      </c>
      <c r="R442" s="1"/>
    </row>
    <row r="443" spans="1:18" ht="12.75" x14ac:dyDescent="0.2">
      <c r="A443" s="159" t="s">
        <v>1345</v>
      </c>
      <c r="B443" s="152" t="s">
        <v>422</v>
      </c>
      <c r="C443" s="153" t="s">
        <v>6</v>
      </c>
      <c r="D443" s="200" t="s">
        <v>41</v>
      </c>
      <c r="E443" s="154">
        <f>_xlfn.IFNA(INDEX('SD-ISD Debt,Sinking,Recr'!K:K, MATCH($B443, 'SD-ISD Debt,Sinking,Recr'!$B:$B, 0)), 0)</f>
        <v>40587.01</v>
      </c>
      <c r="F443" s="154">
        <f>_xlfn.IFNA(INDEX('SD-ISD Debt,Sinking,Recr'!V:V, MATCH($B443, 'SD-ISD Debt,Sinking,Recr'!$B:$B, 0)), 0)</f>
        <v>0</v>
      </c>
      <c r="G443" s="154">
        <f>_xlfn.IFNA(INDEX('SD-ISD Debt,Sinking,Recr'!AI:AI, MATCH($B443, 'SD-ISD Debt,Sinking,Recr'!$B:$B, 0)), 0)</f>
        <v>0</v>
      </c>
      <c r="H443" s="154">
        <f>_xlfn.IFNA(INDEX('SD Hold Harmless'!N:N, MATCH($B443, 'SD Hold Harmless'!$B:$B, 0)), 0)</f>
        <v>0</v>
      </c>
      <c r="I443" s="154">
        <f>_xlfn.IFNA(INDEX('SD Out of Formula'!J:J, MATCH($B443, 'SD Out of Formula'!$B:$B, 0)), 0)</f>
        <v>0</v>
      </c>
      <c r="J443" s="154">
        <f>_xlfn.IFNA(INDEX('ISD Operating'!P:P, MATCH($B443, 'ISD Operating'!$B:$B, 0)), 0)</f>
        <v>0</v>
      </c>
      <c r="K443" s="154">
        <f>_xlfn.IFNA(INDEX('ISD Operating'!AA:AA, MATCH($B443, 'ISD Operating'!$B:$B, 0)), 0)</f>
        <v>0</v>
      </c>
      <c r="L443" s="154">
        <f>_xlfn.IFNA(INDEX('ISD Operating'!AL:AL, MATCH($B443, 'ISD Operating'!$B:$B, 0)), 0)</f>
        <v>0</v>
      </c>
      <c r="M443" s="154">
        <f>_xlfn.IFNA(INDEX('ISD Operating'!AW:AW, MATCH($B443, 'ISD Operating'!B:B, 0)), 0)</f>
        <v>0</v>
      </c>
      <c r="N443" s="155">
        <f t="shared" si="18"/>
        <v>40587.01</v>
      </c>
      <c r="O443" s="180" t="s">
        <v>1679</v>
      </c>
      <c r="P443" s="180">
        <f t="shared" si="19"/>
        <v>40587.01</v>
      </c>
      <c r="Q443" s="180">
        <f t="shared" si="20"/>
        <v>0</v>
      </c>
      <c r="R443" s="1"/>
    </row>
    <row r="444" spans="1:18" ht="12.75" x14ac:dyDescent="0.2">
      <c r="A444" s="159" t="s">
        <v>1346</v>
      </c>
      <c r="B444" s="152" t="s">
        <v>626</v>
      </c>
      <c r="C444" s="153" t="s">
        <v>6</v>
      </c>
      <c r="D444" s="200" t="s">
        <v>41</v>
      </c>
      <c r="E444" s="154">
        <f>_xlfn.IFNA(INDEX('SD-ISD Debt,Sinking,Recr'!K:K, MATCH($B444, 'SD-ISD Debt,Sinking,Recr'!$B:$B, 0)), 0)</f>
        <v>71413.53</v>
      </c>
      <c r="F444" s="154">
        <f>_xlfn.IFNA(INDEX('SD-ISD Debt,Sinking,Recr'!V:V, MATCH($B444, 'SD-ISD Debt,Sinking,Recr'!$B:$B, 0)), 0)</f>
        <v>0</v>
      </c>
      <c r="G444" s="154">
        <f>_xlfn.IFNA(INDEX('SD-ISD Debt,Sinking,Recr'!AI:AI, MATCH($B444, 'SD-ISD Debt,Sinking,Recr'!$B:$B, 0)), 0)</f>
        <v>0</v>
      </c>
      <c r="H444" s="154">
        <f>_xlfn.IFNA(INDEX('SD Hold Harmless'!N:N, MATCH($B444, 'SD Hold Harmless'!$B:$B, 0)), 0)</f>
        <v>172307.32</v>
      </c>
      <c r="I444" s="154">
        <f>_xlfn.IFNA(INDEX('SD Out of Formula'!J:J, MATCH($B444, 'SD Out of Formula'!$B:$B, 0)), 0)</f>
        <v>0</v>
      </c>
      <c r="J444" s="154">
        <f>_xlfn.IFNA(INDEX('ISD Operating'!P:P, MATCH($B444, 'ISD Operating'!$B:$B, 0)), 0)</f>
        <v>0</v>
      </c>
      <c r="K444" s="154">
        <f>_xlfn.IFNA(INDEX('ISD Operating'!AA:AA, MATCH($B444, 'ISD Operating'!$B:$B, 0)), 0)</f>
        <v>0</v>
      </c>
      <c r="L444" s="154">
        <f>_xlfn.IFNA(INDEX('ISD Operating'!AL:AL, MATCH($B444, 'ISD Operating'!$B:$B, 0)), 0)</f>
        <v>0</v>
      </c>
      <c r="M444" s="154">
        <f>_xlfn.IFNA(INDEX('ISD Operating'!AW:AW, MATCH($B444, 'ISD Operating'!B:B, 0)), 0)</f>
        <v>0</v>
      </c>
      <c r="N444" s="155">
        <f t="shared" si="18"/>
        <v>243720.85</v>
      </c>
      <c r="O444" s="180" t="s">
        <v>1679</v>
      </c>
      <c r="P444" s="180">
        <f t="shared" si="19"/>
        <v>243720.85</v>
      </c>
      <c r="Q444" s="180">
        <f t="shared" si="20"/>
        <v>0</v>
      </c>
      <c r="R444" s="1"/>
    </row>
    <row r="445" spans="1:18" ht="12.75" x14ac:dyDescent="0.2">
      <c r="A445" s="159" t="s">
        <v>1347</v>
      </c>
      <c r="B445" s="152" t="s">
        <v>657</v>
      </c>
      <c r="C445" s="153" t="s">
        <v>6</v>
      </c>
      <c r="D445" s="200" t="s">
        <v>41</v>
      </c>
      <c r="E445" s="154">
        <f>_xlfn.IFNA(INDEX('SD-ISD Debt,Sinking,Recr'!K:K, MATCH($B445, 'SD-ISD Debt,Sinking,Recr'!$B:$B, 0)), 0)</f>
        <v>42827.839999999997</v>
      </c>
      <c r="F445" s="154">
        <f>_xlfn.IFNA(INDEX('SD-ISD Debt,Sinking,Recr'!V:V, MATCH($B445, 'SD-ISD Debt,Sinking,Recr'!$B:$B, 0)), 0)</f>
        <v>0</v>
      </c>
      <c r="G445" s="154">
        <f>_xlfn.IFNA(INDEX('SD-ISD Debt,Sinking,Recr'!AI:AI, MATCH($B445, 'SD-ISD Debt,Sinking,Recr'!$B:$B, 0)), 0)</f>
        <v>0</v>
      </c>
      <c r="H445" s="154">
        <f>_xlfn.IFNA(INDEX('SD Hold Harmless'!N:N, MATCH($B445, 'SD Hold Harmless'!$B:$B, 0)), 0)</f>
        <v>25238.46</v>
      </c>
      <c r="I445" s="154">
        <f>_xlfn.IFNA(INDEX('SD Out of Formula'!J:J, MATCH($B445, 'SD Out of Formula'!$B:$B, 0)), 0)</f>
        <v>0</v>
      </c>
      <c r="J445" s="154">
        <f>_xlfn.IFNA(INDEX('ISD Operating'!P:P, MATCH($B445, 'ISD Operating'!$B:$B, 0)), 0)</f>
        <v>0</v>
      </c>
      <c r="K445" s="154">
        <f>_xlfn.IFNA(INDEX('ISD Operating'!AA:AA, MATCH($B445, 'ISD Operating'!$B:$B, 0)), 0)</f>
        <v>0</v>
      </c>
      <c r="L445" s="154">
        <f>_xlfn.IFNA(INDEX('ISD Operating'!AL:AL, MATCH($B445, 'ISD Operating'!$B:$B, 0)), 0)</f>
        <v>0</v>
      </c>
      <c r="M445" s="154">
        <f>_xlfn.IFNA(INDEX('ISD Operating'!AW:AW, MATCH($B445, 'ISD Operating'!B:B, 0)), 0)</f>
        <v>0</v>
      </c>
      <c r="N445" s="155">
        <f t="shared" si="18"/>
        <v>68066.299999999988</v>
      </c>
      <c r="O445" s="180" t="s">
        <v>1679</v>
      </c>
      <c r="P445" s="180">
        <f t="shared" si="19"/>
        <v>68066.299999999988</v>
      </c>
      <c r="Q445" s="180">
        <f t="shared" si="20"/>
        <v>0</v>
      </c>
      <c r="R445" s="1"/>
    </row>
    <row r="446" spans="1:18" ht="12.75" x14ac:dyDescent="0.2">
      <c r="A446" s="159" t="s">
        <v>1348</v>
      </c>
      <c r="B446" s="152" t="s">
        <v>127</v>
      </c>
      <c r="C446" s="153" t="s">
        <v>6</v>
      </c>
      <c r="D446" s="200" t="s">
        <v>1343</v>
      </c>
      <c r="E446" s="154">
        <f>_xlfn.IFNA(INDEX('SD-ISD Debt,Sinking,Recr'!K:K, MATCH($B446, 'SD-ISD Debt,Sinking,Recr'!$B:$B, 0)), 0)</f>
        <v>0</v>
      </c>
      <c r="F446" s="154">
        <f>_xlfn.IFNA(INDEX('SD-ISD Debt,Sinking,Recr'!V:V, MATCH($B446, 'SD-ISD Debt,Sinking,Recr'!$B:$B, 0)), 0)</f>
        <v>0</v>
      </c>
      <c r="G446" s="154">
        <f>_xlfn.IFNA(INDEX('SD-ISD Debt,Sinking,Recr'!AI:AI, MATCH($B446, 'SD-ISD Debt,Sinking,Recr'!$B:$B, 0)), 0)</f>
        <v>0</v>
      </c>
      <c r="H446" s="154">
        <f>_xlfn.IFNA(INDEX('SD Hold Harmless'!N:N, MATCH($B446, 'SD Hold Harmless'!$B:$B, 0)), 0)</f>
        <v>0</v>
      </c>
      <c r="I446" s="154">
        <f>_xlfn.IFNA(INDEX('SD Out of Formula'!J:J, MATCH($B446, 'SD Out of Formula'!$B:$B, 0)), 0)</f>
        <v>0</v>
      </c>
      <c r="J446" s="154">
        <f>_xlfn.IFNA(INDEX('ISD Operating'!P:P, MATCH($B446, 'ISD Operating'!$B:$B, 0)), 0)</f>
        <v>0</v>
      </c>
      <c r="K446" s="154">
        <f>_xlfn.IFNA(INDEX('ISD Operating'!AA:AA, MATCH($B446, 'ISD Operating'!$B:$B, 0)), 0)</f>
        <v>0</v>
      </c>
      <c r="L446" s="154">
        <f>_xlfn.IFNA(INDEX('ISD Operating'!AL:AL, MATCH($B446, 'ISD Operating'!$B:$B, 0)), 0)</f>
        <v>0</v>
      </c>
      <c r="M446" s="154">
        <f>_xlfn.IFNA(INDEX('ISD Operating'!AW:AW, MATCH($B446, 'ISD Operating'!B:B, 0)), 0)</f>
        <v>0</v>
      </c>
      <c r="N446" s="155">
        <f t="shared" si="18"/>
        <v>0</v>
      </c>
      <c r="O446" s="180" t="s">
        <v>1573</v>
      </c>
      <c r="P446" s="180">
        <f t="shared" si="19"/>
        <v>0</v>
      </c>
      <c r="Q446" s="180">
        <f t="shared" si="20"/>
        <v>0</v>
      </c>
      <c r="R446" s="1"/>
    </row>
    <row r="447" spans="1:18" ht="12.75" x14ac:dyDescent="0.2">
      <c r="A447" s="159" t="s">
        <v>1349</v>
      </c>
      <c r="B447" s="152" t="s">
        <v>192</v>
      </c>
      <c r="C447" s="153" t="s">
        <v>6</v>
      </c>
      <c r="D447" s="200" t="s">
        <v>41</v>
      </c>
      <c r="E447" s="154">
        <f>_xlfn.IFNA(INDEX('SD-ISD Debt,Sinking,Recr'!K:K, MATCH($B447, 'SD-ISD Debt,Sinking,Recr'!$B:$B, 0)), 0)</f>
        <v>44453.99</v>
      </c>
      <c r="F447" s="154">
        <f>_xlfn.IFNA(INDEX('SD-ISD Debt,Sinking,Recr'!V:V, MATCH($B447, 'SD-ISD Debt,Sinking,Recr'!$B:$B, 0)), 0)</f>
        <v>0</v>
      </c>
      <c r="G447" s="154">
        <f>_xlfn.IFNA(INDEX('SD-ISD Debt,Sinking,Recr'!AI:AI, MATCH($B447, 'SD-ISD Debt,Sinking,Recr'!$B:$B, 0)), 0)</f>
        <v>0</v>
      </c>
      <c r="H447" s="154">
        <f>_xlfn.IFNA(INDEX('SD Hold Harmless'!N:N, MATCH($B447, 'SD Hold Harmless'!$B:$B, 0)), 0)</f>
        <v>0</v>
      </c>
      <c r="I447" s="154">
        <f>_xlfn.IFNA(INDEX('SD Out of Formula'!J:J, MATCH($B447, 'SD Out of Formula'!$B:$B, 0)), 0)</f>
        <v>0</v>
      </c>
      <c r="J447" s="154">
        <f>_xlfn.IFNA(INDEX('ISD Operating'!P:P, MATCH($B447, 'ISD Operating'!$B:$B, 0)), 0)</f>
        <v>0</v>
      </c>
      <c r="K447" s="154">
        <f>_xlfn.IFNA(INDEX('ISD Operating'!AA:AA, MATCH($B447, 'ISD Operating'!$B:$B, 0)), 0)</f>
        <v>0</v>
      </c>
      <c r="L447" s="154">
        <f>_xlfn.IFNA(INDEX('ISD Operating'!AL:AL, MATCH($B447, 'ISD Operating'!$B:$B, 0)), 0)</f>
        <v>0</v>
      </c>
      <c r="M447" s="154">
        <f>_xlfn.IFNA(INDEX('ISD Operating'!AW:AW, MATCH($B447, 'ISD Operating'!B:B, 0)), 0)</f>
        <v>0</v>
      </c>
      <c r="N447" s="155">
        <f t="shared" si="18"/>
        <v>44453.99</v>
      </c>
      <c r="O447" s="180" t="s">
        <v>1679</v>
      </c>
      <c r="P447" s="180">
        <f t="shared" si="19"/>
        <v>44453.99</v>
      </c>
      <c r="Q447" s="180">
        <f t="shared" si="20"/>
        <v>0</v>
      </c>
      <c r="R447" s="1"/>
    </row>
    <row r="448" spans="1:18" ht="12.75" x14ac:dyDescent="0.2">
      <c r="A448" s="159" t="s">
        <v>1350</v>
      </c>
      <c r="B448" s="152" t="s">
        <v>260</v>
      </c>
      <c r="C448" s="153" t="s">
        <v>6</v>
      </c>
      <c r="D448" s="200" t="s">
        <v>41</v>
      </c>
      <c r="E448" s="154">
        <f>_xlfn.IFNA(INDEX('SD-ISD Debt,Sinking,Recr'!K:K, MATCH($B448, 'SD-ISD Debt,Sinking,Recr'!$B:$B, 0)), 0)</f>
        <v>127670.8</v>
      </c>
      <c r="F448" s="154">
        <f>_xlfn.IFNA(INDEX('SD-ISD Debt,Sinking,Recr'!V:V, MATCH($B448, 'SD-ISD Debt,Sinking,Recr'!$B:$B, 0)), 0)</f>
        <v>0</v>
      </c>
      <c r="G448" s="154">
        <f>_xlfn.IFNA(INDEX('SD-ISD Debt,Sinking,Recr'!AI:AI, MATCH($B448, 'SD-ISD Debt,Sinking,Recr'!$B:$B, 0)), 0)</f>
        <v>0</v>
      </c>
      <c r="H448" s="154">
        <f>_xlfn.IFNA(INDEX('SD Hold Harmless'!N:N, MATCH($B448, 'SD Hold Harmless'!$B:$B, 0)), 0)</f>
        <v>482757.82</v>
      </c>
      <c r="I448" s="154">
        <f>_xlfn.IFNA(INDEX('SD Out of Formula'!J:J, MATCH($B448, 'SD Out of Formula'!$B:$B, 0)), 0)</f>
        <v>0</v>
      </c>
      <c r="J448" s="154">
        <f>_xlfn.IFNA(INDEX('ISD Operating'!P:P, MATCH($B448, 'ISD Operating'!$B:$B, 0)), 0)</f>
        <v>0</v>
      </c>
      <c r="K448" s="154">
        <f>_xlfn.IFNA(INDEX('ISD Operating'!AA:AA, MATCH($B448, 'ISD Operating'!$B:$B, 0)), 0)</f>
        <v>0</v>
      </c>
      <c r="L448" s="154">
        <f>_xlfn.IFNA(INDEX('ISD Operating'!AL:AL, MATCH($B448, 'ISD Operating'!$B:$B, 0)), 0)</f>
        <v>0</v>
      </c>
      <c r="M448" s="154">
        <f>_xlfn.IFNA(INDEX('ISD Operating'!AW:AW, MATCH($B448, 'ISD Operating'!B:B, 0)), 0)</f>
        <v>0</v>
      </c>
      <c r="N448" s="155">
        <f t="shared" si="18"/>
        <v>610428.62</v>
      </c>
      <c r="O448" s="180" t="s">
        <v>1679</v>
      </c>
      <c r="P448" s="180">
        <f t="shared" si="19"/>
        <v>610428.62</v>
      </c>
      <c r="Q448" s="180">
        <f t="shared" si="20"/>
        <v>0</v>
      </c>
      <c r="R448" s="1"/>
    </row>
    <row r="449" spans="1:18" ht="12.75" x14ac:dyDescent="0.2">
      <c r="A449" s="159" t="s">
        <v>1351</v>
      </c>
      <c r="B449" s="152" t="s">
        <v>337</v>
      </c>
      <c r="C449" s="153" t="s">
        <v>6</v>
      </c>
      <c r="D449" s="200" t="s">
        <v>41</v>
      </c>
      <c r="E449" s="154">
        <f>_xlfn.IFNA(INDEX('SD-ISD Debt,Sinking,Recr'!K:K, MATCH($B449, 'SD-ISD Debt,Sinking,Recr'!$B:$B, 0)), 0)</f>
        <v>73716.55</v>
      </c>
      <c r="F449" s="154">
        <f>_xlfn.IFNA(INDEX('SD-ISD Debt,Sinking,Recr'!V:V, MATCH($B449, 'SD-ISD Debt,Sinking,Recr'!$B:$B, 0)), 0)</f>
        <v>0</v>
      </c>
      <c r="G449" s="154">
        <f>_xlfn.IFNA(INDEX('SD-ISD Debt,Sinking,Recr'!AI:AI, MATCH($B449, 'SD-ISD Debt,Sinking,Recr'!$B:$B, 0)), 0)</f>
        <v>0</v>
      </c>
      <c r="H449" s="154">
        <f>_xlfn.IFNA(INDEX('SD Hold Harmless'!N:N, MATCH($B449, 'SD Hold Harmless'!$B:$B, 0)), 0)</f>
        <v>0</v>
      </c>
      <c r="I449" s="154">
        <f>_xlfn.IFNA(INDEX('SD Out of Formula'!J:J, MATCH($B449, 'SD Out of Formula'!$B:$B, 0)), 0)</f>
        <v>0</v>
      </c>
      <c r="J449" s="154">
        <f>_xlfn.IFNA(INDEX('ISD Operating'!P:P, MATCH($B449, 'ISD Operating'!$B:$B, 0)), 0)</f>
        <v>0</v>
      </c>
      <c r="K449" s="154">
        <f>_xlfn.IFNA(INDEX('ISD Operating'!AA:AA, MATCH($B449, 'ISD Operating'!$B:$B, 0)), 0)</f>
        <v>0</v>
      </c>
      <c r="L449" s="154">
        <f>_xlfn.IFNA(INDEX('ISD Operating'!AL:AL, MATCH($B449, 'ISD Operating'!$B:$B, 0)), 0)</f>
        <v>0</v>
      </c>
      <c r="M449" s="154">
        <f>_xlfn.IFNA(INDEX('ISD Operating'!AW:AW, MATCH($B449, 'ISD Operating'!B:B, 0)), 0)</f>
        <v>0</v>
      </c>
      <c r="N449" s="155">
        <f t="shared" si="18"/>
        <v>73716.55</v>
      </c>
      <c r="O449" s="180" t="s">
        <v>1679</v>
      </c>
      <c r="P449" s="180">
        <f t="shared" si="19"/>
        <v>73716.55</v>
      </c>
      <c r="Q449" s="180">
        <f t="shared" si="20"/>
        <v>0</v>
      </c>
      <c r="R449" s="1"/>
    </row>
    <row r="450" spans="1:18" ht="12.75" x14ac:dyDescent="0.2">
      <c r="A450" s="159" t="s">
        <v>1352</v>
      </c>
      <c r="B450" s="152" t="s">
        <v>349</v>
      </c>
      <c r="C450" s="153" t="s">
        <v>6</v>
      </c>
      <c r="D450" s="200" t="s">
        <v>1353</v>
      </c>
      <c r="E450" s="154">
        <f>_xlfn.IFNA(INDEX('SD-ISD Debt,Sinking,Recr'!K:K, MATCH($B450, 'SD-ISD Debt,Sinking,Recr'!$B:$B, 0)), 0)</f>
        <v>423536.02</v>
      </c>
      <c r="F450" s="154">
        <f>_xlfn.IFNA(INDEX('SD-ISD Debt,Sinking,Recr'!V:V, MATCH($B450, 'SD-ISD Debt,Sinking,Recr'!$B:$B, 0)), 0)</f>
        <v>57157.47</v>
      </c>
      <c r="G450" s="154">
        <f>_xlfn.IFNA(INDEX('SD-ISD Debt,Sinking,Recr'!AI:AI, MATCH($B450, 'SD-ISD Debt,Sinking,Recr'!$B:$B, 0)), 0)</f>
        <v>0</v>
      </c>
      <c r="H450" s="154">
        <f>_xlfn.IFNA(INDEX('SD Hold Harmless'!N:N, MATCH($B450, 'SD Hold Harmless'!$B:$B, 0)), 0)</f>
        <v>0</v>
      </c>
      <c r="I450" s="154">
        <f>_xlfn.IFNA(INDEX('SD Out of Formula'!J:J, MATCH($B450, 'SD Out of Formula'!$B:$B, 0)), 0)</f>
        <v>0</v>
      </c>
      <c r="J450" s="154">
        <f>_xlfn.IFNA(INDEX('ISD Operating'!P:P, MATCH($B450, 'ISD Operating'!$B:$B, 0)), 0)</f>
        <v>0</v>
      </c>
      <c r="K450" s="154">
        <f>_xlfn.IFNA(INDEX('ISD Operating'!AA:AA, MATCH($B450, 'ISD Operating'!$B:$B, 0)), 0)</f>
        <v>0</v>
      </c>
      <c r="L450" s="154">
        <f>_xlfn.IFNA(INDEX('ISD Operating'!AL:AL, MATCH($B450, 'ISD Operating'!$B:$B, 0)), 0)</f>
        <v>0</v>
      </c>
      <c r="M450" s="154">
        <f>_xlfn.IFNA(INDEX('ISD Operating'!AW:AW, MATCH($B450, 'ISD Operating'!B:B, 0)), 0)</f>
        <v>0</v>
      </c>
      <c r="N450" s="155">
        <f t="shared" si="18"/>
        <v>480693.49</v>
      </c>
      <c r="O450" s="180" t="s">
        <v>1679</v>
      </c>
      <c r="P450" s="180">
        <f t="shared" si="19"/>
        <v>480693.49</v>
      </c>
      <c r="Q450" s="180">
        <f t="shared" si="20"/>
        <v>0</v>
      </c>
      <c r="R450" s="1"/>
    </row>
    <row r="451" spans="1:18" ht="12.75" x14ac:dyDescent="0.2">
      <c r="A451" s="159" t="s">
        <v>1354</v>
      </c>
      <c r="B451" s="152" t="s">
        <v>388</v>
      </c>
      <c r="C451" s="153" t="s">
        <v>6</v>
      </c>
      <c r="D451" s="200" t="s">
        <v>41</v>
      </c>
      <c r="E451" s="154">
        <f>_xlfn.IFNA(INDEX('SD-ISD Debt,Sinking,Recr'!K:K, MATCH($B451, 'SD-ISD Debt,Sinking,Recr'!$B:$B, 0)), 0)</f>
        <v>48594.53</v>
      </c>
      <c r="F451" s="154">
        <f>_xlfn.IFNA(INDEX('SD-ISD Debt,Sinking,Recr'!V:V, MATCH($B451, 'SD-ISD Debt,Sinking,Recr'!$B:$B, 0)), 0)</f>
        <v>0</v>
      </c>
      <c r="G451" s="154">
        <f>_xlfn.IFNA(INDEX('SD-ISD Debt,Sinking,Recr'!AI:AI, MATCH($B451, 'SD-ISD Debt,Sinking,Recr'!$B:$B, 0)), 0)</f>
        <v>0</v>
      </c>
      <c r="H451" s="154">
        <f>_xlfn.IFNA(INDEX('SD Hold Harmless'!N:N, MATCH($B451, 'SD Hold Harmless'!$B:$B, 0)), 0)</f>
        <v>0</v>
      </c>
      <c r="I451" s="154">
        <f>_xlfn.IFNA(INDEX('SD Out of Formula'!J:J, MATCH($B451, 'SD Out of Formula'!$B:$B, 0)), 0)</f>
        <v>0</v>
      </c>
      <c r="J451" s="154">
        <f>_xlfn.IFNA(INDEX('ISD Operating'!P:P, MATCH($B451, 'ISD Operating'!$B:$B, 0)), 0)</f>
        <v>0</v>
      </c>
      <c r="K451" s="154">
        <f>_xlfn.IFNA(INDEX('ISD Operating'!AA:AA, MATCH($B451, 'ISD Operating'!$B:$B, 0)), 0)</f>
        <v>0</v>
      </c>
      <c r="L451" s="154">
        <f>_xlfn.IFNA(INDEX('ISD Operating'!AL:AL, MATCH($B451, 'ISD Operating'!$B:$B, 0)), 0)</f>
        <v>0</v>
      </c>
      <c r="M451" s="154">
        <f>_xlfn.IFNA(INDEX('ISD Operating'!AW:AW, MATCH($B451, 'ISD Operating'!B:B, 0)), 0)</f>
        <v>0</v>
      </c>
      <c r="N451" s="155">
        <f t="shared" si="18"/>
        <v>48594.53</v>
      </c>
      <c r="O451" s="180" t="s">
        <v>1679</v>
      </c>
      <c r="P451" s="180">
        <f t="shared" si="19"/>
        <v>48594.53</v>
      </c>
      <c r="Q451" s="180">
        <f t="shared" si="20"/>
        <v>0</v>
      </c>
      <c r="R451" s="1"/>
    </row>
    <row r="452" spans="1:18" ht="38.25" x14ac:dyDescent="0.2">
      <c r="A452" s="159" t="s">
        <v>1355</v>
      </c>
      <c r="B452" s="152" t="s">
        <v>591</v>
      </c>
      <c r="C452" s="153" t="s">
        <v>6</v>
      </c>
      <c r="D452" s="200" t="s">
        <v>1356</v>
      </c>
      <c r="E452" s="154">
        <f>_xlfn.IFNA(INDEX('SD-ISD Debt,Sinking,Recr'!K:K, MATCH($B452, 'SD-ISD Debt,Sinking,Recr'!$B:$B, 0)), 0)</f>
        <v>0</v>
      </c>
      <c r="F452" s="154">
        <f>_xlfn.IFNA(INDEX('SD-ISD Debt,Sinking,Recr'!V:V, MATCH($B452, 'SD-ISD Debt,Sinking,Recr'!$B:$B, 0)), 0)</f>
        <v>0</v>
      </c>
      <c r="G452" s="154">
        <f>_xlfn.IFNA(INDEX('SD-ISD Debt,Sinking,Recr'!AI:AI, MATCH($B452, 'SD-ISD Debt,Sinking,Recr'!$B:$B, 0)), 0)</f>
        <v>0</v>
      </c>
      <c r="H452" s="154">
        <f>_xlfn.IFNA(INDEX('SD Hold Harmless'!N:N, MATCH($B452, 'SD Hold Harmless'!$B:$B, 0)), 0)</f>
        <v>0</v>
      </c>
      <c r="I452" s="154">
        <f>_xlfn.IFNA(INDEX('SD Out of Formula'!J:J, MATCH($B452, 'SD Out of Formula'!$B:$B, 0)), 0)</f>
        <v>0</v>
      </c>
      <c r="J452" s="154">
        <f>_xlfn.IFNA(INDEX('ISD Operating'!P:P, MATCH($B452, 'ISD Operating'!$B:$B, 0)), 0)</f>
        <v>0</v>
      </c>
      <c r="K452" s="154">
        <f>_xlfn.IFNA(INDEX('ISD Operating'!AA:AA, MATCH($B452, 'ISD Operating'!$B:$B, 0)), 0)</f>
        <v>0</v>
      </c>
      <c r="L452" s="154">
        <f>_xlfn.IFNA(INDEX('ISD Operating'!AL:AL, MATCH($B452, 'ISD Operating'!$B:$B, 0)), 0)</f>
        <v>0</v>
      </c>
      <c r="M452" s="154">
        <f>_xlfn.IFNA(INDEX('ISD Operating'!AW:AW, MATCH($B452, 'ISD Operating'!B:B, 0)), 0)</f>
        <v>0</v>
      </c>
      <c r="N452" s="155">
        <f t="shared" ref="N452:N515" si="21">SUM(E452:M452)</f>
        <v>0</v>
      </c>
      <c r="O452" s="180" t="s">
        <v>1573</v>
      </c>
      <c r="P452" s="180">
        <f t="shared" ref="P452:P515" si="22">IF(O452="Summer",N452,0)</f>
        <v>0</v>
      </c>
      <c r="Q452" s="180">
        <f t="shared" ref="Q452:Q515" si="23">IF(O452="Winter",N452,0)</f>
        <v>0</v>
      </c>
      <c r="R452" s="1"/>
    </row>
    <row r="453" spans="1:18" ht="12.75" x14ac:dyDescent="0.2">
      <c r="A453" s="159" t="s">
        <v>1357</v>
      </c>
      <c r="B453" s="152" t="s">
        <v>504</v>
      </c>
      <c r="C453" s="153" t="s">
        <v>6</v>
      </c>
      <c r="D453" s="200" t="s">
        <v>41</v>
      </c>
      <c r="E453" s="154">
        <f>_xlfn.IFNA(INDEX('SD-ISD Debt,Sinking,Recr'!K:K, MATCH($B453, 'SD-ISD Debt,Sinking,Recr'!$B:$B, 0)), 0)</f>
        <v>66376.98</v>
      </c>
      <c r="F453" s="154">
        <f>_xlfn.IFNA(INDEX('SD-ISD Debt,Sinking,Recr'!V:V, MATCH($B453, 'SD-ISD Debt,Sinking,Recr'!$B:$B, 0)), 0)</f>
        <v>33673.800000000003</v>
      </c>
      <c r="G453" s="154">
        <f>_xlfn.IFNA(INDEX('SD-ISD Debt,Sinking,Recr'!AI:AI, MATCH($B453, 'SD-ISD Debt,Sinking,Recr'!$B:$B, 0)), 0)</f>
        <v>0</v>
      </c>
      <c r="H453" s="154">
        <f>_xlfn.IFNA(INDEX('SD Hold Harmless'!N:N, MATCH($B453, 'SD Hold Harmless'!$B:$B, 0)), 0)</f>
        <v>0</v>
      </c>
      <c r="I453" s="154">
        <f>_xlfn.IFNA(INDEX('SD Out of Formula'!J:J, MATCH($B453, 'SD Out of Formula'!$B:$B, 0)), 0)</f>
        <v>0</v>
      </c>
      <c r="J453" s="154">
        <f>_xlfn.IFNA(INDEX('ISD Operating'!P:P, MATCH($B453, 'ISD Operating'!$B:$B, 0)), 0)</f>
        <v>0</v>
      </c>
      <c r="K453" s="154">
        <f>_xlfn.IFNA(INDEX('ISD Operating'!AA:AA, MATCH($B453, 'ISD Operating'!$B:$B, 0)), 0)</f>
        <v>0</v>
      </c>
      <c r="L453" s="154">
        <f>_xlfn.IFNA(INDEX('ISD Operating'!AL:AL, MATCH($B453, 'ISD Operating'!$B:$B, 0)), 0)</f>
        <v>0</v>
      </c>
      <c r="M453" s="154">
        <f>_xlfn.IFNA(INDEX('ISD Operating'!AW:AW, MATCH($B453, 'ISD Operating'!B:B, 0)), 0)</f>
        <v>0</v>
      </c>
      <c r="N453" s="155">
        <f t="shared" si="21"/>
        <v>100050.78</v>
      </c>
      <c r="O453" s="180" t="s">
        <v>1679</v>
      </c>
      <c r="P453" s="180">
        <f t="shared" si="22"/>
        <v>100050.78</v>
      </c>
      <c r="Q453" s="180">
        <f t="shared" si="23"/>
        <v>0</v>
      </c>
      <c r="R453" s="1"/>
    </row>
    <row r="454" spans="1:18" ht="12.75" x14ac:dyDescent="0.2">
      <c r="A454" s="159" t="s">
        <v>1358</v>
      </c>
      <c r="B454" s="152" t="s">
        <v>562</v>
      </c>
      <c r="C454" s="153" t="s">
        <v>6</v>
      </c>
      <c r="D454" s="200" t="s">
        <v>1359</v>
      </c>
      <c r="E454" s="154">
        <f>_xlfn.IFNA(INDEX('SD-ISD Debt,Sinking,Recr'!K:K, MATCH($B454, 'SD-ISD Debt,Sinking,Recr'!$B:$B, 0)), 0)</f>
        <v>156134.25</v>
      </c>
      <c r="F454" s="154">
        <f>_xlfn.IFNA(INDEX('SD-ISD Debt,Sinking,Recr'!V:V, MATCH($B454, 'SD-ISD Debt,Sinking,Recr'!$B:$B, 0)), 0)</f>
        <v>0</v>
      </c>
      <c r="G454" s="154">
        <f>_xlfn.IFNA(INDEX('SD-ISD Debt,Sinking,Recr'!AI:AI, MATCH($B454, 'SD-ISD Debt,Sinking,Recr'!$B:$B, 0)), 0)</f>
        <v>0</v>
      </c>
      <c r="H454" s="154">
        <f>_xlfn.IFNA(INDEX('SD Hold Harmless'!N:N, MATCH($B454, 'SD Hold Harmless'!$B:$B, 0)), 0)</f>
        <v>0</v>
      </c>
      <c r="I454" s="154">
        <f>_xlfn.IFNA(INDEX('SD Out of Formula'!J:J, MATCH($B454, 'SD Out of Formula'!$B:$B, 0)), 0)</f>
        <v>0</v>
      </c>
      <c r="J454" s="154">
        <f>_xlfn.IFNA(INDEX('ISD Operating'!P:P, MATCH($B454, 'ISD Operating'!$B:$B, 0)), 0)</f>
        <v>0</v>
      </c>
      <c r="K454" s="154">
        <f>_xlfn.IFNA(INDEX('ISD Operating'!AA:AA, MATCH($B454, 'ISD Operating'!$B:$B, 0)), 0)</f>
        <v>0</v>
      </c>
      <c r="L454" s="154">
        <f>_xlfn.IFNA(INDEX('ISD Operating'!AL:AL, MATCH($B454, 'ISD Operating'!$B:$B, 0)), 0)</f>
        <v>0</v>
      </c>
      <c r="M454" s="154">
        <f>_xlfn.IFNA(INDEX('ISD Operating'!AW:AW, MATCH($B454, 'ISD Operating'!B:B, 0)), 0)</f>
        <v>0</v>
      </c>
      <c r="N454" s="155">
        <f t="shared" si="21"/>
        <v>156134.25</v>
      </c>
      <c r="O454" s="180" t="s">
        <v>1679</v>
      </c>
      <c r="P454" s="180">
        <f t="shared" si="22"/>
        <v>156134.25</v>
      </c>
      <c r="Q454" s="180">
        <f t="shared" si="23"/>
        <v>0</v>
      </c>
      <c r="R454" s="1"/>
    </row>
    <row r="455" spans="1:18" ht="12.75" x14ac:dyDescent="0.2">
      <c r="A455" s="159" t="s">
        <v>1360</v>
      </c>
      <c r="B455" s="152" t="s">
        <v>193</v>
      </c>
      <c r="C455" s="153" t="s">
        <v>6</v>
      </c>
      <c r="D455" s="200" t="s">
        <v>41</v>
      </c>
      <c r="E455" s="154">
        <f>_xlfn.IFNA(INDEX('SD-ISD Debt,Sinking,Recr'!K:K, MATCH($B455, 'SD-ISD Debt,Sinking,Recr'!$B:$B, 0)), 0)</f>
        <v>34017.64</v>
      </c>
      <c r="F455" s="154">
        <f>_xlfn.IFNA(INDEX('SD-ISD Debt,Sinking,Recr'!V:V, MATCH($B455, 'SD-ISD Debt,Sinking,Recr'!$B:$B, 0)), 0)</f>
        <v>0</v>
      </c>
      <c r="G455" s="154">
        <f>_xlfn.IFNA(INDEX('SD-ISD Debt,Sinking,Recr'!AI:AI, MATCH($B455, 'SD-ISD Debt,Sinking,Recr'!$B:$B, 0)), 0)</f>
        <v>0</v>
      </c>
      <c r="H455" s="154">
        <f>_xlfn.IFNA(INDEX('SD Hold Harmless'!N:N, MATCH($B455, 'SD Hold Harmless'!$B:$B, 0)), 0)</f>
        <v>0</v>
      </c>
      <c r="I455" s="154">
        <f>_xlfn.IFNA(INDEX('SD Out of Formula'!J:J, MATCH($B455, 'SD Out of Formula'!$B:$B, 0)), 0)</f>
        <v>0</v>
      </c>
      <c r="J455" s="154">
        <f>_xlfn.IFNA(INDEX('ISD Operating'!P:P, MATCH($B455, 'ISD Operating'!$B:$B, 0)), 0)</f>
        <v>0</v>
      </c>
      <c r="K455" s="154">
        <f>_xlfn.IFNA(INDEX('ISD Operating'!AA:AA, MATCH($B455, 'ISD Operating'!$B:$B, 0)), 0)</f>
        <v>0</v>
      </c>
      <c r="L455" s="154">
        <f>_xlfn.IFNA(INDEX('ISD Operating'!AL:AL, MATCH($B455, 'ISD Operating'!$B:$B, 0)), 0)</f>
        <v>0</v>
      </c>
      <c r="M455" s="154">
        <f>_xlfn.IFNA(INDEX('ISD Operating'!AW:AW, MATCH($B455, 'ISD Operating'!B:B, 0)), 0)</f>
        <v>0</v>
      </c>
      <c r="N455" s="155">
        <f t="shared" si="21"/>
        <v>34017.64</v>
      </c>
      <c r="O455" s="180" t="s">
        <v>1679</v>
      </c>
      <c r="P455" s="180">
        <f t="shared" si="22"/>
        <v>34017.64</v>
      </c>
      <c r="Q455" s="180">
        <f t="shared" si="23"/>
        <v>0</v>
      </c>
      <c r="R455" s="1"/>
    </row>
    <row r="456" spans="1:18" ht="12.75" x14ac:dyDescent="0.2">
      <c r="A456" s="159" t="s">
        <v>1361</v>
      </c>
      <c r="B456" s="152" t="s">
        <v>397</v>
      </c>
      <c r="C456" s="153" t="s">
        <v>6</v>
      </c>
      <c r="D456" s="200" t="s">
        <v>41</v>
      </c>
      <c r="E456" s="154">
        <f>_xlfn.IFNA(INDEX('SD-ISD Debt,Sinking,Recr'!K:K, MATCH($B456, 'SD-ISD Debt,Sinking,Recr'!$B:$B, 0)), 0)</f>
        <v>161853.99</v>
      </c>
      <c r="F456" s="154">
        <f>_xlfn.IFNA(INDEX('SD-ISD Debt,Sinking,Recr'!V:V, MATCH($B456, 'SD-ISD Debt,Sinking,Recr'!$B:$B, 0)), 0)</f>
        <v>24477.71</v>
      </c>
      <c r="G456" s="154">
        <f>_xlfn.IFNA(INDEX('SD-ISD Debt,Sinking,Recr'!AI:AI, MATCH($B456, 'SD-ISD Debt,Sinking,Recr'!$B:$B, 0)), 0)</f>
        <v>0</v>
      </c>
      <c r="H456" s="154">
        <f>_xlfn.IFNA(INDEX('SD Hold Harmless'!N:N, MATCH($B456, 'SD Hold Harmless'!$B:$B, 0)), 0)</f>
        <v>631870.62</v>
      </c>
      <c r="I456" s="154">
        <f>_xlfn.IFNA(INDEX('SD Out of Formula'!J:J, MATCH($B456, 'SD Out of Formula'!$B:$B, 0)), 0)</f>
        <v>0</v>
      </c>
      <c r="J456" s="154">
        <f>_xlfn.IFNA(INDEX('ISD Operating'!P:P, MATCH($B456, 'ISD Operating'!$B:$B, 0)), 0)</f>
        <v>0</v>
      </c>
      <c r="K456" s="154">
        <f>_xlfn.IFNA(INDEX('ISD Operating'!AA:AA, MATCH($B456, 'ISD Operating'!$B:$B, 0)), 0)</f>
        <v>0</v>
      </c>
      <c r="L456" s="154">
        <f>_xlfn.IFNA(INDEX('ISD Operating'!AL:AL, MATCH($B456, 'ISD Operating'!$B:$B, 0)), 0)</f>
        <v>0</v>
      </c>
      <c r="M456" s="154">
        <f>_xlfn.IFNA(INDEX('ISD Operating'!AW:AW, MATCH($B456, 'ISD Operating'!B:B, 0)), 0)</f>
        <v>0</v>
      </c>
      <c r="N456" s="155">
        <f t="shared" si="21"/>
        <v>818202.32</v>
      </c>
      <c r="O456" s="180" t="s">
        <v>1679</v>
      </c>
      <c r="P456" s="180">
        <f t="shared" si="22"/>
        <v>818202.32</v>
      </c>
      <c r="Q456" s="180">
        <f t="shared" si="23"/>
        <v>0</v>
      </c>
      <c r="R456" s="1"/>
    </row>
    <row r="457" spans="1:18" ht="12.75" x14ac:dyDescent="0.2">
      <c r="A457" s="159" t="s">
        <v>1362</v>
      </c>
      <c r="B457" s="152" t="s">
        <v>644</v>
      </c>
      <c r="C457" s="153" t="s">
        <v>6</v>
      </c>
      <c r="D457" s="200" t="s">
        <v>41</v>
      </c>
      <c r="E457" s="154">
        <f>_xlfn.IFNA(INDEX('SD-ISD Debt,Sinking,Recr'!K:K, MATCH($B457, 'SD-ISD Debt,Sinking,Recr'!$B:$B, 0)), 0)</f>
        <v>152291.72</v>
      </c>
      <c r="F457" s="154">
        <f>_xlfn.IFNA(INDEX('SD-ISD Debt,Sinking,Recr'!V:V, MATCH($B457, 'SD-ISD Debt,Sinking,Recr'!$B:$B, 0)), 0)</f>
        <v>22340.97</v>
      </c>
      <c r="G457" s="154">
        <f>_xlfn.IFNA(INDEX('SD-ISD Debt,Sinking,Recr'!AI:AI, MATCH($B457, 'SD-ISD Debt,Sinking,Recr'!$B:$B, 0)), 0)</f>
        <v>0</v>
      </c>
      <c r="H457" s="154">
        <f>_xlfn.IFNA(INDEX('SD Hold Harmless'!N:N, MATCH($B457, 'SD Hold Harmless'!$B:$B, 0)), 0)</f>
        <v>71585.429999999993</v>
      </c>
      <c r="I457" s="154">
        <f>_xlfn.IFNA(INDEX('SD Out of Formula'!J:J, MATCH($B457, 'SD Out of Formula'!$B:$B, 0)), 0)</f>
        <v>0</v>
      </c>
      <c r="J457" s="154">
        <f>_xlfn.IFNA(INDEX('ISD Operating'!P:P, MATCH($B457, 'ISD Operating'!$B:$B, 0)), 0)</f>
        <v>0</v>
      </c>
      <c r="K457" s="154">
        <f>_xlfn.IFNA(INDEX('ISD Operating'!AA:AA, MATCH($B457, 'ISD Operating'!$B:$B, 0)), 0)</f>
        <v>0</v>
      </c>
      <c r="L457" s="154">
        <f>_xlfn.IFNA(INDEX('ISD Operating'!AL:AL, MATCH($B457, 'ISD Operating'!$B:$B, 0)), 0)</f>
        <v>0</v>
      </c>
      <c r="M457" s="154">
        <f>_xlfn.IFNA(INDEX('ISD Operating'!AW:AW, MATCH($B457, 'ISD Operating'!B:B, 0)), 0)</f>
        <v>0</v>
      </c>
      <c r="N457" s="155">
        <f t="shared" si="21"/>
        <v>246218.12</v>
      </c>
      <c r="O457" s="180" t="s">
        <v>1679</v>
      </c>
      <c r="P457" s="180">
        <f t="shared" si="22"/>
        <v>246218.12</v>
      </c>
      <c r="Q457" s="180">
        <f t="shared" si="23"/>
        <v>0</v>
      </c>
      <c r="R457" s="1"/>
    </row>
    <row r="458" spans="1:18" ht="12.75" x14ac:dyDescent="0.2">
      <c r="A458" s="159" t="s">
        <v>1363</v>
      </c>
      <c r="B458" s="152" t="s">
        <v>648</v>
      </c>
      <c r="C458" s="153" t="s">
        <v>6</v>
      </c>
      <c r="D458" s="200" t="s">
        <v>41</v>
      </c>
      <c r="E458" s="154">
        <f>_xlfn.IFNA(INDEX('SD-ISD Debt,Sinking,Recr'!K:K, MATCH($B458, 'SD-ISD Debt,Sinking,Recr'!$B:$B, 0)), 0)</f>
        <v>34559.919999999998</v>
      </c>
      <c r="F458" s="154">
        <f>_xlfn.IFNA(INDEX('SD-ISD Debt,Sinking,Recr'!V:V, MATCH($B458, 'SD-ISD Debt,Sinking,Recr'!$B:$B, 0)), 0)</f>
        <v>0</v>
      </c>
      <c r="G458" s="154">
        <f>_xlfn.IFNA(INDEX('SD-ISD Debt,Sinking,Recr'!AI:AI, MATCH($B458, 'SD-ISD Debt,Sinking,Recr'!$B:$B, 0)), 0)</f>
        <v>0</v>
      </c>
      <c r="H458" s="154">
        <f>_xlfn.IFNA(INDEX('SD Hold Harmless'!N:N, MATCH($B458, 'SD Hold Harmless'!$B:$B, 0)), 0)</f>
        <v>0</v>
      </c>
      <c r="I458" s="154">
        <f>_xlfn.IFNA(INDEX('SD Out of Formula'!J:J, MATCH($B458, 'SD Out of Formula'!$B:$B, 0)), 0)</f>
        <v>0</v>
      </c>
      <c r="J458" s="154">
        <f>_xlfn.IFNA(INDEX('ISD Operating'!P:P, MATCH($B458, 'ISD Operating'!$B:$B, 0)), 0)</f>
        <v>0</v>
      </c>
      <c r="K458" s="154">
        <f>_xlfn.IFNA(INDEX('ISD Operating'!AA:AA, MATCH($B458, 'ISD Operating'!$B:$B, 0)), 0)</f>
        <v>0</v>
      </c>
      <c r="L458" s="154">
        <f>_xlfn.IFNA(INDEX('ISD Operating'!AL:AL, MATCH($B458, 'ISD Operating'!$B:$B, 0)), 0)</f>
        <v>0</v>
      </c>
      <c r="M458" s="154">
        <f>_xlfn.IFNA(INDEX('ISD Operating'!AW:AW, MATCH($B458, 'ISD Operating'!B:B, 0)), 0)</f>
        <v>0</v>
      </c>
      <c r="N458" s="155">
        <f t="shared" si="21"/>
        <v>34559.919999999998</v>
      </c>
      <c r="O458" s="180" t="s">
        <v>1679</v>
      </c>
      <c r="P458" s="180">
        <f t="shared" si="22"/>
        <v>34559.919999999998</v>
      </c>
      <c r="Q458" s="180">
        <f t="shared" si="23"/>
        <v>0</v>
      </c>
      <c r="R458" s="1"/>
    </row>
    <row r="459" spans="1:18" ht="12.75" x14ac:dyDescent="0.2">
      <c r="A459" s="159" t="s">
        <v>1364</v>
      </c>
      <c r="B459" s="156" t="s">
        <v>324</v>
      </c>
      <c r="C459" s="153" t="s">
        <v>6</v>
      </c>
      <c r="D459" s="200" t="s">
        <v>279</v>
      </c>
      <c r="E459" s="154">
        <f>_xlfn.IFNA(INDEX('SD-ISD Debt,Sinking,Recr'!K:K, MATCH($B459, 'SD-ISD Debt,Sinking,Recr'!$B:$B, 0)), 0)</f>
        <v>0</v>
      </c>
      <c r="F459" s="154">
        <f>_xlfn.IFNA(INDEX('SD-ISD Debt,Sinking,Recr'!V:V, MATCH($B459, 'SD-ISD Debt,Sinking,Recr'!$B:$B, 0)), 0)</f>
        <v>6311.15</v>
      </c>
      <c r="G459" s="154">
        <f>_xlfn.IFNA(INDEX('SD-ISD Debt,Sinking,Recr'!AI:AI, MATCH($B459, 'SD-ISD Debt,Sinking,Recr'!$B:$B, 0)), 0)</f>
        <v>0</v>
      </c>
      <c r="H459" s="154">
        <f>_xlfn.IFNA(INDEX('SD Hold Harmless'!N:N, MATCH($B459, 'SD Hold Harmless'!$B:$B, 0)), 0)</f>
        <v>0</v>
      </c>
      <c r="I459" s="154">
        <f>_xlfn.IFNA(INDEX('SD Out of Formula'!J:J, MATCH($B459, 'SD Out of Formula'!$B:$B, 0)), 0)</f>
        <v>0</v>
      </c>
      <c r="J459" s="154">
        <f>_xlfn.IFNA(INDEX('ISD Operating'!P:P, MATCH($B459, 'ISD Operating'!$B:$B, 0)), 0)</f>
        <v>0</v>
      </c>
      <c r="K459" s="154">
        <f>_xlfn.IFNA(INDEX('ISD Operating'!AA:AA, MATCH($B459, 'ISD Operating'!$B:$B, 0)), 0)</f>
        <v>0</v>
      </c>
      <c r="L459" s="154">
        <f>_xlfn.IFNA(INDEX('ISD Operating'!AL:AL, MATCH($B459, 'ISD Operating'!$B:$B, 0)), 0)</f>
        <v>0</v>
      </c>
      <c r="M459" s="154">
        <f>_xlfn.IFNA(INDEX('ISD Operating'!AW:AW, MATCH($B459, 'ISD Operating'!B:B, 0)), 0)</f>
        <v>0</v>
      </c>
      <c r="N459" s="155">
        <f t="shared" si="21"/>
        <v>6311.15</v>
      </c>
      <c r="O459" s="180" t="s">
        <v>1680</v>
      </c>
      <c r="P459" s="180">
        <f t="shared" si="22"/>
        <v>0</v>
      </c>
      <c r="Q459" s="180">
        <f t="shared" si="23"/>
        <v>6311.15</v>
      </c>
      <c r="R459" s="1"/>
    </row>
    <row r="460" spans="1:18" ht="12.75" x14ac:dyDescent="0.2">
      <c r="A460" s="159" t="s">
        <v>1365</v>
      </c>
      <c r="B460" s="152" t="s">
        <v>530</v>
      </c>
      <c r="C460" s="153" t="s">
        <v>6</v>
      </c>
      <c r="D460" s="200" t="s">
        <v>1366</v>
      </c>
      <c r="E460" s="154">
        <f>_xlfn.IFNA(INDEX('SD-ISD Debt,Sinking,Recr'!K:K, MATCH($B460, 'SD-ISD Debt,Sinking,Recr'!$B:$B, 0)), 0)</f>
        <v>1848.84</v>
      </c>
      <c r="F460" s="154">
        <f>_xlfn.IFNA(INDEX('SD-ISD Debt,Sinking,Recr'!V:V, MATCH($B460, 'SD-ISD Debt,Sinking,Recr'!$B:$B, 0)), 0)</f>
        <v>0</v>
      </c>
      <c r="G460" s="154">
        <f>_xlfn.IFNA(INDEX('SD-ISD Debt,Sinking,Recr'!AI:AI, MATCH($B460, 'SD-ISD Debt,Sinking,Recr'!$B:$B, 0)), 0)</f>
        <v>0</v>
      </c>
      <c r="H460" s="154">
        <f>_xlfn.IFNA(INDEX('SD Hold Harmless'!N:N, MATCH($B460, 'SD Hold Harmless'!$B:$B, 0)), 0)</f>
        <v>0</v>
      </c>
      <c r="I460" s="154">
        <f>_xlfn.IFNA(INDEX('SD Out of Formula'!J:J, MATCH($B460, 'SD Out of Formula'!$B:$B, 0)), 0)</f>
        <v>2113.1999999999998</v>
      </c>
      <c r="J460" s="154">
        <f>_xlfn.IFNA(INDEX('ISD Operating'!P:P, MATCH($B460, 'ISD Operating'!$B:$B, 0)), 0)</f>
        <v>0</v>
      </c>
      <c r="K460" s="154">
        <f>_xlfn.IFNA(INDEX('ISD Operating'!AA:AA, MATCH($B460, 'ISD Operating'!$B:$B, 0)), 0)</f>
        <v>0</v>
      </c>
      <c r="L460" s="154">
        <f>_xlfn.IFNA(INDEX('ISD Operating'!AL:AL, MATCH($B460, 'ISD Operating'!$B:$B, 0)), 0)</f>
        <v>0</v>
      </c>
      <c r="M460" s="154">
        <f>_xlfn.IFNA(INDEX('ISD Operating'!AW:AW, MATCH($B460, 'ISD Operating'!B:B, 0)), 0)</f>
        <v>0</v>
      </c>
      <c r="N460" s="155">
        <f t="shared" si="21"/>
        <v>3962.04</v>
      </c>
      <c r="O460" s="180" t="s">
        <v>1680</v>
      </c>
      <c r="P460" s="180">
        <f t="shared" si="22"/>
        <v>0</v>
      </c>
      <c r="Q460" s="180">
        <f t="shared" si="23"/>
        <v>3962.04</v>
      </c>
      <c r="R460" s="1"/>
    </row>
    <row r="461" spans="1:18" ht="12.75" x14ac:dyDescent="0.2">
      <c r="A461" s="159" t="s">
        <v>1367</v>
      </c>
      <c r="B461" s="157" t="s">
        <v>582</v>
      </c>
      <c r="C461" s="153" t="s">
        <v>6</v>
      </c>
      <c r="D461" s="200" t="s">
        <v>279</v>
      </c>
      <c r="E461" s="154">
        <f>_xlfn.IFNA(INDEX('SD-ISD Debt,Sinking,Recr'!K:K, MATCH($B461, 'SD-ISD Debt,Sinking,Recr'!$B:$B, 0)), 0)</f>
        <v>16720.93</v>
      </c>
      <c r="F461" s="154">
        <f>_xlfn.IFNA(INDEX('SD-ISD Debt,Sinking,Recr'!V:V, MATCH($B461, 'SD-ISD Debt,Sinking,Recr'!$B:$B, 0)), 0)</f>
        <v>0</v>
      </c>
      <c r="G461" s="154">
        <f>_xlfn.IFNA(INDEX('SD-ISD Debt,Sinking,Recr'!AI:AI, MATCH($B461, 'SD-ISD Debt,Sinking,Recr'!$B:$B, 0)), 0)</f>
        <v>0</v>
      </c>
      <c r="H461" s="154">
        <f>_xlfn.IFNA(INDEX('SD Hold Harmless'!N:N, MATCH($B461, 'SD Hold Harmless'!$B:$B, 0)), 0)</f>
        <v>0</v>
      </c>
      <c r="I461" s="154">
        <f>_xlfn.IFNA(INDEX('SD Out of Formula'!J:J, MATCH($B461, 'SD Out of Formula'!$B:$B, 0)), 0)</f>
        <v>0</v>
      </c>
      <c r="J461" s="154">
        <f>_xlfn.IFNA(INDEX('ISD Operating'!P:P, MATCH($B461, 'ISD Operating'!$B:$B, 0)), 0)</f>
        <v>0</v>
      </c>
      <c r="K461" s="154">
        <f>_xlfn.IFNA(INDEX('ISD Operating'!AA:AA, MATCH($B461, 'ISD Operating'!$B:$B, 0)), 0)</f>
        <v>0</v>
      </c>
      <c r="L461" s="154">
        <f>_xlfn.IFNA(INDEX('ISD Operating'!AL:AL, MATCH($B461, 'ISD Operating'!$B:$B, 0)), 0)</f>
        <v>0</v>
      </c>
      <c r="M461" s="154">
        <f>_xlfn.IFNA(INDEX('ISD Operating'!AW:AW, MATCH($B461, 'ISD Operating'!B:B, 0)), 0)</f>
        <v>0</v>
      </c>
      <c r="N461" s="155">
        <f t="shared" si="21"/>
        <v>16720.93</v>
      </c>
      <c r="O461" s="180" t="s">
        <v>1680</v>
      </c>
      <c r="P461" s="180">
        <f t="shared" si="22"/>
        <v>0</v>
      </c>
      <c r="Q461" s="180">
        <f t="shared" si="23"/>
        <v>16720.93</v>
      </c>
      <c r="R461" s="1"/>
    </row>
    <row r="462" spans="1:18" ht="38.25" x14ac:dyDescent="0.2">
      <c r="A462" s="159" t="s">
        <v>1368</v>
      </c>
      <c r="B462" s="152" t="s">
        <v>643</v>
      </c>
      <c r="C462" s="153" t="s">
        <v>6</v>
      </c>
      <c r="D462" s="200" t="s">
        <v>1369</v>
      </c>
      <c r="E462" s="154">
        <f>_xlfn.IFNA(INDEX('SD-ISD Debt,Sinking,Recr'!K:K, MATCH($B462, 'SD-ISD Debt,Sinking,Recr'!$B:$B, 0)), 0)</f>
        <v>6747.95</v>
      </c>
      <c r="F462" s="154">
        <f>_xlfn.IFNA(INDEX('SD-ISD Debt,Sinking,Recr'!V:V, MATCH($B462, 'SD-ISD Debt,Sinking,Recr'!$B:$B, 0)), 0)</f>
        <v>0</v>
      </c>
      <c r="G462" s="154">
        <f>_xlfn.IFNA(INDEX('SD-ISD Debt,Sinking,Recr'!AI:AI, MATCH($B462, 'SD-ISD Debt,Sinking,Recr'!$B:$B, 0)), 0)</f>
        <v>0</v>
      </c>
      <c r="H462" s="154">
        <f>_xlfn.IFNA(INDEX('SD Hold Harmless'!N:N, MATCH($B462, 'SD Hold Harmless'!$B:$B, 0)), 0)</f>
        <v>0</v>
      </c>
      <c r="I462" s="154">
        <f>_xlfn.IFNA(INDEX('SD Out of Formula'!J:J, MATCH($B462, 'SD Out of Formula'!$B:$B, 0)), 0)</f>
        <v>0</v>
      </c>
      <c r="J462" s="154">
        <f>_xlfn.IFNA(INDEX('ISD Operating'!P:P, MATCH($B462, 'ISD Operating'!$B:$B, 0)), 0)</f>
        <v>0</v>
      </c>
      <c r="K462" s="154">
        <f>_xlfn.IFNA(INDEX('ISD Operating'!AA:AA, MATCH($B462, 'ISD Operating'!$B:$B, 0)), 0)</f>
        <v>0</v>
      </c>
      <c r="L462" s="154">
        <f>_xlfn.IFNA(INDEX('ISD Operating'!AL:AL, MATCH($B462, 'ISD Operating'!$B:$B, 0)), 0)</f>
        <v>0</v>
      </c>
      <c r="M462" s="154">
        <f>_xlfn.IFNA(INDEX('ISD Operating'!AW:AW, MATCH($B462, 'ISD Operating'!B:B, 0)), 0)</f>
        <v>0</v>
      </c>
      <c r="N462" s="155">
        <f t="shared" si="21"/>
        <v>6747.95</v>
      </c>
      <c r="O462" s="180" t="s">
        <v>1680</v>
      </c>
      <c r="P462" s="180">
        <f t="shared" si="22"/>
        <v>0</v>
      </c>
      <c r="Q462" s="180">
        <f t="shared" si="23"/>
        <v>6747.95</v>
      </c>
      <c r="R462" s="1"/>
    </row>
    <row r="463" spans="1:18" ht="38.25" x14ac:dyDescent="0.2">
      <c r="A463" s="159" t="s">
        <v>1370</v>
      </c>
      <c r="B463" s="152" t="s">
        <v>658</v>
      </c>
      <c r="C463" s="153" t="s">
        <v>6</v>
      </c>
      <c r="D463" s="200" t="s">
        <v>1371</v>
      </c>
      <c r="E463" s="154">
        <f>_xlfn.IFNA(INDEX('SD-ISD Debt,Sinking,Recr'!K:K, MATCH($B463, 'SD-ISD Debt,Sinking,Recr'!$B:$B, 0)), 0)</f>
        <v>29635.39</v>
      </c>
      <c r="F463" s="154">
        <f>_xlfn.IFNA(INDEX('SD-ISD Debt,Sinking,Recr'!V:V, MATCH($B463, 'SD-ISD Debt,Sinking,Recr'!$B:$B, 0)), 0)</f>
        <v>0</v>
      </c>
      <c r="G463" s="154">
        <f>_xlfn.IFNA(INDEX('SD-ISD Debt,Sinking,Recr'!AI:AI, MATCH($B463, 'SD-ISD Debt,Sinking,Recr'!$B:$B, 0)), 0)</f>
        <v>0</v>
      </c>
      <c r="H463" s="154">
        <f>_xlfn.IFNA(INDEX('SD Hold Harmless'!N:N, MATCH($B463, 'SD Hold Harmless'!$B:$B, 0)), 0)</f>
        <v>0</v>
      </c>
      <c r="I463" s="154">
        <f>_xlfn.IFNA(INDEX('SD Out of Formula'!J:J, MATCH($B463, 'SD Out of Formula'!$B:$B, 0)), 0)</f>
        <v>0</v>
      </c>
      <c r="J463" s="154">
        <f>_xlfn.IFNA(INDEX('ISD Operating'!P:P, MATCH($B463, 'ISD Operating'!$B:$B, 0)), 0)</f>
        <v>0</v>
      </c>
      <c r="K463" s="154">
        <f>_xlfn.IFNA(INDEX('ISD Operating'!AA:AA, MATCH($B463, 'ISD Operating'!$B:$B, 0)), 0)</f>
        <v>0</v>
      </c>
      <c r="L463" s="154">
        <f>_xlfn.IFNA(INDEX('ISD Operating'!AL:AL, MATCH($B463, 'ISD Operating'!$B:$B, 0)), 0)</f>
        <v>0</v>
      </c>
      <c r="M463" s="154">
        <f>_xlfn.IFNA(INDEX('ISD Operating'!AW:AW, MATCH($B463, 'ISD Operating'!B:B, 0)), 0)</f>
        <v>0</v>
      </c>
      <c r="N463" s="155">
        <f t="shared" si="21"/>
        <v>29635.39</v>
      </c>
      <c r="O463" s="180" t="s">
        <v>1679</v>
      </c>
      <c r="P463" s="180">
        <f t="shared" si="22"/>
        <v>29635.39</v>
      </c>
      <c r="Q463" s="180">
        <f t="shared" si="23"/>
        <v>0</v>
      </c>
      <c r="R463" s="1"/>
    </row>
    <row r="464" spans="1:18" ht="38.25" x14ac:dyDescent="0.2">
      <c r="A464" s="159" t="s">
        <v>1372</v>
      </c>
      <c r="B464" s="152" t="s">
        <v>257</v>
      </c>
      <c r="C464" s="153" t="s">
        <v>6</v>
      </c>
      <c r="D464" s="200" t="s">
        <v>1373</v>
      </c>
      <c r="E464" s="154">
        <f>_xlfn.IFNA(INDEX('SD-ISD Debt,Sinking,Recr'!K:K, MATCH($B464, 'SD-ISD Debt,Sinking,Recr'!$B:$B, 0)), 0)</f>
        <v>2720.45</v>
      </c>
      <c r="F464" s="154">
        <f>_xlfn.IFNA(INDEX('SD-ISD Debt,Sinking,Recr'!V:V, MATCH($B464, 'SD-ISD Debt,Sinking,Recr'!$B:$B, 0)), 0)</f>
        <v>0</v>
      </c>
      <c r="G464" s="154">
        <f>_xlfn.IFNA(INDEX('SD-ISD Debt,Sinking,Recr'!AI:AI, MATCH($B464, 'SD-ISD Debt,Sinking,Recr'!$B:$B, 0)), 0)</f>
        <v>0</v>
      </c>
      <c r="H464" s="154">
        <f>_xlfn.IFNA(INDEX('SD Hold Harmless'!N:N, MATCH($B464, 'SD Hold Harmless'!$B:$B, 0)), 0)</f>
        <v>0</v>
      </c>
      <c r="I464" s="154">
        <f>_xlfn.IFNA(INDEX('SD Out of Formula'!J:J, MATCH($B464, 'SD Out of Formula'!$B:$B, 0)), 0)</f>
        <v>0</v>
      </c>
      <c r="J464" s="154">
        <f>_xlfn.IFNA(INDEX('ISD Operating'!P:P, MATCH($B464, 'ISD Operating'!$B:$B, 0)), 0)</f>
        <v>0</v>
      </c>
      <c r="K464" s="154">
        <f>_xlfn.IFNA(INDEX('ISD Operating'!AA:AA, MATCH($B464, 'ISD Operating'!$B:$B, 0)), 0)</f>
        <v>0</v>
      </c>
      <c r="L464" s="154">
        <f>_xlfn.IFNA(INDEX('ISD Operating'!AL:AL, MATCH($B464, 'ISD Operating'!$B:$B, 0)), 0)</f>
        <v>0</v>
      </c>
      <c r="M464" s="154">
        <f>_xlfn.IFNA(INDEX('ISD Operating'!AW:AW, MATCH($B464, 'ISD Operating'!B:B, 0)), 0)</f>
        <v>0</v>
      </c>
      <c r="N464" s="155">
        <f t="shared" si="21"/>
        <v>2720.45</v>
      </c>
      <c r="O464" s="180" t="s">
        <v>1679</v>
      </c>
      <c r="P464" s="180">
        <f t="shared" si="22"/>
        <v>2720.45</v>
      </c>
      <c r="Q464" s="180">
        <f t="shared" si="23"/>
        <v>0</v>
      </c>
      <c r="R464" s="1"/>
    </row>
    <row r="465" spans="1:18" ht="12.75" x14ac:dyDescent="0.2">
      <c r="A465" s="159" t="s">
        <v>1374</v>
      </c>
      <c r="B465" s="157" t="s">
        <v>513</v>
      </c>
      <c r="C465" s="153" t="s">
        <v>6</v>
      </c>
      <c r="D465" s="200" t="s">
        <v>7</v>
      </c>
      <c r="E465" s="154">
        <f>_xlfn.IFNA(INDEX('SD-ISD Debt,Sinking,Recr'!K:K, MATCH($B465, 'SD-ISD Debt,Sinking,Recr'!$B:$B, 0)), 0)</f>
        <v>86.85</v>
      </c>
      <c r="F465" s="154">
        <f>_xlfn.IFNA(INDEX('SD-ISD Debt,Sinking,Recr'!V:V, MATCH($B465, 'SD-ISD Debt,Sinking,Recr'!$B:$B, 0)), 0)</f>
        <v>0</v>
      </c>
      <c r="G465" s="154">
        <f>_xlfn.IFNA(INDEX('SD-ISD Debt,Sinking,Recr'!AI:AI, MATCH($B465, 'SD-ISD Debt,Sinking,Recr'!$B:$B, 0)), 0)</f>
        <v>0</v>
      </c>
      <c r="H465" s="154">
        <f>_xlfn.IFNA(INDEX('SD Hold Harmless'!N:N, MATCH($B465, 'SD Hold Harmless'!$B:$B, 0)), 0)</f>
        <v>0</v>
      </c>
      <c r="I465" s="154">
        <f>_xlfn.IFNA(INDEX('SD Out of Formula'!J:J, MATCH($B465, 'SD Out of Formula'!$B:$B, 0)), 0)</f>
        <v>0</v>
      </c>
      <c r="J465" s="154">
        <f>_xlfn.IFNA(INDEX('ISD Operating'!P:P, MATCH($B465, 'ISD Operating'!$B:$B, 0)), 0)</f>
        <v>0</v>
      </c>
      <c r="K465" s="154">
        <f>_xlfn.IFNA(INDEX('ISD Operating'!AA:AA, MATCH($B465, 'ISD Operating'!$B:$B, 0)), 0)</f>
        <v>0</v>
      </c>
      <c r="L465" s="154">
        <f>_xlfn.IFNA(INDEX('ISD Operating'!AL:AL, MATCH($B465, 'ISD Operating'!$B:$B, 0)), 0)</f>
        <v>0</v>
      </c>
      <c r="M465" s="154">
        <f>_xlfn.IFNA(INDEX('ISD Operating'!AW:AW, MATCH($B465, 'ISD Operating'!B:B, 0)), 0)</f>
        <v>0</v>
      </c>
      <c r="N465" s="155">
        <f t="shared" si="21"/>
        <v>86.85</v>
      </c>
      <c r="O465" s="180" t="s">
        <v>1679</v>
      </c>
      <c r="P465" s="180">
        <f t="shared" si="22"/>
        <v>86.85</v>
      </c>
      <c r="Q465" s="180">
        <f t="shared" si="23"/>
        <v>0</v>
      </c>
      <c r="R465" s="1"/>
    </row>
    <row r="466" spans="1:18" ht="12.75" x14ac:dyDescent="0.2">
      <c r="A466" s="159" t="s">
        <v>1375</v>
      </c>
      <c r="B466" s="157" t="s">
        <v>514</v>
      </c>
      <c r="C466" s="153" t="s">
        <v>6</v>
      </c>
      <c r="D466" s="200" t="s">
        <v>7</v>
      </c>
      <c r="E466" s="154">
        <f>_xlfn.IFNA(INDEX('SD-ISD Debt,Sinking,Recr'!K:K, MATCH($B466, 'SD-ISD Debt,Sinking,Recr'!$B:$B, 0)), 0)</f>
        <v>3407.37</v>
      </c>
      <c r="F466" s="154">
        <f>_xlfn.IFNA(INDEX('SD-ISD Debt,Sinking,Recr'!V:V, MATCH($B466, 'SD-ISD Debt,Sinking,Recr'!$B:$B, 0)), 0)</f>
        <v>0</v>
      </c>
      <c r="G466" s="154">
        <f>_xlfn.IFNA(INDEX('SD-ISD Debt,Sinking,Recr'!AI:AI, MATCH($B466, 'SD-ISD Debt,Sinking,Recr'!$B:$B, 0)), 0)</f>
        <v>0</v>
      </c>
      <c r="H466" s="154">
        <f>_xlfn.IFNA(INDEX('SD Hold Harmless'!N:N, MATCH($B466, 'SD Hold Harmless'!$B:$B, 0)), 0)</f>
        <v>0</v>
      </c>
      <c r="I466" s="154">
        <f>_xlfn.IFNA(INDEX('SD Out of Formula'!J:J, MATCH($B466, 'SD Out of Formula'!$B:$B, 0)), 0)</f>
        <v>0</v>
      </c>
      <c r="J466" s="154">
        <f>_xlfn.IFNA(INDEX('ISD Operating'!P:P, MATCH($B466, 'ISD Operating'!$B:$B, 0)), 0)</f>
        <v>0</v>
      </c>
      <c r="K466" s="154">
        <f>_xlfn.IFNA(INDEX('ISD Operating'!AA:AA, MATCH($B466, 'ISD Operating'!$B:$B, 0)), 0)</f>
        <v>0</v>
      </c>
      <c r="L466" s="154">
        <f>_xlfn.IFNA(INDEX('ISD Operating'!AL:AL, MATCH($B466, 'ISD Operating'!$B:$B, 0)), 0)</f>
        <v>0</v>
      </c>
      <c r="M466" s="154">
        <f>_xlfn.IFNA(INDEX('ISD Operating'!AW:AW, MATCH($B466, 'ISD Operating'!B:B, 0)), 0)</f>
        <v>0</v>
      </c>
      <c r="N466" s="155">
        <f t="shared" si="21"/>
        <v>3407.37</v>
      </c>
      <c r="O466" s="180" t="s">
        <v>1679</v>
      </c>
      <c r="P466" s="180">
        <f t="shared" si="22"/>
        <v>3407.37</v>
      </c>
      <c r="Q466" s="180">
        <f t="shared" si="23"/>
        <v>0</v>
      </c>
      <c r="R466" s="1"/>
    </row>
    <row r="467" spans="1:18" ht="38.25" x14ac:dyDescent="0.2">
      <c r="A467" s="159" t="s">
        <v>1376</v>
      </c>
      <c r="B467" s="152" t="s">
        <v>256</v>
      </c>
      <c r="C467" s="153" t="s">
        <v>6</v>
      </c>
      <c r="D467" s="200" t="s">
        <v>1377</v>
      </c>
      <c r="E467" s="154">
        <f>_xlfn.IFNA(INDEX('SD-ISD Debt,Sinking,Recr'!K:K, MATCH($B467, 'SD-ISD Debt,Sinking,Recr'!$B:$B, 0)), 0)</f>
        <v>17281.419999999998</v>
      </c>
      <c r="F467" s="154">
        <f>_xlfn.IFNA(INDEX('SD-ISD Debt,Sinking,Recr'!V:V, MATCH($B467, 'SD-ISD Debt,Sinking,Recr'!$B:$B, 0)), 0)</f>
        <v>0</v>
      </c>
      <c r="G467" s="154">
        <f>_xlfn.IFNA(INDEX('SD-ISD Debt,Sinking,Recr'!AI:AI, MATCH($B467, 'SD-ISD Debt,Sinking,Recr'!$B:$B, 0)), 0)</f>
        <v>0</v>
      </c>
      <c r="H467" s="154">
        <f>_xlfn.IFNA(INDEX('SD Hold Harmless'!N:N, MATCH($B467, 'SD Hold Harmless'!$B:$B, 0)), 0)</f>
        <v>0</v>
      </c>
      <c r="I467" s="154">
        <f>_xlfn.IFNA(INDEX('SD Out of Formula'!J:J, MATCH($B467, 'SD Out of Formula'!$B:$B, 0)), 0)</f>
        <v>0</v>
      </c>
      <c r="J467" s="154">
        <f>_xlfn.IFNA(INDEX('ISD Operating'!P:P, MATCH($B467, 'ISD Operating'!$B:$B, 0)), 0)</f>
        <v>0</v>
      </c>
      <c r="K467" s="154">
        <f>_xlfn.IFNA(INDEX('ISD Operating'!AA:AA, MATCH($B467, 'ISD Operating'!$B:$B, 0)), 0)</f>
        <v>0</v>
      </c>
      <c r="L467" s="154">
        <f>_xlfn.IFNA(INDEX('ISD Operating'!AL:AL, MATCH($B467, 'ISD Operating'!$B:$B, 0)), 0)</f>
        <v>0</v>
      </c>
      <c r="M467" s="154">
        <f>_xlfn.IFNA(INDEX('ISD Operating'!AW:AW, MATCH($B467, 'ISD Operating'!B:B, 0)), 0)</f>
        <v>0</v>
      </c>
      <c r="N467" s="155">
        <f t="shared" si="21"/>
        <v>17281.419999999998</v>
      </c>
      <c r="O467" s="180" t="s">
        <v>1680</v>
      </c>
      <c r="P467" s="180">
        <f t="shared" si="22"/>
        <v>0</v>
      </c>
      <c r="Q467" s="180">
        <f t="shared" si="23"/>
        <v>17281.419999999998</v>
      </c>
      <c r="R467" s="1"/>
    </row>
    <row r="468" spans="1:18" ht="12.75" x14ac:dyDescent="0.2">
      <c r="A468" s="159" t="s">
        <v>1378</v>
      </c>
      <c r="B468" s="152" t="s">
        <v>432</v>
      </c>
      <c r="C468" s="153" t="s">
        <v>6</v>
      </c>
      <c r="D468" s="200" t="s">
        <v>1379</v>
      </c>
      <c r="E468" s="154">
        <f>_xlfn.IFNA(INDEX('SD-ISD Debt,Sinking,Recr'!K:K, MATCH($B468, 'SD-ISD Debt,Sinking,Recr'!$B:$B, 0)), 0)</f>
        <v>804.32</v>
      </c>
      <c r="F468" s="154">
        <f>_xlfn.IFNA(INDEX('SD-ISD Debt,Sinking,Recr'!V:V, MATCH($B468, 'SD-ISD Debt,Sinking,Recr'!$B:$B, 0)), 0)</f>
        <v>0</v>
      </c>
      <c r="G468" s="154">
        <f>_xlfn.IFNA(INDEX('SD-ISD Debt,Sinking,Recr'!AI:AI, MATCH($B468, 'SD-ISD Debt,Sinking,Recr'!$B:$B, 0)), 0)</f>
        <v>0</v>
      </c>
      <c r="H468" s="154">
        <f>_xlfn.IFNA(INDEX('SD Hold Harmless'!N:N, MATCH($B468, 'SD Hold Harmless'!$B:$B, 0)), 0)</f>
        <v>0</v>
      </c>
      <c r="I468" s="154">
        <f>_xlfn.IFNA(INDEX('SD Out of Formula'!J:J, MATCH($B468, 'SD Out of Formula'!$B:$B, 0)), 0)</f>
        <v>0</v>
      </c>
      <c r="J468" s="154">
        <f>_xlfn.IFNA(INDEX('ISD Operating'!P:P, MATCH($B468, 'ISD Operating'!$B:$B, 0)), 0)</f>
        <v>0</v>
      </c>
      <c r="K468" s="154">
        <f>_xlfn.IFNA(INDEX('ISD Operating'!AA:AA, MATCH($B468, 'ISD Operating'!$B:$B, 0)), 0)</f>
        <v>0</v>
      </c>
      <c r="L468" s="154">
        <f>_xlfn.IFNA(INDEX('ISD Operating'!AL:AL, MATCH($B468, 'ISD Operating'!$B:$B, 0)), 0)</f>
        <v>0</v>
      </c>
      <c r="M468" s="154">
        <f>_xlfn.IFNA(INDEX('ISD Operating'!AW:AW, MATCH($B468, 'ISD Operating'!B:B, 0)), 0)</f>
        <v>0</v>
      </c>
      <c r="N468" s="155">
        <f t="shared" si="21"/>
        <v>804.32</v>
      </c>
      <c r="O468" s="180" t="s">
        <v>1680</v>
      </c>
      <c r="P468" s="180">
        <f t="shared" si="22"/>
        <v>0</v>
      </c>
      <c r="Q468" s="180">
        <f t="shared" si="23"/>
        <v>804.32</v>
      </c>
      <c r="R468" s="1"/>
    </row>
    <row r="469" spans="1:18" ht="38.25" x14ac:dyDescent="0.2">
      <c r="A469" s="159" t="s">
        <v>1380</v>
      </c>
      <c r="B469" s="152" t="s">
        <v>537</v>
      </c>
      <c r="C469" s="153" t="s">
        <v>6</v>
      </c>
      <c r="D469" s="200" t="s">
        <v>1381</v>
      </c>
      <c r="E469" s="154">
        <f>_xlfn.IFNA(INDEX('SD-ISD Debt,Sinking,Recr'!K:K, MATCH($B469, 'SD-ISD Debt,Sinking,Recr'!$B:$B, 0)), 0)</f>
        <v>6157.39</v>
      </c>
      <c r="F469" s="154">
        <f>_xlfn.IFNA(INDEX('SD-ISD Debt,Sinking,Recr'!V:V, MATCH($B469, 'SD-ISD Debt,Sinking,Recr'!$B:$B, 0)), 0)</f>
        <v>0</v>
      </c>
      <c r="G469" s="154">
        <f>_xlfn.IFNA(INDEX('SD-ISD Debt,Sinking,Recr'!AI:AI, MATCH($B469, 'SD-ISD Debt,Sinking,Recr'!$B:$B, 0)), 0)</f>
        <v>0</v>
      </c>
      <c r="H469" s="154">
        <f>_xlfn.IFNA(INDEX('SD Hold Harmless'!N:N, MATCH($B469, 'SD Hold Harmless'!$B:$B, 0)), 0)</f>
        <v>0</v>
      </c>
      <c r="I469" s="154">
        <f>_xlfn.IFNA(INDEX('SD Out of Formula'!J:J, MATCH($B469, 'SD Out of Formula'!$B:$B, 0)), 0)</f>
        <v>0</v>
      </c>
      <c r="J469" s="154">
        <f>_xlfn.IFNA(INDEX('ISD Operating'!P:P, MATCH($B469, 'ISD Operating'!$B:$B, 0)), 0)</f>
        <v>0</v>
      </c>
      <c r="K469" s="154">
        <f>_xlfn.IFNA(INDEX('ISD Operating'!AA:AA, MATCH($B469, 'ISD Operating'!$B:$B, 0)), 0)</f>
        <v>0</v>
      </c>
      <c r="L469" s="154">
        <f>_xlfn.IFNA(INDEX('ISD Operating'!AL:AL, MATCH($B469, 'ISD Operating'!$B:$B, 0)), 0)</f>
        <v>0</v>
      </c>
      <c r="M469" s="154">
        <f>_xlfn.IFNA(INDEX('ISD Operating'!AW:AW, MATCH($B469, 'ISD Operating'!B:B, 0)), 0)</f>
        <v>0</v>
      </c>
      <c r="N469" s="155">
        <f t="shared" si="21"/>
        <v>6157.39</v>
      </c>
      <c r="O469" s="180" t="s">
        <v>1680</v>
      </c>
      <c r="P469" s="180">
        <f t="shared" si="22"/>
        <v>0</v>
      </c>
      <c r="Q469" s="180">
        <f t="shared" si="23"/>
        <v>6157.39</v>
      </c>
      <c r="R469" s="1"/>
    </row>
    <row r="470" spans="1:18" ht="38.25" x14ac:dyDescent="0.2">
      <c r="A470" s="159" t="s">
        <v>1382</v>
      </c>
      <c r="B470" s="152" t="s">
        <v>554</v>
      </c>
      <c r="C470" s="153" t="s">
        <v>6</v>
      </c>
      <c r="D470" s="200" t="s">
        <v>1383</v>
      </c>
      <c r="E470" s="154">
        <f>_xlfn.IFNA(INDEX('SD-ISD Debt,Sinking,Recr'!K:K, MATCH($B470, 'SD-ISD Debt,Sinking,Recr'!$B:$B, 0)), 0)</f>
        <v>0</v>
      </c>
      <c r="F470" s="154">
        <f>_xlfn.IFNA(INDEX('SD-ISD Debt,Sinking,Recr'!V:V, MATCH($B470, 'SD-ISD Debt,Sinking,Recr'!$B:$B, 0)), 0)</f>
        <v>0</v>
      </c>
      <c r="G470" s="154">
        <f>_xlfn.IFNA(INDEX('SD-ISD Debt,Sinking,Recr'!AI:AI, MATCH($B470, 'SD-ISD Debt,Sinking,Recr'!$B:$B, 0)), 0)</f>
        <v>0</v>
      </c>
      <c r="H470" s="154">
        <f>_xlfn.IFNA(INDEX('SD Hold Harmless'!N:N, MATCH($B470, 'SD Hold Harmless'!$B:$B, 0)), 0)</f>
        <v>0</v>
      </c>
      <c r="I470" s="154">
        <f>_xlfn.IFNA(INDEX('SD Out of Formula'!J:J, MATCH($B470, 'SD Out of Formula'!$B:$B, 0)), 0)</f>
        <v>0</v>
      </c>
      <c r="J470" s="154">
        <f>_xlfn.IFNA(INDEX('ISD Operating'!P:P, MATCH($B470, 'ISD Operating'!$B:$B, 0)), 0)</f>
        <v>0</v>
      </c>
      <c r="K470" s="154">
        <f>_xlfn.IFNA(INDEX('ISD Operating'!AA:AA, MATCH($B470, 'ISD Operating'!$B:$B, 0)), 0)</f>
        <v>0</v>
      </c>
      <c r="L470" s="154">
        <f>_xlfn.IFNA(INDEX('ISD Operating'!AL:AL, MATCH($B470, 'ISD Operating'!$B:$B, 0)), 0)</f>
        <v>0</v>
      </c>
      <c r="M470" s="154">
        <f>_xlfn.IFNA(INDEX('ISD Operating'!AW:AW, MATCH($B470, 'ISD Operating'!B:B, 0)), 0)</f>
        <v>0</v>
      </c>
      <c r="N470" s="155">
        <f t="shared" si="21"/>
        <v>0</v>
      </c>
      <c r="O470" s="180" t="s">
        <v>1573</v>
      </c>
      <c r="P470" s="180">
        <f t="shared" si="22"/>
        <v>0</v>
      </c>
      <c r="Q470" s="180">
        <f t="shared" si="23"/>
        <v>0</v>
      </c>
      <c r="R470" s="1"/>
    </row>
    <row r="471" spans="1:18" ht="12.75" x14ac:dyDescent="0.2">
      <c r="A471" s="159" t="s">
        <v>1384</v>
      </c>
      <c r="B471" s="152" t="s">
        <v>462</v>
      </c>
      <c r="C471" s="153" t="s">
        <v>6</v>
      </c>
      <c r="D471" s="200" t="s">
        <v>155</v>
      </c>
      <c r="E471" s="154">
        <f>_xlfn.IFNA(INDEX('SD-ISD Debt,Sinking,Recr'!K:K, MATCH($B471, 'SD-ISD Debt,Sinking,Recr'!$B:$B, 0)), 0)</f>
        <v>0</v>
      </c>
      <c r="F471" s="154">
        <f>_xlfn.IFNA(INDEX('SD-ISD Debt,Sinking,Recr'!V:V, MATCH($B471, 'SD-ISD Debt,Sinking,Recr'!$B:$B, 0)), 0)</f>
        <v>0</v>
      </c>
      <c r="G471" s="154">
        <f>_xlfn.IFNA(INDEX('SD-ISD Debt,Sinking,Recr'!AI:AI, MATCH($B471, 'SD-ISD Debt,Sinking,Recr'!$B:$B, 0)), 0)</f>
        <v>0</v>
      </c>
      <c r="H471" s="154">
        <f>_xlfn.IFNA(INDEX('SD Hold Harmless'!N:N, MATCH($B471, 'SD Hold Harmless'!$B:$B, 0)), 0)</f>
        <v>0</v>
      </c>
      <c r="I471" s="154">
        <f>_xlfn.IFNA(INDEX('SD Out of Formula'!J:J, MATCH($B471, 'SD Out of Formula'!$B:$B, 0)), 0)</f>
        <v>0</v>
      </c>
      <c r="J471" s="154">
        <f>_xlfn.IFNA(INDEX('ISD Operating'!P:P, MATCH($B471, 'ISD Operating'!$B:$B, 0)), 0)</f>
        <v>0</v>
      </c>
      <c r="K471" s="154">
        <f>_xlfn.IFNA(INDEX('ISD Operating'!AA:AA, MATCH($B471, 'ISD Operating'!$B:$B, 0)), 0)</f>
        <v>0</v>
      </c>
      <c r="L471" s="154">
        <f>_xlfn.IFNA(INDEX('ISD Operating'!AL:AL, MATCH($B471, 'ISD Operating'!$B:$B, 0)), 0)</f>
        <v>0</v>
      </c>
      <c r="M471" s="154">
        <f>_xlfn.IFNA(INDEX('ISD Operating'!AW:AW, MATCH($B471, 'ISD Operating'!B:B, 0)), 0)</f>
        <v>0</v>
      </c>
      <c r="N471" s="155">
        <f t="shared" si="21"/>
        <v>0</v>
      </c>
      <c r="O471" s="180" t="s">
        <v>1573</v>
      </c>
      <c r="P471" s="180">
        <f t="shared" si="22"/>
        <v>0</v>
      </c>
      <c r="Q471" s="180">
        <f t="shared" si="23"/>
        <v>0</v>
      </c>
      <c r="R471" s="1"/>
    </row>
    <row r="472" spans="1:18" ht="12.75" x14ac:dyDescent="0.2">
      <c r="A472" s="159" t="s">
        <v>1385</v>
      </c>
      <c r="B472" s="152" t="s">
        <v>259</v>
      </c>
      <c r="C472" s="153" t="s">
        <v>6</v>
      </c>
      <c r="D472" s="200" t="s">
        <v>1386</v>
      </c>
      <c r="E472" s="154">
        <f>_xlfn.IFNA(INDEX('SD-ISD Debt,Sinking,Recr'!K:K, MATCH($B472, 'SD-ISD Debt,Sinking,Recr'!$B:$B, 0)), 0)</f>
        <v>0</v>
      </c>
      <c r="F472" s="154">
        <f>_xlfn.IFNA(INDEX('SD-ISD Debt,Sinking,Recr'!V:V, MATCH($B472, 'SD-ISD Debt,Sinking,Recr'!$B:$B, 0)), 0)</f>
        <v>1375.77</v>
      </c>
      <c r="G472" s="154">
        <f>_xlfn.IFNA(INDEX('SD-ISD Debt,Sinking,Recr'!AI:AI, MATCH($B472, 'SD-ISD Debt,Sinking,Recr'!$B:$B, 0)), 0)</f>
        <v>0</v>
      </c>
      <c r="H472" s="154">
        <f>_xlfn.IFNA(INDEX('SD Hold Harmless'!N:N, MATCH($B472, 'SD Hold Harmless'!$B:$B, 0)), 0)</f>
        <v>0</v>
      </c>
      <c r="I472" s="154">
        <f>_xlfn.IFNA(INDEX('SD Out of Formula'!J:J, MATCH($B472, 'SD Out of Formula'!$B:$B, 0)), 0)</f>
        <v>0</v>
      </c>
      <c r="J472" s="154">
        <f>_xlfn.IFNA(INDEX('ISD Operating'!P:P, MATCH($B472, 'ISD Operating'!$B:$B, 0)), 0)</f>
        <v>0</v>
      </c>
      <c r="K472" s="154">
        <f>_xlfn.IFNA(INDEX('ISD Operating'!AA:AA, MATCH($B472, 'ISD Operating'!$B:$B, 0)), 0)</f>
        <v>0</v>
      </c>
      <c r="L472" s="154">
        <f>_xlfn.IFNA(INDEX('ISD Operating'!AL:AL, MATCH($B472, 'ISD Operating'!$B:$B, 0)), 0)</f>
        <v>0</v>
      </c>
      <c r="M472" s="154">
        <f>_xlfn.IFNA(INDEX('ISD Operating'!AW:AW, MATCH($B472, 'ISD Operating'!B:B, 0)), 0)</f>
        <v>0</v>
      </c>
      <c r="N472" s="155">
        <f t="shared" si="21"/>
        <v>1375.77</v>
      </c>
      <c r="O472" s="180" t="s">
        <v>1680</v>
      </c>
      <c r="P472" s="180">
        <f t="shared" si="22"/>
        <v>0</v>
      </c>
      <c r="Q472" s="180">
        <f t="shared" si="23"/>
        <v>1375.77</v>
      </c>
      <c r="R472" s="1"/>
    </row>
    <row r="473" spans="1:18" ht="38.25" x14ac:dyDescent="0.2">
      <c r="A473" s="159" t="s">
        <v>1387</v>
      </c>
      <c r="B473" s="152" t="s">
        <v>285</v>
      </c>
      <c r="C473" s="153" t="s">
        <v>6</v>
      </c>
      <c r="D473" s="200" t="s">
        <v>1388</v>
      </c>
      <c r="E473" s="154">
        <f>_xlfn.IFNA(INDEX('SD-ISD Debt,Sinking,Recr'!K:K, MATCH($B473, 'SD-ISD Debt,Sinking,Recr'!$B:$B, 0)), 0)</f>
        <v>46477.06</v>
      </c>
      <c r="F473" s="154">
        <f>_xlfn.IFNA(INDEX('SD-ISD Debt,Sinking,Recr'!V:V, MATCH($B473, 'SD-ISD Debt,Sinking,Recr'!$B:$B, 0)), 0)</f>
        <v>15740.86</v>
      </c>
      <c r="G473" s="154">
        <f>_xlfn.IFNA(INDEX('SD-ISD Debt,Sinking,Recr'!AI:AI, MATCH($B473, 'SD-ISD Debt,Sinking,Recr'!$B:$B, 0)), 0)</f>
        <v>0</v>
      </c>
      <c r="H473" s="154">
        <f>_xlfn.IFNA(INDEX('SD Hold Harmless'!N:N, MATCH($B473, 'SD Hold Harmless'!$B:$B, 0)), 0)</f>
        <v>0</v>
      </c>
      <c r="I473" s="154">
        <f>_xlfn.IFNA(INDEX('SD Out of Formula'!J:J, MATCH($B473, 'SD Out of Formula'!$B:$B, 0)), 0)</f>
        <v>0</v>
      </c>
      <c r="J473" s="154">
        <f>_xlfn.IFNA(INDEX('ISD Operating'!P:P, MATCH($B473, 'ISD Operating'!$B:$B, 0)), 0)</f>
        <v>0</v>
      </c>
      <c r="K473" s="154">
        <f>_xlfn.IFNA(INDEX('ISD Operating'!AA:AA, MATCH($B473, 'ISD Operating'!$B:$B, 0)), 0)</f>
        <v>0</v>
      </c>
      <c r="L473" s="154">
        <f>_xlfn.IFNA(INDEX('ISD Operating'!AL:AL, MATCH($B473, 'ISD Operating'!$B:$B, 0)), 0)</f>
        <v>0</v>
      </c>
      <c r="M473" s="154">
        <f>_xlfn.IFNA(INDEX('ISD Operating'!AW:AW, MATCH($B473, 'ISD Operating'!B:B, 0)), 0)</f>
        <v>0</v>
      </c>
      <c r="N473" s="155">
        <f t="shared" si="21"/>
        <v>62217.919999999998</v>
      </c>
      <c r="O473" s="180" t="s">
        <v>1679</v>
      </c>
      <c r="P473" s="180">
        <f t="shared" si="22"/>
        <v>62217.919999999998</v>
      </c>
      <c r="Q473" s="180">
        <f t="shared" si="23"/>
        <v>0</v>
      </c>
      <c r="R473" s="1"/>
    </row>
    <row r="474" spans="1:18" ht="38.25" x14ac:dyDescent="0.2">
      <c r="A474" s="159" t="s">
        <v>1389</v>
      </c>
      <c r="B474" s="152" t="s">
        <v>369</v>
      </c>
      <c r="C474" s="153" t="s">
        <v>6</v>
      </c>
      <c r="D474" s="200" t="s">
        <v>1390</v>
      </c>
      <c r="E474" s="154">
        <f>_xlfn.IFNA(INDEX('SD-ISD Debt,Sinking,Recr'!K:K, MATCH($B474, 'SD-ISD Debt,Sinking,Recr'!$B:$B, 0)), 0)</f>
        <v>0</v>
      </c>
      <c r="F474" s="154">
        <f>_xlfn.IFNA(INDEX('SD-ISD Debt,Sinking,Recr'!V:V, MATCH($B474, 'SD-ISD Debt,Sinking,Recr'!$B:$B, 0)), 0)</f>
        <v>0</v>
      </c>
      <c r="G474" s="154">
        <f>_xlfn.IFNA(INDEX('SD-ISD Debt,Sinking,Recr'!AI:AI, MATCH($B474, 'SD-ISD Debt,Sinking,Recr'!$B:$B, 0)), 0)</f>
        <v>0</v>
      </c>
      <c r="H474" s="154">
        <f>_xlfn.IFNA(INDEX('SD Hold Harmless'!N:N, MATCH($B474, 'SD Hold Harmless'!$B:$B, 0)), 0)</f>
        <v>0</v>
      </c>
      <c r="I474" s="154">
        <f>_xlfn.IFNA(INDEX('SD Out of Formula'!J:J, MATCH($B474, 'SD Out of Formula'!$B:$B, 0)), 0)</f>
        <v>0</v>
      </c>
      <c r="J474" s="154">
        <f>_xlfn.IFNA(INDEX('ISD Operating'!P:P, MATCH($B474, 'ISD Operating'!$B:$B, 0)), 0)</f>
        <v>0</v>
      </c>
      <c r="K474" s="154">
        <f>_xlfn.IFNA(INDEX('ISD Operating'!AA:AA, MATCH($B474, 'ISD Operating'!$B:$B, 0)), 0)</f>
        <v>0</v>
      </c>
      <c r="L474" s="154">
        <f>_xlfn.IFNA(INDEX('ISD Operating'!AL:AL, MATCH($B474, 'ISD Operating'!$B:$B, 0)), 0)</f>
        <v>0</v>
      </c>
      <c r="M474" s="154">
        <f>_xlfn.IFNA(INDEX('ISD Operating'!AW:AW, MATCH($B474, 'ISD Operating'!B:B, 0)), 0)</f>
        <v>0</v>
      </c>
      <c r="N474" s="155">
        <f t="shared" si="21"/>
        <v>0</v>
      </c>
      <c r="O474" s="180" t="s">
        <v>1573</v>
      </c>
      <c r="P474" s="180">
        <f t="shared" si="22"/>
        <v>0</v>
      </c>
      <c r="Q474" s="180">
        <f t="shared" si="23"/>
        <v>0</v>
      </c>
      <c r="R474" s="1"/>
    </row>
    <row r="475" spans="1:18" ht="38.25" x14ac:dyDescent="0.2">
      <c r="A475" s="159" t="s">
        <v>1391</v>
      </c>
      <c r="B475" s="152" t="s">
        <v>635</v>
      </c>
      <c r="C475" s="153" t="s">
        <v>6</v>
      </c>
      <c r="D475" s="200" t="s">
        <v>1392</v>
      </c>
      <c r="E475" s="154">
        <f>_xlfn.IFNA(INDEX('SD-ISD Debt,Sinking,Recr'!K:K, MATCH($B475, 'SD-ISD Debt,Sinking,Recr'!$B:$B, 0)), 0)</f>
        <v>0</v>
      </c>
      <c r="F475" s="154">
        <f>_xlfn.IFNA(INDEX('SD-ISD Debt,Sinking,Recr'!V:V, MATCH($B475, 'SD-ISD Debt,Sinking,Recr'!$B:$B, 0)), 0)</f>
        <v>3395.74</v>
      </c>
      <c r="G475" s="154">
        <f>_xlfn.IFNA(INDEX('SD-ISD Debt,Sinking,Recr'!AI:AI, MATCH($B475, 'SD-ISD Debt,Sinking,Recr'!$B:$B, 0)), 0)</f>
        <v>0</v>
      </c>
      <c r="H475" s="154">
        <f>_xlfn.IFNA(INDEX('SD Hold Harmless'!N:N, MATCH($B475, 'SD Hold Harmless'!$B:$B, 0)), 0)</f>
        <v>0</v>
      </c>
      <c r="I475" s="154">
        <f>_xlfn.IFNA(INDEX('SD Out of Formula'!J:J, MATCH($B475, 'SD Out of Formula'!$B:$B, 0)), 0)</f>
        <v>5925</v>
      </c>
      <c r="J475" s="154">
        <f>_xlfn.IFNA(INDEX('ISD Operating'!P:P, MATCH($B475, 'ISD Operating'!$B:$B, 0)), 0)</f>
        <v>0</v>
      </c>
      <c r="K475" s="154">
        <f>_xlfn.IFNA(INDEX('ISD Operating'!AA:AA, MATCH($B475, 'ISD Operating'!$B:$B, 0)), 0)</f>
        <v>0</v>
      </c>
      <c r="L475" s="154">
        <f>_xlfn.IFNA(INDEX('ISD Operating'!AL:AL, MATCH($B475, 'ISD Operating'!$B:$B, 0)), 0)</f>
        <v>0</v>
      </c>
      <c r="M475" s="154">
        <f>_xlfn.IFNA(INDEX('ISD Operating'!AW:AW, MATCH($B475, 'ISD Operating'!B:B, 0)), 0)</f>
        <v>0</v>
      </c>
      <c r="N475" s="155">
        <f t="shared" si="21"/>
        <v>9320.74</v>
      </c>
      <c r="O475" s="180" t="s">
        <v>1679</v>
      </c>
      <c r="P475" s="180">
        <f t="shared" si="22"/>
        <v>9320.74</v>
      </c>
      <c r="Q475" s="180">
        <f t="shared" si="23"/>
        <v>0</v>
      </c>
      <c r="R475" s="1"/>
    </row>
    <row r="476" spans="1:18" ht="38.25" x14ac:dyDescent="0.2">
      <c r="A476" s="159" t="s">
        <v>780</v>
      </c>
      <c r="B476" s="152" t="s">
        <v>519</v>
      </c>
      <c r="C476" s="153" t="s">
        <v>29</v>
      </c>
      <c r="D476" s="200" t="s">
        <v>781</v>
      </c>
      <c r="E476" s="154">
        <f>_xlfn.IFNA(INDEX('SD-ISD Debt,Sinking,Recr'!K:K, MATCH($B476, 'SD-ISD Debt,Sinking,Recr'!$B:$B, 0)), 0)</f>
        <v>0</v>
      </c>
      <c r="F476" s="154">
        <f>_xlfn.IFNA(INDEX('SD-ISD Debt,Sinking,Recr'!V:V, MATCH($B476, 'SD-ISD Debt,Sinking,Recr'!$B:$B, 0)), 0)</f>
        <v>0</v>
      </c>
      <c r="G476" s="154">
        <f>_xlfn.IFNA(INDEX('SD-ISD Debt,Sinking,Recr'!AI:AI, MATCH($B476, 'SD-ISD Debt,Sinking,Recr'!$B:$B, 0)), 0)</f>
        <v>0</v>
      </c>
      <c r="H476" s="154">
        <f>_xlfn.IFNA(INDEX('SD Hold Harmless'!N:N, MATCH($B476, 'SD Hold Harmless'!$B:$B, 0)), 0)</f>
        <v>0</v>
      </c>
      <c r="I476" s="154">
        <f>_xlfn.IFNA(INDEX('SD Out of Formula'!J:J, MATCH($B476, 'SD Out of Formula'!$B:$B, 0)), 0)</f>
        <v>0</v>
      </c>
      <c r="J476" s="154">
        <f>_xlfn.IFNA(INDEX('ISD Operating'!P:P, MATCH($B476, 'ISD Operating'!$B:$B, 0)), 0)</f>
        <v>23267.02</v>
      </c>
      <c r="K476" s="154">
        <f>_xlfn.IFNA(INDEX('ISD Operating'!AA:AA, MATCH($B476, 'ISD Operating'!$B:$B, 0)), 0)</f>
        <v>960970.41</v>
      </c>
      <c r="L476" s="154">
        <f>_xlfn.IFNA(INDEX('ISD Operating'!AL:AL, MATCH($B476, 'ISD Operating'!$B:$B, 0)), 0)</f>
        <v>228831.34</v>
      </c>
      <c r="M476" s="154">
        <f>_xlfn.IFNA(INDEX('ISD Operating'!AW:AW, MATCH($B476, 'ISD Operating'!B:B, 0)), 0)</f>
        <v>0</v>
      </c>
      <c r="N476" s="155">
        <f t="shared" si="21"/>
        <v>1213068.77</v>
      </c>
      <c r="O476" s="180" t="s">
        <v>1679</v>
      </c>
      <c r="P476" s="180">
        <f t="shared" si="22"/>
        <v>1213068.77</v>
      </c>
      <c r="Q476" s="180">
        <f t="shared" si="23"/>
        <v>0</v>
      </c>
      <c r="R476" s="1"/>
    </row>
    <row r="477" spans="1:18" ht="12.75" x14ac:dyDescent="0.2">
      <c r="A477" s="159" t="s">
        <v>1393</v>
      </c>
      <c r="B477" s="152" t="s">
        <v>300</v>
      </c>
      <c r="C477" s="153" t="s">
        <v>6</v>
      </c>
      <c r="D477" s="200" t="s">
        <v>1394</v>
      </c>
      <c r="E477" s="154">
        <f>_xlfn.IFNA(INDEX('SD-ISD Debt,Sinking,Recr'!K:K, MATCH($B477, 'SD-ISD Debt,Sinking,Recr'!$B:$B, 0)), 0)</f>
        <v>102697.14</v>
      </c>
      <c r="F477" s="154">
        <f>_xlfn.IFNA(INDEX('SD-ISD Debt,Sinking,Recr'!V:V, MATCH($B477, 'SD-ISD Debt,Sinking,Recr'!$B:$B, 0)), 0)</f>
        <v>0</v>
      </c>
      <c r="G477" s="154">
        <f>_xlfn.IFNA(INDEX('SD-ISD Debt,Sinking,Recr'!AI:AI, MATCH($B477, 'SD-ISD Debt,Sinking,Recr'!$B:$B, 0)), 0)</f>
        <v>0</v>
      </c>
      <c r="H477" s="154">
        <f>_xlfn.IFNA(INDEX('SD Hold Harmless'!N:N, MATCH($B477, 'SD Hold Harmless'!$B:$B, 0)), 0)</f>
        <v>0</v>
      </c>
      <c r="I477" s="154">
        <f>_xlfn.IFNA(INDEX('SD Out of Formula'!J:J, MATCH($B477, 'SD Out of Formula'!$B:$B, 0)), 0)</f>
        <v>0</v>
      </c>
      <c r="J477" s="154">
        <f>_xlfn.IFNA(INDEX('ISD Operating'!P:P, MATCH($B477, 'ISD Operating'!$B:$B, 0)), 0)</f>
        <v>0</v>
      </c>
      <c r="K477" s="154">
        <f>_xlfn.IFNA(INDEX('ISD Operating'!AA:AA, MATCH($B477, 'ISD Operating'!$B:$B, 0)), 0)</f>
        <v>0</v>
      </c>
      <c r="L477" s="154">
        <f>_xlfn.IFNA(INDEX('ISD Operating'!AL:AL, MATCH($B477, 'ISD Operating'!$B:$B, 0)), 0)</f>
        <v>0</v>
      </c>
      <c r="M477" s="154">
        <f>_xlfn.IFNA(INDEX('ISD Operating'!AW:AW, MATCH($B477, 'ISD Operating'!B:B, 0)), 0)</f>
        <v>0</v>
      </c>
      <c r="N477" s="155">
        <f t="shared" si="21"/>
        <v>102697.14</v>
      </c>
      <c r="O477" s="180" t="s">
        <v>1679</v>
      </c>
      <c r="P477" s="180">
        <f t="shared" si="22"/>
        <v>102697.14</v>
      </c>
      <c r="Q477" s="180">
        <f t="shared" si="23"/>
        <v>0</v>
      </c>
      <c r="R477" s="1"/>
    </row>
    <row r="478" spans="1:18" ht="12.75" x14ac:dyDescent="0.2">
      <c r="A478" s="159" t="s">
        <v>1395</v>
      </c>
      <c r="B478" s="152" t="s">
        <v>336</v>
      </c>
      <c r="C478" s="153" t="s">
        <v>6</v>
      </c>
      <c r="D478" s="200" t="s">
        <v>1396</v>
      </c>
      <c r="E478" s="154">
        <f>_xlfn.IFNA(INDEX('SD-ISD Debt,Sinking,Recr'!K:K, MATCH($B478, 'SD-ISD Debt,Sinking,Recr'!$B:$B, 0)), 0)</f>
        <v>507027.38</v>
      </c>
      <c r="F478" s="154">
        <f>_xlfn.IFNA(INDEX('SD-ISD Debt,Sinking,Recr'!V:V, MATCH($B478, 'SD-ISD Debt,Sinking,Recr'!$B:$B, 0)), 0)</f>
        <v>40429.760000000002</v>
      </c>
      <c r="G478" s="154">
        <f>_xlfn.IFNA(INDEX('SD-ISD Debt,Sinking,Recr'!AI:AI, MATCH($B478, 'SD-ISD Debt,Sinking,Recr'!$B:$B, 0)), 0)</f>
        <v>0</v>
      </c>
      <c r="H478" s="154">
        <f>_xlfn.IFNA(INDEX('SD Hold Harmless'!N:N, MATCH($B478, 'SD Hold Harmless'!$B:$B, 0)), 0)</f>
        <v>0</v>
      </c>
      <c r="I478" s="154">
        <f>_xlfn.IFNA(INDEX('SD Out of Formula'!J:J, MATCH($B478, 'SD Out of Formula'!$B:$B, 0)), 0)</f>
        <v>0</v>
      </c>
      <c r="J478" s="154">
        <f>_xlfn.IFNA(INDEX('ISD Operating'!P:P, MATCH($B478, 'ISD Operating'!$B:$B, 0)), 0)</f>
        <v>0</v>
      </c>
      <c r="K478" s="154">
        <f>_xlfn.IFNA(INDEX('ISD Operating'!AA:AA, MATCH($B478, 'ISD Operating'!$B:$B, 0)), 0)</f>
        <v>0</v>
      </c>
      <c r="L478" s="154">
        <f>_xlfn.IFNA(INDEX('ISD Operating'!AL:AL, MATCH($B478, 'ISD Operating'!$B:$B, 0)), 0)</f>
        <v>0</v>
      </c>
      <c r="M478" s="154">
        <f>_xlfn.IFNA(INDEX('ISD Operating'!AW:AW, MATCH($B478, 'ISD Operating'!B:B, 0)), 0)</f>
        <v>0</v>
      </c>
      <c r="N478" s="155">
        <f t="shared" si="21"/>
        <v>547457.14</v>
      </c>
      <c r="O478" s="180" t="s">
        <v>1679</v>
      </c>
      <c r="P478" s="180">
        <f t="shared" si="22"/>
        <v>547457.14</v>
      </c>
      <c r="Q478" s="180">
        <f t="shared" si="23"/>
        <v>0</v>
      </c>
      <c r="R478" s="1"/>
    </row>
    <row r="479" spans="1:18" ht="12.75" x14ac:dyDescent="0.2">
      <c r="A479" s="159" t="s">
        <v>1397</v>
      </c>
      <c r="B479" s="157" t="s">
        <v>35</v>
      </c>
      <c r="C479" s="153" t="s">
        <v>6</v>
      </c>
      <c r="D479" s="200" t="s">
        <v>34</v>
      </c>
      <c r="E479" s="154">
        <f>_xlfn.IFNA(INDEX('SD-ISD Debt,Sinking,Recr'!K:K, MATCH($B479, 'SD-ISD Debt,Sinking,Recr'!$B:$B, 0)), 0)</f>
        <v>98771.37</v>
      </c>
      <c r="F479" s="154">
        <f>_xlfn.IFNA(INDEX('SD-ISD Debt,Sinking,Recr'!V:V, MATCH($B479, 'SD-ISD Debt,Sinking,Recr'!$B:$B, 0)), 0)</f>
        <v>0</v>
      </c>
      <c r="G479" s="154">
        <f>_xlfn.IFNA(INDEX('SD-ISD Debt,Sinking,Recr'!AI:AI, MATCH($B479, 'SD-ISD Debt,Sinking,Recr'!$B:$B, 0)), 0)</f>
        <v>0</v>
      </c>
      <c r="H479" s="154">
        <f>_xlfn.IFNA(INDEX('SD Hold Harmless'!N:N, MATCH($B479, 'SD Hold Harmless'!$B:$B, 0)), 0)</f>
        <v>0</v>
      </c>
      <c r="I479" s="154">
        <f>_xlfn.IFNA(INDEX('SD Out of Formula'!J:J, MATCH($B479, 'SD Out of Formula'!$B:$B, 0)), 0)</f>
        <v>0</v>
      </c>
      <c r="J479" s="154">
        <f>_xlfn.IFNA(INDEX('ISD Operating'!P:P, MATCH($B479, 'ISD Operating'!$B:$B, 0)), 0)</f>
        <v>0</v>
      </c>
      <c r="K479" s="154">
        <f>_xlfn.IFNA(INDEX('ISD Operating'!AA:AA, MATCH($B479, 'ISD Operating'!$B:$B, 0)), 0)</f>
        <v>0</v>
      </c>
      <c r="L479" s="154">
        <f>_xlfn.IFNA(INDEX('ISD Operating'!AL:AL, MATCH($B479, 'ISD Operating'!$B:$B, 0)), 0)</f>
        <v>0</v>
      </c>
      <c r="M479" s="154">
        <f>_xlfn.IFNA(INDEX('ISD Operating'!AW:AW, MATCH($B479, 'ISD Operating'!B:B, 0)), 0)</f>
        <v>0</v>
      </c>
      <c r="N479" s="155">
        <f t="shared" si="21"/>
        <v>98771.37</v>
      </c>
      <c r="O479" s="180" t="s">
        <v>1679</v>
      </c>
      <c r="P479" s="180">
        <f t="shared" si="22"/>
        <v>98771.37</v>
      </c>
      <c r="Q479" s="180">
        <f t="shared" si="23"/>
        <v>0</v>
      </c>
      <c r="R479" s="1"/>
    </row>
    <row r="480" spans="1:18" ht="12.75" x14ac:dyDescent="0.2">
      <c r="A480" s="159" t="s">
        <v>1398</v>
      </c>
      <c r="B480" s="157" t="s">
        <v>660</v>
      </c>
      <c r="C480" s="153" t="s">
        <v>6</v>
      </c>
      <c r="D480" s="200" t="s">
        <v>34</v>
      </c>
      <c r="E480" s="154">
        <f>_xlfn.IFNA(INDEX('SD-ISD Debt,Sinking,Recr'!K:K, MATCH($B480, 'SD-ISD Debt,Sinking,Recr'!$B:$B, 0)), 0)</f>
        <v>438249.13</v>
      </c>
      <c r="F480" s="154">
        <f>_xlfn.IFNA(INDEX('SD-ISD Debt,Sinking,Recr'!V:V, MATCH($B480, 'SD-ISD Debt,Sinking,Recr'!$B:$B, 0)), 0)</f>
        <v>21645.55</v>
      </c>
      <c r="G480" s="154">
        <f>_xlfn.IFNA(INDEX('SD-ISD Debt,Sinking,Recr'!AI:AI, MATCH($B480, 'SD-ISD Debt,Sinking,Recr'!$B:$B, 0)), 0)</f>
        <v>0</v>
      </c>
      <c r="H480" s="154">
        <f>_xlfn.IFNA(INDEX('SD Hold Harmless'!N:N, MATCH($B480, 'SD Hold Harmless'!$B:$B, 0)), 0)</f>
        <v>0</v>
      </c>
      <c r="I480" s="154">
        <f>_xlfn.IFNA(INDEX('SD Out of Formula'!J:J, MATCH($B480, 'SD Out of Formula'!$B:$B, 0)), 0)</f>
        <v>0</v>
      </c>
      <c r="J480" s="154">
        <f>_xlfn.IFNA(INDEX('ISD Operating'!P:P, MATCH($B480, 'ISD Operating'!$B:$B, 0)), 0)</f>
        <v>0</v>
      </c>
      <c r="K480" s="154">
        <f>_xlfn.IFNA(INDEX('ISD Operating'!AA:AA, MATCH($B480, 'ISD Operating'!$B:$B, 0)), 0)</f>
        <v>0</v>
      </c>
      <c r="L480" s="154">
        <f>_xlfn.IFNA(INDEX('ISD Operating'!AL:AL, MATCH($B480, 'ISD Operating'!$B:$B, 0)), 0)</f>
        <v>0</v>
      </c>
      <c r="M480" s="154">
        <f>_xlfn.IFNA(INDEX('ISD Operating'!AW:AW, MATCH($B480, 'ISD Operating'!B:B, 0)), 0)</f>
        <v>0</v>
      </c>
      <c r="N480" s="155">
        <f t="shared" si="21"/>
        <v>459894.68</v>
      </c>
      <c r="O480" s="180" t="s">
        <v>1679</v>
      </c>
      <c r="P480" s="180">
        <f t="shared" si="22"/>
        <v>459894.68</v>
      </c>
      <c r="Q480" s="180">
        <f t="shared" si="23"/>
        <v>0</v>
      </c>
      <c r="R480" s="1"/>
    </row>
    <row r="481" spans="1:18" ht="12.75" x14ac:dyDescent="0.2">
      <c r="A481" s="159" t="s">
        <v>1399</v>
      </c>
      <c r="B481" s="152" t="s">
        <v>210</v>
      </c>
      <c r="C481" s="153" t="s">
        <v>6</v>
      </c>
      <c r="D481" s="200" t="s">
        <v>1394</v>
      </c>
      <c r="E481" s="154">
        <f>_xlfn.IFNA(INDEX('SD-ISD Debt,Sinking,Recr'!K:K, MATCH($B481, 'SD-ISD Debt,Sinking,Recr'!$B:$B, 0)), 0)</f>
        <v>124183.98</v>
      </c>
      <c r="F481" s="154">
        <f>_xlfn.IFNA(INDEX('SD-ISD Debt,Sinking,Recr'!V:V, MATCH($B481, 'SD-ISD Debt,Sinking,Recr'!$B:$B, 0)), 0)</f>
        <v>0</v>
      </c>
      <c r="G481" s="154">
        <f>_xlfn.IFNA(INDEX('SD-ISD Debt,Sinking,Recr'!AI:AI, MATCH($B481, 'SD-ISD Debt,Sinking,Recr'!$B:$B, 0)), 0)</f>
        <v>0</v>
      </c>
      <c r="H481" s="154">
        <f>_xlfn.IFNA(INDEX('SD Hold Harmless'!N:N, MATCH($B481, 'SD Hold Harmless'!$B:$B, 0)), 0)</f>
        <v>0</v>
      </c>
      <c r="I481" s="154">
        <f>_xlfn.IFNA(INDEX('SD Out of Formula'!J:J, MATCH($B481, 'SD Out of Formula'!$B:$B, 0)), 0)</f>
        <v>0</v>
      </c>
      <c r="J481" s="154">
        <f>_xlfn.IFNA(INDEX('ISD Operating'!P:P, MATCH($B481, 'ISD Operating'!$B:$B, 0)), 0)</f>
        <v>0</v>
      </c>
      <c r="K481" s="154">
        <f>_xlfn.IFNA(INDEX('ISD Operating'!AA:AA, MATCH($B481, 'ISD Operating'!$B:$B, 0)), 0)</f>
        <v>0</v>
      </c>
      <c r="L481" s="154">
        <f>_xlfn.IFNA(INDEX('ISD Operating'!AL:AL, MATCH($B481, 'ISD Operating'!$B:$B, 0)), 0)</f>
        <v>0</v>
      </c>
      <c r="M481" s="154">
        <f>_xlfn.IFNA(INDEX('ISD Operating'!AW:AW, MATCH($B481, 'ISD Operating'!B:B, 0)), 0)</f>
        <v>0</v>
      </c>
      <c r="N481" s="155">
        <f t="shared" si="21"/>
        <v>124183.98</v>
      </c>
      <c r="O481" s="180" t="s">
        <v>1680</v>
      </c>
      <c r="P481" s="180">
        <f t="shared" si="22"/>
        <v>0</v>
      </c>
      <c r="Q481" s="180">
        <f t="shared" si="23"/>
        <v>124183.98</v>
      </c>
      <c r="R481" s="1"/>
    </row>
    <row r="482" spans="1:18" ht="12.75" x14ac:dyDescent="0.2">
      <c r="A482" s="159" t="s">
        <v>1400</v>
      </c>
      <c r="B482" s="157" t="s">
        <v>368</v>
      </c>
      <c r="C482" s="153" t="s">
        <v>6</v>
      </c>
      <c r="D482" s="200" t="s">
        <v>34</v>
      </c>
      <c r="E482" s="154">
        <f>_xlfn.IFNA(INDEX('SD-ISD Debt,Sinking,Recr'!K:K, MATCH($B482, 'SD-ISD Debt,Sinking,Recr'!$B:$B, 0)), 0)</f>
        <v>0</v>
      </c>
      <c r="F482" s="154">
        <f>_xlfn.IFNA(INDEX('SD-ISD Debt,Sinking,Recr'!V:V, MATCH($B482, 'SD-ISD Debt,Sinking,Recr'!$B:$B, 0)), 0)</f>
        <v>0</v>
      </c>
      <c r="G482" s="154">
        <f>_xlfn.IFNA(INDEX('SD-ISD Debt,Sinking,Recr'!AI:AI, MATCH($B482, 'SD-ISD Debt,Sinking,Recr'!$B:$B, 0)), 0)</f>
        <v>0</v>
      </c>
      <c r="H482" s="154">
        <f>_xlfn.IFNA(INDEX('SD Hold Harmless'!N:N, MATCH($B482, 'SD Hold Harmless'!$B:$B, 0)), 0)</f>
        <v>0</v>
      </c>
      <c r="I482" s="154">
        <f>_xlfn.IFNA(INDEX('SD Out of Formula'!J:J, MATCH($B482, 'SD Out of Formula'!$B:$B, 0)), 0)</f>
        <v>0</v>
      </c>
      <c r="J482" s="154">
        <f>_xlfn.IFNA(INDEX('ISD Operating'!P:P, MATCH($B482, 'ISD Operating'!$B:$B, 0)), 0)</f>
        <v>0</v>
      </c>
      <c r="K482" s="154">
        <f>_xlfn.IFNA(INDEX('ISD Operating'!AA:AA, MATCH($B482, 'ISD Operating'!$B:$B, 0)), 0)</f>
        <v>0</v>
      </c>
      <c r="L482" s="154">
        <f>_xlfn.IFNA(INDEX('ISD Operating'!AL:AL, MATCH($B482, 'ISD Operating'!$B:$B, 0)), 0)</f>
        <v>0</v>
      </c>
      <c r="M482" s="154">
        <f>_xlfn.IFNA(INDEX('ISD Operating'!AW:AW, MATCH($B482, 'ISD Operating'!B:B, 0)), 0)</f>
        <v>0</v>
      </c>
      <c r="N482" s="155">
        <f t="shared" si="21"/>
        <v>0</v>
      </c>
      <c r="O482" s="180" t="s">
        <v>1573</v>
      </c>
      <c r="P482" s="180">
        <f t="shared" si="22"/>
        <v>0</v>
      </c>
      <c r="Q482" s="180">
        <f t="shared" si="23"/>
        <v>0</v>
      </c>
      <c r="R482" s="1"/>
    </row>
    <row r="483" spans="1:18" ht="12.75" x14ac:dyDescent="0.2">
      <c r="A483" s="159" t="s">
        <v>1401</v>
      </c>
      <c r="B483" s="152" t="s">
        <v>346</v>
      </c>
      <c r="C483" s="153" t="s">
        <v>6</v>
      </c>
      <c r="D483" s="200" t="s">
        <v>1396</v>
      </c>
      <c r="E483" s="154">
        <f>_xlfn.IFNA(INDEX('SD-ISD Debt,Sinking,Recr'!K:K, MATCH($B483, 'SD-ISD Debt,Sinking,Recr'!$B:$B, 0)), 0)</f>
        <v>50370.080000000002</v>
      </c>
      <c r="F483" s="154">
        <f>_xlfn.IFNA(INDEX('SD-ISD Debt,Sinking,Recr'!V:V, MATCH($B483, 'SD-ISD Debt,Sinking,Recr'!$B:$B, 0)), 0)</f>
        <v>7853.39</v>
      </c>
      <c r="G483" s="154">
        <f>_xlfn.IFNA(INDEX('SD-ISD Debt,Sinking,Recr'!AI:AI, MATCH($B483, 'SD-ISD Debt,Sinking,Recr'!$B:$B, 0)), 0)</f>
        <v>0</v>
      </c>
      <c r="H483" s="154">
        <f>_xlfn.IFNA(INDEX('SD Hold Harmless'!N:N, MATCH($B483, 'SD Hold Harmless'!$B:$B, 0)), 0)</f>
        <v>0</v>
      </c>
      <c r="I483" s="154">
        <f>_xlfn.IFNA(INDEX('SD Out of Formula'!J:J, MATCH($B483, 'SD Out of Formula'!$B:$B, 0)), 0)</f>
        <v>0</v>
      </c>
      <c r="J483" s="154">
        <f>_xlfn.IFNA(INDEX('ISD Operating'!P:P, MATCH($B483, 'ISD Operating'!$B:$B, 0)), 0)</f>
        <v>0</v>
      </c>
      <c r="K483" s="154">
        <f>_xlfn.IFNA(INDEX('ISD Operating'!AA:AA, MATCH($B483, 'ISD Operating'!$B:$B, 0)), 0)</f>
        <v>0</v>
      </c>
      <c r="L483" s="154">
        <f>_xlfn.IFNA(INDEX('ISD Operating'!AL:AL, MATCH($B483, 'ISD Operating'!$B:$B, 0)), 0)</f>
        <v>0</v>
      </c>
      <c r="M483" s="154">
        <f>_xlfn.IFNA(INDEX('ISD Operating'!AW:AW, MATCH($B483, 'ISD Operating'!B:B, 0)), 0)</f>
        <v>0</v>
      </c>
      <c r="N483" s="155">
        <f t="shared" si="21"/>
        <v>58223.47</v>
      </c>
      <c r="O483" s="180" t="s">
        <v>1679</v>
      </c>
      <c r="P483" s="180">
        <f t="shared" si="22"/>
        <v>58223.47</v>
      </c>
      <c r="Q483" s="180">
        <f t="shared" si="23"/>
        <v>0</v>
      </c>
      <c r="R483" s="1"/>
    </row>
    <row r="484" spans="1:18" ht="12.75" x14ac:dyDescent="0.2">
      <c r="A484" s="159" t="s">
        <v>1402</v>
      </c>
      <c r="B484" s="157" t="s">
        <v>596</v>
      </c>
      <c r="C484" s="153" t="s">
        <v>6</v>
      </c>
      <c r="D484" s="200" t="s">
        <v>34</v>
      </c>
      <c r="E484" s="154">
        <f>_xlfn.IFNA(INDEX('SD-ISD Debt,Sinking,Recr'!K:K, MATCH($B484, 'SD-ISD Debt,Sinking,Recr'!$B:$B, 0)), 0)</f>
        <v>23331.98</v>
      </c>
      <c r="F484" s="154">
        <f>_xlfn.IFNA(INDEX('SD-ISD Debt,Sinking,Recr'!V:V, MATCH($B484, 'SD-ISD Debt,Sinking,Recr'!$B:$B, 0)), 0)</f>
        <v>0</v>
      </c>
      <c r="G484" s="154">
        <f>_xlfn.IFNA(INDEX('SD-ISD Debt,Sinking,Recr'!AI:AI, MATCH($B484, 'SD-ISD Debt,Sinking,Recr'!$B:$B, 0)), 0)</f>
        <v>0</v>
      </c>
      <c r="H484" s="154">
        <f>_xlfn.IFNA(INDEX('SD Hold Harmless'!N:N, MATCH($B484, 'SD Hold Harmless'!$B:$B, 0)), 0)</f>
        <v>0</v>
      </c>
      <c r="I484" s="154">
        <f>_xlfn.IFNA(INDEX('SD Out of Formula'!J:J, MATCH($B484, 'SD Out of Formula'!$B:$B, 0)), 0)</f>
        <v>0</v>
      </c>
      <c r="J484" s="154">
        <f>_xlfn.IFNA(INDEX('ISD Operating'!P:P, MATCH($B484, 'ISD Operating'!$B:$B, 0)), 0)</f>
        <v>0</v>
      </c>
      <c r="K484" s="154">
        <f>_xlfn.IFNA(INDEX('ISD Operating'!AA:AA, MATCH($B484, 'ISD Operating'!$B:$B, 0)), 0)</f>
        <v>0</v>
      </c>
      <c r="L484" s="154">
        <f>_xlfn.IFNA(INDEX('ISD Operating'!AL:AL, MATCH($B484, 'ISD Operating'!$B:$B, 0)), 0)</f>
        <v>0</v>
      </c>
      <c r="M484" s="154">
        <f>_xlfn.IFNA(INDEX('ISD Operating'!AW:AW, MATCH($B484, 'ISD Operating'!B:B, 0)), 0)</f>
        <v>0</v>
      </c>
      <c r="N484" s="155">
        <f t="shared" si="21"/>
        <v>23331.98</v>
      </c>
      <c r="O484" s="180" t="s">
        <v>1679</v>
      </c>
      <c r="P484" s="180">
        <f t="shared" si="22"/>
        <v>23331.98</v>
      </c>
      <c r="Q484" s="180">
        <f t="shared" si="23"/>
        <v>0</v>
      </c>
      <c r="R484" s="1"/>
    </row>
    <row r="485" spans="1:18" ht="12.75" x14ac:dyDescent="0.2">
      <c r="A485" s="159" t="s">
        <v>1403</v>
      </c>
      <c r="B485" s="152" t="s">
        <v>681</v>
      </c>
      <c r="C485" s="153" t="s">
        <v>6</v>
      </c>
      <c r="D485" s="200" t="s">
        <v>1396</v>
      </c>
      <c r="E485" s="154">
        <f>_xlfn.IFNA(INDEX('SD-ISD Debt,Sinking,Recr'!K:K, MATCH($B485, 'SD-ISD Debt,Sinking,Recr'!$B:$B, 0)), 0)</f>
        <v>622589.18999999994</v>
      </c>
      <c r="F485" s="154">
        <f>_xlfn.IFNA(INDEX('SD-ISD Debt,Sinking,Recr'!V:V, MATCH($B485, 'SD-ISD Debt,Sinking,Recr'!$B:$B, 0)), 0)</f>
        <v>74665.279999999999</v>
      </c>
      <c r="G485" s="154">
        <f>_xlfn.IFNA(INDEX('SD-ISD Debt,Sinking,Recr'!AI:AI, MATCH($B485, 'SD-ISD Debt,Sinking,Recr'!$B:$B, 0)), 0)</f>
        <v>29737.29</v>
      </c>
      <c r="H485" s="154">
        <f>_xlfn.IFNA(INDEX('SD Hold Harmless'!N:N, MATCH($B485, 'SD Hold Harmless'!$B:$B, 0)), 0)</f>
        <v>0</v>
      </c>
      <c r="I485" s="154">
        <f>_xlfn.IFNA(INDEX('SD Out of Formula'!J:J, MATCH($B485, 'SD Out of Formula'!$B:$B, 0)), 0)</f>
        <v>0</v>
      </c>
      <c r="J485" s="154">
        <f>_xlfn.IFNA(INDEX('ISD Operating'!P:P, MATCH($B485, 'ISD Operating'!$B:$B, 0)), 0)</f>
        <v>0</v>
      </c>
      <c r="K485" s="154">
        <f>_xlfn.IFNA(INDEX('ISD Operating'!AA:AA, MATCH($B485, 'ISD Operating'!$B:$B, 0)), 0)</f>
        <v>0</v>
      </c>
      <c r="L485" s="154">
        <f>_xlfn.IFNA(INDEX('ISD Operating'!AL:AL, MATCH($B485, 'ISD Operating'!$B:$B, 0)), 0)</f>
        <v>0</v>
      </c>
      <c r="M485" s="154">
        <f>_xlfn.IFNA(INDEX('ISD Operating'!AW:AW, MATCH($B485, 'ISD Operating'!B:B, 0)), 0)</f>
        <v>0</v>
      </c>
      <c r="N485" s="155">
        <f t="shared" si="21"/>
        <v>726991.76</v>
      </c>
      <c r="O485" s="180" t="s">
        <v>1679</v>
      </c>
      <c r="P485" s="180">
        <f t="shared" si="22"/>
        <v>726991.76</v>
      </c>
      <c r="Q485" s="180">
        <f t="shared" si="23"/>
        <v>0</v>
      </c>
      <c r="R485" s="1"/>
    </row>
    <row r="486" spans="1:18" ht="25.5" x14ac:dyDescent="0.2">
      <c r="A486" s="159" t="s">
        <v>1404</v>
      </c>
      <c r="B486" s="152" t="s">
        <v>509</v>
      </c>
      <c r="C486" s="153" t="s">
        <v>6</v>
      </c>
      <c r="D486" s="200" t="s">
        <v>1405</v>
      </c>
      <c r="E486" s="154">
        <f>_xlfn.IFNA(INDEX('SD-ISD Debt,Sinking,Recr'!K:K, MATCH($B486, 'SD-ISD Debt,Sinking,Recr'!$B:$B, 0)), 0)</f>
        <v>1062.49</v>
      </c>
      <c r="F486" s="154">
        <f>_xlfn.IFNA(INDEX('SD-ISD Debt,Sinking,Recr'!V:V, MATCH($B486, 'SD-ISD Debt,Sinking,Recr'!$B:$B, 0)), 0)</f>
        <v>0</v>
      </c>
      <c r="G486" s="154">
        <f>_xlfn.IFNA(INDEX('SD-ISD Debt,Sinking,Recr'!AI:AI, MATCH($B486, 'SD-ISD Debt,Sinking,Recr'!$B:$B, 0)), 0)</f>
        <v>0</v>
      </c>
      <c r="H486" s="154">
        <f>_xlfn.IFNA(INDEX('SD Hold Harmless'!N:N, MATCH($B486, 'SD Hold Harmless'!$B:$B, 0)), 0)</f>
        <v>0</v>
      </c>
      <c r="I486" s="154">
        <f>_xlfn.IFNA(INDEX('SD Out of Formula'!J:J, MATCH($B486, 'SD Out of Formula'!$B:$B, 0)), 0)</f>
        <v>0</v>
      </c>
      <c r="J486" s="154">
        <f>_xlfn.IFNA(INDEX('ISD Operating'!P:P, MATCH($B486, 'ISD Operating'!$B:$B, 0)), 0)</f>
        <v>0</v>
      </c>
      <c r="K486" s="154">
        <f>_xlfn.IFNA(INDEX('ISD Operating'!AA:AA, MATCH($B486, 'ISD Operating'!$B:$B, 0)), 0)</f>
        <v>0</v>
      </c>
      <c r="L486" s="154">
        <f>_xlfn.IFNA(INDEX('ISD Operating'!AL:AL, MATCH($B486, 'ISD Operating'!$B:$B, 0)), 0)</f>
        <v>0</v>
      </c>
      <c r="M486" s="154">
        <f>_xlfn.IFNA(INDEX('ISD Operating'!AW:AW, MATCH($B486, 'ISD Operating'!B:B, 0)), 0)</f>
        <v>0</v>
      </c>
      <c r="N486" s="155">
        <f t="shared" si="21"/>
        <v>1062.49</v>
      </c>
      <c r="O486" s="180" t="s">
        <v>1680</v>
      </c>
      <c r="P486" s="180">
        <f t="shared" si="22"/>
        <v>0</v>
      </c>
      <c r="Q486" s="180">
        <f t="shared" si="23"/>
        <v>1062.49</v>
      </c>
      <c r="R486" s="1"/>
    </row>
    <row r="487" spans="1:18" ht="12.75" x14ac:dyDescent="0.2">
      <c r="A487" s="159" t="s">
        <v>1406</v>
      </c>
      <c r="B487" s="157" t="s">
        <v>546</v>
      </c>
      <c r="C487" s="153" t="s">
        <v>6</v>
      </c>
      <c r="D487" s="200" t="s">
        <v>43</v>
      </c>
      <c r="E487" s="154">
        <f>_xlfn.IFNA(INDEX('SD-ISD Debt,Sinking,Recr'!K:K, MATCH($B487, 'SD-ISD Debt,Sinking,Recr'!$B:$B, 0)), 0)</f>
        <v>0</v>
      </c>
      <c r="F487" s="154">
        <f>_xlfn.IFNA(INDEX('SD-ISD Debt,Sinking,Recr'!V:V, MATCH($B487, 'SD-ISD Debt,Sinking,Recr'!$B:$B, 0)), 0)</f>
        <v>40.619999999999997</v>
      </c>
      <c r="G487" s="154">
        <f>_xlfn.IFNA(INDEX('SD-ISD Debt,Sinking,Recr'!AI:AI, MATCH($B487, 'SD-ISD Debt,Sinking,Recr'!$B:$B, 0)), 0)</f>
        <v>0</v>
      </c>
      <c r="H487" s="154">
        <f>_xlfn.IFNA(INDEX('SD Hold Harmless'!N:N, MATCH($B487, 'SD Hold Harmless'!$B:$B, 0)), 0)</f>
        <v>0</v>
      </c>
      <c r="I487" s="154">
        <f>_xlfn.IFNA(INDEX('SD Out of Formula'!J:J, MATCH($B487, 'SD Out of Formula'!$B:$B, 0)), 0)</f>
        <v>0</v>
      </c>
      <c r="J487" s="154">
        <f>_xlfn.IFNA(INDEX('ISD Operating'!P:P, MATCH($B487, 'ISD Operating'!$B:$B, 0)), 0)</f>
        <v>0</v>
      </c>
      <c r="K487" s="154">
        <f>_xlfn.IFNA(INDEX('ISD Operating'!AA:AA, MATCH($B487, 'ISD Operating'!$B:$B, 0)), 0)</f>
        <v>0</v>
      </c>
      <c r="L487" s="154">
        <f>_xlfn.IFNA(INDEX('ISD Operating'!AL:AL, MATCH($B487, 'ISD Operating'!$B:$B, 0)), 0)</f>
        <v>0</v>
      </c>
      <c r="M487" s="154">
        <f>_xlfn.IFNA(INDEX('ISD Operating'!AW:AW, MATCH($B487, 'ISD Operating'!B:B, 0)), 0)</f>
        <v>0</v>
      </c>
      <c r="N487" s="155">
        <f t="shared" si="21"/>
        <v>40.619999999999997</v>
      </c>
      <c r="O487" s="180" t="s">
        <v>1680</v>
      </c>
      <c r="P487" s="180">
        <f t="shared" si="22"/>
        <v>0</v>
      </c>
      <c r="Q487" s="180">
        <f t="shared" si="23"/>
        <v>40.619999999999997</v>
      </c>
      <c r="R487" s="1"/>
    </row>
    <row r="488" spans="1:18" ht="12.75" x14ac:dyDescent="0.2">
      <c r="A488" s="159" t="s">
        <v>1407</v>
      </c>
      <c r="B488" s="157" t="s">
        <v>564</v>
      </c>
      <c r="C488" s="153" t="s">
        <v>6</v>
      </c>
      <c r="D488" s="200" t="s">
        <v>43</v>
      </c>
      <c r="E488" s="154">
        <f>_xlfn.IFNA(INDEX('SD-ISD Debt,Sinking,Recr'!K:K, MATCH($B488, 'SD-ISD Debt,Sinking,Recr'!$B:$B, 0)), 0)</f>
        <v>0</v>
      </c>
      <c r="F488" s="154">
        <f>_xlfn.IFNA(INDEX('SD-ISD Debt,Sinking,Recr'!V:V, MATCH($B488, 'SD-ISD Debt,Sinking,Recr'!$B:$B, 0)), 0)</f>
        <v>6435.78</v>
      </c>
      <c r="G488" s="154">
        <f>_xlfn.IFNA(INDEX('SD-ISD Debt,Sinking,Recr'!AI:AI, MATCH($B488, 'SD-ISD Debt,Sinking,Recr'!$B:$B, 0)), 0)</f>
        <v>0</v>
      </c>
      <c r="H488" s="154">
        <f>_xlfn.IFNA(INDEX('SD Hold Harmless'!N:N, MATCH($B488, 'SD Hold Harmless'!$B:$B, 0)), 0)</f>
        <v>0</v>
      </c>
      <c r="I488" s="154">
        <f>_xlfn.IFNA(INDEX('SD Out of Formula'!J:J, MATCH($B488, 'SD Out of Formula'!$B:$B, 0)), 0)</f>
        <v>0</v>
      </c>
      <c r="J488" s="154">
        <f>_xlfn.IFNA(INDEX('ISD Operating'!P:P, MATCH($B488, 'ISD Operating'!$B:$B, 0)), 0)</f>
        <v>0</v>
      </c>
      <c r="K488" s="154">
        <f>_xlfn.IFNA(INDEX('ISD Operating'!AA:AA, MATCH($B488, 'ISD Operating'!$B:$B, 0)), 0)</f>
        <v>0</v>
      </c>
      <c r="L488" s="154">
        <f>_xlfn.IFNA(INDEX('ISD Operating'!AL:AL, MATCH($B488, 'ISD Operating'!$B:$B, 0)), 0)</f>
        <v>0</v>
      </c>
      <c r="M488" s="154">
        <f>_xlfn.IFNA(INDEX('ISD Operating'!AW:AW, MATCH($B488, 'ISD Operating'!B:B, 0)), 0)</f>
        <v>0</v>
      </c>
      <c r="N488" s="155">
        <f t="shared" si="21"/>
        <v>6435.78</v>
      </c>
      <c r="O488" s="180" t="s">
        <v>1679</v>
      </c>
      <c r="P488" s="180">
        <f t="shared" si="22"/>
        <v>6435.78</v>
      </c>
      <c r="Q488" s="180">
        <f t="shared" si="23"/>
        <v>0</v>
      </c>
      <c r="R488" s="1"/>
    </row>
    <row r="489" spans="1:18" ht="76.5" x14ac:dyDescent="0.2">
      <c r="A489" s="159" t="s">
        <v>782</v>
      </c>
      <c r="B489" s="152" t="s">
        <v>152</v>
      </c>
      <c r="C489" s="153" t="s">
        <v>29</v>
      </c>
      <c r="D489" s="200" t="s">
        <v>783</v>
      </c>
      <c r="E489" s="154">
        <f>_xlfn.IFNA(INDEX('SD-ISD Debt,Sinking,Recr'!K:K, MATCH($B489, 'SD-ISD Debt,Sinking,Recr'!$B:$B, 0)), 0)</f>
        <v>0</v>
      </c>
      <c r="F489" s="154">
        <f>_xlfn.IFNA(INDEX('SD-ISD Debt,Sinking,Recr'!V:V, MATCH($B489, 'SD-ISD Debt,Sinking,Recr'!$B:$B, 0)), 0)</f>
        <v>0</v>
      </c>
      <c r="G489" s="154">
        <f>_xlfn.IFNA(INDEX('SD-ISD Debt,Sinking,Recr'!AI:AI, MATCH($B489, 'SD-ISD Debt,Sinking,Recr'!$B:$B, 0)), 0)</f>
        <v>0</v>
      </c>
      <c r="H489" s="154">
        <f>_xlfn.IFNA(INDEX('SD Hold Harmless'!N:N, MATCH($B489, 'SD Hold Harmless'!$B:$B, 0)), 0)</f>
        <v>0</v>
      </c>
      <c r="I489" s="154">
        <f>_xlfn.IFNA(INDEX('SD Out of Formula'!J:J, MATCH($B489, 'SD Out of Formula'!$B:$B, 0)), 0)</f>
        <v>0</v>
      </c>
      <c r="J489" s="154">
        <f>_xlfn.IFNA(INDEX('ISD Operating'!P:P, MATCH($B489, 'ISD Operating'!$B:$B, 0)), 0)</f>
        <v>8695.25</v>
      </c>
      <c r="K489" s="154">
        <f>_xlfn.IFNA(INDEX('ISD Operating'!AA:AA, MATCH($B489, 'ISD Operating'!$B:$B, 0)), 0)</f>
        <v>21751.86</v>
      </c>
      <c r="L489" s="154">
        <f>_xlfn.IFNA(INDEX('ISD Operating'!AL:AL, MATCH($B489, 'ISD Operating'!$B:$B, 0)), 0)</f>
        <v>0</v>
      </c>
      <c r="M489" s="154">
        <f>_xlfn.IFNA(INDEX('ISD Operating'!AW:AW, MATCH($B489, 'ISD Operating'!B:B, 0)), 0)</f>
        <v>0</v>
      </c>
      <c r="N489" s="155">
        <f t="shared" si="21"/>
        <v>30447.11</v>
      </c>
      <c r="O489" s="180" t="s">
        <v>1679</v>
      </c>
      <c r="P489" s="180">
        <f t="shared" si="22"/>
        <v>30447.11</v>
      </c>
      <c r="Q489" s="180">
        <f t="shared" si="23"/>
        <v>0</v>
      </c>
      <c r="R489" s="1"/>
    </row>
    <row r="490" spans="1:18" ht="38.25" x14ac:dyDescent="0.2">
      <c r="A490" s="159" t="s">
        <v>1408</v>
      </c>
      <c r="B490" s="152" t="s">
        <v>567</v>
      </c>
      <c r="C490" s="153" t="s">
        <v>6</v>
      </c>
      <c r="D490" s="200" t="s">
        <v>1409</v>
      </c>
      <c r="E490" s="154">
        <f>_xlfn.IFNA(INDEX('SD-ISD Debt,Sinking,Recr'!K:K, MATCH($B490, 'SD-ISD Debt,Sinking,Recr'!$B:$B, 0)), 0)</f>
        <v>8897.2999999999993</v>
      </c>
      <c r="F490" s="154">
        <f>_xlfn.IFNA(INDEX('SD-ISD Debt,Sinking,Recr'!V:V, MATCH($B490, 'SD-ISD Debt,Sinking,Recr'!$B:$B, 0)), 0)</f>
        <v>0</v>
      </c>
      <c r="G490" s="154">
        <f>_xlfn.IFNA(INDEX('SD-ISD Debt,Sinking,Recr'!AI:AI, MATCH($B490, 'SD-ISD Debt,Sinking,Recr'!$B:$B, 0)), 0)</f>
        <v>0</v>
      </c>
      <c r="H490" s="154">
        <f>_xlfn.IFNA(INDEX('SD Hold Harmless'!N:N, MATCH($B490, 'SD Hold Harmless'!$B:$B, 0)), 0)</f>
        <v>0</v>
      </c>
      <c r="I490" s="154">
        <f>_xlfn.IFNA(INDEX('SD Out of Formula'!J:J, MATCH($B490, 'SD Out of Formula'!$B:$B, 0)), 0)</f>
        <v>0</v>
      </c>
      <c r="J490" s="154">
        <f>_xlfn.IFNA(INDEX('ISD Operating'!P:P, MATCH($B490, 'ISD Operating'!$B:$B, 0)), 0)</f>
        <v>0</v>
      </c>
      <c r="K490" s="154">
        <f>_xlfn.IFNA(INDEX('ISD Operating'!AA:AA, MATCH($B490, 'ISD Operating'!$B:$B, 0)), 0)</f>
        <v>0</v>
      </c>
      <c r="L490" s="154">
        <f>_xlfn.IFNA(INDEX('ISD Operating'!AL:AL, MATCH($B490, 'ISD Operating'!$B:$B, 0)), 0)</f>
        <v>0</v>
      </c>
      <c r="M490" s="154">
        <f>_xlfn.IFNA(INDEX('ISD Operating'!AW:AW, MATCH($B490, 'ISD Operating'!B:B, 0)), 0)</f>
        <v>0</v>
      </c>
      <c r="N490" s="155">
        <f t="shared" si="21"/>
        <v>8897.2999999999993</v>
      </c>
      <c r="O490" s="180" t="s">
        <v>1679</v>
      </c>
      <c r="P490" s="180">
        <f t="shared" si="22"/>
        <v>8897.2999999999993</v>
      </c>
      <c r="Q490" s="180">
        <f t="shared" si="23"/>
        <v>0</v>
      </c>
      <c r="R490" s="1"/>
    </row>
    <row r="491" spans="1:18" ht="38.25" x14ac:dyDescent="0.2">
      <c r="A491" s="159" t="s">
        <v>1410</v>
      </c>
      <c r="B491" s="152" t="s">
        <v>342</v>
      </c>
      <c r="C491" s="153" t="s">
        <v>6</v>
      </c>
      <c r="D491" s="200" t="s">
        <v>1411</v>
      </c>
      <c r="E491" s="154">
        <f>_xlfn.IFNA(INDEX('SD-ISD Debt,Sinking,Recr'!K:K, MATCH($B491, 'SD-ISD Debt,Sinking,Recr'!$B:$B, 0)), 0)</f>
        <v>0</v>
      </c>
      <c r="F491" s="154">
        <f>_xlfn.IFNA(INDEX('SD-ISD Debt,Sinking,Recr'!V:V, MATCH($B491, 'SD-ISD Debt,Sinking,Recr'!$B:$B, 0)), 0)</f>
        <v>0</v>
      </c>
      <c r="G491" s="154">
        <f>_xlfn.IFNA(INDEX('SD-ISD Debt,Sinking,Recr'!AI:AI, MATCH($B491, 'SD-ISD Debt,Sinking,Recr'!$B:$B, 0)), 0)</f>
        <v>0</v>
      </c>
      <c r="H491" s="154">
        <f>_xlfn.IFNA(INDEX('SD Hold Harmless'!N:N, MATCH($B491, 'SD Hold Harmless'!$B:$B, 0)), 0)</f>
        <v>0</v>
      </c>
      <c r="I491" s="154">
        <f>_xlfn.IFNA(INDEX('SD Out of Formula'!J:J, MATCH($B491, 'SD Out of Formula'!$B:$B, 0)), 0)</f>
        <v>0</v>
      </c>
      <c r="J491" s="154">
        <f>_xlfn.IFNA(INDEX('ISD Operating'!P:P, MATCH($B491, 'ISD Operating'!$B:$B, 0)), 0)</f>
        <v>0</v>
      </c>
      <c r="K491" s="154">
        <f>_xlfn.IFNA(INDEX('ISD Operating'!AA:AA, MATCH($B491, 'ISD Operating'!$B:$B, 0)), 0)</f>
        <v>0</v>
      </c>
      <c r="L491" s="154">
        <f>_xlfn.IFNA(INDEX('ISD Operating'!AL:AL, MATCH($B491, 'ISD Operating'!$B:$B, 0)), 0)</f>
        <v>0</v>
      </c>
      <c r="M491" s="154">
        <f>_xlfn.IFNA(INDEX('ISD Operating'!AW:AW, MATCH($B491, 'ISD Operating'!B:B, 0)), 0)</f>
        <v>0</v>
      </c>
      <c r="N491" s="155">
        <f t="shared" si="21"/>
        <v>0</v>
      </c>
      <c r="O491" s="180" t="s">
        <v>1573</v>
      </c>
      <c r="P491" s="180">
        <f t="shared" si="22"/>
        <v>0</v>
      </c>
      <c r="Q491" s="180">
        <f t="shared" si="23"/>
        <v>0</v>
      </c>
      <c r="R491" s="1"/>
    </row>
    <row r="492" spans="1:18" ht="63.75" x14ac:dyDescent="0.2">
      <c r="A492" s="159" t="s">
        <v>784</v>
      </c>
      <c r="B492" s="152" t="s">
        <v>572</v>
      </c>
      <c r="C492" s="153" t="s">
        <v>29</v>
      </c>
      <c r="D492" s="200" t="s">
        <v>785</v>
      </c>
      <c r="E492" s="154">
        <f>_xlfn.IFNA(INDEX('SD-ISD Debt,Sinking,Recr'!K:K, MATCH($B492, 'SD-ISD Debt,Sinking,Recr'!$B:$B, 0)), 0)</f>
        <v>0</v>
      </c>
      <c r="F492" s="154">
        <f>_xlfn.IFNA(INDEX('SD-ISD Debt,Sinking,Recr'!V:V, MATCH($B492, 'SD-ISD Debt,Sinking,Recr'!$B:$B, 0)), 0)</f>
        <v>0</v>
      </c>
      <c r="G492" s="154">
        <f>_xlfn.IFNA(INDEX('SD-ISD Debt,Sinking,Recr'!AI:AI, MATCH($B492, 'SD-ISD Debt,Sinking,Recr'!$B:$B, 0)), 0)</f>
        <v>0</v>
      </c>
      <c r="H492" s="154">
        <f>_xlfn.IFNA(INDEX('SD Hold Harmless'!N:N, MATCH($B492, 'SD Hold Harmless'!$B:$B, 0)), 0)</f>
        <v>0</v>
      </c>
      <c r="I492" s="154">
        <f>_xlfn.IFNA(INDEX('SD Out of Formula'!J:J, MATCH($B492, 'SD Out of Formula'!$B:$B, 0)), 0)</f>
        <v>0</v>
      </c>
      <c r="J492" s="154">
        <f>_xlfn.IFNA(INDEX('ISD Operating'!P:P, MATCH($B492, 'ISD Operating'!$B:$B, 0)), 0)</f>
        <v>29014.73</v>
      </c>
      <c r="K492" s="154">
        <f>_xlfn.IFNA(INDEX('ISD Operating'!AA:AA, MATCH($B492, 'ISD Operating'!$B:$B, 0)), 0)</f>
        <v>387202.12</v>
      </c>
      <c r="L492" s="154">
        <f>_xlfn.IFNA(INDEX('ISD Operating'!AL:AL, MATCH($B492, 'ISD Operating'!$B:$B, 0)), 0)</f>
        <v>0</v>
      </c>
      <c r="M492" s="154">
        <f>_xlfn.IFNA(INDEX('ISD Operating'!AW:AW, MATCH($B492, 'ISD Operating'!B:B, 0)), 0)</f>
        <v>0</v>
      </c>
      <c r="N492" s="155">
        <f t="shared" si="21"/>
        <v>416216.85</v>
      </c>
      <c r="O492" s="180" t="s">
        <v>1679</v>
      </c>
      <c r="P492" s="180">
        <f t="shared" si="22"/>
        <v>416216.85</v>
      </c>
      <c r="Q492" s="180">
        <f t="shared" si="23"/>
        <v>0</v>
      </c>
      <c r="R492" s="1"/>
    </row>
    <row r="493" spans="1:18" ht="12.75" x14ac:dyDescent="0.2">
      <c r="A493" s="159" t="s">
        <v>1412</v>
      </c>
      <c r="B493" s="152" t="s">
        <v>571</v>
      </c>
      <c r="C493" s="153" t="s">
        <v>6</v>
      </c>
      <c r="D493" s="200" t="s">
        <v>55</v>
      </c>
      <c r="E493" s="154">
        <f>_xlfn.IFNA(INDEX('SD-ISD Debt,Sinking,Recr'!K:K, MATCH($B493, 'SD-ISD Debt,Sinking,Recr'!$B:$B, 0)), 0)</f>
        <v>31446.59</v>
      </c>
      <c r="F493" s="154">
        <f>_xlfn.IFNA(INDEX('SD-ISD Debt,Sinking,Recr'!V:V, MATCH($B493, 'SD-ISD Debt,Sinking,Recr'!$B:$B, 0)), 0)</f>
        <v>0</v>
      </c>
      <c r="G493" s="154">
        <f>_xlfn.IFNA(INDEX('SD-ISD Debt,Sinking,Recr'!AI:AI, MATCH($B493, 'SD-ISD Debt,Sinking,Recr'!$B:$B, 0)), 0)</f>
        <v>0</v>
      </c>
      <c r="H493" s="154">
        <f>_xlfn.IFNA(INDEX('SD Hold Harmless'!N:N, MATCH($B493, 'SD Hold Harmless'!$B:$B, 0)), 0)</f>
        <v>0</v>
      </c>
      <c r="I493" s="154">
        <f>_xlfn.IFNA(INDEX('SD Out of Formula'!J:J, MATCH($B493, 'SD Out of Formula'!$B:$B, 0)), 0)</f>
        <v>0</v>
      </c>
      <c r="J493" s="154">
        <f>_xlfn.IFNA(INDEX('ISD Operating'!P:P, MATCH($B493, 'ISD Operating'!$B:$B, 0)), 0)</f>
        <v>0</v>
      </c>
      <c r="K493" s="154">
        <f>_xlfn.IFNA(INDEX('ISD Operating'!AA:AA, MATCH($B493, 'ISD Operating'!$B:$B, 0)), 0)</f>
        <v>0</v>
      </c>
      <c r="L493" s="154">
        <f>_xlfn.IFNA(INDEX('ISD Operating'!AL:AL, MATCH($B493, 'ISD Operating'!$B:$B, 0)), 0)</f>
        <v>0</v>
      </c>
      <c r="M493" s="154">
        <f>_xlfn.IFNA(INDEX('ISD Operating'!AW:AW, MATCH($B493, 'ISD Operating'!B:B, 0)), 0)</f>
        <v>0</v>
      </c>
      <c r="N493" s="155">
        <f t="shared" si="21"/>
        <v>31446.59</v>
      </c>
      <c r="O493" s="180" t="s">
        <v>1679</v>
      </c>
      <c r="P493" s="180">
        <f t="shared" si="22"/>
        <v>31446.59</v>
      </c>
      <c r="Q493" s="180">
        <f t="shared" si="23"/>
        <v>0</v>
      </c>
      <c r="R493" s="1"/>
    </row>
    <row r="494" spans="1:18" ht="12.75" x14ac:dyDescent="0.2">
      <c r="A494" s="159" t="s">
        <v>1413</v>
      </c>
      <c r="B494" s="152" t="s">
        <v>166</v>
      </c>
      <c r="C494" s="153" t="s">
        <v>6</v>
      </c>
      <c r="D494" s="200" t="s">
        <v>55</v>
      </c>
      <c r="E494" s="154">
        <f>_xlfn.IFNA(INDEX('SD-ISD Debt,Sinking,Recr'!K:K, MATCH($B494, 'SD-ISD Debt,Sinking,Recr'!$B:$B, 0)), 0)</f>
        <v>19189.04</v>
      </c>
      <c r="F494" s="154">
        <f>_xlfn.IFNA(INDEX('SD-ISD Debt,Sinking,Recr'!V:V, MATCH($B494, 'SD-ISD Debt,Sinking,Recr'!$B:$B, 0)), 0)</f>
        <v>0</v>
      </c>
      <c r="G494" s="154">
        <f>_xlfn.IFNA(INDEX('SD-ISD Debt,Sinking,Recr'!AI:AI, MATCH($B494, 'SD-ISD Debt,Sinking,Recr'!$B:$B, 0)), 0)</f>
        <v>0</v>
      </c>
      <c r="H494" s="154">
        <f>_xlfn.IFNA(INDEX('SD Hold Harmless'!N:N, MATCH($B494, 'SD Hold Harmless'!$B:$B, 0)), 0)</f>
        <v>0</v>
      </c>
      <c r="I494" s="154">
        <f>_xlfn.IFNA(INDEX('SD Out of Formula'!J:J, MATCH($B494, 'SD Out of Formula'!$B:$B, 0)), 0)</f>
        <v>0</v>
      </c>
      <c r="J494" s="154">
        <f>_xlfn.IFNA(INDEX('ISD Operating'!P:P, MATCH($B494, 'ISD Operating'!$B:$B, 0)), 0)</f>
        <v>0</v>
      </c>
      <c r="K494" s="154">
        <f>_xlfn.IFNA(INDEX('ISD Operating'!AA:AA, MATCH($B494, 'ISD Operating'!$B:$B, 0)), 0)</f>
        <v>0</v>
      </c>
      <c r="L494" s="154">
        <f>_xlfn.IFNA(INDEX('ISD Operating'!AL:AL, MATCH($B494, 'ISD Operating'!$B:$B, 0)), 0)</f>
        <v>0</v>
      </c>
      <c r="M494" s="154">
        <f>_xlfn.IFNA(INDEX('ISD Operating'!AW:AW, MATCH($B494, 'ISD Operating'!B:B, 0)), 0)</f>
        <v>0</v>
      </c>
      <c r="N494" s="155">
        <f t="shared" si="21"/>
        <v>19189.04</v>
      </c>
      <c r="O494" s="180" t="s">
        <v>1680</v>
      </c>
      <c r="P494" s="180">
        <f t="shared" si="22"/>
        <v>0</v>
      </c>
      <c r="Q494" s="180">
        <f t="shared" si="23"/>
        <v>19189.04</v>
      </c>
      <c r="R494" s="1"/>
    </row>
    <row r="495" spans="1:18" ht="12.75" x14ac:dyDescent="0.2">
      <c r="A495" s="159" t="s">
        <v>1414</v>
      </c>
      <c r="B495" s="152" t="s">
        <v>573</v>
      </c>
      <c r="C495" s="153" t="s">
        <v>6</v>
      </c>
      <c r="D495" s="200" t="s">
        <v>55</v>
      </c>
      <c r="E495" s="154">
        <f>_xlfn.IFNA(INDEX('SD-ISD Debt,Sinking,Recr'!K:K, MATCH($B495, 'SD-ISD Debt,Sinking,Recr'!$B:$B, 0)), 0)</f>
        <v>14792.65</v>
      </c>
      <c r="F495" s="154">
        <f>_xlfn.IFNA(INDEX('SD-ISD Debt,Sinking,Recr'!V:V, MATCH($B495, 'SD-ISD Debt,Sinking,Recr'!$B:$B, 0)), 0)</f>
        <v>0</v>
      </c>
      <c r="G495" s="154">
        <f>_xlfn.IFNA(INDEX('SD-ISD Debt,Sinking,Recr'!AI:AI, MATCH($B495, 'SD-ISD Debt,Sinking,Recr'!$B:$B, 0)), 0)</f>
        <v>0</v>
      </c>
      <c r="H495" s="154">
        <f>_xlfn.IFNA(INDEX('SD Hold Harmless'!N:N, MATCH($B495, 'SD Hold Harmless'!$B:$B, 0)), 0)</f>
        <v>0</v>
      </c>
      <c r="I495" s="154">
        <f>_xlfn.IFNA(INDEX('SD Out of Formula'!J:J, MATCH($B495, 'SD Out of Formula'!$B:$B, 0)), 0)</f>
        <v>0</v>
      </c>
      <c r="J495" s="154">
        <f>_xlfn.IFNA(INDEX('ISD Operating'!P:P, MATCH($B495, 'ISD Operating'!$B:$B, 0)), 0)</f>
        <v>0</v>
      </c>
      <c r="K495" s="154">
        <f>_xlfn.IFNA(INDEX('ISD Operating'!AA:AA, MATCH($B495, 'ISD Operating'!$B:$B, 0)), 0)</f>
        <v>0</v>
      </c>
      <c r="L495" s="154">
        <f>_xlfn.IFNA(INDEX('ISD Operating'!AL:AL, MATCH($B495, 'ISD Operating'!$B:$B, 0)), 0)</f>
        <v>0</v>
      </c>
      <c r="M495" s="154">
        <f>_xlfn.IFNA(INDEX('ISD Operating'!AW:AW, MATCH($B495, 'ISD Operating'!B:B, 0)), 0)</f>
        <v>0</v>
      </c>
      <c r="N495" s="155">
        <f t="shared" si="21"/>
        <v>14792.65</v>
      </c>
      <c r="O495" s="180" t="s">
        <v>1679</v>
      </c>
      <c r="P495" s="180">
        <f t="shared" si="22"/>
        <v>14792.65</v>
      </c>
      <c r="Q495" s="180">
        <f t="shared" si="23"/>
        <v>0</v>
      </c>
      <c r="R495" s="1"/>
    </row>
    <row r="496" spans="1:18" ht="12.75" x14ac:dyDescent="0.2">
      <c r="A496" s="159" t="s">
        <v>1415</v>
      </c>
      <c r="B496" s="152" t="s">
        <v>146</v>
      </c>
      <c r="C496" s="153" t="s">
        <v>6</v>
      </c>
      <c r="D496" s="200" t="s">
        <v>55</v>
      </c>
      <c r="E496" s="154">
        <f>_xlfn.IFNA(INDEX('SD-ISD Debt,Sinking,Recr'!K:K, MATCH($B496, 'SD-ISD Debt,Sinking,Recr'!$B:$B, 0)), 0)</f>
        <v>0</v>
      </c>
      <c r="F496" s="154">
        <f>_xlfn.IFNA(INDEX('SD-ISD Debt,Sinking,Recr'!V:V, MATCH($B496, 'SD-ISD Debt,Sinking,Recr'!$B:$B, 0)), 0)</f>
        <v>0</v>
      </c>
      <c r="G496" s="154">
        <f>_xlfn.IFNA(INDEX('SD-ISD Debt,Sinking,Recr'!AI:AI, MATCH($B496, 'SD-ISD Debt,Sinking,Recr'!$B:$B, 0)), 0)</f>
        <v>0</v>
      </c>
      <c r="H496" s="154">
        <f>_xlfn.IFNA(INDEX('SD Hold Harmless'!N:N, MATCH($B496, 'SD Hold Harmless'!$B:$B, 0)), 0)</f>
        <v>0</v>
      </c>
      <c r="I496" s="154">
        <f>_xlfn.IFNA(INDEX('SD Out of Formula'!J:J, MATCH($B496, 'SD Out of Formula'!$B:$B, 0)), 0)</f>
        <v>0</v>
      </c>
      <c r="J496" s="154">
        <f>_xlfn.IFNA(INDEX('ISD Operating'!P:P, MATCH($B496, 'ISD Operating'!$B:$B, 0)), 0)</f>
        <v>0</v>
      </c>
      <c r="K496" s="154">
        <f>_xlfn.IFNA(INDEX('ISD Operating'!AA:AA, MATCH($B496, 'ISD Operating'!$B:$B, 0)), 0)</f>
        <v>0</v>
      </c>
      <c r="L496" s="154">
        <f>_xlfn.IFNA(INDEX('ISD Operating'!AL:AL, MATCH($B496, 'ISD Operating'!$B:$B, 0)), 0)</f>
        <v>0</v>
      </c>
      <c r="M496" s="154">
        <f>_xlfn.IFNA(INDEX('ISD Operating'!AW:AW, MATCH($B496, 'ISD Operating'!B:B, 0)), 0)</f>
        <v>0</v>
      </c>
      <c r="N496" s="155">
        <f t="shared" si="21"/>
        <v>0</v>
      </c>
      <c r="O496" s="180" t="s">
        <v>1573</v>
      </c>
      <c r="P496" s="180">
        <f t="shared" si="22"/>
        <v>0</v>
      </c>
      <c r="Q496" s="180">
        <f t="shared" si="23"/>
        <v>0</v>
      </c>
      <c r="R496" s="1"/>
    </row>
    <row r="497" spans="1:18" ht="38.25" x14ac:dyDescent="0.2">
      <c r="A497" s="159" t="s">
        <v>1416</v>
      </c>
      <c r="B497" s="152" t="s">
        <v>185</v>
      </c>
      <c r="C497" s="153" t="s">
        <v>6</v>
      </c>
      <c r="D497" s="200" t="s">
        <v>1417</v>
      </c>
      <c r="E497" s="154">
        <f>_xlfn.IFNA(INDEX('SD-ISD Debt,Sinking,Recr'!K:K, MATCH($B497, 'SD-ISD Debt,Sinking,Recr'!$B:$B, 0)), 0)</f>
        <v>1601.76</v>
      </c>
      <c r="F497" s="154">
        <f>_xlfn.IFNA(INDEX('SD-ISD Debt,Sinking,Recr'!V:V, MATCH($B497, 'SD-ISD Debt,Sinking,Recr'!$B:$B, 0)), 0)</f>
        <v>0</v>
      </c>
      <c r="G497" s="154">
        <f>_xlfn.IFNA(INDEX('SD-ISD Debt,Sinking,Recr'!AI:AI, MATCH($B497, 'SD-ISD Debt,Sinking,Recr'!$B:$B, 0)), 0)</f>
        <v>0</v>
      </c>
      <c r="H497" s="154">
        <f>_xlfn.IFNA(INDEX('SD Hold Harmless'!N:N, MATCH($B497, 'SD Hold Harmless'!$B:$B, 0)), 0)</f>
        <v>0</v>
      </c>
      <c r="I497" s="154">
        <f>_xlfn.IFNA(INDEX('SD Out of Formula'!J:J, MATCH($B497, 'SD Out of Formula'!$B:$B, 0)), 0)</f>
        <v>0</v>
      </c>
      <c r="J497" s="154">
        <f>_xlfn.IFNA(INDEX('ISD Operating'!P:P, MATCH($B497, 'ISD Operating'!$B:$B, 0)), 0)</f>
        <v>0</v>
      </c>
      <c r="K497" s="154">
        <f>_xlfn.IFNA(INDEX('ISD Operating'!AA:AA, MATCH($B497, 'ISD Operating'!$B:$B, 0)), 0)</f>
        <v>0</v>
      </c>
      <c r="L497" s="154">
        <f>_xlfn.IFNA(INDEX('ISD Operating'!AL:AL, MATCH($B497, 'ISD Operating'!$B:$B, 0)), 0)</f>
        <v>0</v>
      </c>
      <c r="M497" s="154">
        <f>_xlfn.IFNA(INDEX('ISD Operating'!AW:AW, MATCH($B497, 'ISD Operating'!B:B, 0)), 0)</f>
        <v>0</v>
      </c>
      <c r="N497" s="155">
        <f t="shared" si="21"/>
        <v>1601.76</v>
      </c>
      <c r="O497" s="180" t="s">
        <v>1680</v>
      </c>
      <c r="P497" s="180">
        <f t="shared" si="22"/>
        <v>0</v>
      </c>
      <c r="Q497" s="180">
        <f t="shared" si="23"/>
        <v>1601.76</v>
      </c>
      <c r="R497" s="1"/>
    </row>
    <row r="498" spans="1:18" ht="12.75" x14ac:dyDescent="0.2">
      <c r="A498" s="159" t="s">
        <v>1418</v>
      </c>
      <c r="B498" s="152" t="s">
        <v>117</v>
      </c>
      <c r="C498" s="153" t="s">
        <v>6</v>
      </c>
      <c r="D498" s="200" t="s">
        <v>1419</v>
      </c>
      <c r="E498" s="154">
        <f>_xlfn.IFNA(INDEX('SD-ISD Debt,Sinking,Recr'!K:K, MATCH($B498, 'SD-ISD Debt,Sinking,Recr'!$B:$B, 0)), 0)</f>
        <v>0</v>
      </c>
      <c r="F498" s="154">
        <f>_xlfn.IFNA(INDEX('SD-ISD Debt,Sinking,Recr'!V:V, MATCH($B498, 'SD-ISD Debt,Sinking,Recr'!$B:$B, 0)), 0)</f>
        <v>0</v>
      </c>
      <c r="G498" s="154">
        <f>_xlfn.IFNA(INDEX('SD-ISD Debt,Sinking,Recr'!AI:AI, MATCH($B498, 'SD-ISD Debt,Sinking,Recr'!$B:$B, 0)), 0)</f>
        <v>0</v>
      </c>
      <c r="H498" s="154">
        <f>_xlfn.IFNA(INDEX('SD Hold Harmless'!N:N, MATCH($B498, 'SD Hold Harmless'!$B:$B, 0)), 0)</f>
        <v>0</v>
      </c>
      <c r="I498" s="154">
        <f>_xlfn.IFNA(INDEX('SD Out of Formula'!J:J, MATCH($B498, 'SD Out of Formula'!$B:$B, 0)), 0)</f>
        <v>0</v>
      </c>
      <c r="J498" s="154">
        <f>_xlfn.IFNA(INDEX('ISD Operating'!P:P, MATCH($B498, 'ISD Operating'!$B:$B, 0)), 0)</f>
        <v>0</v>
      </c>
      <c r="K498" s="154">
        <f>_xlfn.IFNA(INDEX('ISD Operating'!AA:AA, MATCH($B498, 'ISD Operating'!$B:$B, 0)), 0)</f>
        <v>0</v>
      </c>
      <c r="L498" s="154">
        <f>_xlfn.IFNA(INDEX('ISD Operating'!AL:AL, MATCH($B498, 'ISD Operating'!$B:$B, 0)), 0)</f>
        <v>0</v>
      </c>
      <c r="M498" s="154">
        <f>_xlfn.IFNA(INDEX('ISD Operating'!AW:AW, MATCH($B498, 'ISD Operating'!B:B, 0)), 0)</f>
        <v>0</v>
      </c>
      <c r="N498" s="155">
        <f t="shared" si="21"/>
        <v>0</v>
      </c>
      <c r="O498" s="180" t="s">
        <v>1573</v>
      </c>
      <c r="P498" s="180">
        <f t="shared" si="22"/>
        <v>0</v>
      </c>
      <c r="Q498" s="180">
        <f t="shared" si="23"/>
        <v>0</v>
      </c>
      <c r="R498" s="1"/>
    </row>
    <row r="499" spans="1:18" ht="12.75" x14ac:dyDescent="0.2">
      <c r="A499" s="159" t="s">
        <v>1420</v>
      </c>
      <c r="B499" s="152" t="s">
        <v>133</v>
      </c>
      <c r="C499" s="153" t="s">
        <v>6</v>
      </c>
      <c r="D499" s="200" t="s">
        <v>55</v>
      </c>
      <c r="E499" s="154">
        <f>_xlfn.IFNA(INDEX('SD-ISD Debt,Sinking,Recr'!K:K, MATCH($B499, 'SD-ISD Debt,Sinking,Recr'!$B:$B, 0)), 0)</f>
        <v>0</v>
      </c>
      <c r="F499" s="154">
        <f>_xlfn.IFNA(INDEX('SD-ISD Debt,Sinking,Recr'!V:V, MATCH($B499, 'SD-ISD Debt,Sinking,Recr'!$B:$B, 0)), 0)</f>
        <v>0</v>
      </c>
      <c r="G499" s="154">
        <f>_xlfn.IFNA(INDEX('SD-ISD Debt,Sinking,Recr'!AI:AI, MATCH($B499, 'SD-ISD Debt,Sinking,Recr'!$B:$B, 0)), 0)</f>
        <v>0</v>
      </c>
      <c r="H499" s="154">
        <f>_xlfn.IFNA(INDEX('SD Hold Harmless'!N:N, MATCH($B499, 'SD Hold Harmless'!$B:$B, 0)), 0)</f>
        <v>0</v>
      </c>
      <c r="I499" s="154">
        <f>_xlfn.IFNA(INDEX('SD Out of Formula'!J:J, MATCH($B499, 'SD Out of Formula'!$B:$B, 0)), 0)</f>
        <v>0</v>
      </c>
      <c r="J499" s="154">
        <f>_xlfn.IFNA(INDEX('ISD Operating'!P:P, MATCH($B499, 'ISD Operating'!$B:$B, 0)), 0)</f>
        <v>0</v>
      </c>
      <c r="K499" s="154">
        <f>_xlfn.IFNA(INDEX('ISD Operating'!AA:AA, MATCH($B499, 'ISD Operating'!$B:$B, 0)), 0)</f>
        <v>0</v>
      </c>
      <c r="L499" s="154">
        <f>_xlfn.IFNA(INDEX('ISD Operating'!AL:AL, MATCH($B499, 'ISD Operating'!$B:$B, 0)), 0)</f>
        <v>0</v>
      </c>
      <c r="M499" s="154">
        <f>_xlfn.IFNA(INDEX('ISD Operating'!AW:AW, MATCH($B499, 'ISD Operating'!B:B, 0)), 0)</f>
        <v>0</v>
      </c>
      <c r="N499" s="155">
        <f t="shared" si="21"/>
        <v>0</v>
      </c>
      <c r="O499" s="180" t="s">
        <v>1573</v>
      </c>
      <c r="P499" s="180">
        <f t="shared" si="22"/>
        <v>0</v>
      </c>
      <c r="Q499" s="180">
        <f t="shared" si="23"/>
        <v>0</v>
      </c>
      <c r="R499" s="1"/>
    </row>
    <row r="500" spans="1:18" ht="12.75" x14ac:dyDescent="0.2">
      <c r="A500" s="159" t="s">
        <v>1421</v>
      </c>
      <c r="B500" s="152" t="s">
        <v>274</v>
      </c>
      <c r="C500" s="153" t="s">
        <v>6</v>
      </c>
      <c r="D500" s="200" t="s">
        <v>1422</v>
      </c>
      <c r="E500" s="154">
        <f>_xlfn.IFNA(INDEX('SD-ISD Debt,Sinking,Recr'!K:K, MATCH($B500, 'SD-ISD Debt,Sinking,Recr'!$B:$B, 0)), 0)</f>
        <v>2393.6799999999998</v>
      </c>
      <c r="F500" s="154">
        <f>_xlfn.IFNA(INDEX('SD-ISD Debt,Sinking,Recr'!V:V, MATCH($B500, 'SD-ISD Debt,Sinking,Recr'!$B:$B, 0)), 0)</f>
        <v>601.67999999999995</v>
      </c>
      <c r="G500" s="154">
        <f>_xlfn.IFNA(INDEX('SD-ISD Debt,Sinking,Recr'!AI:AI, MATCH($B500, 'SD-ISD Debt,Sinking,Recr'!$B:$B, 0)), 0)</f>
        <v>0</v>
      </c>
      <c r="H500" s="154">
        <f>_xlfn.IFNA(INDEX('SD Hold Harmless'!N:N, MATCH($B500, 'SD Hold Harmless'!$B:$B, 0)), 0)</f>
        <v>0</v>
      </c>
      <c r="I500" s="154">
        <f>_xlfn.IFNA(INDEX('SD Out of Formula'!J:J, MATCH($B500, 'SD Out of Formula'!$B:$B, 0)), 0)</f>
        <v>0</v>
      </c>
      <c r="J500" s="154">
        <f>_xlfn.IFNA(INDEX('ISD Operating'!P:P, MATCH($B500, 'ISD Operating'!$B:$B, 0)), 0)</f>
        <v>0</v>
      </c>
      <c r="K500" s="154">
        <f>_xlfn.IFNA(INDEX('ISD Operating'!AA:AA, MATCH($B500, 'ISD Operating'!$B:$B, 0)), 0)</f>
        <v>0</v>
      </c>
      <c r="L500" s="154">
        <f>_xlfn.IFNA(INDEX('ISD Operating'!AL:AL, MATCH($B500, 'ISD Operating'!$B:$B, 0)), 0)</f>
        <v>0</v>
      </c>
      <c r="M500" s="154">
        <f>_xlfn.IFNA(INDEX('ISD Operating'!AW:AW, MATCH($B500, 'ISD Operating'!B:B, 0)), 0)</f>
        <v>0</v>
      </c>
      <c r="N500" s="155">
        <f t="shared" si="21"/>
        <v>2995.3599999999997</v>
      </c>
      <c r="O500" s="180" t="s">
        <v>1680</v>
      </c>
      <c r="P500" s="180">
        <f t="shared" si="22"/>
        <v>0</v>
      </c>
      <c r="Q500" s="180">
        <f t="shared" si="23"/>
        <v>2995.3599999999997</v>
      </c>
      <c r="R500" s="1"/>
    </row>
    <row r="501" spans="1:18" ht="38.25" x14ac:dyDescent="0.2">
      <c r="A501" s="159" t="s">
        <v>1423</v>
      </c>
      <c r="B501" s="152" t="s">
        <v>277</v>
      </c>
      <c r="C501" s="153" t="s">
        <v>6</v>
      </c>
      <c r="D501" s="200" t="s">
        <v>1424</v>
      </c>
      <c r="E501" s="154">
        <f>_xlfn.IFNA(INDEX('SD-ISD Debt,Sinking,Recr'!K:K, MATCH($B501, 'SD-ISD Debt,Sinking,Recr'!$B:$B, 0)), 0)</f>
        <v>5072.9799999999996</v>
      </c>
      <c r="F501" s="154">
        <f>_xlfn.IFNA(INDEX('SD-ISD Debt,Sinking,Recr'!V:V, MATCH($B501, 'SD-ISD Debt,Sinking,Recr'!$B:$B, 0)), 0)</f>
        <v>1944.65</v>
      </c>
      <c r="G501" s="154">
        <f>_xlfn.IFNA(INDEX('SD-ISD Debt,Sinking,Recr'!AI:AI, MATCH($B501, 'SD-ISD Debt,Sinking,Recr'!$B:$B, 0)), 0)</f>
        <v>0</v>
      </c>
      <c r="H501" s="154">
        <f>_xlfn.IFNA(INDEX('SD Hold Harmless'!N:N, MATCH($B501, 'SD Hold Harmless'!$B:$B, 0)), 0)</f>
        <v>0</v>
      </c>
      <c r="I501" s="154">
        <f>_xlfn.IFNA(INDEX('SD Out of Formula'!J:J, MATCH($B501, 'SD Out of Formula'!$B:$B, 0)), 0)</f>
        <v>0</v>
      </c>
      <c r="J501" s="154">
        <f>_xlfn.IFNA(INDEX('ISD Operating'!P:P, MATCH($B501, 'ISD Operating'!$B:$B, 0)), 0)</f>
        <v>0</v>
      </c>
      <c r="K501" s="154">
        <f>_xlfn.IFNA(INDEX('ISD Operating'!AA:AA, MATCH($B501, 'ISD Operating'!$B:$B, 0)), 0)</f>
        <v>0</v>
      </c>
      <c r="L501" s="154">
        <f>_xlfn.IFNA(INDEX('ISD Operating'!AL:AL, MATCH($B501, 'ISD Operating'!$B:$B, 0)), 0)</f>
        <v>0</v>
      </c>
      <c r="M501" s="154">
        <f>_xlfn.IFNA(INDEX('ISD Operating'!AW:AW, MATCH($B501, 'ISD Operating'!B:B, 0)), 0)</f>
        <v>0</v>
      </c>
      <c r="N501" s="155">
        <f t="shared" si="21"/>
        <v>7017.6299999999992</v>
      </c>
      <c r="O501" s="180" t="s">
        <v>1680</v>
      </c>
      <c r="P501" s="180">
        <f t="shared" si="22"/>
        <v>0</v>
      </c>
      <c r="Q501" s="180">
        <f t="shared" si="23"/>
        <v>7017.6299999999992</v>
      </c>
      <c r="R501" s="1"/>
    </row>
    <row r="502" spans="1:18" ht="12.75" x14ac:dyDescent="0.2">
      <c r="A502" s="159" t="s">
        <v>1425</v>
      </c>
      <c r="B502" s="152" t="s">
        <v>330</v>
      </c>
      <c r="C502" s="153" t="s">
        <v>6</v>
      </c>
      <c r="D502" s="200" t="s">
        <v>1426</v>
      </c>
      <c r="E502" s="154">
        <f>_xlfn.IFNA(INDEX('SD-ISD Debt,Sinking,Recr'!K:K, MATCH($B502, 'SD-ISD Debt,Sinking,Recr'!$B:$B, 0)), 0)</f>
        <v>330226.71000000002</v>
      </c>
      <c r="F502" s="154">
        <f>_xlfn.IFNA(INDEX('SD-ISD Debt,Sinking,Recr'!V:V, MATCH($B502, 'SD-ISD Debt,Sinking,Recr'!$B:$B, 0)), 0)</f>
        <v>0</v>
      </c>
      <c r="G502" s="154">
        <f>_xlfn.IFNA(INDEX('SD-ISD Debt,Sinking,Recr'!AI:AI, MATCH($B502, 'SD-ISD Debt,Sinking,Recr'!$B:$B, 0)), 0)</f>
        <v>0</v>
      </c>
      <c r="H502" s="154">
        <f>_xlfn.IFNA(INDEX('SD Hold Harmless'!N:N, MATCH($B502, 'SD Hold Harmless'!$B:$B, 0)), 0)</f>
        <v>0</v>
      </c>
      <c r="I502" s="154">
        <f>_xlfn.IFNA(INDEX('SD Out of Formula'!J:J, MATCH($B502, 'SD Out of Formula'!$B:$B, 0)), 0)</f>
        <v>0</v>
      </c>
      <c r="J502" s="154">
        <f>_xlfn.IFNA(INDEX('ISD Operating'!P:P, MATCH($B502, 'ISD Operating'!$B:$B, 0)), 0)</f>
        <v>0</v>
      </c>
      <c r="K502" s="154">
        <f>_xlfn.IFNA(INDEX('ISD Operating'!AA:AA, MATCH($B502, 'ISD Operating'!$B:$B, 0)), 0)</f>
        <v>0</v>
      </c>
      <c r="L502" s="154">
        <f>_xlfn.IFNA(INDEX('ISD Operating'!AL:AL, MATCH($B502, 'ISD Operating'!$B:$B, 0)), 0)</f>
        <v>0</v>
      </c>
      <c r="M502" s="154">
        <f>_xlfn.IFNA(INDEX('ISD Operating'!AW:AW, MATCH($B502, 'ISD Operating'!B:B, 0)), 0)</f>
        <v>0</v>
      </c>
      <c r="N502" s="155">
        <f t="shared" si="21"/>
        <v>330226.71000000002</v>
      </c>
      <c r="O502" s="180" t="s">
        <v>1680</v>
      </c>
      <c r="P502" s="180">
        <f t="shared" si="22"/>
        <v>0</v>
      </c>
      <c r="Q502" s="180">
        <f t="shared" si="23"/>
        <v>330226.71000000002</v>
      </c>
      <c r="R502" s="1"/>
    </row>
    <row r="503" spans="1:18" ht="38.25" x14ac:dyDescent="0.2">
      <c r="A503" s="159" t="s">
        <v>1427</v>
      </c>
      <c r="B503" s="152" t="s">
        <v>454</v>
      </c>
      <c r="C503" s="153" t="s">
        <v>6</v>
      </c>
      <c r="D503" s="200" t="s">
        <v>1428</v>
      </c>
      <c r="E503" s="154">
        <f>_xlfn.IFNA(INDEX('SD-ISD Debt,Sinking,Recr'!K:K, MATCH($B503, 'SD-ISD Debt,Sinking,Recr'!$B:$B, 0)), 0)</f>
        <v>33798.589999999997</v>
      </c>
      <c r="F503" s="154">
        <f>_xlfn.IFNA(INDEX('SD-ISD Debt,Sinking,Recr'!V:V, MATCH($B503, 'SD-ISD Debt,Sinking,Recr'!$B:$B, 0)), 0)</f>
        <v>0</v>
      </c>
      <c r="G503" s="154">
        <f>_xlfn.IFNA(INDEX('SD-ISD Debt,Sinking,Recr'!AI:AI, MATCH($B503, 'SD-ISD Debt,Sinking,Recr'!$B:$B, 0)), 0)</f>
        <v>0</v>
      </c>
      <c r="H503" s="154">
        <f>_xlfn.IFNA(INDEX('SD Hold Harmless'!N:N, MATCH($B503, 'SD Hold Harmless'!$B:$B, 0)), 0)</f>
        <v>0</v>
      </c>
      <c r="I503" s="154">
        <f>_xlfn.IFNA(INDEX('SD Out of Formula'!J:J, MATCH($B503, 'SD Out of Formula'!$B:$B, 0)), 0)</f>
        <v>0</v>
      </c>
      <c r="J503" s="154">
        <f>_xlfn.IFNA(INDEX('ISD Operating'!P:P, MATCH($B503, 'ISD Operating'!$B:$B, 0)), 0)</f>
        <v>0</v>
      </c>
      <c r="K503" s="154">
        <f>_xlfn.IFNA(INDEX('ISD Operating'!AA:AA, MATCH($B503, 'ISD Operating'!$B:$B, 0)), 0)</f>
        <v>0</v>
      </c>
      <c r="L503" s="154">
        <f>_xlfn.IFNA(INDEX('ISD Operating'!AL:AL, MATCH($B503, 'ISD Operating'!$B:$B, 0)), 0)</f>
        <v>0</v>
      </c>
      <c r="M503" s="154">
        <f>_xlfn.IFNA(INDEX('ISD Operating'!AW:AW, MATCH($B503, 'ISD Operating'!B:B, 0)), 0)</f>
        <v>0</v>
      </c>
      <c r="N503" s="155">
        <f t="shared" si="21"/>
        <v>33798.589999999997</v>
      </c>
      <c r="O503" s="180" t="s">
        <v>1680</v>
      </c>
      <c r="P503" s="180">
        <f t="shared" si="22"/>
        <v>0</v>
      </c>
      <c r="Q503" s="180">
        <f t="shared" si="23"/>
        <v>33798.589999999997</v>
      </c>
      <c r="R503" s="1"/>
    </row>
    <row r="504" spans="1:18" ht="12.75" x14ac:dyDescent="0.2">
      <c r="A504" s="159" t="s">
        <v>1429</v>
      </c>
      <c r="B504" s="152" t="s">
        <v>598</v>
      </c>
      <c r="C504" s="153" t="s">
        <v>6</v>
      </c>
      <c r="D504" s="200" t="s">
        <v>55</v>
      </c>
      <c r="E504" s="154">
        <f>_xlfn.IFNA(INDEX('SD-ISD Debt,Sinking,Recr'!K:K, MATCH($B504, 'SD-ISD Debt,Sinking,Recr'!$B:$B, 0)), 0)</f>
        <v>23171.77</v>
      </c>
      <c r="F504" s="154">
        <f>_xlfn.IFNA(INDEX('SD-ISD Debt,Sinking,Recr'!V:V, MATCH($B504, 'SD-ISD Debt,Sinking,Recr'!$B:$B, 0)), 0)</f>
        <v>0</v>
      </c>
      <c r="G504" s="154">
        <f>_xlfn.IFNA(INDEX('SD-ISD Debt,Sinking,Recr'!AI:AI, MATCH($B504, 'SD-ISD Debt,Sinking,Recr'!$B:$B, 0)), 0)</f>
        <v>0</v>
      </c>
      <c r="H504" s="154">
        <f>_xlfn.IFNA(INDEX('SD Hold Harmless'!N:N, MATCH($B504, 'SD Hold Harmless'!$B:$B, 0)), 0)</f>
        <v>0</v>
      </c>
      <c r="I504" s="154">
        <f>_xlfn.IFNA(INDEX('SD Out of Formula'!J:J, MATCH($B504, 'SD Out of Formula'!$B:$B, 0)), 0)</f>
        <v>0</v>
      </c>
      <c r="J504" s="154">
        <f>_xlfn.IFNA(INDEX('ISD Operating'!P:P, MATCH($B504, 'ISD Operating'!$B:$B, 0)), 0)</f>
        <v>0</v>
      </c>
      <c r="K504" s="154">
        <f>_xlfn.IFNA(INDEX('ISD Operating'!AA:AA, MATCH($B504, 'ISD Operating'!$B:$B, 0)), 0)</f>
        <v>0</v>
      </c>
      <c r="L504" s="154">
        <f>_xlfn.IFNA(INDEX('ISD Operating'!AL:AL, MATCH($B504, 'ISD Operating'!$B:$B, 0)), 0)</f>
        <v>0</v>
      </c>
      <c r="M504" s="154">
        <f>_xlfn.IFNA(INDEX('ISD Operating'!AW:AW, MATCH($B504, 'ISD Operating'!B:B, 0)), 0)</f>
        <v>0</v>
      </c>
      <c r="N504" s="155">
        <f t="shared" si="21"/>
        <v>23171.77</v>
      </c>
      <c r="O504" s="180" t="s">
        <v>1680</v>
      </c>
      <c r="P504" s="180">
        <f t="shared" si="22"/>
        <v>0</v>
      </c>
      <c r="Q504" s="180">
        <f t="shared" si="23"/>
        <v>23171.77</v>
      </c>
      <c r="R504" s="1"/>
    </row>
    <row r="505" spans="1:18" ht="12.75" x14ac:dyDescent="0.2">
      <c r="A505" s="159" t="s">
        <v>1430</v>
      </c>
      <c r="B505" s="152" t="s">
        <v>613</v>
      </c>
      <c r="C505" s="153" t="s">
        <v>6</v>
      </c>
      <c r="D505" s="200" t="s">
        <v>55</v>
      </c>
      <c r="E505" s="154">
        <f>_xlfn.IFNA(INDEX('SD-ISD Debt,Sinking,Recr'!K:K, MATCH($B505, 'SD-ISD Debt,Sinking,Recr'!$B:$B, 0)), 0)</f>
        <v>7071.6</v>
      </c>
      <c r="F505" s="154">
        <f>_xlfn.IFNA(INDEX('SD-ISD Debt,Sinking,Recr'!V:V, MATCH($B505, 'SD-ISD Debt,Sinking,Recr'!$B:$B, 0)), 0)</f>
        <v>0</v>
      </c>
      <c r="G505" s="154">
        <f>_xlfn.IFNA(INDEX('SD-ISD Debt,Sinking,Recr'!AI:AI, MATCH($B505, 'SD-ISD Debt,Sinking,Recr'!$B:$B, 0)), 0)</f>
        <v>0</v>
      </c>
      <c r="H505" s="154">
        <f>_xlfn.IFNA(INDEX('SD Hold Harmless'!N:N, MATCH($B505, 'SD Hold Harmless'!$B:$B, 0)), 0)</f>
        <v>0</v>
      </c>
      <c r="I505" s="154">
        <f>_xlfn.IFNA(INDEX('SD Out of Formula'!J:J, MATCH($B505, 'SD Out of Formula'!$B:$B, 0)), 0)</f>
        <v>0</v>
      </c>
      <c r="J505" s="154">
        <f>_xlfn.IFNA(INDEX('ISD Operating'!P:P, MATCH($B505, 'ISD Operating'!$B:$B, 0)), 0)</f>
        <v>0</v>
      </c>
      <c r="K505" s="154">
        <f>_xlfn.IFNA(INDEX('ISD Operating'!AA:AA, MATCH($B505, 'ISD Operating'!$B:$B, 0)), 0)</f>
        <v>0</v>
      </c>
      <c r="L505" s="154">
        <f>_xlfn.IFNA(INDEX('ISD Operating'!AL:AL, MATCH($B505, 'ISD Operating'!$B:$B, 0)), 0)</f>
        <v>0</v>
      </c>
      <c r="M505" s="154">
        <f>_xlfn.IFNA(INDEX('ISD Operating'!AW:AW, MATCH($B505, 'ISD Operating'!B:B, 0)), 0)</f>
        <v>0</v>
      </c>
      <c r="N505" s="155">
        <f t="shared" si="21"/>
        <v>7071.6</v>
      </c>
      <c r="O505" s="180" t="s">
        <v>1680</v>
      </c>
      <c r="P505" s="180">
        <f t="shared" si="22"/>
        <v>0</v>
      </c>
      <c r="Q505" s="180">
        <f t="shared" si="23"/>
        <v>7071.6</v>
      </c>
      <c r="R505" s="1"/>
    </row>
    <row r="506" spans="1:18" ht="38.25" x14ac:dyDescent="0.2">
      <c r="A506" s="159" t="s">
        <v>786</v>
      </c>
      <c r="B506" s="152" t="s">
        <v>599</v>
      </c>
      <c r="C506" s="153" t="s">
        <v>29</v>
      </c>
      <c r="D506" s="200" t="s">
        <v>787</v>
      </c>
      <c r="E506" s="154">
        <f>_xlfn.IFNA(INDEX('SD-ISD Debt,Sinking,Recr'!K:K, MATCH($B506, 'SD-ISD Debt,Sinking,Recr'!$B:$B, 0)), 0)</f>
        <v>0</v>
      </c>
      <c r="F506" s="154">
        <f>_xlfn.IFNA(INDEX('SD-ISD Debt,Sinking,Recr'!V:V, MATCH($B506, 'SD-ISD Debt,Sinking,Recr'!$B:$B, 0)), 0)</f>
        <v>0</v>
      </c>
      <c r="G506" s="154">
        <f>_xlfn.IFNA(INDEX('SD-ISD Debt,Sinking,Recr'!AI:AI, MATCH($B506, 'SD-ISD Debt,Sinking,Recr'!$B:$B, 0)), 0)</f>
        <v>0</v>
      </c>
      <c r="H506" s="154">
        <f>_xlfn.IFNA(INDEX('SD Hold Harmless'!N:N, MATCH($B506, 'SD Hold Harmless'!$B:$B, 0)), 0)</f>
        <v>0</v>
      </c>
      <c r="I506" s="154">
        <f>_xlfn.IFNA(INDEX('SD Out of Formula'!J:J, MATCH($B506, 'SD Out of Formula'!$B:$B, 0)), 0)</f>
        <v>0</v>
      </c>
      <c r="J506" s="154">
        <f>_xlfn.IFNA(INDEX('ISD Operating'!P:P, MATCH($B506, 'ISD Operating'!$B:$B, 0)), 0)</f>
        <v>21662.14</v>
      </c>
      <c r="K506" s="154">
        <f>_xlfn.IFNA(INDEX('ISD Operating'!AA:AA, MATCH($B506, 'ISD Operating'!$B:$B, 0)), 0)</f>
        <v>258347.22</v>
      </c>
      <c r="L506" s="154">
        <f>_xlfn.IFNA(INDEX('ISD Operating'!AL:AL, MATCH($B506, 'ISD Operating'!$B:$B, 0)), 0)</f>
        <v>103336.65</v>
      </c>
      <c r="M506" s="154">
        <f>_xlfn.IFNA(INDEX('ISD Operating'!AW:AW, MATCH($B506, 'ISD Operating'!B:B, 0)), 0)</f>
        <v>0</v>
      </c>
      <c r="N506" s="155">
        <f t="shared" si="21"/>
        <v>383346.01</v>
      </c>
      <c r="O506" s="180" t="s">
        <v>1679</v>
      </c>
      <c r="P506" s="180">
        <f t="shared" si="22"/>
        <v>383346.01</v>
      </c>
      <c r="Q506" s="180">
        <f t="shared" si="23"/>
        <v>0</v>
      </c>
      <c r="R506" s="1"/>
    </row>
    <row r="507" spans="1:18" ht="12.75" x14ac:dyDescent="0.2">
      <c r="A507" s="159" t="s">
        <v>1431</v>
      </c>
      <c r="B507" s="152" t="s">
        <v>543</v>
      </c>
      <c r="C507" s="153" t="s">
        <v>6</v>
      </c>
      <c r="D507" s="200" t="s">
        <v>24</v>
      </c>
      <c r="E507" s="154">
        <f>_xlfn.IFNA(INDEX('SD-ISD Debt,Sinking,Recr'!K:K, MATCH($B507, 'SD-ISD Debt,Sinking,Recr'!$B:$B, 0)), 0)</f>
        <v>130346.04</v>
      </c>
      <c r="F507" s="154">
        <f>_xlfn.IFNA(INDEX('SD-ISD Debt,Sinking,Recr'!V:V, MATCH($B507, 'SD-ISD Debt,Sinking,Recr'!$B:$B, 0)), 0)</f>
        <v>0</v>
      </c>
      <c r="G507" s="154">
        <f>_xlfn.IFNA(INDEX('SD-ISD Debt,Sinking,Recr'!AI:AI, MATCH($B507, 'SD-ISD Debt,Sinking,Recr'!$B:$B, 0)), 0)</f>
        <v>0</v>
      </c>
      <c r="H507" s="154">
        <f>_xlfn.IFNA(INDEX('SD Hold Harmless'!N:N, MATCH($B507, 'SD Hold Harmless'!$B:$B, 0)), 0)</f>
        <v>0</v>
      </c>
      <c r="I507" s="154">
        <f>_xlfn.IFNA(INDEX('SD Out of Formula'!J:J, MATCH($B507, 'SD Out of Formula'!$B:$B, 0)), 0)</f>
        <v>0</v>
      </c>
      <c r="J507" s="154">
        <f>_xlfn.IFNA(INDEX('ISD Operating'!P:P, MATCH($B507, 'ISD Operating'!$B:$B, 0)), 0)</f>
        <v>0</v>
      </c>
      <c r="K507" s="154">
        <f>_xlfn.IFNA(INDEX('ISD Operating'!AA:AA, MATCH($B507, 'ISD Operating'!$B:$B, 0)), 0)</f>
        <v>0</v>
      </c>
      <c r="L507" s="154">
        <f>_xlfn.IFNA(INDEX('ISD Operating'!AL:AL, MATCH($B507, 'ISD Operating'!$B:$B, 0)), 0)</f>
        <v>0</v>
      </c>
      <c r="M507" s="154">
        <f>_xlfn.IFNA(INDEX('ISD Operating'!AW:AW, MATCH($B507, 'ISD Operating'!B:B, 0)), 0)</f>
        <v>0</v>
      </c>
      <c r="N507" s="155">
        <f t="shared" si="21"/>
        <v>130346.04</v>
      </c>
      <c r="O507" s="180" t="s">
        <v>1679</v>
      </c>
      <c r="P507" s="180">
        <f t="shared" si="22"/>
        <v>130346.04</v>
      </c>
      <c r="Q507" s="180">
        <f t="shared" si="23"/>
        <v>0</v>
      </c>
      <c r="R507" s="1"/>
    </row>
    <row r="508" spans="1:18" ht="12.75" x14ac:dyDescent="0.2">
      <c r="A508" s="159" t="s">
        <v>1432</v>
      </c>
      <c r="B508" s="152" t="s">
        <v>25</v>
      </c>
      <c r="C508" s="153" t="s">
        <v>6</v>
      </c>
      <c r="D508" s="200" t="s">
        <v>24</v>
      </c>
      <c r="E508" s="154">
        <f>_xlfn.IFNA(INDEX('SD-ISD Debt,Sinking,Recr'!K:K, MATCH($B508, 'SD-ISD Debt,Sinking,Recr'!$B:$B, 0)), 0)</f>
        <v>5037.04</v>
      </c>
      <c r="F508" s="154">
        <f>_xlfn.IFNA(INDEX('SD-ISD Debt,Sinking,Recr'!V:V, MATCH($B508, 'SD-ISD Debt,Sinking,Recr'!$B:$B, 0)), 0)</f>
        <v>0</v>
      </c>
      <c r="G508" s="154">
        <f>_xlfn.IFNA(INDEX('SD-ISD Debt,Sinking,Recr'!AI:AI, MATCH($B508, 'SD-ISD Debt,Sinking,Recr'!$B:$B, 0)), 0)</f>
        <v>0</v>
      </c>
      <c r="H508" s="154">
        <f>_xlfn.IFNA(INDEX('SD Hold Harmless'!N:N, MATCH($B508, 'SD Hold Harmless'!$B:$B, 0)), 0)</f>
        <v>0</v>
      </c>
      <c r="I508" s="154">
        <f>_xlfn.IFNA(INDEX('SD Out of Formula'!J:J, MATCH($B508, 'SD Out of Formula'!$B:$B, 0)), 0)</f>
        <v>0</v>
      </c>
      <c r="J508" s="154">
        <f>_xlfn.IFNA(INDEX('ISD Operating'!P:P, MATCH($B508, 'ISD Operating'!$B:$B, 0)), 0)</f>
        <v>0</v>
      </c>
      <c r="K508" s="154">
        <f>_xlfn.IFNA(INDEX('ISD Operating'!AA:AA, MATCH($B508, 'ISD Operating'!$B:$B, 0)), 0)</f>
        <v>0</v>
      </c>
      <c r="L508" s="154">
        <f>_xlfn.IFNA(INDEX('ISD Operating'!AL:AL, MATCH($B508, 'ISD Operating'!$B:$B, 0)), 0)</f>
        <v>0</v>
      </c>
      <c r="M508" s="154">
        <f>_xlfn.IFNA(INDEX('ISD Operating'!AW:AW, MATCH($B508, 'ISD Operating'!B:B, 0)), 0)</f>
        <v>0</v>
      </c>
      <c r="N508" s="155">
        <f t="shared" si="21"/>
        <v>5037.04</v>
      </c>
      <c r="O508" s="180" t="s">
        <v>1679</v>
      </c>
      <c r="P508" s="180">
        <f t="shared" si="22"/>
        <v>5037.04</v>
      </c>
      <c r="Q508" s="180">
        <f t="shared" si="23"/>
        <v>0</v>
      </c>
      <c r="R508" s="1"/>
    </row>
    <row r="509" spans="1:18" ht="12.75" x14ac:dyDescent="0.2">
      <c r="A509" s="159" t="s">
        <v>1433</v>
      </c>
      <c r="B509" s="152" t="s">
        <v>162</v>
      </c>
      <c r="C509" s="153" t="s">
        <v>6</v>
      </c>
      <c r="D509" s="200" t="s">
        <v>1434</v>
      </c>
      <c r="E509" s="154">
        <f>_xlfn.IFNA(INDEX('SD-ISD Debt,Sinking,Recr'!K:K, MATCH($B509, 'SD-ISD Debt,Sinking,Recr'!$B:$B, 0)), 0)</f>
        <v>0</v>
      </c>
      <c r="F509" s="154">
        <f>_xlfn.IFNA(INDEX('SD-ISD Debt,Sinking,Recr'!V:V, MATCH($B509, 'SD-ISD Debt,Sinking,Recr'!$B:$B, 0)), 0)</f>
        <v>0</v>
      </c>
      <c r="G509" s="154">
        <f>_xlfn.IFNA(INDEX('SD-ISD Debt,Sinking,Recr'!AI:AI, MATCH($B509, 'SD-ISD Debt,Sinking,Recr'!$B:$B, 0)), 0)</f>
        <v>0</v>
      </c>
      <c r="H509" s="154">
        <f>_xlfn.IFNA(INDEX('SD Hold Harmless'!N:N, MATCH($B509, 'SD Hold Harmless'!$B:$B, 0)), 0)</f>
        <v>0</v>
      </c>
      <c r="I509" s="154">
        <f>_xlfn.IFNA(INDEX('SD Out of Formula'!J:J, MATCH($B509, 'SD Out of Formula'!$B:$B, 0)), 0)</f>
        <v>0</v>
      </c>
      <c r="J509" s="154">
        <f>_xlfn.IFNA(INDEX('ISD Operating'!P:P, MATCH($B509, 'ISD Operating'!$B:$B, 0)), 0)</f>
        <v>0</v>
      </c>
      <c r="K509" s="154">
        <f>_xlfn.IFNA(INDEX('ISD Operating'!AA:AA, MATCH($B509, 'ISD Operating'!$B:$B, 0)), 0)</f>
        <v>0</v>
      </c>
      <c r="L509" s="154">
        <f>_xlfn.IFNA(INDEX('ISD Operating'!AL:AL, MATCH($B509, 'ISD Operating'!$B:$B, 0)), 0)</f>
        <v>0</v>
      </c>
      <c r="M509" s="154">
        <f>_xlfn.IFNA(INDEX('ISD Operating'!AW:AW, MATCH($B509, 'ISD Operating'!B:B, 0)), 0)</f>
        <v>0</v>
      </c>
      <c r="N509" s="155">
        <f t="shared" si="21"/>
        <v>0</v>
      </c>
      <c r="O509" s="180" t="s">
        <v>1573</v>
      </c>
      <c r="P509" s="180">
        <f t="shared" si="22"/>
        <v>0</v>
      </c>
      <c r="Q509" s="180">
        <f t="shared" si="23"/>
        <v>0</v>
      </c>
      <c r="R509" s="1"/>
    </row>
    <row r="510" spans="1:18" ht="12.75" x14ac:dyDescent="0.2">
      <c r="A510" s="159" t="s">
        <v>1435</v>
      </c>
      <c r="B510" s="152" t="s">
        <v>237</v>
      </c>
      <c r="C510" s="153" t="s">
        <v>6</v>
      </c>
      <c r="D510" s="200" t="s">
        <v>24</v>
      </c>
      <c r="E510" s="154">
        <f>_xlfn.IFNA(INDEX('SD-ISD Debt,Sinking,Recr'!K:K, MATCH($B510, 'SD-ISD Debt,Sinking,Recr'!$B:$B, 0)), 0)</f>
        <v>87688.67</v>
      </c>
      <c r="F510" s="154">
        <f>_xlfn.IFNA(INDEX('SD-ISD Debt,Sinking,Recr'!V:V, MATCH($B510, 'SD-ISD Debt,Sinking,Recr'!$B:$B, 0)), 0)</f>
        <v>11550.35</v>
      </c>
      <c r="G510" s="154">
        <f>_xlfn.IFNA(INDEX('SD-ISD Debt,Sinking,Recr'!AI:AI, MATCH($B510, 'SD-ISD Debt,Sinking,Recr'!$B:$B, 0)), 0)</f>
        <v>0</v>
      </c>
      <c r="H510" s="154">
        <f>_xlfn.IFNA(INDEX('SD Hold Harmless'!N:N, MATCH($B510, 'SD Hold Harmless'!$B:$B, 0)), 0)</f>
        <v>0</v>
      </c>
      <c r="I510" s="154">
        <f>_xlfn.IFNA(INDEX('SD Out of Formula'!J:J, MATCH($B510, 'SD Out of Formula'!$B:$B, 0)), 0)</f>
        <v>0</v>
      </c>
      <c r="J510" s="154">
        <f>_xlfn.IFNA(INDEX('ISD Operating'!P:P, MATCH($B510, 'ISD Operating'!$B:$B, 0)), 0)</f>
        <v>0</v>
      </c>
      <c r="K510" s="154">
        <f>_xlfn.IFNA(INDEX('ISD Operating'!AA:AA, MATCH($B510, 'ISD Operating'!$B:$B, 0)), 0)</f>
        <v>0</v>
      </c>
      <c r="L510" s="154">
        <f>_xlfn.IFNA(INDEX('ISD Operating'!AL:AL, MATCH($B510, 'ISD Operating'!$B:$B, 0)), 0)</f>
        <v>0</v>
      </c>
      <c r="M510" s="154">
        <f>_xlfn.IFNA(INDEX('ISD Operating'!AW:AW, MATCH($B510, 'ISD Operating'!B:B, 0)), 0)</f>
        <v>0</v>
      </c>
      <c r="N510" s="155">
        <f t="shared" si="21"/>
        <v>99239.02</v>
      </c>
      <c r="O510" s="180" t="s">
        <v>1679</v>
      </c>
      <c r="P510" s="180">
        <f t="shared" si="22"/>
        <v>99239.02</v>
      </c>
      <c r="Q510" s="180">
        <f t="shared" si="23"/>
        <v>0</v>
      </c>
      <c r="R510" s="1"/>
    </row>
    <row r="511" spans="1:18" ht="12.75" x14ac:dyDescent="0.2">
      <c r="A511" s="159" t="s">
        <v>1436</v>
      </c>
      <c r="B511" s="152" t="s">
        <v>439</v>
      </c>
      <c r="C511" s="153" t="s">
        <v>6</v>
      </c>
      <c r="D511" s="200" t="s">
        <v>24</v>
      </c>
      <c r="E511" s="154">
        <f>_xlfn.IFNA(INDEX('SD-ISD Debt,Sinking,Recr'!K:K, MATCH($B511, 'SD-ISD Debt,Sinking,Recr'!$B:$B, 0)), 0)</f>
        <v>8198.0400000000009</v>
      </c>
      <c r="F511" s="154">
        <f>_xlfn.IFNA(INDEX('SD-ISD Debt,Sinking,Recr'!V:V, MATCH($B511, 'SD-ISD Debt,Sinking,Recr'!$B:$B, 0)), 0)</f>
        <v>0</v>
      </c>
      <c r="G511" s="154">
        <f>_xlfn.IFNA(INDEX('SD-ISD Debt,Sinking,Recr'!AI:AI, MATCH($B511, 'SD-ISD Debt,Sinking,Recr'!$B:$B, 0)), 0)</f>
        <v>0</v>
      </c>
      <c r="H511" s="154">
        <f>_xlfn.IFNA(INDEX('SD Hold Harmless'!N:N, MATCH($B511, 'SD Hold Harmless'!$B:$B, 0)), 0)</f>
        <v>0</v>
      </c>
      <c r="I511" s="154">
        <f>_xlfn.IFNA(INDEX('SD Out of Formula'!J:J, MATCH($B511, 'SD Out of Formula'!$B:$B, 0)), 0)</f>
        <v>0</v>
      </c>
      <c r="J511" s="154">
        <f>_xlfn.IFNA(INDEX('ISD Operating'!P:P, MATCH($B511, 'ISD Operating'!$B:$B, 0)), 0)</f>
        <v>0</v>
      </c>
      <c r="K511" s="154">
        <f>_xlfn.IFNA(INDEX('ISD Operating'!AA:AA, MATCH($B511, 'ISD Operating'!$B:$B, 0)), 0)</f>
        <v>0</v>
      </c>
      <c r="L511" s="154">
        <f>_xlfn.IFNA(INDEX('ISD Operating'!AL:AL, MATCH($B511, 'ISD Operating'!$B:$B, 0)), 0)</f>
        <v>0</v>
      </c>
      <c r="M511" s="154">
        <f>_xlfn.IFNA(INDEX('ISD Operating'!AW:AW, MATCH($B511, 'ISD Operating'!B:B, 0)), 0)</f>
        <v>0</v>
      </c>
      <c r="N511" s="155">
        <f t="shared" si="21"/>
        <v>8198.0400000000009</v>
      </c>
      <c r="O511" s="180" t="s">
        <v>1679</v>
      </c>
      <c r="P511" s="180">
        <f t="shared" si="22"/>
        <v>8198.0400000000009</v>
      </c>
      <c r="Q511" s="180">
        <f t="shared" si="23"/>
        <v>0</v>
      </c>
      <c r="R511" s="1"/>
    </row>
    <row r="512" spans="1:18" ht="25.5" x14ac:dyDescent="0.2">
      <c r="A512" s="159" t="s">
        <v>1437</v>
      </c>
      <c r="B512" s="152" t="s">
        <v>449</v>
      </c>
      <c r="C512" s="153" t="s">
        <v>6</v>
      </c>
      <c r="D512" s="200" t="s">
        <v>1438</v>
      </c>
      <c r="E512" s="154">
        <f>_xlfn.IFNA(INDEX('SD-ISD Debt,Sinking,Recr'!K:K, MATCH($B512, 'SD-ISD Debt,Sinking,Recr'!$B:$B, 0)), 0)</f>
        <v>96806.54</v>
      </c>
      <c r="F512" s="154">
        <f>_xlfn.IFNA(INDEX('SD-ISD Debt,Sinking,Recr'!V:V, MATCH($B512, 'SD-ISD Debt,Sinking,Recr'!$B:$B, 0)), 0)</f>
        <v>0</v>
      </c>
      <c r="G512" s="154">
        <f>_xlfn.IFNA(INDEX('SD-ISD Debt,Sinking,Recr'!AI:AI, MATCH($B512, 'SD-ISD Debt,Sinking,Recr'!$B:$B, 0)), 0)</f>
        <v>0</v>
      </c>
      <c r="H512" s="154">
        <f>_xlfn.IFNA(INDEX('SD Hold Harmless'!N:N, MATCH($B512, 'SD Hold Harmless'!$B:$B, 0)), 0)</f>
        <v>0</v>
      </c>
      <c r="I512" s="154">
        <f>_xlfn.IFNA(INDEX('SD Out of Formula'!J:J, MATCH($B512, 'SD Out of Formula'!$B:$B, 0)), 0)</f>
        <v>0</v>
      </c>
      <c r="J512" s="154">
        <f>_xlfn.IFNA(INDEX('ISD Operating'!P:P, MATCH($B512, 'ISD Operating'!$B:$B, 0)), 0)</f>
        <v>0</v>
      </c>
      <c r="K512" s="154">
        <f>_xlfn.IFNA(INDEX('ISD Operating'!AA:AA, MATCH($B512, 'ISD Operating'!$B:$B, 0)), 0)</f>
        <v>0</v>
      </c>
      <c r="L512" s="154">
        <f>_xlfn.IFNA(INDEX('ISD Operating'!AL:AL, MATCH($B512, 'ISD Operating'!$B:$B, 0)), 0)</f>
        <v>0</v>
      </c>
      <c r="M512" s="154">
        <f>_xlfn.IFNA(INDEX('ISD Operating'!AW:AW, MATCH($B512, 'ISD Operating'!B:B, 0)), 0)</f>
        <v>0</v>
      </c>
      <c r="N512" s="155">
        <f t="shared" si="21"/>
        <v>96806.54</v>
      </c>
      <c r="O512" s="180" t="s">
        <v>1680</v>
      </c>
      <c r="P512" s="180">
        <f t="shared" si="22"/>
        <v>0</v>
      </c>
      <c r="Q512" s="180">
        <f t="shared" si="23"/>
        <v>96806.54</v>
      </c>
      <c r="R512" s="1"/>
    </row>
    <row r="513" spans="1:18" ht="12.75" x14ac:dyDescent="0.2">
      <c r="A513" s="159" t="s">
        <v>1439</v>
      </c>
      <c r="B513" s="152" t="s">
        <v>678</v>
      </c>
      <c r="C513" s="153" t="s">
        <v>6</v>
      </c>
      <c r="D513" s="200" t="s">
        <v>1440</v>
      </c>
      <c r="E513" s="154">
        <f>_xlfn.IFNA(INDEX('SD-ISD Debt,Sinking,Recr'!K:K, MATCH($B513, 'SD-ISD Debt,Sinking,Recr'!$B:$B, 0)), 0)</f>
        <v>7062.69</v>
      </c>
      <c r="F513" s="154">
        <f>_xlfn.IFNA(INDEX('SD-ISD Debt,Sinking,Recr'!V:V, MATCH($B513, 'SD-ISD Debt,Sinking,Recr'!$B:$B, 0)), 0)</f>
        <v>1260.1400000000001</v>
      </c>
      <c r="G513" s="154">
        <f>_xlfn.IFNA(INDEX('SD-ISD Debt,Sinking,Recr'!AI:AI, MATCH($B513, 'SD-ISD Debt,Sinking,Recr'!$B:$B, 0)), 0)</f>
        <v>0</v>
      </c>
      <c r="H513" s="154">
        <f>_xlfn.IFNA(INDEX('SD Hold Harmless'!N:N, MATCH($B513, 'SD Hold Harmless'!$B:$B, 0)), 0)</f>
        <v>0</v>
      </c>
      <c r="I513" s="154">
        <f>_xlfn.IFNA(INDEX('SD Out of Formula'!J:J, MATCH($B513, 'SD Out of Formula'!$B:$B, 0)), 0)</f>
        <v>0</v>
      </c>
      <c r="J513" s="154">
        <f>_xlfn.IFNA(INDEX('ISD Operating'!P:P, MATCH($B513, 'ISD Operating'!$B:$B, 0)), 0)</f>
        <v>0</v>
      </c>
      <c r="K513" s="154">
        <f>_xlfn.IFNA(INDEX('ISD Operating'!AA:AA, MATCH($B513, 'ISD Operating'!$B:$B, 0)), 0)</f>
        <v>0</v>
      </c>
      <c r="L513" s="154">
        <f>_xlfn.IFNA(INDEX('ISD Operating'!AL:AL, MATCH($B513, 'ISD Operating'!$B:$B, 0)), 0)</f>
        <v>0</v>
      </c>
      <c r="M513" s="154">
        <f>_xlfn.IFNA(INDEX('ISD Operating'!AW:AW, MATCH($B513, 'ISD Operating'!B:B, 0)), 0)</f>
        <v>0</v>
      </c>
      <c r="N513" s="155">
        <f t="shared" si="21"/>
        <v>8322.83</v>
      </c>
      <c r="O513" s="180" t="s">
        <v>1680</v>
      </c>
      <c r="P513" s="180">
        <f t="shared" si="22"/>
        <v>0</v>
      </c>
      <c r="Q513" s="180">
        <f t="shared" si="23"/>
        <v>8322.83</v>
      </c>
      <c r="R513" s="1"/>
    </row>
    <row r="514" spans="1:18" ht="38.25" x14ac:dyDescent="0.2">
      <c r="A514" s="159" t="s">
        <v>788</v>
      </c>
      <c r="B514" s="152" t="s">
        <v>603</v>
      </c>
      <c r="C514" s="153" t="s">
        <v>29</v>
      </c>
      <c r="D514" s="200" t="s">
        <v>789</v>
      </c>
      <c r="E514" s="154">
        <f>_xlfn.IFNA(INDEX('SD-ISD Debt,Sinking,Recr'!K:K, MATCH($B514, 'SD-ISD Debt,Sinking,Recr'!$B:$B, 0)), 0)</f>
        <v>0</v>
      </c>
      <c r="F514" s="154">
        <f>_xlfn.IFNA(INDEX('SD-ISD Debt,Sinking,Recr'!V:V, MATCH($B514, 'SD-ISD Debt,Sinking,Recr'!$B:$B, 0)), 0)</f>
        <v>0</v>
      </c>
      <c r="G514" s="154">
        <f>_xlfn.IFNA(INDEX('SD-ISD Debt,Sinking,Recr'!AI:AI, MATCH($B514, 'SD-ISD Debt,Sinking,Recr'!$B:$B, 0)), 0)</f>
        <v>0</v>
      </c>
      <c r="H514" s="154">
        <f>_xlfn.IFNA(INDEX('SD Hold Harmless'!N:N, MATCH($B514, 'SD Hold Harmless'!$B:$B, 0)), 0)</f>
        <v>0</v>
      </c>
      <c r="I514" s="154">
        <f>_xlfn.IFNA(INDEX('SD Out of Formula'!J:J, MATCH($B514, 'SD Out of Formula'!$B:$B, 0)), 0)</f>
        <v>0</v>
      </c>
      <c r="J514" s="154">
        <f>_xlfn.IFNA(INDEX('ISD Operating'!P:P, MATCH($B514, 'ISD Operating'!$B:$B, 0)), 0)</f>
        <v>29833.4</v>
      </c>
      <c r="K514" s="154">
        <f>_xlfn.IFNA(INDEX('ISD Operating'!AA:AA, MATCH($B514, 'ISD Operating'!$B:$B, 0)), 0)</f>
        <v>320862.59000000003</v>
      </c>
      <c r="L514" s="154">
        <f>_xlfn.IFNA(INDEX('ISD Operating'!AL:AL, MATCH($B514, 'ISD Operating'!$B:$B, 0)), 0)</f>
        <v>0</v>
      </c>
      <c r="M514" s="154">
        <f>_xlfn.IFNA(INDEX('ISD Operating'!AW:AW, MATCH($B514, 'ISD Operating'!B:B, 0)), 0)</f>
        <v>0</v>
      </c>
      <c r="N514" s="155">
        <f t="shared" si="21"/>
        <v>350695.99000000005</v>
      </c>
      <c r="O514" s="180" t="s">
        <v>1680</v>
      </c>
      <c r="P514" s="180">
        <f t="shared" si="22"/>
        <v>0</v>
      </c>
      <c r="Q514" s="180">
        <f t="shared" si="23"/>
        <v>350695.99000000005</v>
      </c>
      <c r="R514" s="1"/>
    </row>
    <row r="515" spans="1:18" ht="12.75" x14ac:dyDescent="0.2">
      <c r="A515" s="159" t="s">
        <v>1441</v>
      </c>
      <c r="B515" s="152" t="s">
        <v>609</v>
      </c>
      <c r="C515" s="153" t="s">
        <v>6</v>
      </c>
      <c r="D515" s="200" t="s">
        <v>59</v>
      </c>
      <c r="E515" s="154">
        <f>_xlfn.IFNA(INDEX('SD-ISD Debt,Sinking,Recr'!K:K, MATCH($B515, 'SD-ISD Debt,Sinking,Recr'!$B:$B, 0)), 0)</f>
        <v>0</v>
      </c>
      <c r="F515" s="154">
        <f>_xlfn.IFNA(INDEX('SD-ISD Debt,Sinking,Recr'!V:V, MATCH($B515, 'SD-ISD Debt,Sinking,Recr'!$B:$B, 0)), 0)</f>
        <v>0</v>
      </c>
      <c r="G515" s="154">
        <f>_xlfn.IFNA(INDEX('SD-ISD Debt,Sinking,Recr'!AI:AI, MATCH($B515, 'SD-ISD Debt,Sinking,Recr'!$B:$B, 0)), 0)</f>
        <v>0</v>
      </c>
      <c r="H515" s="154">
        <f>_xlfn.IFNA(INDEX('SD Hold Harmless'!N:N, MATCH($B515, 'SD Hold Harmless'!$B:$B, 0)), 0)</f>
        <v>0</v>
      </c>
      <c r="I515" s="154">
        <f>_xlfn.IFNA(INDEX('SD Out of Formula'!J:J, MATCH($B515, 'SD Out of Formula'!$B:$B, 0)), 0)</f>
        <v>0</v>
      </c>
      <c r="J515" s="154">
        <f>_xlfn.IFNA(INDEX('ISD Operating'!P:P, MATCH($B515, 'ISD Operating'!$B:$B, 0)), 0)</f>
        <v>0</v>
      </c>
      <c r="K515" s="154">
        <f>_xlfn.IFNA(INDEX('ISD Operating'!AA:AA, MATCH($B515, 'ISD Operating'!$B:$B, 0)), 0)</f>
        <v>0</v>
      </c>
      <c r="L515" s="154">
        <f>_xlfn.IFNA(INDEX('ISD Operating'!AL:AL, MATCH($B515, 'ISD Operating'!$B:$B, 0)), 0)</f>
        <v>0</v>
      </c>
      <c r="M515" s="154">
        <f>_xlfn.IFNA(INDEX('ISD Operating'!AW:AW, MATCH($B515, 'ISD Operating'!B:B, 0)), 0)</f>
        <v>0</v>
      </c>
      <c r="N515" s="155">
        <f t="shared" si="21"/>
        <v>0</v>
      </c>
      <c r="O515" s="180" t="s">
        <v>1573</v>
      </c>
      <c r="P515" s="180">
        <f t="shared" si="22"/>
        <v>0</v>
      </c>
      <c r="Q515" s="180">
        <f t="shared" si="23"/>
        <v>0</v>
      </c>
      <c r="R515" s="1"/>
    </row>
    <row r="516" spans="1:18" ht="12.75" x14ac:dyDescent="0.2">
      <c r="A516" s="159" t="s">
        <v>1442</v>
      </c>
      <c r="B516" s="152" t="s">
        <v>148</v>
      </c>
      <c r="C516" s="153" t="s">
        <v>6</v>
      </c>
      <c r="D516" s="200" t="s">
        <v>59</v>
      </c>
      <c r="E516" s="154">
        <f>_xlfn.IFNA(INDEX('SD-ISD Debt,Sinking,Recr'!K:K, MATCH($B516, 'SD-ISD Debt,Sinking,Recr'!$B:$B, 0)), 0)</f>
        <v>0</v>
      </c>
      <c r="F516" s="154">
        <f>_xlfn.IFNA(INDEX('SD-ISD Debt,Sinking,Recr'!V:V, MATCH($B516, 'SD-ISD Debt,Sinking,Recr'!$B:$B, 0)), 0)</f>
        <v>0</v>
      </c>
      <c r="G516" s="154">
        <f>_xlfn.IFNA(INDEX('SD-ISD Debt,Sinking,Recr'!AI:AI, MATCH($B516, 'SD-ISD Debt,Sinking,Recr'!$B:$B, 0)), 0)</f>
        <v>0</v>
      </c>
      <c r="H516" s="154">
        <f>_xlfn.IFNA(INDEX('SD Hold Harmless'!N:N, MATCH($B516, 'SD Hold Harmless'!$B:$B, 0)), 0)</f>
        <v>0</v>
      </c>
      <c r="I516" s="154">
        <f>_xlfn.IFNA(INDEX('SD Out of Formula'!J:J, MATCH($B516, 'SD Out of Formula'!$B:$B, 0)), 0)</f>
        <v>0</v>
      </c>
      <c r="J516" s="154">
        <f>_xlfn.IFNA(INDEX('ISD Operating'!P:P, MATCH($B516, 'ISD Operating'!$B:$B, 0)), 0)</f>
        <v>0</v>
      </c>
      <c r="K516" s="154">
        <f>_xlfn.IFNA(INDEX('ISD Operating'!AA:AA, MATCH($B516, 'ISD Operating'!$B:$B, 0)), 0)</f>
        <v>0</v>
      </c>
      <c r="L516" s="154">
        <f>_xlfn.IFNA(INDEX('ISD Operating'!AL:AL, MATCH($B516, 'ISD Operating'!$B:$B, 0)), 0)</f>
        <v>0</v>
      </c>
      <c r="M516" s="154">
        <f>_xlfn.IFNA(INDEX('ISD Operating'!AW:AW, MATCH($B516, 'ISD Operating'!B:B, 0)), 0)</f>
        <v>0</v>
      </c>
      <c r="N516" s="155">
        <f t="shared" ref="N516:N579" si="24">SUM(E516:M516)</f>
        <v>0</v>
      </c>
      <c r="O516" s="180" t="s">
        <v>1573</v>
      </c>
      <c r="P516" s="180">
        <f t="shared" ref="P516:P579" si="25">IF(O516="Summer",N516,0)</f>
        <v>0</v>
      </c>
      <c r="Q516" s="180">
        <f t="shared" ref="Q516:Q579" si="26">IF(O516="Winter",N516,0)</f>
        <v>0</v>
      </c>
      <c r="R516" s="1"/>
    </row>
    <row r="517" spans="1:18" ht="12.75" x14ac:dyDescent="0.2">
      <c r="A517" s="159" t="s">
        <v>1443</v>
      </c>
      <c r="B517" s="152" t="s">
        <v>176</v>
      </c>
      <c r="C517" s="153" t="s">
        <v>6</v>
      </c>
      <c r="D517" s="200" t="s">
        <v>59</v>
      </c>
      <c r="E517" s="154">
        <f>_xlfn.IFNA(INDEX('SD-ISD Debt,Sinking,Recr'!K:K, MATCH($B517, 'SD-ISD Debt,Sinking,Recr'!$B:$B, 0)), 0)</f>
        <v>0</v>
      </c>
      <c r="F517" s="154">
        <f>_xlfn.IFNA(INDEX('SD-ISD Debt,Sinking,Recr'!V:V, MATCH($B517, 'SD-ISD Debt,Sinking,Recr'!$B:$B, 0)), 0)</f>
        <v>0</v>
      </c>
      <c r="G517" s="154">
        <f>_xlfn.IFNA(INDEX('SD-ISD Debt,Sinking,Recr'!AI:AI, MATCH($B517, 'SD-ISD Debt,Sinking,Recr'!$B:$B, 0)), 0)</f>
        <v>0</v>
      </c>
      <c r="H517" s="154">
        <f>_xlfn.IFNA(INDEX('SD Hold Harmless'!N:N, MATCH($B517, 'SD Hold Harmless'!$B:$B, 0)), 0)</f>
        <v>0</v>
      </c>
      <c r="I517" s="154">
        <f>_xlfn.IFNA(INDEX('SD Out of Formula'!J:J, MATCH($B517, 'SD Out of Formula'!$B:$B, 0)), 0)</f>
        <v>0</v>
      </c>
      <c r="J517" s="154">
        <f>_xlfn.IFNA(INDEX('ISD Operating'!P:P, MATCH($B517, 'ISD Operating'!$B:$B, 0)), 0)</f>
        <v>0</v>
      </c>
      <c r="K517" s="154">
        <f>_xlfn.IFNA(INDEX('ISD Operating'!AA:AA, MATCH($B517, 'ISD Operating'!$B:$B, 0)), 0)</f>
        <v>0</v>
      </c>
      <c r="L517" s="154">
        <f>_xlfn.IFNA(INDEX('ISD Operating'!AL:AL, MATCH($B517, 'ISD Operating'!$B:$B, 0)), 0)</f>
        <v>0</v>
      </c>
      <c r="M517" s="154">
        <f>_xlfn.IFNA(INDEX('ISD Operating'!AW:AW, MATCH($B517, 'ISD Operating'!B:B, 0)), 0)</f>
        <v>0</v>
      </c>
      <c r="N517" s="155">
        <f t="shared" si="24"/>
        <v>0</v>
      </c>
      <c r="O517" s="180" t="s">
        <v>1573</v>
      </c>
      <c r="P517" s="180">
        <f t="shared" si="25"/>
        <v>0</v>
      </c>
      <c r="Q517" s="180">
        <f t="shared" si="26"/>
        <v>0</v>
      </c>
      <c r="R517" s="1"/>
    </row>
    <row r="518" spans="1:18" ht="38.25" x14ac:dyDescent="0.2">
      <c r="A518" s="159" t="s">
        <v>1444</v>
      </c>
      <c r="B518" s="152" t="s">
        <v>203</v>
      </c>
      <c r="C518" s="153" t="s">
        <v>6</v>
      </c>
      <c r="D518" s="200" t="s">
        <v>1445</v>
      </c>
      <c r="E518" s="154">
        <f>_xlfn.IFNA(INDEX('SD-ISD Debt,Sinking,Recr'!K:K, MATCH($B518, 'SD-ISD Debt,Sinking,Recr'!$B:$B, 0)), 0)</f>
        <v>5151.4399999999996</v>
      </c>
      <c r="F518" s="154">
        <f>_xlfn.IFNA(INDEX('SD-ISD Debt,Sinking,Recr'!V:V, MATCH($B518, 'SD-ISD Debt,Sinking,Recr'!$B:$B, 0)), 0)</f>
        <v>0</v>
      </c>
      <c r="G518" s="154">
        <f>_xlfn.IFNA(INDEX('SD-ISD Debt,Sinking,Recr'!AI:AI, MATCH($B518, 'SD-ISD Debt,Sinking,Recr'!$B:$B, 0)), 0)</f>
        <v>0</v>
      </c>
      <c r="H518" s="154">
        <f>_xlfn.IFNA(INDEX('SD Hold Harmless'!N:N, MATCH($B518, 'SD Hold Harmless'!$B:$B, 0)), 0)</f>
        <v>0</v>
      </c>
      <c r="I518" s="154">
        <f>_xlfn.IFNA(INDEX('SD Out of Formula'!J:J, MATCH($B518, 'SD Out of Formula'!$B:$B, 0)), 0)</f>
        <v>0</v>
      </c>
      <c r="J518" s="154">
        <f>_xlfn.IFNA(INDEX('ISD Operating'!P:P, MATCH($B518, 'ISD Operating'!$B:$B, 0)), 0)</f>
        <v>0</v>
      </c>
      <c r="K518" s="154">
        <f>_xlfn.IFNA(INDEX('ISD Operating'!AA:AA, MATCH($B518, 'ISD Operating'!$B:$B, 0)), 0)</f>
        <v>0</v>
      </c>
      <c r="L518" s="154">
        <f>_xlfn.IFNA(INDEX('ISD Operating'!AL:AL, MATCH($B518, 'ISD Operating'!$B:$B, 0)), 0)</f>
        <v>0</v>
      </c>
      <c r="M518" s="154">
        <f>_xlfn.IFNA(INDEX('ISD Operating'!AW:AW, MATCH($B518, 'ISD Operating'!B:B, 0)), 0)</f>
        <v>0</v>
      </c>
      <c r="N518" s="155">
        <f t="shared" si="24"/>
        <v>5151.4399999999996</v>
      </c>
      <c r="O518" s="180" t="s">
        <v>1680</v>
      </c>
      <c r="P518" s="180">
        <f t="shared" si="25"/>
        <v>0</v>
      </c>
      <c r="Q518" s="180">
        <f t="shared" si="26"/>
        <v>5151.4399999999996</v>
      </c>
      <c r="R518" s="1"/>
    </row>
    <row r="519" spans="1:18" ht="12.75" x14ac:dyDescent="0.2">
      <c r="A519" s="159" t="s">
        <v>1446</v>
      </c>
      <c r="B519" s="152" t="s">
        <v>208</v>
      </c>
      <c r="C519" s="153" t="s">
        <v>6</v>
      </c>
      <c r="D519" s="200" t="s">
        <v>1447</v>
      </c>
      <c r="E519" s="154">
        <f>_xlfn.IFNA(INDEX('SD-ISD Debt,Sinking,Recr'!K:K, MATCH($B519, 'SD-ISD Debt,Sinking,Recr'!$B:$B, 0)), 0)</f>
        <v>80700.460000000006</v>
      </c>
      <c r="F519" s="154">
        <f>_xlfn.IFNA(INDEX('SD-ISD Debt,Sinking,Recr'!V:V, MATCH($B519, 'SD-ISD Debt,Sinking,Recr'!$B:$B, 0)), 0)</f>
        <v>0</v>
      </c>
      <c r="G519" s="154">
        <f>_xlfn.IFNA(INDEX('SD-ISD Debt,Sinking,Recr'!AI:AI, MATCH($B519, 'SD-ISD Debt,Sinking,Recr'!$B:$B, 0)), 0)</f>
        <v>0</v>
      </c>
      <c r="H519" s="154">
        <f>_xlfn.IFNA(INDEX('SD Hold Harmless'!N:N, MATCH($B519, 'SD Hold Harmless'!$B:$B, 0)), 0)</f>
        <v>0</v>
      </c>
      <c r="I519" s="154">
        <f>_xlfn.IFNA(INDEX('SD Out of Formula'!J:J, MATCH($B519, 'SD Out of Formula'!$B:$B, 0)), 0)</f>
        <v>0</v>
      </c>
      <c r="J519" s="154">
        <f>_xlfn.IFNA(INDEX('ISD Operating'!P:P, MATCH($B519, 'ISD Operating'!$B:$B, 0)), 0)</f>
        <v>0</v>
      </c>
      <c r="K519" s="154">
        <f>_xlfn.IFNA(INDEX('ISD Operating'!AA:AA, MATCH($B519, 'ISD Operating'!$B:$B, 0)), 0)</f>
        <v>0</v>
      </c>
      <c r="L519" s="154">
        <f>_xlfn.IFNA(INDEX('ISD Operating'!AL:AL, MATCH($B519, 'ISD Operating'!$B:$B, 0)), 0)</f>
        <v>0</v>
      </c>
      <c r="M519" s="154">
        <f>_xlfn.IFNA(INDEX('ISD Operating'!AW:AW, MATCH($B519, 'ISD Operating'!B:B, 0)), 0)</f>
        <v>0</v>
      </c>
      <c r="N519" s="155">
        <f t="shared" si="24"/>
        <v>80700.460000000006</v>
      </c>
      <c r="O519" s="180" t="s">
        <v>1680</v>
      </c>
      <c r="P519" s="180">
        <f t="shared" si="25"/>
        <v>0</v>
      </c>
      <c r="Q519" s="180">
        <f t="shared" si="26"/>
        <v>80700.460000000006</v>
      </c>
      <c r="R519" s="1"/>
    </row>
    <row r="520" spans="1:18" ht="25.5" x14ac:dyDescent="0.2">
      <c r="A520" s="159" t="s">
        <v>1448</v>
      </c>
      <c r="B520" s="152" t="s">
        <v>450</v>
      </c>
      <c r="C520" s="153" t="s">
        <v>6</v>
      </c>
      <c r="D520" s="200" t="s">
        <v>1449</v>
      </c>
      <c r="E520" s="154">
        <f>_xlfn.IFNA(INDEX('SD-ISD Debt,Sinking,Recr'!K:K, MATCH($B520, 'SD-ISD Debt,Sinking,Recr'!$B:$B, 0)), 0)</f>
        <v>0</v>
      </c>
      <c r="F520" s="154">
        <f>_xlfn.IFNA(INDEX('SD-ISD Debt,Sinking,Recr'!V:V, MATCH($B520, 'SD-ISD Debt,Sinking,Recr'!$B:$B, 0)), 0)</f>
        <v>0</v>
      </c>
      <c r="G520" s="154">
        <f>_xlfn.IFNA(INDEX('SD-ISD Debt,Sinking,Recr'!AI:AI, MATCH($B520, 'SD-ISD Debt,Sinking,Recr'!$B:$B, 0)), 0)</f>
        <v>0</v>
      </c>
      <c r="H520" s="154">
        <f>_xlfn.IFNA(INDEX('SD Hold Harmless'!N:N, MATCH($B520, 'SD Hold Harmless'!$B:$B, 0)), 0)</f>
        <v>0</v>
      </c>
      <c r="I520" s="154">
        <f>_xlfn.IFNA(INDEX('SD Out of Formula'!J:J, MATCH($B520, 'SD Out of Formula'!$B:$B, 0)), 0)</f>
        <v>0</v>
      </c>
      <c r="J520" s="154">
        <f>_xlfn.IFNA(INDEX('ISD Operating'!P:P, MATCH($B520, 'ISD Operating'!$B:$B, 0)), 0)</f>
        <v>0</v>
      </c>
      <c r="K520" s="154">
        <f>_xlfn.IFNA(INDEX('ISD Operating'!AA:AA, MATCH($B520, 'ISD Operating'!$B:$B, 0)), 0)</f>
        <v>0</v>
      </c>
      <c r="L520" s="154">
        <f>_xlfn.IFNA(INDEX('ISD Operating'!AL:AL, MATCH($B520, 'ISD Operating'!$B:$B, 0)), 0)</f>
        <v>0</v>
      </c>
      <c r="M520" s="154">
        <f>_xlfn.IFNA(INDEX('ISD Operating'!AW:AW, MATCH($B520, 'ISD Operating'!B:B, 0)), 0)</f>
        <v>0</v>
      </c>
      <c r="N520" s="155">
        <f t="shared" si="24"/>
        <v>0</v>
      </c>
      <c r="O520" s="180" t="s">
        <v>1573</v>
      </c>
      <c r="P520" s="180">
        <f t="shared" si="25"/>
        <v>0</v>
      </c>
      <c r="Q520" s="180">
        <f t="shared" si="26"/>
        <v>0</v>
      </c>
      <c r="R520" s="1"/>
    </row>
    <row r="521" spans="1:18" ht="12.75" x14ac:dyDescent="0.2">
      <c r="A521" s="159" t="s">
        <v>1450</v>
      </c>
      <c r="B521" s="152" t="s">
        <v>667</v>
      </c>
      <c r="C521" s="153" t="s">
        <v>6</v>
      </c>
      <c r="D521" s="200" t="s">
        <v>1447</v>
      </c>
      <c r="E521" s="154">
        <f>_xlfn.IFNA(INDEX('SD-ISD Debt,Sinking,Recr'!K:K, MATCH($B521, 'SD-ISD Debt,Sinking,Recr'!$B:$B, 0)), 0)</f>
        <v>0</v>
      </c>
      <c r="F521" s="154">
        <f>_xlfn.IFNA(INDEX('SD-ISD Debt,Sinking,Recr'!V:V, MATCH($B521, 'SD-ISD Debt,Sinking,Recr'!$B:$B, 0)), 0)</f>
        <v>26657.56</v>
      </c>
      <c r="G521" s="154">
        <f>_xlfn.IFNA(INDEX('SD-ISD Debt,Sinking,Recr'!AI:AI, MATCH($B521, 'SD-ISD Debt,Sinking,Recr'!$B:$B, 0)), 0)</f>
        <v>0</v>
      </c>
      <c r="H521" s="154">
        <f>_xlfn.IFNA(INDEX('SD Hold Harmless'!N:N, MATCH($B521, 'SD Hold Harmless'!$B:$B, 0)), 0)</f>
        <v>0</v>
      </c>
      <c r="I521" s="154">
        <f>_xlfn.IFNA(INDEX('SD Out of Formula'!J:J, MATCH($B521, 'SD Out of Formula'!$B:$B, 0)), 0)</f>
        <v>0</v>
      </c>
      <c r="J521" s="154">
        <f>_xlfn.IFNA(INDEX('ISD Operating'!P:P, MATCH($B521, 'ISD Operating'!$B:$B, 0)), 0)</f>
        <v>0</v>
      </c>
      <c r="K521" s="154">
        <f>_xlfn.IFNA(INDEX('ISD Operating'!AA:AA, MATCH($B521, 'ISD Operating'!$B:$B, 0)), 0)</f>
        <v>0</v>
      </c>
      <c r="L521" s="154">
        <f>_xlfn.IFNA(INDEX('ISD Operating'!AL:AL, MATCH($B521, 'ISD Operating'!$B:$B, 0)), 0)</f>
        <v>0</v>
      </c>
      <c r="M521" s="154">
        <f>_xlfn.IFNA(INDEX('ISD Operating'!AW:AW, MATCH($B521, 'ISD Operating'!B:B, 0)), 0)</f>
        <v>0</v>
      </c>
      <c r="N521" s="155">
        <f t="shared" si="24"/>
        <v>26657.56</v>
      </c>
      <c r="O521" s="180" t="s">
        <v>1680</v>
      </c>
      <c r="P521" s="180">
        <f t="shared" si="25"/>
        <v>0</v>
      </c>
      <c r="Q521" s="180">
        <f t="shared" si="26"/>
        <v>26657.56</v>
      </c>
      <c r="R521" s="1"/>
    </row>
    <row r="522" spans="1:18" ht="12.75" x14ac:dyDescent="0.2">
      <c r="A522" s="159" t="s">
        <v>1451</v>
      </c>
      <c r="B522" s="152" t="s">
        <v>621</v>
      </c>
      <c r="C522" s="153" t="s">
        <v>6</v>
      </c>
      <c r="D522" s="200" t="s">
        <v>1447</v>
      </c>
      <c r="E522" s="154">
        <f>_xlfn.IFNA(INDEX('SD-ISD Debt,Sinking,Recr'!K:K, MATCH($B522, 'SD-ISD Debt,Sinking,Recr'!$B:$B, 0)), 0)</f>
        <v>312854.12</v>
      </c>
      <c r="F522" s="154">
        <f>_xlfn.IFNA(INDEX('SD-ISD Debt,Sinking,Recr'!V:V, MATCH($B522, 'SD-ISD Debt,Sinking,Recr'!$B:$B, 0)), 0)</f>
        <v>0</v>
      </c>
      <c r="G522" s="154">
        <f>_xlfn.IFNA(INDEX('SD-ISD Debt,Sinking,Recr'!AI:AI, MATCH($B522, 'SD-ISD Debt,Sinking,Recr'!$B:$B, 0)), 0)</f>
        <v>0</v>
      </c>
      <c r="H522" s="154">
        <f>_xlfn.IFNA(INDEX('SD Hold Harmless'!N:N, MATCH($B522, 'SD Hold Harmless'!$B:$B, 0)), 0)</f>
        <v>0</v>
      </c>
      <c r="I522" s="154">
        <f>_xlfn.IFNA(INDEX('SD Out of Formula'!J:J, MATCH($B522, 'SD Out of Formula'!$B:$B, 0)), 0)</f>
        <v>0</v>
      </c>
      <c r="J522" s="154">
        <f>_xlfn.IFNA(INDEX('ISD Operating'!P:P, MATCH($B522, 'ISD Operating'!$B:$B, 0)), 0)</f>
        <v>0</v>
      </c>
      <c r="K522" s="154">
        <f>_xlfn.IFNA(INDEX('ISD Operating'!AA:AA, MATCH($B522, 'ISD Operating'!$B:$B, 0)), 0)</f>
        <v>0</v>
      </c>
      <c r="L522" s="154">
        <f>_xlfn.IFNA(INDEX('ISD Operating'!AL:AL, MATCH($B522, 'ISD Operating'!$B:$B, 0)), 0)</f>
        <v>0</v>
      </c>
      <c r="M522" s="154">
        <f>_xlfn.IFNA(INDEX('ISD Operating'!AW:AW, MATCH($B522, 'ISD Operating'!B:B, 0)), 0)</f>
        <v>0</v>
      </c>
      <c r="N522" s="155">
        <f t="shared" si="24"/>
        <v>312854.12</v>
      </c>
      <c r="O522" s="180" t="s">
        <v>1679</v>
      </c>
      <c r="P522" s="180">
        <f t="shared" si="25"/>
        <v>312854.12</v>
      </c>
      <c r="Q522" s="180">
        <f t="shared" si="26"/>
        <v>0</v>
      </c>
      <c r="R522" s="1"/>
    </row>
    <row r="523" spans="1:18" ht="12.75" x14ac:dyDescent="0.2">
      <c r="A523" s="159" t="s">
        <v>1452</v>
      </c>
      <c r="B523" s="152" t="s">
        <v>502</v>
      </c>
      <c r="C523" s="153" t="s">
        <v>6</v>
      </c>
      <c r="D523" s="200" t="s">
        <v>59</v>
      </c>
      <c r="E523" s="154">
        <f>_xlfn.IFNA(INDEX('SD-ISD Debt,Sinking,Recr'!K:K, MATCH($B523, 'SD-ISD Debt,Sinking,Recr'!$B:$B, 0)), 0)</f>
        <v>0</v>
      </c>
      <c r="F523" s="154">
        <f>_xlfn.IFNA(INDEX('SD-ISD Debt,Sinking,Recr'!V:V, MATCH($B523, 'SD-ISD Debt,Sinking,Recr'!$B:$B, 0)), 0)</f>
        <v>0</v>
      </c>
      <c r="G523" s="154">
        <f>_xlfn.IFNA(INDEX('SD-ISD Debt,Sinking,Recr'!AI:AI, MATCH($B523, 'SD-ISD Debt,Sinking,Recr'!$B:$B, 0)), 0)</f>
        <v>0</v>
      </c>
      <c r="H523" s="154">
        <f>_xlfn.IFNA(INDEX('SD Hold Harmless'!N:N, MATCH($B523, 'SD Hold Harmless'!$B:$B, 0)), 0)</f>
        <v>0</v>
      </c>
      <c r="I523" s="154">
        <f>_xlfn.IFNA(INDEX('SD Out of Formula'!J:J, MATCH($B523, 'SD Out of Formula'!$B:$B, 0)), 0)</f>
        <v>0</v>
      </c>
      <c r="J523" s="154">
        <f>_xlfn.IFNA(INDEX('ISD Operating'!P:P, MATCH($B523, 'ISD Operating'!$B:$B, 0)), 0)</f>
        <v>0</v>
      </c>
      <c r="K523" s="154">
        <f>_xlfn.IFNA(INDEX('ISD Operating'!AA:AA, MATCH($B523, 'ISD Operating'!$B:$B, 0)), 0)</f>
        <v>0</v>
      </c>
      <c r="L523" s="154">
        <f>_xlfn.IFNA(INDEX('ISD Operating'!AL:AL, MATCH($B523, 'ISD Operating'!$B:$B, 0)), 0)</f>
        <v>0</v>
      </c>
      <c r="M523" s="154">
        <f>_xlfn.IFNA(INDEX('ISD Operating'!AW:AW, MATCH($B523, 'ISD Operating'!B:B, 0)), 0)</f>
        <v>0</v>
      </c>
      <c r="N523" s="155">
        <f t="shared" si="24"/>
        <v>0</v>
      </c>
      <c r="O523" s="180" t="s">
        <v>1573</v>
      </c>
      <c r="P523" s="180">
        <f t="shared" si="25"/>
        <v>0</v>
      </c>
      <c r="Q523" s="180">
        <f t="shared" si="26"/>
        <v>0</v>
      </c>
      <c r="R523" s="1"/>
    </row>
    <row r="524" spans="1:18" ht="38.25" x14ac:dyDescent="0.2">
      <c r="A524" s="159" t="s">
        <v>1585</v>
      </c>
      <c r="B524" s="152" t="s">
        <v>577</v>
      </c>
      <c r="C524" s="153" t="s">
        <v>29</v>
      </c>
      <c r="D524" s="200" t="s">
        <v>791</v>
      </c>
      <c r="E524" s="154">
        <f>_xlfn.IFNA(INDEX('SD-ISD Debt,Sinking,Recr'!K:K, MATCH($B524, 'SD-ISD Debt,Sinking,Recr'!$B:$B, 0)), 0)</f>
        <v>0</v>
      </c>
      <c r="F524" s="154">
        <f>_xlfn.IFNA(INDEX('SD-ISD Debt,Sinking,Recr'!V:V, MATCH($B524, 'SD-ISD Debt,Sinking,Recr'!$B:$B, 0)), 0)</f>
        <v>0</v>
      </c>
      <c r="G524" s="154">
        <f>_xlfn.IFNA(INDEX('SD-ISD Debt,Sinking,Recr'!AI:AI, MATCH($B524, 'SD-ISD Debt,Sinking,Recr'!$B:$B, 0)), 0)</f>
        <v>0</v>
      </c>
      <c r="H524" s="154">
        <f>_xlfn.IFNA(INDEX('SD Hold Harmless'!N:N, MATCH($B524, 'SD Hold Harmless'!$B:$B, 0)), 0)</f>
        <v>0</v>
      </c>
      <c r="I524" s="154">
        <f>_xlfn.IFNA(INDEX('SD Out of Formula'!J:J, MATCH($B524, 'SD Out of Formula'!$B:$B, 0)), 0)</f>
        <v>0</v>
      </c>
      <c r="J524" s="154">
        <f>_xlfn.IFNA(INDEX('ISD Operating'!P:P, MATCH($B524, 'ISD Operating'!$B:$B, 0)), 0)</f>
        <v>5869.08</v>
      </c>
      <c r="K524" s="154">
        <f>_xlfn.IFNA(INDEX('ISD Operating'!AA:AA, MATCH($B524, 'ISD Operating'!$B:$B, 0)), 0)</f>
        <v>21141.45</v>
      </c>
      <c r="L524" s="154">
        <f>_xlfn.IFNA(INDEX('ISD Operating'!AL:AL, MATCH($B524, 'ISD Operating'!$B:$B, 0)), 0)</f>
        <v>47007.73</v>
      </c>
      <c r="M524" s="154">
        <f>_xlfn.IFNA(INDEX('ISD Operating'!AW:AW, MATCH($B524, 'ISD Operating'!B:B, 0)), 0)</f>
        <v>0</v>
      </c>
      <c r="N524" s="155">
        <f t="shared" si="24"/>
        <v>74018.260000000009</v>
      </c>
      <c r="O524" s="180" t="s">
        <v>1679</v>
      </c>
      <c r="P524" s="180">
        <f t="shared" si="25"/>
        <v>74018.260000000009</v>
      </c>
      <c r="Q524" s="180">
        <f t="shared" si="26"/>
        <v>0</v>
      </c>
      <c r="R524" s="1"/>
    </row>
    <row r="525" spans="1:18" ht="38.25" x14ac:dyDescent="0.2">
      <c r="A525" s="159" t="s">
        <v>1453</v>
      </c>
      <c r="B525" s="152" t="s">
        <v>142</v>
      </c>
      <c r="C525" s="153" t="s">
        <v>6</v>
      </c>
      <c r="D525" s="200" t="s">
        <v>1454</v>
      </c>
      <c r="E525" s="154">
        <f>_xlfn.IFNA(INDEX('SD-ISD Debt,Sinking,Recr'!K:K, MATCH($B525, 'SD-ISD Debt,Sinking,Recr'!$B:$B, 0)), 0)</f>
        <v>4329.74</v>
      </c>
      <c r="F525" s="154">
        <f>_xlfn.IFNA(INDEX('SD-ISD Debt,Sinking,Recr'!V:V, MATCH($B525, 'SD-ISD Debt,Sinking,Recr'!$B:$B, 0)), 0)</f>
        <v>0</v>
      </c>
      <c r="G525" s="154">
        <f>_xlfn.IFNA(INDEX('SD-ISD Debt,Sinking,Recr'!AI:AI, MATCH($B525, 'SD-ISD Debt,Sinking,Recr'!$B:$B, 0)), 0)</f>
        <v>0</v>
      </c>
      <c r="H525" s="154">
        <f>_xlfn.IFNA(INDEX('SD Hold Harmless'!N:N, MATCH($B525, 'SD Hold Harmless'!$B:$B, 0)), 0)</f>
        <v>0</v>
      </c>
      <c r="I525" s="154">
        <f>_xlfn.IFNA(INDEX('SD Out of Formula'!J:J, MATCH($B525, 'SD Out of Formula'!$B:$B, 0)), 0)</f>
        <v>0</v>
      </c>
      <c r="J525" s="154">
        <f>_xlfn.IFNA(INDEX('ISD Operating'!P:P, MATCH($B525, 'ISD Operating'!$B:$B, 0)), 0)</f>
        <v>0</v>
      </c>
      <c r="K525" s="154">
        <f>_xlfn.IFNA(INDEX('ISD Operating'!AA:AA, MATCH($B525, 'ISD Operating'!$B:$B, 0)), 0)</f>
        <v>0</v>
      </c>
      <c r="L525" s="154">
        <f>_xlfn.IFNA(INDEX('ISD Operating'!AL:AL, MATCH($B525, 'ISD Operating'!$B:$B, 0)), 0)</f>
        <v>0</v>
      </c>
      <c r="M525" s="154">
        <f>_xlfn.IFNA(INDEX('ISD Operating'!AW:AW, MATCH($B525, 'ISD Operating'!B:B, 0)), 0)</f>
        <v>0</v>
      </c>
      <c r="N525" s="155">
        <f t="shared" si="24"/>
        <v>4329.74</v>
      </c>
      <c r="O525" s="180" t="s">
        <v>1680</v>
      </c>
      <c r="P525" s="180">
        <f t="shared" si="25"/>
        <v>0</v>
      </c>
      <c r="Q525" s="180">
        <f t="shared" si="26"/>
        <v>4329.74</v>
      </c>
      <c r="R525" s="1"/>
    </row>
    <row r="526" spans="1:18" ht="12.75" x14ac:dyDescent="0.2">
      <c r="A526" s="159" t="s">
        <v>1455</v>
      </c>
      <c r="B526" s="152" t="s">
        <v>168</v>
      </c>
      <c r="C526" s="153" t="s">
        <v>6</v>
      </c>
      <c r="D526" s="200" t="s">
        <v>143</v>
      </c>
      <c r="E526" s="154">
        <f>_xlfn.IFNA(INDEX('SD-ISD Debt,Sinking,Recr'!K:K, MATCH($B526, 'SD-ISD Debt,Sinking,Recr'!$B:$B, 0)), 0)</f>
        <v>0</v>
      </c>
      <c r="F526" s="154">
        <f>_xlfn.IFNA(INDEX('SD-ISD Debt,Sinking,Recr'!V:V, MATCH($B526, 'SD-ISD Debt,Sinking,Recr'!$B:$B, 0)), 0)</f>
        <v>0</v>
      </c>
      <c r="G526" s="154">
        <f>_xlfn.IFNA(INDEX('SD-ISD Debt,Sinking,Recr'!AI:AI, MATCH($B526, 'SD-ISD Debt,Sinking,Recr'!$B:$B, 0)), 0)</f>
        <v>0</v>
      </c>
      <c r="H526" s="154">
        <f>_xlfn.IFNA(INDEX('SD Hold Harmless'!N:N, MATCH($B526, 'SD Hold Harmless'!$B:$B, 0)), 0)</f>
        <v>0</v>
      </c>
      <c r="I526" s="154">
        <f>_xlfn.IFNA(INDEX('SD Out of Formula'!J:J, MATCH($B526, 'SD Out of Formula'!$B:$B, 0)), 0)</f>
        <v>0</v>
      </c>
      <c r="J526" s="154">
        <f>_xlfn.IFNA(INDEX('ISD Operating'!P:P, MATCH($B526, 'ISD Operating'!$B:$B, 0)), 0)</f>
        <v>0</v>
      </c>
      <c r="K526" s="154">
        <f>_xlfn.IFNA(INDEX('ISD Operating'!AA:AA, MATCH($B526, 'ISD Operating'!$B:$B, 0)), 0)</f>
        <v>0</v>
      </c>
      <c r="L526" s="154">
        <f>_xlfn.IFNA(INDEX('ISD Operating'!AL:AL, MATCH($B526, 'ISD Operating'!$B:$B, 0)), 0)</f>
        <v>0</v>
      </c>
      <c r="M526" s="154">
        <f>_xlfn.IFNA(INDEX('ISD Operating'!AW:AW, MATCH($B526, 'ISD Operating'!B:B, 0)), 0)</f>
        <v>0</v>
      </c>
      <c r="N526" s="155">
        <f t="shared" si="24"/>
        <v>0</v>
      </c>
      <c r="O526" s="180" t="s">
        <v>1573</v>
      </c>
      <c r="P526" s="180">
        <f t="shared" si="25"/>
        <v>0</v>
      </c>
      <c r="Q526" s="180">
        <f t="shared" si="26"/>
        <v>0</v>
      </c>
      <c r="R526" s="1"/>
    </row>
    <row r="527" spans="1:18" ht="12.75" x14ac:dyDescent="0.2">
      <c r="A527" s="159" t="s">
        <v>1456</v>
      </c>
      <c r="B527" s="152" t="s">
        <v>216</v>
      </c>
      <c r="C527" s="153" t="s">
        <v>6</v>
      </c>
      <c r="D527" s="200" t="s">
        <v>1457</v>
      </c>
      <c r="E527" s="154">
        <f>_xlfn.IFNA(INDEX('SD-ISD Debt,Sinking,Recr'!K:K, MATCH($B527, 'SD-ISD Debt,Sinking,Recr'!$B:$B, 0)), 0)</f>
        <v>28085.59</v>
      </c>
      <c r="F527" s="154">
        <f>_xlfn.IFNA(INDEX('SD-ISD Debt,Sinking,Recr'!V:V, MATCH($B527, 'SD-ISD Debt,Sinking,Recr'!$B:$B, 0)), 0)</f>
        <v>0</v>
      </c>
      <c r="G527" s="154">
        <f>_xlfn.IFNA(INDEX('SD-ISD Debt,Sinking,Recr'!AI:AI, MATCH($B527, 'SD-ISD Debt,Sinking,Recr'!$B:$B, 0)), 0)</f>
        <v>0</v>
      </c>
      <c r="H527" s="154">
        <f>_xlfn.IFNA(INDEX('SD Hold Harmless'!N:N, MATCH($B527, 'SD Hold Harmless'!$B:$B, 0)), 0)</f>
        <v>0</v>
      </c>
      <c r="I527" s="154">
        <f>_xlfn.IFNA(INDEX('SD Out of Formula'!J:J, MATCH($B527, 'SD Out of Formula'!$B:$B, 0)), 0)</f>
        <v>0</v>
      </c>
      <c r="J527" s="154">
        <f>_xlfn.IFNA(INDEX('ISD Operating'!P:P, MATCH($B527, 'ISD Operating'!$B:$B, 0)), 0)</f>
        <v>0</v>
      </c>
      <c r="K527" s="154">
        <f>_xlfn.IFNA(INDEX('ISD Operating'!AA:AA, MATCH($B527, 'ISD Operating'!$B:$B, 0)), 0)</f>
        <v>0</v>
      </c>
      <c r="L527" s="154">
        <f>_xlfn.IFNA(INDEX('ISD Operating'!AL:AL, MATCH($B527, 'ISD Operating'!$B:$B, 0)), 0)</f>
        <v>0</v>
      </c>
      <c r="M527" s="154">
        <f>_xlfn.IFNA(INDEX('ISD Operating'!AW:AW, MATCH($B527, 'ISD Operating'!B:B, 0)), 0)</f>
        <v>0</v>
      </c>
      <c r="N527" s="155">
        <f t="shared" si="24"/>
        <v>28085.59</v>
      </c>
      <c r="O527" s="180" t="s">
        <v>1680</v>
      </c>
      <c r="P527" s="180">
        <f t="shared" si="25"/>
        <v>0</v>
      </c>
      <c r="Q527" s="180">
        <f t="shared" si="26"/>
        <v>28085.59</v>
      </c>
      <c r="R527" s="1"/>
    </row>
    <row r="528" spans="1:18" ht="12.75" x14ac:dyDescent="0.2">
      <c r="A528" s="159" t="s">
        <v>1458</v>
      </c>
      <c r="B528" s="152" t="s">
        <v>224</v>
      </c>
      <c r="C528" s="153" t="s">
        <v>6</v>
      </c>
      <c r="D528" s="200" t="s">
        <v>143</v>
      </c>
      <c r="E528" s="154">
        <f>_xlfn.IFNA(INDEX('SD-ISD Debt,Sinking,Recr'!K:K, MATCH($B528, 'SD-ISD Debt,Sinking,Recr'!$B:$B, 0)), 0)</f>
        <v>7878.76</v>
      </c>
      <c r="F528" s="154">
        <f>_xlfn.IFNA(INDEX('SD-ISD Debt,Sinking,Recr'!V:V, MATCH($B528, 'SD-ISD Debt,Sinking,Recr'!$B:$B, 0)), 0)</f>
        <v>0</v>
      </c>
      <c r="G528" s="154">
        <f>_xlfn.IFNA(INDEX('SD-ISD Debt,Sinking,Recr'!AI:AI, MATCH($B528, 'SD-ISD Debt,Sinking,Recr'!$B:$B, 0)), 0)</f>
        <v>0</v>
      </c>
      <c r="H528" s="154">
        <f>_xlfn.IFNA(INDEX('SD Hold Harmless'!N:N, MATCH($B528, 'SD Hold Harmless'!$B:$B, 0)), 0)</f>
        <v>0</v>
      </c>
      <c r="I528" s="154">
        <f>_xlfn.IFNA(INDEX('SD Out of Formula'!J:J, MATCH($B528, 'SD Out of Formula'!$B:$B, 0)), 0)</f>
        <v>0</v>
      </c>
      <c r="J528" s="154">
        <f>_xlfn.IFNA(INDEX('ISD Operating'!P:P, MATCH($B528, 'ISD Operating'!$B:$B, 0)), 0)</f>
        <v>0</v>
      </c>
      <c r="K528" s="154">
        <f>_xlfn.IFNA(INDEX('ISD Operating'!AA:AA, MATCH($B528, 'ISD Operating'!$B:$B, 0)), 0)</f>
        <v>0</v>
      </c>
      <c r="L528" s="154">
        <f>_xlfn.IFNA(INDEX('ISD Operating'!AL:AL, MATCH($B528, 'ISD Operating'!$B:$B, 0)), 0)</f>
        <v>0</v>
      </c>
      <c r="M528" s="154">
        <f>_xlfn.IFNA(INDEX('ISD Operating'!AW:AW, MATCH($B528, 'ISD Operating'!B:B, 0)), 0)</f>
        <v>0</v>
      </c>
      <c r="N528" s="155">
        <f t="shared" si="24"/>
        <v>7878.76</v>
      </c>
      <c r="O528" s="180" t="s">
        <v>1680</v>
      </c>
      <c r="P528" s="180">
        <f t="shared" si="25"/>
        <v>0</v>
      </c>
      <c r="Q528" s="180">
        <f t="shared" si="26"/>
        <v>7878.76</v>
      </c>
      <c r="R528" s="1"/>
    </row>
    <row r="529" spans="1:18" ht="38.25" x14ac:dyDescent="0.2">
      <c r="A529" s="159" t="s">
        <v>1459</v>
      </c>
      <c r="B529" s="152" t="s">
        <v>433</v>
      </c>
      <c r="C529" s="153" t="s">
        <v>6</v>
      </c>
      <c r="D529" s="200" t="s">
        <v>1460</v>
      </c>
      <c r="E529" s="154">
        <f>_xlfn.IFNA(INDEX('SD-ISD Debt,Sinking,Recr'!K:K, MATCH($B529, 'SD-ISD Debt,Sinking,Recr'!$B:$B, 0)), 0)</f>
        <v>6715.37</v>
      </c>
      <c r="F529" s="154">
        <f>_xlfn.IFNA(INDEX('SD-ISD Debt,Sinking,Recr'!V:V, MATCH($B529, 'SD-ISD Debt,Sinking,Recr'!$B:$B, 0)), 0)</f>
        <v>0</v>
      </c>
      <c r="G529" s="154">
        <f>_xlfn.IFNA(INDEX('SD-ISD Debt,Sinking,Recr'!AI:AI, MATCH($B529, 'SD-ISD Debt,Sinking,Recr'!$B:$B, 0)), 0)</f>
        <v>0</v>
      </c>
      <c r="H529" s="154">
        <f>_xlfn.IFNA(INDEX('SD Hold Harmless'!N:N, MATCH($B529, 'SD Hold Harmless'!$B:$B, 0)), 0)</f>
        <v>0</v>
      </c>
      <c r="I529" s="154">
        <f>_xlfn.IFNA(INDEX('SD Out of Formula'!J:J, MATCH($B529, 'SD Out of Formula'!$B:$B, 0)), 0)</f>
        <v>0</v>
      </c>
      <c r="J529" s="154">
        <f>_xlfn.IFNA(INDEX('ISD Operating'!P:P, MATCH($B529, 'ISD Operating'!$B:$B, 0)), 0)</f>
        <v>0</v>
      </c>
      <c r="K529" s="154">
        <f>_xlfn.IFNA(INDEX('ISD Operating'!AA:AA, MATCH($B529, 'ISD Operating'!$B:$B, 0)), 0)</f>
        <v>0</v>
      </c>
      <c r="L529" s="154">
        <f>_xlfn.IFNA(INDEX('ISD Operating'!AL:AL, MATCH($B529, 'ISD Operating'!$B:$B, 0)), 0)</f>
        <v>0</v>
      </c>
      <c r="M529" s="154">
        <f>_xlfn.IFNA(INDEX('ISD Operating'!AW:AW, MATCH($B529, 'ISD Operating'!B:B, 0)), 0)</f>
        <v>0</v>
      </c>
      <c r="N529" s="155">
        <f t="shared" si="24"/>
        <v>6715.37</v>
      </c>
      <c r="O529" s="180" t="s">
        <v>1680</v>
      </c>
      <c r="P529" s="180">
        <f t="shared" si="25"/>
        <v>0</v>
      </c>
      <c r="Q529" s="180">
        <f t="shared" si="26"/>
        <v>6715.37</v>
      </c>
      <c r="R529" s="1"/>
    </row>
    <row r="530" spans="1:18" ht="12.75" x14ac:dyDescent="0.2">
      <c r="A530" s="159" t="s">
        <v>1461</v>
      </c>
      <c r="B530" s="152" t="s">
        <v>527</v>
      </c>
      <c r="C530" s="153" t="s">
        <v>6</v>
      </c>
      <c r="D530" s="200" t="s">
        <v>143</v>
      </c>
      <c r="E530" s="154">
        <f>_xlfn.IFNA(INDEX('SD-ISD Debt,Sinking,Recr'!K:K, MATCH($B530, 'SD-ISD Debt,Sinking,Recr'!$B:$B, 0)), 0)</f>
        <v>0</v>
      </c>
      <c r="F530" s="154">
        <f>_xlfn.IFNA(INDEX('SD-ISD Debt,Sinking,Recr'!V:V, MATCH($B530, 'SD-ISD Debt,Sinking,Recr'!$B:$B, 0)), 0)</f>
        <v>0</v>
      </c>
      <c r="G530" s="154">
        <f>_xlfn.IFNA(INDEX('SD-ISD Debt,Sinking,Recr'!AI:AI, MATCH($B530, 'SD-ISD Debt,Sinking,Recr'!$B:$B, 0)), 0)</f>
        <v>0</v>
      </c>
      <c r="H530" s="154">
        <f>_xlfn.IFNA(INDEX('SD Hold Harmless'!N:N, MATCH($B530, 'SD Hold Harmless'!$B:$B, 0)), 0)</f>
        <v>0</v>
      </c>
      <c r="I530" s="154">
        <f>_xlfn.IFNA(INDEX('SD Out of Formula'!J:J, MATCH($B530, 'SD Out of Formula'!$B:$B, 0)), 0)</f>
        <v>0</v>
      </c>
      <c r="J530" s="154">
        <f>_xlfn.IFNA(INDEX('ISD Operating'!P:P, MATCH($B530, 'ISD Operating'!$B:$B, 0)), 0)</f>
        <v>0</v>
      </c>
      <c r="K530" s="154">
        <f>_xlfn.IFNA(INDEX('ISD Operating'!AA:AA, MATCH($B530, 'ISD Operating'!$B:$B, 0)), 0)</f>
        <v>0</v>
      </c>
      <c r="L530" s="154">
        <f>_xlfn.IFNA(INDEX('ISD Operating'!AL:AL, MATCH($B530, 'ISD Operating'!$B:$B, 0)), 0)</f>
        <v>0</v>
      </c>
      <c r="M530" s="154">
        <f>_xlfn.IFNA(INDEX('ISD Operating'!AW:AW, MATCH($B530, 'ISD Operating'!B:B, 0)), 0)</f>
        <v>0</v>
      </c>
      <c r="N530" s="155">
        <f t="shared" si="24"/>
        <v>0</v>
      </c>
      <c r="O530" s="180" t="s">
        <v>1573</v>
      </c>
      <c r="P530" s="180">
        <f t="shared" si="25"/>
        <v>0</v>
      </c>
      <c r="Q530" s="180">
        <f t="shared" si="26"/>
        <v>0</v>
      </c>
      <c r="R530" s="1"/>
    </row>
    <row r="531" spans="1:18" ht="12.75" x14ac:dyDescent="0.2">
      <c r="A531" s="159" t="s">
        <v>1462</v>
      </c>
      <c r="B531" s="152" t="s">
        <v>576</v>
      </c>
      <c r="C531" s="153" t="s">
        <v>6</v>
      </c>
      <c r="D531" s="200" t="s">
        <v>143</v>
      </c>
      <c r="E531" s="154">
        <f>_xlfn.IFNA(INDEX('SD-ISD Debt,Sinking,Recr'!K:K, MATCH($B531, 'SD-ISD Debt,Sinking,Recr'!$B:$B, 0)), 0)</f>
        <v>19448.59</v>
      </c>
      <c r="F531" s="154">
        <f>_xlfn.IFNA(INDEX('SD-ISD Debt,Sinking,Recr'!V:V, MATCH($B531, 'SD-ISD Debt,Sinking,Recr'!$B:$B, 0)), 0)</f>
        <v>0</v>
      </c>
      <c r="G531" s="154">
        <f>_xlfn.IFNA(INDEX('SD-ISD Debt,Sinking,Recr'!AI:AI, MATCH($B531, 'SD-ISD Debt,Sinking,Recr'!$B:$B, 0)), 0)</f>
        <v>0</v>
      </c>
      <c r="H531" s="154">
        <f>_xlfn.IFNA(INDEX('SD Hold Harmless'!N:N, MATCH($B531, 'SD Hold Harmless'!$B:$B, 0)), 0)</f>
        <v>0</v>
      </c>
      <c r="I531" s="154">
        <f>_xlfn.IFNA(INDEX('SD Out of Formula'!J:J, MATCH($B531, 'SD Out of Formula'!$B:$B, 0)), 0)</f>
        <v>0</v>
      </c>
      <c r="J531" s="154">
        <f>_xlfn.IFNA(INDEX('ISD Operating'!P:P, MATCH($B531, 'ISD Operating'!$B:$B, 0)), 0)</f>
        <v>0</v>
      </c>
      <c r="K531" s="154">
        <f>_xlfn.IFNA(INDEX('ISD Operating'!AA:AA, MATCH($B531, 'ISD Operating'!$B:$B, 0)), 0)</f>
        <v>0</v>
      </c>
      <c r="L531" s="154">
        <f>_xlfn.IFNA(INDEX('ISD Operating'!AL:AL, MATCH($B531, 'ISD Operating'!$B:$B, 0)), 0)</f>
        <v>0</v>
      </c>
      <c r="M531" s="154">
        <f>_xlfn.IFNA(INDEX('ISD Operating'!AW:AW, MATCH($B531, 'ISD Operating'!B:B, 0)), 0)</f>
        <v>0</v>
      </c>
      <c r="N531" s="155">
        <f t="shared" si="24"/>
        <v>19448.59</v>
      </c>
      <c r="O531" s="180" t="s">
        <v>1680</v>
      </c>
      <c r="P531" s="180">
        <f t="shared" si="25"/>
        <v>0</v>
      </c>
      <c r="Q531" s="180">
        <f t="shared" si="26"/>
        <v>19448.59</v>
      </c>
      <c r="R531" s="1"/>
    </row>
    <row r="532" spans="1:18" ht="12.75" x14ac:dyDescent="0.2">
      <c r="A532" s="159" t="s">
        <v>1463</v>
      </c>
      <c r="B532" s="152" t="s">
        <v>427</v>
      </c>
      <c r="C532" s="153" t="s">
        <v>6</v>
      </c>
      <c r="D532" s="200" t="s">
        <v>114</v>
      </c>
      <c r="E532" s="154">
        <f>_xlfn.IFNA(INDEX('SD-ISD Debt,Sinking,Recr'!K:K, MATCH($B532, 'SD-ISD Debt,Sinking,Recr'!$B:$B, 0)), 0)</f>
        <v>27146.77</v>
      </c>
      <c r="F532" s="154">
        <f>_xlfn.IFNA(INDEX('SD-ISD Debt,Sinking,Recr'!V:V, MATCH($B532, 'SD-ISD Debt,Sinking,Recr'!$B:$B, 0)), 0)</f>
        <v>18243.12</v>
      </c>
      <c r="G532" s="154">
        <f>_xlfn.IFNA(INDEX('SD-ISD Debt,Sinking,Recr'!AI:AI, MATCH($B532, 'SD-ISD Debt,Sinking,Recr'!$B:$B, 0)), 0)</f>
        <v>0</v>
      </c>
      <c r="H532" s="154">
        <f>_xlfn.IFNA(INDEX('SD Hold Harmless'!N:N, MATCH($B532, 'SD Hold Harmless'!$B:$B, 0)), 0)</f>
        <v>0</v>
      </c>
      <c r="I532" s="154">
        <f>_xlfn.IFNA(INDEX('SD Out of Formula'!J:J, MATCH($B532, 'SD Out of Formula'!$B:$B, 0)), 0)</f>
        <v>0</v>
      </c>
      <c r="J532" s="154">
        <f>_xlfn.IFNA(INDEX('ISD Operating'!P:P, MATCH($B532, 'ISD Operating'!$B:$B, 0)), 0)</f>
        <v>0</v>
      </c>
      <c r="K532" s="154">
        <f>_xlfn.IFNA(INDEX('ISD Operating'!AA:AA, MATCH($B532, 'ISD Operating'!$B:$B, 0)), 0)</f>
        <v>0</v>
      </c>
      <c r="L532" s="154">
        <f>_xlfn.IFNA(INDEX('ISD Operating'!AL:AL, MATCH($B532, 'ISD Operating'!$B:$B, 0)), 0)</f>
        <v>0</v>
      </c>
      <c r="M532" s="154">
        <f>_xlfn.IFNA(INDEX('ISD Operating'!AW:AW, MATCH($B532, 'ISD Operating'!B:B, 0)), 0)</f>
        <v>0</v>
      </c>
      <c r="N532" s="155">
        <f t="shared" si="24"/>
        <v>45389.89</v>
      </c>
      <c r="O532" s="180" t="s">
        <v>1679</v>
      </c>
      <c r="P532" s="180">
        <f t="shared" si="25"/>
        <v>45389.89</v>
      </c>
      <c r="Q532" s="180">
        <f t="shared" si="26"/>
        <v>0</v>
      </c>
      <c r="R532" s="1"/>
    </row>
    <row r="533" spans="1:18" ht="12.75" x14ac:dyDescent="0.2">
      <c r="A533" s="159" t="s">
        <v>1586</v>
      </c>
      <c r="B533" s="152" t="s">
        <v>584</v>
      </c>
      <c r="C533" s="153" t="s">
        <v>29</v>
      </c>
      <c r="D533" s="200" t="s">
        <v>82</v>
      </c>
      <c r="E533" s="154">
        <f>_xlfn.IFNA(INDEX('SD-ISD Debt,Sinking,Recr'!K:K, MATCH($B533, 'SD-ISD Debt,Sinking,Recr'!$B:$B, 0)), 0)</f>
        <v>0</v>
      </c>
      <c r="F533" s="154">
        <f>_xlfn.IFNA(INDEX('SD-ISD Debt,Sinking,Recr'!V:V, MATCH($B533, 'SD-ISD Debt,Sinking,Recr'!$B:$B, 0)), 0)</f>
        <v>0</v>
      </c>
      <c r="G533" s="154">
        <f>_xlfn.IFNA(INDEX('SD-ISD Debt,Sinking,Recr'!AI:AI, MATCH($B533, 'SD-ISD Debt,Sinking,Recr'!$B:$B, 0)), 0)</f>
        <v>0</v>
      </c>
      <c r="H533" s="154">
        <f>_xlfn.IFNA(INDEX('SD Hold Harmless'!N:N, MATCH($B533, 'SD Hold Harmless'!$B:$B, 0)), 0)</f>
        <v>0</v>
      </c>
      <c r="I533" s="154">
        <f>_xlfn.IFNA(INDEX('SD Out of Formula'!J:J, MATCH($B533, 'SD Out of Formula'!$B:$B, 0)), 0)</f>
        <v>0</v>
      </c>
      <c r="J533" s="154">
        <f>_xlfn.IFNA(INDEX('ISD Operating'!P:P, MATCH($B533, 'ISD Operating'!$B:$B, 0)), 0)</f>
        <v>3994.44</v>
      </c>
      <c r="K533" s="154">
        <f>_xlfn.IFNA(INDEX('ISD Operating'!AA:AA, MATCH($B533, 'ISD Operating'!$B:$B, 0)), 0)</f>
        <v>65685.210000000006</v>
      </c>
      <c r="L533" s="154">
        <f>_xlfn.IFNA(INDEX('ISD Operating'!AL:AL, MATCH($B533, 'ISD Operating'!$B:$B, 0)), 0)</f>
        <v>0</v>
      </c>
      <c r="M533" s="154">
        <f>_xlfn.IFNA(INDEX('ISD Operating'!AW:AW, MATCH($B533, 'ISD Operating'!B:B, 0)), 0)</f>
        <v>0</v>
      </c>
      <c r="N533" s="155">
        <f t="shared" si="24"/>
        <v>69679.650000000009</v>
      </c>
      <c r="O533" s="180" t="s">
        <v>1680</v>
      </c>
      <c r="P533" s="180">
        <f t="shared" si="25"/>
        <v>0</v>
      </c>
      <c r="Q533" s="180">
        <f t="shared" si="26"/>
        <v>69679.650000000009</v>
      </c>
      <c r="R533" s="1"/>
    </row>
    <row r="534" spans="1:18" ht="38.25" x14ac:dyDescent="0.2">
      <c r="A534" s="159" t="s">
        <v>1464</v>
      </c>
      <c r="B534" s="152" t="s">
        <v>150</v>
      </c>
      <c r="C534" s="153" t="s">
        <v>6</v>
      </c>
      <c r="D534" s="200" t="s">
        <v>1465</v>
      </c>
      <c r="E534" s="154">
        <f>_xlfn.IFNA(INDEX('SD-ISD Debt,Sinking,Recr'!K:K, MATCH($B534, 'SD-ISD Debt,Sinking,Recr'!$B:$B, 0)), 0)</f>
        <v>0</v>
      </c>
      <c r="F534" s="154">
        <f>_xlfn.IFNA(INDEX('SD-ISD Debt,Sinking,Recr'!V:V, MATCH($B534, 'SD-ISD Debt,Sinking,Recr'!$B:$B, 0)), 0)</f>
        <v>0</v>
      </c>
      <c r="G534" s="154">
        <f>_xlfn.IFNA(INDEX('SD-ISD Debt,Sinking,Recr'!AI:AI, MATCH($B534, 'SD-ISD Debt,Sinking,Recr'!$B:$B, 0)), 0)</f>
        <v>0</v>
      </c>
      <c r="H534" s="154">
        <f>_xlfn.IFNA(INDEX('SD Hold Harmless'!N:N, MATCH($B534, 'SD Hold Harmless'!$B:$B, 0)), 0)</f>
        <v>0</v>
      </c>
      <c r="I534" s="154">
        <f>_xlfn.IFNA(INDEX('SD Out of Formula'!J:J, MATCH($B534, 'SD Out of Formula'!$B:$B, 0)), 0)</f>
        <v>0</v>
      </c>
      <c r="J534" s="154">
        <f>_xlfn.IFNA(INDEX('ISD Operating'!P:P, MATCH($B534, 'ISD Operating'!$B:$B, 0)), 0)</f>
        <v>0</v>
      </c>
      <c r="K534" s="154">
        <f>_xlfn.IFNA(INDEX('ISD Operating'!AA:AA, MATCH($B534, 'ISD Operating'!$B:$B, 0)), 0)</f>
        <v>0</v>
      </c>
      <c r="L534" s="154">
        <f>_xlfn.IFNA(INDEX('ISD Operating'!AL:AL, MATCH($B534, 'ISD Operating'!$B:$B, 0)), 0)</f>
        <v>0</v>
      </c>
      <c r="M534" s="154">
        <f>_xlfn.IFNA(INDEX('ISD Operating'!AW:AW, MATCH($B534, 'ISD Operating'!B:B, 0)), 0)</f>
        <v>0</v>
      </c>
      <c r="N534" s="155">
        <f t="shared" si="24"/>
        <v>0</v>
      </c>
      <c r="O534" s="180" t="s">
        <v>1573</v>
      </c>
      <c r="P534" s="180">
        <f t="shared" si="25"/>
        <v>0</v>
      </c>
      <c r="Q534" s="180">
        <f t="shared" si="26"/>
        <v>0</v>
      </c>
      <c r="R534" s="1"/>
    </row>
    <row r="535" spans="1:18" ht="38.25" x14ac:dyDescent="0.2">
      <c r="A535" s="159" t="s">
        <v>1466</v>
      </c>
      <c r="B535" s="152" t="s">
        <v>236</v>
      </c>
      <c r="C535" s="153" t="s">
        <v>6</v>
      </c>
      <c r="D535" s="200" t="s">
        <v>1467</v>
      </c>
      <c r="E535" s="154">
        <f>_xlfn.IFNA(INDEX('SD-ISD Debt,Sinking,Recr'!K:K, MATCH($B535, 'SD-ISD Debt,Sinking,Recr'!$B:$B, 0)), 0)</f>
        <v>4183.12</v>
      </c>
      <c r="F535" s="154">
        <f>_xlfn.IFNA(INDEX('SD-ISD Debt,Sinking,Recr'!V:V, MATCH($B535, 'SD-ISD Debt,Sinking,Recr'!$B:$B, 0)), 0)</f>
        <v>0</v>
      </c>
      <c r="G535" s="154">
        <f>_xlfn.IFNA(INDEX('SD-ISD Debt,Sinking,Recr'!AI:AI, MATCH($B535, 'SD-ISD Debt,Sinking,Recr'!$B:$B, 0)), 0)</f>
        <v>0</v>
      </c>
      <c r="H535" s="154">
        <f>_xlfn.IFNA(INDEX('SD Hold Harmless'!N:N, MATCH($B535, 'SD Hold Harmless'!$B:$B, 0)), 0)</f>
        <v>0</v>
      </c>
      <c r="I535" s="154">
        <f>_xlfn.IFNA(INDEX('SD Out of Formula'!J:J, MATCH($B535, 'SD Out of Formula'!$B:$B, 0)), 0)</f>
        <v>0</v>
      </c>
      <c r="J535" s="154">
        <f>_xlfn.IFNA(INDEX('ISD Operating'!P:P, MATCH($B535, 'ISD Operating'!$B:$B, 0)), 0)</f>
        <v>0</v>
      </c>
      <c r="K535" s="154">
        <f>_xlfn.IFNA(INDEX('ISD Operating'!AA:AA, MATCH($B535, 'ISD Operating'!$B:$B, 0)), 0)</f>
        <v>0</v>
      </c>
      <c r="L535" s="154">
        <f>_xlfn.IFNA(INDEX('ISD Operating'!AL:AL, MATCH($B535, 'ISD Operating'!$B:$B, 0)), 0)</f>
        <v>0</v>
      </c>
      <c r="M535" s="154">
        <f>_xlfn.IFNA(INDEX('ISD Operating'!AW:AW, MATCH($B535, 'ISD Operating'!B:B, 0)), 0)</f>
        <v>0</v>
      </c>
      <c r="N535" s="155">
        <f t="shared" si="24"/>
        <v>4183.12</v>
      </c>
      <c r="O535" s="180" t="s">
        <v>1680</v>
      </c>
      <c r="P535" s="180">
        <f t="shared" si="25"/>
        <v>0</v>
      </c>
      <c r="Q535" s="180">
        <f t="shared" si="26"/>
        <v>4183.12</v>
      </c>
      <c r="R535" s="1"/>
    </row>
    <row r="536" spans="1:18" ht="12.75" x14ac:dyDescent="0.2">
      <c r="A536" s="159" t="s">
        <v>1468</v>
      </c>
      <c r="B536" s="152" t="s">
        <v>384</v>
      </c>
      <c r="C536" s="153" t="s">
        <v>6</v>
      </c>
      <c r="D536" s="200" t="s">
        <v>1469</v>
      </c>
      <c r="E536" s="154">
        <f>_xlfn.IFNA(INDEX('SD-ISD Debt,Sinking,Recr'!K:K, MATCH($B536, 'SD-ISD Debt,Sinking,Recr'!$B:$B, 0)), 0)</f>
        <v>4042.89</v>
      </c>
      <c r="F536" s="154">
        <f>_xlfn.IFNA(INDEX('SD-ISD Debt,Sinking,Recr'!V:V, MATCH($B536, 'SD-ISD Debt,Sinking,Recr'!$B:$B, 0)), 0)</f>
        <v>0</v>
      </c>
      <c r="G536" s="154">
        <f>_xlfn.IFNA(INDEX('SD-ISD Debt,Sinking,Recr'!AI:AI, MATCH($B536, 'SD-ISD Debt,Sinking,Recr'!$B:$B, 0)), 0)</f>
        <v>0</v>
      </c>
      <c r="H536" s="154">
        <f>_xlfn.IFNA(INDEX('SD Hold Harmless'!N:N, MATCH($B536, 'SD Hold Harmless'!$B:$B, 0)), 0)</f>
        <v>0</v>
      </c>
      <c r="I536" s="154">
        <f>_xlfn.IFNA(INDEX('SD Out of Formula'!J:J, MATCH($B536, 'SD Out of Formula'!$B:$B, 0)), 0)</f>
        <v>0</v>
      </c>
      <c r="J536" s="154">
        <f>_xlfn.IFNA(INDEX('ISD Operating'!P:P, MATCH($B536, 'ISD Operating'!$B:$B, 0)), 0)</f>
        <v>0</v>
      </c>
      <c r="K536" s="154">
        <f>_xlfn.IFNA(INDEX('ISD Operating'!AA:AA, MATCH($B536, 'ISD Operating'!$B:$B, 0)), 0)</f>
        <v>0</v>
      </c>
      <c r="L536" s="154">
        <f>_xlfn.IFNA(INDEX('ISD Operating'!AL:AL, MATCH($B536, 'ISD Operating'!$B:$B, 0)), 0)</f>
        <v>0</v>
      </c>
      <c r="M536" s="154">
        <f>_xlfn.IFNA(INDEX('ISD Operating'!AW:AW, MATCH($B536, 'ISD Operating'!B:B, 0)), 0)</f>
        <v>0</v>
      </c>
      <c r="N536" s="155">
        <f t="shared" si="24"/>
        <v>4042.89</v>
      </c>
      <c r="O536" s="180" t="s">
        <v>1680</v>
      </c>
      <c r="P536" s="180">
        <f t="shared" si="25"/>
        <v>0</v>
      </c>
      <c r="Q536" s="180">
        <f t="shared" si="26"/>
        <v>4042.89</v>
      </c>
      <c r="R536" s="1"/>
    </row>
    <row r="537" spans="1:18" ht="38.25" x14ac:dyDescent="0.2">
      <c r="A537" s="159" t="s">
        <v>1470</v>
      </c>
      <c r="B537" s="152" t="s">
        <v>474</v>
      </c>
      <c r="C537" s="153" t="s">
        <v>6</v>
      </c>
      <c r="D537" s="200" t="s">
        <v>1471</v>
      </c>
      <c r="E537" s="154">
        <f>_xlfn.IFNA(INDEX('SD-ISD Debt,Sinking,Recr'!K:K, MATCH($B537, 'SD-ISD Debt,Sinking,Recr'!$B:$B, 0)), 0)</f>
        <v>2273.1799999999998</v>
      </c>
      <c r="F537" s="154">
        <f>_xlfn.IFNA(INDEX('SD-ISD Debt,Sinking,Recr'!V:V, MATCH($B537, 'SD-ISD Debt,Sinking,Recr'!$B:$B, 0)), 0)</f>
        <v>0</v>
      </c>
      <c r="G537" s="154">
        <f>_xlfn.IFNA(INDEX('SD-ISD Debt,Sinking,Recr'!AI:AI, MATCH($B537, 'SD-ISD Debt,Sinking,Recr'!$B:$B, 0)), 0)</f>
        <v>0</v>
      </c>
      <c r="H537" s="154">
        <f>_xlfn.IFNA(INDEX('SD Hold Harmless'!N:N, MATCH($B537, 'SD Hold Harmless'!$B:$B, 0)), 0)</f>
        <v>0</v>
      </c>
      <c r="I537" s="154">
        <f>_xlfn.IFNA(INDEX('SD Out of Formula'!J:J, MATCH($B537, 'SD Out of Formula'!$B:$B, 0)), 0)</f>
        <v>0</v>
      </c>
      <c r="J537" s="154">
        <f>_xlfn.IFNA(INDEX('ISD Operating'!P:P, MATCH($B537, 'ISD Operating'!$B:$B, 0)), 0)</f>
        <v>0</v>
      </c>
      <c r="K537" s="154">
        <f>_xlfn.IFNA(INDEX('ISD Operating'!AA:AA, MATCH($B537, 'ISD Operating'!$B:$B, 0)), 0)</f>
        <v>0</v>
      </c>
      <c r="L537" s="154">
        <f>_xlfn.IFNA(INDEX('ISD Operating'!AL:AL, MATCH($B537, 'ISD Operating'!$B:$B, 0)), 0)</f>
        <v>0</v>
      </c>
      <c r="M537" s="154">
        <f>_xlfn.IFNA(INDEX('ISD Operating'!AW:AW, MATCH($B537, 'ISD Operating'!B:B, 0)), 0)</f>
        <v>0</v>
      </c>
      <c r="N537" s="155">
        <f t="shared" si="24"/>
        <v>2273.1799999999998</v>
      </c>
      <c r="O537" s="180" t="s">
        <v>1680</v>
      </c>
      <c r="P537" s="180">
        <f t="shared" si="25"/>
        <v>0</v>
      </c>
      <c r="Q537" s="180">
        <f t="shared" si="26"/>
        <v>2273.1799999999998</v>
      </c>
      <c r="R537" s="1"/>
    </row>
    <row r="538" spans="1:18" ht="38.25" x14ac:dyDescent="0.2">
      <c r="A538" s="159" t="s">
        <v>1472</v>
      </c>
      <c r="B538" s="152" t="s">
        <v>487</v>
      </c>
      <c r="C538" s="153" t="s">
        <v>6</v>
      </c>
      <c r="D538" s="200" t="s">
        <v>1473</v>
      </c>
      <c r="E538" s="154">
        <f>_xlfn.IFNA(INDEX('SD-ISD Debt,Sinking,Recr'!K:K, MATCH($B538, 'SD-ISD Debt,Sinking,Recr'!$B:$B, 0)), 0)</f>
        <v>0</v>
      </c>
      <c r="F538" s="154">
        <f>_xlfn.IFNA(INDEX('SD-ISD Debt,Sinking,Recr'!V:V, MATCH($B538, 'SD-ISD Debt,Sinking,Recr'!$B:$B, 0)), 0)</f>
        <v>0</v>
      </c>
      <c r="G538" s="154">
        <f>_xlfn.IFNA(INDEX('SD-ISD Debt,Sinking,Recr'!AI:AI, MATCH($B538, 'SD-ISD Debt,Sinking,Recr'!$B:$B, 0)), 0)</f>
        <v>0</v>
      </c>
      <c r="H538" s="154">
        <f>_xlfn.IFNA(INDEX('SD Hold Harmless'!N:N, MATCH($B538, 'SD Hold Harmless'!$B:$B, 0)), 0)</f>
        <v>0</v>
      </c>
      <c r="I538" s="154">
        <f>_xlfn.IFNA(INDEX('SD Out of Formula'!J:J, MATCH($B538, 'SD Out of Formula'!$B:$B, 0)), 0)</f>
        <v>0</v>
      </c>
      <c r="J538" s="154">
        <f>_xlfn.IFNA(INDEX('ISD Operating'!P:P, MATCH($B538, 'ISD Operating'!$B:$B, 0)), 0)</f>
        <v>0</v>
      </c>
      <c r="K538" s="154">
        <f>_xlfn.IFNA(INDEX('ISD Operating'!AA:AA, MATCH($B538, 'ISD Operating'!$B:$B, 0)), 0)</f>
        <v>0</v>
      </c>
      <c r="L538" s="154">
        <f>_xlfn.IFNA(INDEX('ISD Operating'!AL:AL, MATCH($B538, 'ISD Operating'!$B:$B, 0)), 0)</f>
        <v>0</v>
      </c>
      <c r="M538" s="154">
        <f>_xlfn.IFNA(INDEX('ISD Operating'!AW:AW, MATCH($B538, 'ISD Operating'!B:B, 0)), 0)</f>
        <v>0</v>
      </c>
      <c r="N538" s="155">
        <f t="shared" si="24"/>
        <v>0</v>
      </c>
      <c r="O538" s="180" t="s">
        <v>1573</v>
      </c>
      <c r="P538" s="180">
        <f t="shared" si="25"/>
        <v>0</v>
      </c>
      <c r="Q538" s="180">
        <f t="shared" si="26"/>
        <v>0</v>
      </c>
      <c r="R538" s="1"/>
    </row>
    <row r="539" spans="1:18" ht="25.5" x14ac:dyDescent="0.2">
      <c r="A539" s="159" t="s">
        <v>1474</v>
      </c>
      <c r="B539" s="152" t="s">
        <v>531</v>
      </c>
      <c r="C539" s="153" t="s">
        <v>6</v>
      </c>
      <c r="D539" s="200" t="s">
        <v>1475</v>
      </c>
      <c r="E539" s="154">
        <f>_xlfn.IFNA(INDEX('SD-ISD Debt,Sinking,Recr'!K:K, MATCH($B539, 'SD-ISD Debt,Sinking,Recr'!$B:$B, 0)), 0)</f>
        <v>0</v>
      </c>
      <c r="F539" s="154">
        <f>_xlfn.IFNA(INDEX('SD-ISD Debt,Sinking,Recr'!V:V, MATCH($B539, 'SD-ISD Debt,Sinking,Recr'!$B:$B, 0)), 0)</f>
        <v>0</v>
      </c>
      <c r="G539" s="154">
        <f>_xlfn.IFNA(INDEX('SD-ISD Debt,Sinking,Recr'!AI:AI, MATCH($B539, 'SD-ISD Debt,Sinking,Recr'!$B:$B, 0)), 0)</f>
        <v>0</v>
      </c>
      <c r="H539" s="154">
        <f>_xlfn.IFNA(INDEX('SD Hold Harmless'!N:N, MATCH($B539, 'SD Hold Harmless'!$B:$B, 0)), 0)</f>
        <v>0</v>
      </c>
      <c r="I539" s="154">
        <f>_xlfn.IFNA(INDEX('SD Out of Formula'!J:J, MATCH($B539, 'SD Out of Formula'!$B:$B, 0)), 0)</f>
        <v>0</v>
      </c>
      <c r="J539" s="154">
        <f>_xlfn.IFNA(INDEX('ISD Operating'!P:P, MATCH($B539, 'ISD Operating'!$B:$B, 0)), 0)</f>
        <v>0</v>
      </c>
      <c r="K539" s="154">
        <f>_xlfn.IFNA(INDEX('ISD Operating'!AA:AA, MATCH($B539, 'ISD Operating'!$B:$B, 0)), 0)</f>
        <v>0</v>
      </c>
      <c r="L539" s="154">
        <f>_xlfn.IFNA(INDEX('ISD Operating'!AL:AL, MATCH($B539, 'ISD Operating'!$B:$B, 0)), 0)</f>
        <v>0</v>
      </c>
      <c r="M539" s="154">
        <f>_xlfn.IFNA(INDEX('ISD Operating'!AW:AW, MATCH($B539, 'ISD Operating'!B:B, 0)), 0)</f>
        <v>0</v>
      </c>
      <c r="N539" s="155">
        <f t="shared" si="24"/>
        <v>0</v>
      </c>
      <c r="O539" s="180" t="s">
        <v>1573</v>
      </c>
      <c r="P539" s="180">
        <f t="shared" si="25"/>
        <v>0</v>
      </c>
      <c r="Q539" s="180">
        <f t="shared" si="26"/>
        <v>0</v>
      </c>
      <c r="R539" s="1"/>
    </row>
    <row r="540" spans="1:18" ht="12.75" x14ac:dyDescent="0.2">
      <c r="A540" s="159" t="s">
        <v>1476</v>
      </c>
      <c r="B540" s="157" t="s">
        <v>212</v>
      </c>
      <c r="C540" s="153" t="s">
        <v>6</v>
      </c>
      <c r="D540" s="200" t="s">
        <v>82</v>
      </c>
      <c r="E540" s="154">
        <f>_xlfn.IFNA(INDEX('SD-ISD Debt,Sinking,Recr'!K:K, MATCH($B540, 'SD-ISD Debt,Sinking,Recr'!$B:$B, 0)), 0)</f>
        <v>0</v>
      </c>
      <c r="F540" s="154">
        <f>_xlfn.IFNA(INDEX('SD-ISD Debt,Sinking,Recr'!V:V, MATCH($B540, 'SD-ISD Debt,Sinking,Recr'!$B:$B, 0)), 0)</f>
        <v>0</v>
      </c>
      <c r="G540" s="154">
        <f>_xlfn.IFNA(INDEX('SD-ISD Debt,Sinking,Recr'!AI:AI, MATCH($B540, 'SD-ISD Debt,Sinking,Recr'!$B:$B, 0)), 0)</f>
        <v>0</v>
      </c>
      <c r="H540" s="154">
        <f>_xlfn.IFNA(INDEX('SD Hold Harmless'!N:N, MATCH($B540, 'SD Hold Harmless'!$B:$B, 0)), 0)</f>
        <v>0</v>
      </c>
      <c r="I540" s="154">
        <f>_xlfn.IFNA(INDEX('SD Out of Formula'!J:J, MATCH($B540, 'SD Out of Formula'!$B:$B, 0)), 0)</f>
        <v>0</v>
      </c>
      <c r="J540" s="154">
        <f>_xlfn.IFNA(INDEX('ISD Operating'!P:P, MATCH($B540, 'ISD Operating'!$B:$B, 0)), 0)</f>
        <v>0</v>
      </c>
      <c r="K540" s="154">
        <f>_xlfn.IFNA(INDEX('ISD Operating'!AA:AA, MATCH($B540, 'ISD Operating'!$B:$B, 0)), 0)</f>
        <v>0</v>
      </c>
      <c r="L540" s="154">
        <f>_xlfn.IFNA(INDEX('ISD Operating'!AL:AL, MATCH($B540, 'ISD Operating'!$B:$B, 0)), 0)</f>
        <v>0</v>
      </c>
      <c r="M540" s="154">
        <f>_xlfn.IFNA(INDEX('ISD Operating'!AW:AW, MATCH($B540, 'ISD Operating'!B:B, 0)), 0)</f>
        <v>0</v>
      </c>
      <c r="N540" s="155">
        <f t="shared" si="24"/>
        <v>0</v>
      </c>
      <c r="O540" s="180" t="s">
        <v>1573</v>
      </c>
      <c r="P540" s="180">
        <f t="shared" si="25"/>
        <v>0</v>
      </c>
      <c r="Q540" s="180">
        <f t="shared" si="26"/>
        <v>0</v>
      </c>
      <c r="R540" s="1"/>
    </row>
    <row r="541" spans="1:18" ht="12.75" x14ac:dyDescent="0.2">
      <c r="A541" s="159" t="s">
        <v>1477</v>
      </c>
      <c r="B541" s="157" t="s">
        <v>522</v>
      </c>
      <c r="C541" s="153" t="s">
        <v>6</v>
      </c>
      <c r="D541" s="200" t="s">
        <v>82</v>
      </c>
      <c r="E541" s="154">
        <f>_xlfn.IFNA(INDEX('SD-ISD Debt,Sinking,Recr'!K:K, MATCH($B541, 'SD-ISD Debt,Sinking,Recr'!$B:$B, 0)), 0)</f>
        <v>0</v>
      </c>
      <c r="F541" s="154">
        <f>_xlfn.IFNA(INDEX('SD-ISD Debt,Sinking,Recr'!V:V, MATCH($B541, 'SD-ISD Debt,Sinking,Recr'!$B:$B, 0)), 0)</f>
        <v>38906.160000000003</v>
      </c>
      <c r="G541" s="154">
        <f>_xlfn.IFNA(INDEX('SD-ISD Debt,Sinking,Recr'!AI:AI, MATCH($B541, 'SD-ISD Debt,Sinking,Recr'!$B:$B, 0)), 0)</f>
        <v>0</v>
      </c>
      <c r="H541" s="154">
        <f>_xlfn.IFNA(INDEX('SD Hold Harmless'!N:N, MATCH($B541, 'SD Hold Harmless'!$B:$B, 0)), 0)</f>
        <v>0</v>
      </c>
      <c r="I541" s="154">
        <f>_xlfn.IFNA(INDEX('SD Out of Formula'!J:J, MATCH($B541, 'SD Out of Formula'!$B:$B, 0)), 0)</f>
        <v>0</v>
      </c>
      <c r="J541" s="154">
        <f>_xlfn.IFNA(INDEX('ISD Operating'!P:P, MATCH($B541, 'ISD Operating'!$B:$B, 0)), 0)</f>
        <v>0</v>
      </c>
      <c r="K541" s="154">
        <f>_xlfn.IFNA(INDEX('ISD Operating'!AA:AA, MATCH($B541, 'ISD Operating'!$B:$B, 0)), 0)</f>
        <v>0</v>
      </c>
      <c r="L541" s="154">
        <f>_xlfn.IFNA(INDEX('ISD Operating'!AL:AL, MATCH($B541, 'ISD Operating'!$B:$B, 0)), 0)</f>
        <v>0</v>
      </c>
      <c r="M541" s="154">
        <f>_xlfn.IFNA(INDEX('ISD Operating'!AW:AW, MATCH($B541, 'ISD Operating'!B:B, 0)), 0)</f>
        <v>0</v>
      </c>
      <c r="N541" s="155">
        <f t="shared" si="24"/>
        <v>38906.160000000003</v>
      </c>
      <c r="O541" s="180" t="s">
        <v>1680</v>
      </c>
      <c r="P541" s="180">
        <f t="shared" si="25"/>
        <v>0</v>
      </c>
      <c r="Q541" s="180">
        <f t="shared" si="26"/>
        <v>38906.160000000003</v>
      </c>
      <c r="R541" s="1"/>
    </row>
    <row r="542" spans="1:18" ht="51" x14ac:dyDescent="0.2">
      <c r="A542" s="159" t="s">
        <v>794</v>
      </c>
      <c r="B542" s="152" t="s">
        <v>627</v>
      </c>
      <c r="C542" s="153" t="s">
        <v>29</v>
      </c>
      <c r="D542" s="200" t="s">
        <v>1603</v>
      </c>
      <c r="E542" s="154">
        <f>_xlfn.IFNA(INDEX('SD-ISD Debt,Sinking,Recr'!K:K, MATCH($B542, 'SD-ISD Debt,Sinking,Recr'!$B:$B, 0)), 0)</f>
        <v>0</v>
      </c>
      <c r="F542" s="154">
        <f>_xlfn.IFNA(INDEX('SD-ISD Debt,Sinking,Recr'!V:V, MATCH($B542, 'SD-ISD Debt,Sinking,Recr'!$B:$B, 0)), 0)</f>
        <v>0</v>
      </c>
      <c r="G542" s="154">
        <f>_xlfn.IFNA(INDEX('SD-ISD Debt,Sinking,Recr'!AI:AI, MATCH($B542, 'SD-ISD Debt,Sinking,Recr'!$B:$B, 0)), 0)</f>
        <v>0</v>
      </c>
      <c r="H542" s="154">
        <f>_xlfn.IFNA(INDEX('SD Hold Harmless'!N:N, MATCH($B542, 'SD Hold Harmless'!$B:$B, 0)), 0)</f>
        <v>0</v>
      </c>
      <c r="I542" s="154">
        <f>_xlfn.IFNA(INDEX('SD Out of Formula'!J:J, MATCH($B542, 'SD Out of Formula'!$B:$B, 0)), 0)</f>
        <v>0</v>
      </c>
      <c r="J542" s="154">
        <f>_xlfn.IFNA(INDEX('ISD Operating'!P:P, MATCH($B542, 'ISD Operating'!$B:$B, 0)), 0)</f>
        <v>0</v>
      </c>
      <c r="K542" s="154">
        <f>_xlfn.IFNA(INDEX('ISD Operating'!AA:AA, MATCH($B542, 'ISD Operating'!$B:$B, 0)), 0)</f>
        <v>0</v>
      </c>
      <c r="L542" s="154">
        <f>_xlfn.IFNA(INDEX('ISD Operating'!AL:AL, MATCH($B542, 'ISD Operating'!$B:$B, 0)), 0)</f>
        <v>0</v>
      </c>
      <c r="M542" s="154">
        <f>_xlfn.IFNA(INDEX('ISD Operating'!AW:AW, MATCH($B542, 'ISD Operating'!B:B, 0)), 0)</f>
        <v>0</v>
      </c>
      <c r="N542" s="155">
        <f t="shared" si="24"/>
        <v>0</v>
      </c>
      <c r="O542" s="180" t="s">
        <v>1573</v>
      </c>
      <c r="P542" s="180">
        <f t="shared" si="25"/>
        <v>0</v>
      </c>
      <c r="Q542" s="180">
        <f t="shared" si="26"/>
        <v>0</v>
      </c>
      <c r="R542" s="1"/>
    </row>
    <row r="543" spans="1:18" ht="12.75" x14ac:dyDescent="0.2">
      <c r="A543" s="159" t="s">
        <v>1478</v>
      </c>
      <c r="B543" s="152" t="s">
        <v>17</v>
      </c>
      <c r="C543" s="153" t="s">
        <v>6</v>
      </c>
      <c r="D543" s="200" t="s">
        <v>16</v>
      </c>
      <c r="E543" s="154">
        <f>_xlfn.IFNA(INDEX('SD-ISD Debt,Sinking,Recr'!K:K, MATCH($B543, 'SD-ISD Debt,Sinking,Recr'!$B:$B, 0)), 0)</f>
        <v>0</v>
      </c>
      <c r="F543" s="154">
        <f>_xlfn.IFNA(INDEX('SD-ISD Debt,Sinking,Recr'!V:V, MATCH($B543, 'SD-ISD Debt,Sinking,Recr'!$B:$B, 0)), 0)</f>
        <v>0</v>
      </c>
      <c r="G543" s="154">
        <f>_xlfn.IFNA(INDEX('SD-ISD Debt,Sinking,Recr'!AI:AI, MATCH($B543, 'SD-ISD Debt,Sinking,Recr'!$B:$B, 0)), 0)</f>
        <v>0</v>
      </c>
      <c r="H543" s="154">
        <f>_xlfn.IFNA(INDEX('SD Hold Harmless'!N:N, MATCH($B543, 'SD Hold Harmless'!$B:$B, 0)), 0)</f>
        <v>0</v>
      </c>
      <c r="I543" s="154">
        <f>_xlfn.IFNA(INDEX('SD Out of Formula'!J:J, MATCH($B543, 'SD Out of Formula'!$B:$B, 0)), 0)</f>
        <v>0</v>
      </c>
      <c r="J543" s="154">
        <f>_xlfn.IFNA(INDEX('ISD Operating'!P:P, MATCH($B543, 'ISD Operating'!$B:$B, 0)), 0)</f>
        <v>0</v>
      </c>
      <c r="K543" s="154">
        <f>_xlfn.IFNA(INDEX('ISD Operating'!AA:AA, MATCH($B543, 'ISD Operating'!$B:$B, 0)), 0)</f>
        <v>0</v>
      </c>
      <c r="L543" s="154">
        <f>_xlfn.IFNA(INDEX('ISD Operating'!AL:AL, MATCH($B543, 'ISD Operating'!$B:$B, 0)), 0)</f>
        <v>0</v>
      </c>
      <c r="M543" s="154">
        <f>_xlfn.IFNA(INDEX('ISD Operating'!AW:AW, MATCH($B543, 'ISD Operating'!B:B, 0)), 0)</f>
        <v>0</v>
      </c>
      <c r="N543" s="155">
        <f t="shared" si="24"/>
        <v>0</v>
      </c>
      <c r="O543" s="180" t="s">
        <v>1573</v>
      </c>
      <c r="P543" s="180">
        <f t="shared" si="25"/>
        <v>0</v>
      </c>
      <c r="Q543" s="180">
        <f t="shared" si="26"/>
        <v>0</v>
      </c>
      <c r="R543" s="1"/>
    </row>
    <row r="544" spans="1:18" ht="12.75" x14ac:dyDescent="0.2">
      <c r="A544" s="159" t="s">
        <v>1479</v>
      </c>
      <c r="B544" s="152" t="s">
        <v>165</v>
      </c>
      <c r="C544" s="153" t="s">
        <v>6</v>
      </c>
      <c r="D544" s="200" t="s">
        <v>16</v>
      </c>
      <c r="E544" s="154">
        <f>_xlfn.IFNA(INDEX('SD-ISD Debt,Sinking,Recr'!K:K, MATCH($B544, 'SD-ISD Debt,Sinking,Recr'!$B:$B, 0)), 0)</f>
        <v>6349.92</v>
      </c>
      <c r="F544" s="154">
        <f>_xlfn.IFNA(INDEX('SD-ISD Debt,Sinking,Recr'!V:V, MATCH($B544, 'SD-ISD Debt,Sinking,Recr'!$B:$B, 0)), 0)</f>
        <v>0</v>
      </c>
      <c r="G544" s="154">
        <f>_xlfn.IFNA(INDEX('SD-ISD Debt,Sinking,Recr'!AI:AI, MATCH($B544, 'SD-ISD Debt,Sinking,Recr'!$B:$B, 0)), 0)</f>
        <v>0</v>
      </c>
      <c r="H544" s="154">
        <f>_xlfn.IFNA(INDEX('SD Hold Harmless'!N:N, MATCH($B544, 'SD Hold Harmless'!$B:$B, 0)), 0)</f>
        <v>0</v>
      </c>
      <c r="I544" s="154">
        <f>_xlfn.IFNA(INDEX('SD Out of Formula'!J:J, MATCH($B544, 'SD Out of Formula'!$B:$B, 0)), 0)</f>
        <v>0</v>
      </c>
      <c r="J544" s="154">
        <f>_xlfn.IFNA(INDEX('ISD Operating'!P:P, MATCH($B544, 'ISD Operating'!$B:$B, 0)), 0)</f>
        <v>0</v>
      </c>
      <c r="K544" s="154">
        <f>_xlfn.IFNA(INDEX('ISD Operating'!AA:AA, MATCH($B544, 'ISD Operating'!$B:$B, 0)), 0)</f>
        <v>0</v>
      </c>
      <c r="L544" s="154">
        <f>_xlfn.IFNA(INDEX('ISD Operating'!AL:AL, MATCH($B544, 'ISD Operating'!$B:$B, 0)), 0)</f>
        <v>0</v>
      </c>
      <c r="M544" s="154">
        <f>_xlfn.IFNA(INDEX('ISD Operating'!AW:AW, MATCH($B544, 'ISD Operating'!B:B, 0)), 0)</f>
        <v>0</v>
      </c>
      <c r="N544" s="155">
        <f t="shared" si="24"/>
        <v>6349.92</v>
      </c>
      <c r="O544" s="180" t="s">
        <v>1680</v>
      </c>
      <c r="P544" s="180">
        <f t="shared" si="25"/>
        <v>0</v>
      </c>
      <c r="Q544" s="180">
        <f t="shared" si="26"/>
        <v>6349.92</v>
      </c>
      <c r="R544" s="1"/>
    </row>
    <row r="545" spans="1:18" ht="38.25" x14ac:dyDescent="0.2">
      <c r="A545" s="159" t="s">
        <v>1480</v>
      </c>
      <c r="B545" s="152" t="s">
        <v>170</v>
      </c>
      <c r="C545" s="153" t="s">
        <v>6</v>
      </c>
      <c r="D545" s="200" t="s">
        <v>1481</v>
      </c>
      <c r="E545" s="154">
        <f>_xlfn.IFNA(INDEX('SD-ISD Debt,Sinking,Recr'!K:K, MATCH($B545, 'SD-ISD Debt,Sinking,Recr'!$B:$B, 0)), 0)</f>
        <v>0</v>
      </c>
      <c r="F545" s="154">
        <f>_xlfn.IFNA(INDEX('SD-ISD Debt,Sinking,Recr'!V:V, MATCH($B545, 'SD-ISD Debt,Sinking,Recr'!$B:$B, 0)), 0)</f>
        <v>0</v>
      </c>
      <c r="G545" s="154">
        <f>_xlfn.IFNA(INDEX('SD-ISD Debt,Sinking,Recr'!AI:AI, MATCH($B545, 'SD-ISD Debt,Sinking,Recr'!$B:$B, 0)), 0)</f>
        <v>0</v>
      </c>
      <c r="H545" s="154">
        <f>_xlfn.IFNA(INDEX('SD Hold Harmless'!N:N, MATCH($B545, 'SD Hold Harmless'!$B:$B, 0)), 0)</f>
        <v>0</v>
      </c>
      <c r="I545" s="154">
        <f>_xlfn.IFNA(INDEX('SD Out of Formula'!J:J, MATCH($B545, 'SD Out of Formula'!$B:$B, 0)), 0)</f>
        <v>0</v>
      </c>
      <c r="J545" s="154">
        <f>_xlfn.IFNA(INDEX('ISD Operating'!P:P, MATCH($B545, 'ISD Operating'!$B:$B, 0)), 0)</f>
        <v>0</v>
      </c>
      <c r="K545" s="154">
        <f>_xlfn.IFNA(INDEX('ISD Operating'!AA:AA, MATCH($B545, 'ISD Operating'!$B:$B, 0)), 0)</f>
        <v>0</v>
      </c>
      <c r="L545" s="154">
        <f>_xlfn.IFNA(INDEX('ISD Operating'!AL:AL, MATCH($B545, 'ISD Operating'!$B:$B, 0)), 0)</f>
        <v>0</v>
      </c>
      <c r="M545" s="154">
        <f>_xlfn.IFNA(INDEX('ISD Operating'!AW:AW, MATCH($B545, 'ISD Operating'!B:B, 0)), 0)</f>
        <v>0</v>
      </c>
      <c r="N545" s="155">
        <f t="shared" si="24"/>
        <v>0</v>
      </c>
      <c r="O545" s="180" t="s">
        <v>1573</v>
      </c>
      <c r="P545" s="180">
        <f t="shared" si="25"/>
        <v>0</v>
      </c>
      <c r="Q545" s="180">
        <f t="shared" si="26"/>
        <v>0</v>
      </c>
      <c r="R545" s="1"/>
    </row>
    <row r="546" spans="1:18" ht="12.75" x14ac:dyDescent="0.2">
      <c r="A546" s="159" t="s">
        <v>1482</v>
      </c>
      <c r="B546" s="152" t="s">
        <v>383</v>
      </c>
      <c r="C546" s="153" t="s">
        <v>6</v>
      </c>
      <c r="D546" s="200" t="s">
        <v>1483</v>
      </c>
      <c r="E546" s="154">
        <f>_xlfn.IFNA(INDEX('SD-ISD Debt,Sinking,Recr'!K:K, MATCH($B546, 'SD-ISD Debt,Sinking,Recr'!$B:$B, 0)), 0)</f>
        <v>0</v>
      </c>
      <c r="F546" s="154">
        <f>_xlfn.IFNA(INDEX('SD-ISD Debt,Sinking,Recr'!V:V, MATCH($B546, 'SD-ISD Debt,Sinking,Recr'!$B:$B, 0)), 0)</f>
        <v>0</v>
      </c>
      <c r="G546" s="154">
        <f>_xlfn.IFNA(INDEX('SD-ISD Debt,Sinking,Recr'!AI:AI, MATCH($B546, 'SD-ISD Debt,Sinking,Recr'!$B:$B, 0)), 0)</f>
        <v>0</v>
      </c>
      <c r="H546" s="154">
        <f>_xlfn.IFNA(INDEX('SD Hold Harmless'!N:N, MATCH($B546, 'SD Hold Harmless'!$B:$B, 0)), 0)</f>
        <v>0</v>
      </c>
      <c r="I546" s="154">
        <f>_xlfn.IFNA(INDEX('SD Out of Formula'!J:J, MATCH($B546, 'SD Out of Formula'!$B:$B, 0)), 0)</f>
        <v>0</v>
      </c>
      <c r="J546" s="154">
        <f>_xlfn.IFNA(INDEX('ISD Operating'!P:P, MATCH($B546, 'ISD Operating'!$B:$B, 0)), 0)</f>
        <v>0</v>
      </c>
      <c r="K546" s="154">
        <f>_xlfn.IFNA(INDEX('ISD Operating'!AA:AA, MATCH($B546, 'ISD Operating'!$B:$B, 0)), 0)</f>
        <v>0</v>
      </c>
      <c r="L546" s="154">
        <f>_xlfn.IFNA(INDEX('ISD Operating'!AL:AL, MATCH($B546, 'ISD Operating'!$B:$B, 0)), 0)</f>
        <v>0</v>
      </c>
      <c r="M546" s="154">
        <f>_xlfn.IFNA(INDEX('ISD Operating'!AW:AW, MATCH($B546, 'ISD Operating'!B:B, 0)), 0)</f>
        <v>0</v>
      </c>
      <c r="N546" s="155">
        <f t="shared" si="24"/>
        <v>0</v>
      </c>
      <c r="O546" s="180" t="s">
        <v>1573</v>
      </c>
      <c r="P546" s="180">
        <f t="shared" si="25"/>
        <v>0</v>
      </c>
      <c r="Q546" s="180">
        <f t="shared" si="26"/>
        <v>0</v>
      </c>
      <c r="R546" s="1"/>
    </row>
    <row r="547" spans="1:18" ht="12.75" x14ac:dyDescent="0.2">
      <c r="A547" s="159" t="s">
        <v>1484</v>
      </c>
      <c r="B547" s="152" t="s">
        <v>445</v>
      </c>
      <c r="C547" s="153" t="s">
        <v>6</v>
      </c>
      <c r="D547" s="200" t="s">
        <v>1483</v>
      </c>
      <c r="E547" s="154">
        <f>_xlfn.IFNA(INDEX('SD-ISD Debt,Sinking,Recr'!K:K, MATCH($B547, 'SD-ISD Debt,Sinking,Recr'!$B:$B, 0)), 0)</f>
        <v>3424.84</v>
      </c>
      <c r="F547" s="154">
        <f>_xlfn.IFNA(INDEX('SD-ISD Debt,Sinking,Recr'!V:V, MATCH($B547, 'SD-ISD Debt,Sinking,Recr'!$B:$B, 0)), 0)</f>
        <v>0</v>
      </c>
      <c r="G547" s="154">
        <f>_xlfn.IFNA(INDEX('SD-ISD Debt,Sinking,Recr'!AI:AI, MATCH($B547, 'SD-ISD Debt,Sinking,Recr'!$B:$B, 0)), 0)</f>
        <v>0</v>
      </c>
      <c r="H547" s="154">
        <f>_xlfn.IFNA(INDEX('SD Hold Harmless'!N:N, MATCH($B547, 'SD Hold Harmless'!$B:$B, 0)), 0)</f>
        <v>0</v>
      </c>
      <c r="I547" s="154">
        <f>_xlfn.IFNA(INDEX('SD Out of Formula'!J:J, MATCH($B547, 'SD Out of Formula'!$B:$B, 0)), 0)</f>
        <v>0</v>
      </c>
      <c r="J547" s="154">
        <f>_xlfn.IFNA(INDEX('ISD Operating'!P:P, MATCH($B547, 'ISD Operating'!$B:$B, 0)), 0)</f>
        <v>0</v>
      </c>
      <c r="K547" s="154">
        <f>_xlfn.IFNA(INDEX('ISD Operating'!AA:AA, MATCH($B547, 'ISD Operating'!$B:$B, 0)), 0)</f>
        <v>0</v>
      </c>
      <c r="L547" s="154">
        <f>_xlfn.IFNA(INDEX('ISD Operating'!AL:AL, MATCH($B547, 'ISD Operating'!$B:$B, 0)), 0)</f>
        <v>0</v>
      </c>
      <c r="M547" s="154">
        <f>_xlfn.IFNA(INDEX('ISD Operating'!AW:AW, MATCH($B547, 'ISD Operating'!B:B, 0)), 0)</f>
        <v>0</v>
      </c>
      <c r="N547" s="155">
        <f t="shared" si="24"/>
        <v>3424.84</v>
      </c>
      <c r="O547" s="180" t="s">
        <v>1680</v>
      </c>
      <c r="P547" s="180">
        <f t="shared" si="25"/>
        <v>0</v>
      </c>
      <c r="Q547" s="180">
        <f t="shared" si="26"/>
        <v>3424.84</v>
      </c>
      <c r="R547" s="1"/>
    </row>
    <row r="548" spans="1:18" ht="12.75" x14ac:dyDescent="0.2">
      <c r="A548" s="159" t="s">
        <v>1485</v>
      </c>
      <c r="B548" s="152" t="s">
        <v>461</v>
      </c>
      <c r="C548" s="153" t="s">
        <v>6</v>
      </c>
      <c r="D548" s="200" t="s">
        <v>1486</v>
      </c>
      <c r="E548" s="154">
        <f>_xlfn.IFNA(INDEX('SD-ISD Debt,Sinking,Recr'!K:K, MATCH($B548, 'SD-ISD Debt,Sinking,Recr'!$B:$B, 0)), 0)</f>
        <v>0</v>
      </c>
      <c r="F548" s="154">
        <f>_xlfn.IFNA(INDEX('SD-ISD Debt,Sinking,Recr'!V:V, MATCH($B548, 'SD-ISD Debt,Sinking,Recr'!$B:$B, 0)), 0)</f>
        <v>1283.6199999999999</v>
      </c>
      <c r="G548" s="154">
        <f>_xlfn.IFNA(INDEX('SD-ISD Debt,Sinking,Recr'!AI:AI, MATCH($B548, 'SD-ISD Debt,Sinking,Recr'!$B:$B, 0)), 0)</f>
        <v>0</v>
      </c>
      <c r="H548" s="154">
        <f>_xlfn.IFNA(INDEX('SD Hold Harmless'!N:N, MATCH($B548, 'SD Hold Harmless'!$B:$B, 0)), 0)</f>
        <v>0</v>
      </c>
      <c r="I548" s="154">
        <f>_xlfn.IFNA(INDEX('SD Out of Formula'!J:J, MATCH($B548, 'SD Out of Formula'!$B:$B, 0)), 0)</f>
        <v>0</v>
      </c>
      <c r="J548" s="154">
        <f>_xlfn.IFNA(INDEX('ISD Operating'!P:P, MATCH($B548, 'ISD Operating'!$B:$B, 0)), 0)</f>
        <v>0</v>
      </c>
      <c r="K548" s="154">
        <f>_xlfn.IFNA(INDEX('ISD Operating'!AA:AA, MATCH($B548, 'ISD Operating'!$B:$B, 0)), 0)</f>
        <v>0</v>
      </c>
      <c r="L548" s="154">
        <f>_xlfn.IFNA(INDEX('ISD Operating'!AL:AL, MATCH($B548, 'ISD Operating'!$B:$B, 0)), 0)</f>
        <v>0</v>
      </c>
      <c r="M548" s="154">
        <f>_xlfn.IFNA(INDEX('ISD Operating'!AW:AW, MATCH($B548, 'ISD Operating'!B:B, 0)), 0)</f>
        <v>0</v>
      </c>
      <c r="N548" s="155">
        <f t="shared" si="24"/>
        <v>1283.6199999999999</v>
      </c>
      <c r="O548" s="180" t="s">
        <v>1680</v>
      </c>
      <c r="P548" s="180">
        <f t="shared" si="25"/>
        <v>0</v>
      </c>
      <c r="Q548" s="180">
        <f t="shared" si="26"/>
        <v>1283.6199999999999</v>
      </c>
      <c r="R548" s="1"/>
    </row>
    <row r="549" spans="1:18" ht="38.25" x14ac:dyDescent="0.2">
      <c r="A549" s="159" t="s">
        <v>1487</v>
      </c>
      <c r="B549" s="152" t="s">
        <v>555</v>
      </c>
      <c r="C549" s="153" t="s">
        <v>6</v>
      </c>
      <c r="D549" s="200" t="s">
        <v>1488</v>
      </c>
      <c r="E549" s="154">
        <f>_xlfn.IFNA(INDEX('SD-ISD Debt,Sinking,Recr'!K:K, MATCH($B549, 'SD-ISD Debt,Sinking,Recr'!$B:$B, 0)), 0)</f>
        <v>15759</v>
      </c>
      <c r="F549" s="154">
        <f>_xlfn.IFNA(INDEX('SD-ISD Debt,Sinking,Recr'!V:V, MATCH($B549, 'SD-ISD Debt,Sinking,Recr'!$B:$B, 0)), 0)</f>
        <v>9455.4</v>
      </c>
      <c r="G549" s="154">
        <f>_xlfn.IFNA(INDEX('SD-ISD Debt,Sinking,Recr'!AI:AI, MATCH($B549, 'SD-ISD Debt,Sinking,Recr'!$B:$B, 0)), 0)</f>
        <v>0</v>
      </c>
      <c r="H549" s="154">
        <f>_xlfn.IFNA(INDEX('SD Hold Harmless'!N:N, MATCH($B549, 'SD Hold Harmless'!$B:$B, 0)), 0)</f>
        <v>0</v>
      </c>
      <c r="I549" s="154">
        <f>_xlfn.IFNA(INDEX('SD Out of Formula'!J:J, MATCH($B549, 'SD Out of Formula'!$B:$B, 0)), 0)</f>
        <v>0</v>
      </c>
      <c r="J549" s="154">
        <f>_xlfn.IFNA(INDEX('ISD Operating'!P:P, MATCH($B549, 'ISD Operating'!$B:$B, 0)), 0)</f>
        <v>0</v>
      </c>
      <c r="K549" s="154">
        <f>_xlfn.IFNA(INDEX('ISD Operating'!AA:AA, MATCH($B549, 'ISD Operating'!$B:$B, 0)), 0)</f>
        <v>0</v>
      </c>
      <c r="L549" s="154">
        <f>_xlfn.IFNA(INDEX('ISD Operating'!AL:AL, MATCH($B549, 'ISD Operating'!$B:$B, 0)), 0)</f>
        <v>0</v>
      </c>
      <c r="M549" s="154">
        <f>_xlfn.IFNA(INDEX('ISD Operating'!AW:AW, MATCH($B549, 'ISD Operating'!B:B, 0)), 0)</f>
        <v>0</v>
      </c>
      <c r="N549" s="155">
        <f t="shared" si="24"/>
        <v>25214.400000000001</v>
      </c>
      <c r="O549" s="180" t="s">
        <v>1680</v>
      </c>
      <c r="P549" s="180">
        <f t="shared" si="25"/>
        <v>0</v>
      </c>
      <c r="Q549" s="180">
        <f t="shared" si="26"/>
        <v>25214.400000000001</v>
      </c>
      <c r="R549" s="1"/>
    </row>
    <row r="550" spans="1:18" ht="12.75" x14ac:dyDescent="0.2">
      <c r="A550" s="159" t="s">
        <v>1489</v>
      </c>
      <c r="B550" s="152" t="s">
        <v>630</v>
      </c>
      <c r="C550" s="153" t="s">
        <v>6</v>
      </c>
      <c r="D550" s="200" t="s">
        <v>1490</v>
      </c>
      <c r="E550" s="154">
        <f>_xlfn.IFNA(INDEX('SD-ISD Debt,Sinking,Recr'!K:K, MATCH($B550, 'SD-ISD Debt,Sinking,Recr'!$B:$B, 0)), 0)</f>
        <v>0</v>
      </c>
      <c r="F550" s="154">
        <f>_xlfn.IFNA(INDEX('SD-ISD Debt,Sinking,Recr'!V:V, MATCH($B550, 'SD-ISD Debt,Sinking,Recr'!$B:$B, 0)), 0)</f>
        <v>0</v>
      </c>
      <c r="G550" s="154">
        <f>_xlfn.IFNA(INDEX('SD-ISD Debt,Sinking,Recr'!AI:AI, MATCH($B550, 'SD-ISD Debt,Sinking,Recr'!$B:$B, 0)), 0)</f>
        <v>0</v>
      </c>
      <c r="H550" s="154">
        <f>_xlfn.IFNA(INDEX('SD Hold Harmless'!N:N, MATCH($B550, 'SD Hold Harmless'!$B:$B, 0)), 0)</f>
        <v>0</v>
      </c>
      <c r="I550" s="154">
        <f>_xlfn.IFNA(INDEX('SD Out of Formula'!J:J, MATCH($B550, 'SD Out of Formula'!$B:$B, 0)), 0)</f>
        <v>0</v>
      </c>
      <c r="J550" s="154">
        <f>_xlfn.IFNA(INDEX('ISD Operating'!P:P, MATCH($B550, 'ISD Operating'!$B:$B, 0)), 0)</f>
        <v>0</v>
      </c>
      <c r="K550" s="154">
        <f>_xlfn.IFNA(INDEX('ISD Operating'!AA:AA, MATCH($B550, 'ISD Operating'!$B:$B, 0)), 0)</f>
        <v>0</v>
      </c>
      <c r="L550" s="154">
        <f>_xlfn.IFNA(INDEX('ISD Operating'!AL:AL, MATCH($B550, 'ISD Operating'!$B:$B, 0)), 0)</f>
        <v>0</v>
      </c>
      <c r="M550" s="154">
        <f>_xlfn.IFNA(INDEX('ISD Operating'!AW:AW, MATCH($B550, 'ISD Operating'!B:B, 0)), 0)</f>
        <v>0</v>
      </c>
      <c r="N550" s="155">
        <f t="shared" si="24"/>
        <v>0</v>
      </c>
      <c r="O550" s="180" t="s">
        <v>1573</v>
      </c>
      <c r="P550" s="180">
        <f t="shared" si="25"/>
        <v>0</v>
      </c>
      <c r="Q550" s="180">
        <f t="shared" si="26"/>
        <v>0</v>
      </c>
      <c r="R550" s="1"/>
    </row>
    <row r="551" spans="1:18" ht="12.75" x14ac:dyDescent="0.2">
      <c r="A551" s="159" t="s">
        <v>1491</v>
      </c>
      <c r="B551" s="152" t="s">
        <v>637</v>
      </c>
      <c r="C551" s="153" t="s">
        <v>6</v>
      </c>
      <c r="D551" s="200" t="s">
        <v>16</v>
      </c>
      <c r="E551" s="154">
        <f>_xlfn.IFNA(INDEX('SD-ISD Debt,Sinking,Recr'!K:K, MATCH($B551, 'SD-ISD Debt,Sinking,Recr'!$B:$B, 0)), 0)</f>
        <v>0</v>
      </c>
      <c r="F551" s="154">
        <f>_xlfn.IFNA(INDEX('SD-ISD Debt,Sinking,Recr'!V:V, MATCH($B551, 'SD-ISD Debt,Sinking,Recr'!$B:$B, 0)), 0)</f>
        <v>0</v>
      </c>
      <c r="G551" s="154">
        <f>_xlfn.IFNA(INDEX('SD-ISD Debt,Sinking,Recr'!AI:AI, MATCH($B551, 'SD-ISD Debt,Sinking,Recr'!$B:$B, 0)), 0)</f>
        <v>0</v>
      </c>
      <c r="H551" s="154">
        <f>_xlfn.IFNA(INDEX('SD Hold Harmless'!N:N, MATCH($B551, 'SD Hold Harmless'!$B:$B, 0)), 0)</f>
        <v>0</v>
      </c>
      <c r="I551" s="154">
        <f>_xlfn.IFNA(INDEX('SD Out of Formula'!J:J, MATCH($B551, 'SD Out of Formula'!$B:$B, 0)), 0)</f>
        <v>0</v>
      </c>
      <c r="J551" s="154">
        <f>_xlfn.IFNA(INDEX('ISD Operating'!P:P, MATCH($B551, 'ISD Operating'!$B:$B, 0)), 0)</f>
        <v>0</v>
      </c>
      <c r="K551" s="154">
        <f>_xlfn.IFNA(INDEX('ISD Operating'!AA:AA, MATCH($B551, 'ISD Operating'!$B:$B, 0)), 0)</f>
        <v>0</v>
      </c>
      <c r="L551" s="154">
        <f>_xlfn.IFNA(INDEX('ISD Operating'!AL:AL, MATCH($B551, 'ISD Operating'!$B:$B, 0)), 0)</f>
        <v>0</v>
      </c>
      <c r="M551" s="154">
        <f>_xlfn.IFNA(INDEX('ISD Operating'!AW:AW, MATCH($B551, 'ISD Operating'!B:B, 0)), 0)</f>
        <v>0</v>
      </c>
      <c r="N551" s="155">
        <f t="shared" si="24"/>
        <v>0</v>
      </c>
      <c r="O551" s="180" t="s">
        <v>1573</v>
      </c>
      <c r="P551" s="180">
        <f t="shared" si="25"/>
        <v>0</v>
      </c>
      <c r="Q551" s="180">
        <f t="shared" si="26"/>
        <v>0</v>
      </c>
      <c r="R551" s="1"/>
    </row>
    <row r="552" spans="1:18" ht="38.25" x14ac:dyDescent="0.2">
      <c r="A552" s="159" t="s">
        <v>796</v>
      </c>
      <c r="B552" s="152" t="s">
        <v>633</v>
      </c>
      <c r="C552" s="153" t="s">
        <v>29</v>
      </c>
      <c r="D552" s="200" t="s">
        <v>797</v>
      </c>
      <c r="E552" s="154">
        <f>_xlfn.IFNA(INDEX('SD-ISD Debt,Sinking,Recr'!K:K, MATCH($B552, 'SD-ISD Debt,Sinking,Recr'!$B:$B, 0)), 0)</f>
        <v>0</v>
      </c>
      <c r="F552" s="154">
        <f>_xlfn.IFNA(INDEX('SD-ISD Debt,Sinking,Recr'!V:V, MATCH($B552, 'SD-ISD Debt,Sinking,Recr'!$B:$B, 0)), 0)</f>
        <v>0</v>
      </c>
      <c r="G552" s="154">
        <f>_xlfn.IFNA(INDEX('SD-ISD Debt,Sinking,Recr'!AI:AI, MATCH($B552, 'SD-ISD Debt,Sinking,Recr'!$B:$B, 0)), 0)</f>
        <v>0</v>
      </c>
      <c r="H552" s="154">
        <f>_xlfn.IFNA(INDEX('SD Hold Harmless'!N:N, MATCH($B552, 'SD Hold Harmless'!$B:$B, 0)), 0)</f>
        <v>0</v>
      </c>
      <c r="I552" s="154">
        <f>_xlfn.IFNA(INDEX('SD Out of Formula'!J:J, MATCH($B552, 'SD Out of Formula'!$B:$B, 0)), 0)</f>
        <v>0</v>
      </c>
      <c r="J552" s="154">
        <f>_xlfn.IFNA(INDEX('ISD Operating'!P:P, MATCH($B552, 'ISD Operating'!$B:$B, 0)), 0)</f>
        <v>15522.83</v>
      </c>
      <c r="K552" s="154">
        <f>_xlfn.IFNA(INDEX('ISD Operating'!AA:AA, MATCH($B552, 'ISD Operating'!$B:$B, 0)), 0)</f>
        <v>365796.32</v>
      </c>
      <c r="L552" s="154">
        <f>_xlfn.IFNA(INDEX('ISD Operating'!AL:AL, MATCH($B552, 'ISD Operating'!$B:$B, 0)), 0)</f>
        <v>274371.95</v>
      </c>
      <c r="M552" s="154">
        <f>_xlfn.IFNA(INDEX('ISD Operating'!AW:AW, MATCH($B552, 'ISD Operating'!B:B, 0)), 0)</f>
        <v>0</v>
      </c>
      <c r="N552" s="155">
        <f t="shared" si="24"/>
        <v>655691.10000000009</v>
      </c>
      <c r="O552" s="180" t="s">
        <v>1680</v>
      </c>
      <c r="P552" s="180">
        <f t="shared" si="25"/>
        <v>0</v>
      </c>
      <c r="Q552" s="180">
        <f t="shared" si="26"/>
        <v>655691.10000000009</v>
      </c>
      <c r="R552" s="1"/>
    </row>
    <row r="553" spans="1:18" ht="12.75" x14ac:dyDescent="0.2">
      <c r="A553" s="159" t="s">
        <v>1492</v>
      </c>
      <c r="B553" s="152" t="s">
        <v>589</v>
      </c>
      <c r="C553" s="153" t="s">
        <v>6</v>
      </c>
      <c r="D553" s="200" t="s">
        <v>1493</v>
      </c>
      <c r="E553" s="154">
        <f>_xlfn.IFNA(INDEX('SD-ISD Debt,Sinking,Recr'!K:K, MATCH($B553, 'SD-ISD Debt,Sinking,Recr'!$B:$B, 0)), 0)</f>
        <v>30452.38</v>
      </c>
      <c r="F553" s="154">
        <f>_xlfn.IFNA(INDEX('SD-ISD Debt,Sinking,Recr'!V:V, MATCH($B553, 'SD-ISD Debt,Sinking,Recr'!$B:$B, 0)), 0)</f>
        <v>0</v>
      </c>
      <c r="G553" s="154">
        <f>_xlfn.IFNA(INDEX('SD-ISD Debt,Sinking,Recr'!AI:AI, MATCH($B553, 'SD-ISD Debt,Sinking,Recr'!$B:$B, 0)), 0)</f>
        <v>0</v>
      </c>
      <c r="H553" s="154">
        <f>_xlfn.IFNA(INDEX('SD Hold Harmless'!N:N, MATCH($B553, 'SD Hold Harmless'!$B:$B, 0)), 0)</f>
        <v>0</v>
      </c>
      <c r="I553" s="154">
        <f>_xlfn.IFNA(INDEX('SD Out of Formula'!J:J, MATCH($B553, 'SD Out of Formula'!$B:$B, 0)), 0)</f>
        <v>0</v>
      </c>
      <c r="J553" s="154">
        <f>_xlfn.IFNA(INDEX('ISD Operating'!P:P, MATCH($B553, 'ISD Operating'!$B:$B, 0)), 0)</f>
        <v>0</v>
      </c>
      <c r="K553" s="154">
        <f>_xlfn.IFNA(INDEX('ISD Operating'!AA:AA, MATCH($B553, 'ISD Operating'!$B:$B, 0)), 0)</f>
        <v>0</v>
      </c>
      <c r="L553" s="154">
        <f>_xlfn.IFNA(INDEX('ISD Operating'!AL:AL, MATCH($B553, 'ISD Operating'!$B:$B, 0)), 0)</f>
        <v>0</v>
      </c>
      <c r="M553" s="154">
        <f>_xlfn.IFNA(INDEX('ISD Operating'!AW:AW, MATCH($B553, 'ISD Operating'!B:B, 0)), 0)</f>
        <v>0</v>
      </c>
      <c r="N553" s="155">
        <f t="shared" si="24"/>
        <v>30452.38</v>
      </c>
      <c r="O553" s="180" t="s">
        <v>1679</v>
      </c>
      <c r="P553" s="180">
        <f t="shared" si="25"/>
        <v>30452.38</v>
      </c>
      <c r="Q553" s="180">
        <f t="shared" si="26"/>
        <v>0</v>
      </c>
      <c r="R553" s="1"/>
    </row>
    <row r="554" spans="1:18" ht="12.75" x14ac:dyDescent="0.2">
      <c r="A554" s="159" t="s">
        <v>1494</v>
      </c>
      <c r="B554" s="152" t="s">
        <v>71</v>
      </c>
      <c r="C554" s="153" t="s">
        <v>6</v>
      </c>
      <c r="D554" s="200" t="s">
        <v>32</v>
      </c>
      <c r="E554" s="154">
        <f>_xlfn.IFNA(INDEX('SD-ISD Debt,Sinking,Recr'!K:K, MATCH($B554, 'SD-ISD Debt,Sinking,Recr'!$B:$B, 0)), 0)</f>
        <v>0</v>
      </c>
      <c r="F554" s="154">
        <f>_xlfn.IFNA(INDEX('SD-ISD Debt,Sinking,Recr'!V:V, MATCH($B554, 'SD-ISD Debt,Sinking,Recr'!$B:$B, 0)), 0)</f>
        <v>0</v>
      </c>
      <c r="G554" s="154">
        <f>_xlfn.IFNA(INDEX('SD-ISD Debt,Sinking,Recr'!AI:AI, MATCH($B554, 'SD-ISD Debt,Sinking,Recr'!$B:$B, 0)), 0)</f>
        <v>0</v>
      </c>
      <c r="H554" s="154">
        <f>_xlfn.IFNA(INDEX('SD Hold Harmless'!N:N, MATCH($B554, 'SD Hold Harmless'!$B:$B, 0)), 0)</f>
        <v>0</v>
      </c>
      <c r="I554" s="154">
        <f>_xlfn.IFNA(INDEX('SD Out of Formula'!J:J, MATCH($B554, 'SD Out of Formula'!$B:$B, 0)), 0)</f>
        <v>0</v>
      </c>
      <c r="J554" s="154">
        <f>_xlfn.IFNA(INDEX('ISD Operating'!P:P, MATCH($B554, 'ISD Operating'!$B:$B, 0)), 0)</f>
        <v>0</v>
      </c>
      <c r="K554" s="154">
        <f>_xlfn.IFNA(INDEX('ISD Operating'!AA:AA, MATCH($B554, 'ISD Operating'!$B:$B, 0)), 0)</f>
        <v>0</v>
      </c>
      <c r="L554" s="154">
        <f>_xlfn.IFNA(INDEX('ISD Operating'!AL:AL, MATCH($B554, 'ISD Operating'!$B:$B, 0)), 0)</f>
        <v>0</v>
      </c>
      <c r="M554" s="154">
        <f>_xlfn.IFNA(INDEX('ISD Operating'!AW:AW, MATCH($B554, 'ISD Operating'!B:B, 0)), 0)</f>
        <v>0</v>
      </c>
      <c r="N554" s="155">
        <f t="shared" si="24"/>
        <v>0</v>
      </c>
      <c r="O554" s="180" t="s">
        <v>1573</v>
      </c>
      <c r="P554" s="180">
        <f t="shared" si="25"/>
        <v>0</v>
      </c>
      <c r="Q554" s="180">
        <f t="shared" si="26"/>
        <v>0</v>
      </c>
      <c r="R554" s="1"/>
    </row>
    <row r="555" spans="1:18" ht="12.75" x14ac:dyDescent="0.2">
      <c r="A555" s="159" t="s">
        <v>1495</v>
      </c>
      <c r="B555" s="152" t="s">
        <v>213</v>
      </c>
      <c r="C555" s="153" t="s">
        <v>6</v>
      </c>
      <c r="D555" s="200" t="s">
        <v>1496</v>
      </c>
      <c r="E555" s="154">
        <f>_xlfn.IFNA(INDEX('SD-ISD Debt,Sinking,Recr'!K:K, MATCH($B555, 'SD-ISD Debt,Sinking,Recr'!$B:$B, 0)), 0)</f>
        <v>0</v>
      </c>
      <c r="F555" s="154">
        <f>_xlfn.IFNA(INDEX('SD-ISD Debt,Sinking,Recr'!V:V, MATCH($B555, 'SD-ISD Debt,Sinking,Recr'!$B:$B, 0)), 0)</f>
        <v>0</v>
      </c>
      <c r="G555" s="154">
        <f>_xlfn.IFNA(INDEX('SD-ISD Debt,Sinking,Recr'!AI:AI, MATCH($B555, 'SD-ISD Debt,Sinking,Recr'!$B:$B, 0)), 0)</f>
        <v>0</v>
      </c>
      <c r="H555" s="154">
        <f>_xlfn.IFNA(INDEX('SD Hold Harmless'!N:N, MATCH($B555, 'SD Hold Harmless'!$B:$B, 0)), 0)</f>
        <v>0</v>
      </c>
      <c r="I555" s="154">
        <f>_xlfn.IFNA(INDEX('SD Out of Formula'!J:J, MATCH($B555, 'SD Out of Formula'!$B:$B, 0)), 0)</f>
        <v>0</v>
      </c>
      <c r="J555" s="154">
        <f>_xlfn.IFNA(INDEX('ISD Operating'!P:P, MATCH($B555, 'ISD Operating'!$B:$B, 0)), 0)</f>
        <v>0</v>
      </c>
      <c r="K555" s="154">
        <f>_xlfn.IFNA(INDEX('ISD Operating'!AA:AA, MATCH($B555, 'ISD Operating'!$B:$B, 0)), 0)</f>
        <v>0</v>
      </c>
      <c r="L555" s="154">
        <f>_xlfn.IFNA(INDEX('ISD Operating'!AL:AL, MATCH($B555, 'ISD Operating'!$B:$B, 0)), 0)</f>
        <v>0</v>
      </c>
      <c r="M555" s="154">
        <f>_xlfn.IFNA(INDEX('ISD Operating'!AW:AW, MATCH($B555, 'ISD Operating'!B:B, 0)), 0)</f>
        <v>0</v>
      </c>
      <c r="N555" s="155">
        <f t="shared" si="24"/>
        <v>0</v>
      </c>
      <c r="O555" s="180" t="s">
        <v>1573</v>
      </c>
      <c r="P555" s="180">
        <f t="shared" si="25"/>
        <v>0</v>
      </c>
      <c r="Q555" s="180">
        <f t="shared" si="26"/>
        <v>0</v>
      </c>
      <c r="R555" s="1"/>
    </row>
    <row r="556" spans="1:18" ht="12.75" x14ac:dyDescent="0.2">
      <c r="A556" s="159" t="s">
        <v>1497</v>
      </c>
      <c r="B556" s="152" t="s">
        <v>223</v>
      </c>
      <c r="C556" s="153" t="s">
        <v>6</v>
      </c>
      <c r="D556" s="200" t="s">
        <v>1498</v>
      </c>
      <c r="E556" s="154">
        <f>_xlfn.IFNA(INDEX('SD-ISD Debt,Sinking,Recr'!K:K, MATCH($B556, 'SD-ISD Debt,Sinking,Recr'!$B:$B, 0)), 0)</f>
        <v>5476.78</v>
      </c>
      <c r="F556" s="154">
        <f>_xlfn.IFNA(INDEX('SD-ISD Debt,Sinking,Recr'!V:V, MATCH($B556, 'SD-ISD Debt,Sinking,Recr'!$B:$B, 0)), 0)</f>
        <v>0</v>
      </c>
      <c r="G556" s="154">
        <f>_xlfn.IFNA(INDEX('SD-ISD Debt,Sinking,Recr'!AI:AI, MATCH($B556, 'SD-ISD Debt,Sinking,Recr'!$B:$B, 0)), 0)</f>
        <v>0</v>
      </c>
      <c r="H556" s="154">
        <f>_xlfn.IFNA(INDEX('SD Hold Harmless'!N:N, MATCH($B556, 'SD Hold Harmless'!$B:$B, 0)), 0)</f>
        <v>0</v>
      </c>
      <c r="I556" s="154">
        <f>_xlfn.IFNA(INDEX('SD Out of Formula'!J:J, MATCH($B556, 'SD Out of Formula'!$B:$B, 0)), 0)</f>
        <v>0</v>
      </c>
      <c r="J556" s="154">
        <f>_xlfn.IFNA(INDEX('ISD Operating'!P:P, MATCH($B556, 'ISD Operating'!$B:$B, 0)), 0)</f>
        <v>0</v>
      </c>
      <c r="K556" s="154">
        <f>_xlfn.IFNA(INDEX('ISD Operating'!AA:AA, MATCH($B556, 'ISD Operating'!$B:$B, 0)), 0)</f>
        <v>0</v>
      </c>
      <c r="L556" s="154">
        <f>_xlfn.IFNA(INDEX('ISD Operating'!AL:AL, MATCH($B556, 'ISD Operating'!$B:$B, 0)), 0)</f>
        <v>0</v>
      </c>
      <c r="M556" s="154">
        <f>_xlfn.IFNA(INDEX('ISD Operating'!AW:AW, MATCH($B556, 'ISD Operating'!B:B, 0)), 0)</f>
        <v>0</v>
      </c>
      <c r="N556" s="155">
        <f t="shared" si="24"/>
        <v>5476.78</v>
      </c>
      <c r="O556" s="180" t="s">
        <v>1680</v>
      </c>
      <c r="P556" s="180">
        <f t="shared" si="25"/>
        <v>0</v>
      </c>
      <c r="Q556" s="180">
        <f t="shared" si="26"/>
        <v>5476.78</v>
      </c>
      <c r="R556" s="1"/>
    </row>
    <row r="557" spans="1:18" ht="12.75" x14ac:dyDescent="0.2">
      <c r="A557" s="159" t="s">
        <v>1499</v>
      </c>
      <c r="B557" s="152" t="s">
        <v>121</v>
      </c>
      <c r="C557" s="153" t="s">
        <v>6</v>
      </c>
      <c r="D557" s="200" t="s">
        <v>1493</v>
      </c>
      <c r="E557" s="154">
        <f>_xlfn.IFNA(INDEX('SD-ISD Debt,Sinking,Recr'!K:K, MATCH($B557, 'SD-ISD Debt,Sinking,Recr'!$B:$B, 0)), 0)</f>
        <v>2445.71</v>
      </c>
      <c r="F557" s="154">
        <f>_xlfn.IFNA(INDEX('SD-ISD Debt,Sinking,Recr'!V:V, MATCH($B557, 'SD-ISD Debt,Sinking,Recr'!$B:$B, 0)), 0)</f>
        <v>0</v>
      </c>
      <c r="G557" s="154">
        <f>_xlfn.IFNA(INDEX('SD-ISD Debt,Sinking,Recr'!AI:AI, MATCH($B557, 'SD-ISD Debt,Sinking,Recr'!$B:$B, 0)), 0)</f>
        <v>0</v>
      </c>
      <c r="H557" s="154">
        <f>_xlfn.IFNA(INDEX('SD Hold Harmless'!N:N, MATCH($B557, 'SD Hold Harmless'!$B:$B, 0)), 0)</f>
        <v>0</v>
      </c>
      <c r="I557" s="154">
        <f>_xlfn.IFNA(INDEX('SD Out of Formula'!J:J, MATCH($B557, 'SD Out of Formula'!$B:$B, 0)), 0)</f>
        <v>0</v>
      </c>
      <c r="J557" s="154">
        <f>_xlfn.IFNA(INDEX('ISD Operating'!P:P, MATCH($B557, 'ISD Operating'!$B:$B, 0)), 0)</f>
        <v>0</v>
      </c>
      <c r="K557" s="154">
        <f>_xlfn.IFNA(INDEX('ISD Operating'!AA:AA, MATCH($B557, 'ISD Operating'!$B:$B, 0)), 0)</f>
        <v>0</v>
      </c>
      <c r="L557" s="154">
        <f>_xlfn.IFNA(INDEX('ISD Operating'!AL:AL, MATCH($B557, 'ISD Operating'!$B:$B, 0)), 0)</f>
        <v>0</v>
      </c>
      <c r="M557" s="154">
        <f>_xlfn.IFNA(INDEX('ISD Operating'!AW:AW, MATCH($B557, 'ISD Operating'!B:B, 0)), 0)</f>
        <v>0</v>
      </c>
      <c r="N557" s="155">
        <f t="shared" si="24"/>
        <v>2445.71</v>
      </c>
      <c r="O557" s="180" t="s">
        <v>1680</v>
      </c>
      <c r="P557" s="180">
        <f t="shared" si="25"/>
        <v>0</v>
      </c>
      <c r="Q557" s="180">
        <f t="shared" si="26"/>
        <v>2445.71</v>
      </c>
      <c r="R557" s="1"/>
    </row>
    <row r="558" spans="1:18" ht="12.75" x14ac:dyDescent="0.2">
      <c r="A558" s="159" t="s">
        <v>1500</v>
      </c>
      <c r="B558" s="152" t="s">
        <v>294</v>
      </c>
      <c r="C558" s="153" t="s">
        <v>6</v>
      </c>
      <c r="D558" s="200" t="s">
        <v>1493</v>
      </c>
      <c r="E558" s="154">
        <f>_xlfn.IFNA(INDEX('SD-ISD Debt,Sinking,Recr'!K:K, MATCH($B558, 'SD-ISD Debt,Sinking,Recr'!$B:$B, 0)), 0)</f>
        <v>4488.17</v>
      </c>
      <c r="F558" s="154">
        <f>_xlfn.IFNA(INDEX('SD-ISD Debt,Sinking,Recr'!V:V, MATCH($B558, 'SD-ISD Debt,Sinking,Recr'!$B:$B, 0)), 0)</f>
        <v>0</v>
      </c>
      <c r="G558" s="154">
        <f>_xlfn.IFNA(INDEX('SD-ISD Debt,Sinking,Recr'!AI:AI, MATCH($B558, 'SD-ISD Debt,Sinking,Recr'!$B:$B, 0)), 0)</f>
        <v>0</v>
      </c>
      <c r="H558" s="154">
        <f>_xlfn.IFNA(INDEX('SD Hold Harmless'!N:N, MATCH($B558, 'SD Hold Harmless'!$B:$B, 0)), 0)</f>
        <v>0</v>
      </c>
      <c r="I558" s="154">
        <f>_xlfn.IFNA(INDEX('SD Out of Formula'!J:J, MATCH($B558, 'SD Out of Formula'!$B:$B, 0)), 0)</f>
        <v>0</v>
      </c>
      <c r="J558" s="154">
        <f>_xlfn.IFNA(INDEX('ISD Operating'!P:P, MATCH($B558, 'ISD Operating'!$B:$B, 0)), 0)</f>
        <v>0</v>
      </c>
      <c r="K558" s="154">
        <f>_xlfn.IFNA(INDEX('ISD Operating'!AA:AA, MATCH($B558, 'ISD Operating'!$B:$B, 0)), 0)</f>
        <v>0</v>
      </c>
      <c r="L558" s="154">
        <f>_xlfn.IFNA(INDEX('ISD Operating'!AL:AL, MATCH($B558, 'ISD Operating'!$B:$B, 0)), 0)</f>
        <v>0</v>
      </c>
      <c r="M558" s="154">
        <f>_xlfn.IFNA(INDEX('ISD Operating'!AW:AW, MATCH($B558, 'ISD Operating'!B:B, 0)), 0)</f>
        <v>0</v>
      </c>
      <c r="N558" s="155">
        <f t="shared" si="24"/>
        <v>4488.17</v>
      </c>
      <c r="O558" s="180" t="s">
        <v>1680</v>
      </c>
      <c r="P558" s="180">
        <f t="shared" si="25"/>
        <v>0</v>
      </c>
      <c r="Q558" s="180">
        <f t="shared" si="26"/>
        <v>4488.17</v>
      </c>
      <c r="R558" s="1"/>
    </row>
    <row r="559" spans="1:18" ht="12.75" x14ac:dyDescent="0.2">
      <c r="A559" s="159" t="s">
        <v>1501</v>
      </c>
      <c r="B559" s="152" t="s">
        <v>325</v>
      </c>
      <c r="C559" s="153" t="s">
        <v>6</v>
      </c>
      <c r="D559" s="200" t="s">
        <v>32</v>
      </c>
      <c r="E559" s="154">
        <f>_xlfn.IFNA(INDEX('SD-ISD Debt,Sinking,Recr'!K:K, MATCH($B559, 'SD-ISD Debt,Sinking,Recr'!$B:$B, 0)), 0)</f>
        <v>0</v>
      </c>
      <c r="F559" s="154">
        <f>_xlfn.IFNA(INDEX('SD-ISD Debt,Sinking,Recr'!V:V, MATCH($B559, 'SD-ISD Debt,Sinking,Recr'!$B:$B, 0)), 0)</f>
        <v>0</v>
      </c>
      <c r="G559" s="154">
        <f>_xlfn.IFNA(INDEX('SD-ISD Debt,Sinking,Recr'!AI:AI, MATCH($B559, 'SD-ISD Debt,Sinking,Recr'!$B:$B, 0)), 0)</f>
        <v>0</v>
      </c>
      <c r="H559" s="154">
        <f>_xlfn.IFNA(INDEX('SD Hold Harmless'!N:N, MATCH($B559, 'SD Hold Harmless'!$B:$B, 0)), 0)</f>
        <v>0</v>
      </c>
      <c r="I559" s="154">
        <f>_xlfn.IFNA(INDEX('SD Out of Formula'!J:J, MATCH($B559, 'SD Out of Formula'!$B:$B, 0)), 0)</f>
        <v>0</v>
      </c>
      <c r="J559" s="154">
        <f>_xlfn.IFNA(INDEX('ISD Operating'!P:P, MATCH($B559, 'ISD Operating'!$B:$B, 0)), 0)</f>
        <v>0</v>
      </c>
      <c r="K559" s="154">
        <f>_xlfn.IFNA(INDEX('ISD Operating'!AA:AA, MATCH($B559, 'ISD Operating'!$B:$B, 0)), 0)</f>
        <v>0</v>
      </c>
      <c r="L559" s="154">
        <f>_xlfn.IFNA(INDEX('ISD Operating'!AL:AL, MATCH($B559, 'ISD Operating'!$B:$B, 0)), 0)</f>
        <v>0</v>
      </c>
      <c r="M559" s="154">
        <f>_xlfn.IFNA(INDEX('ISD Operating'!AW:AW, MATCH($B559, 'ISD Operating'!B:B, 0)), 0)</f>
        <v>0</v>
      </c>
      <c r="N559" s="155">
        <f t="shared" si="24"/>
        <v>0</v>
      </c>
      <c r="O559" s="180" t="s">
        <v>1573</v>
      </c>
      <c r="P559" s="180">
        <f t="shared" si="25"/>
        <v>0</v>
      </c>
      <c r="Q559" s="180">
        <f t="shared" si="26"/>
        <v>0</v>
      </c>
      <c r="R559" s="1"/>
    </row>
    <row r="560" spans="1:18" ht="12.75" x14ac:dyDescent="0.2">
      <c r="A560" s="159" t="s">
        <v>1502</v>
      </c>
      <c r="B560" s="152" t="s">
        <v>403</v>
      </c>
      <c r="C560" s="153" t="s">
        <v>6</v>
      </c>
      <c r="D560" s="200" t="s">
        <v>32</v>
      </c>
      <c r="E560" s="154">
        <f>_xlfn.IFNA(INDEX('SD-ISD Debt,Sinking,Recr'!K:K, MATCH($B560, 'SD-ISD Debt,Sinking,Recr'!$B:$B, 0)), 0)</f>
        <v>6504.56</v>
      </c>
      <c r="F560" s="154">
        <f>_xlfn.IFNA(INDEX('SD-ISD Debt,Sinking,Recr'!V:V, MATCH($B560, 'SD-ISD Debt,Sinking,Recr'!$B:$B, 0)), 0)</f>
        <v>0</v>
      </c>
      <c r="G560" s="154">
        <f>_xlfn.IFNA(INDEX('SD-ISD Debt,Sinking,Recr'!AI:AI, MATCH($B560, 'SD-ISD Debt,Sinking,Recr'!$B:$B, 0)), 0)</f>
        <v>0</v>
      </c>
      <c r="H560" s="154">
        <f>_xlfn.IFNA(INDEX('SD Hold Harmless'!N:N, MATCH($B560, 'SD Hold Harmless'!$B:$B, 0)), 0)</f>
        <v>0</v>
      </c>
      <c r="I560" s="154">
        <f>_xlfn.IFNA(INDEX('SD Out of Formula'!J:J, MATCH($B560, 'SD Out of Formula'!$B:$B, 0)), 0)</f>
        <v>0</v>
      </c>
      <c r="J560" s="154">
        <f>_xlfn.IFNA(INDEX('ISD Operating'!P:P, MATCH($B560, 'ISD Operating'!$B:$B, 0)), 0)</f>
        <v>0</v>
      </c>
      <c r="K560" s="154">
        <f>_xlfn.IFNA(INDEX('ISD Operating'!AA:AA, MATCH($B560, 'ISD Operating'!$B:$B, 0)), 0)</f>
        <v>0</v>
      </c>
      <c r="L560" s="154">
        <f>_xlfn.IFNA(INDEX('ISD Operating'!AL:AL, MATCH($B560, 'ISD Operating'!$B:$B, 0)), 0)</f>
        <v>0</v>
      </c>
      <c r="M560" s="154">
        <f>_xlfn.IFNA(INDEX('ISD Operating'!AW:AW, MATCH($B560, 'ISD Operating'!B:B, 0)), 0)</f>
        <v>0</v>
      </c>
      <c r="N560" s="155">
        <f t="shared" si="24"/>
        <v>6504.56</v>
      </c>
      <c r="O560" s="180" t="s">
        <v>1680</v>
      </c>
      <c r="P560" s="180">
        <f t="shared" si="25"/>
        <v>0</v>
      </c>
      <c r="Q560" s="180">
        <f t="shared" si="26"/>
        <v>6504.56</v>
      </c>
      <c r="R560" s="1"/>
    </row>
    <row r="561" spans="1:18" ht="25.5" x14ac:dyDescent="0.2">
      <c r="A561" s="159" t="s">
        <v>1503</v>
      </c>
      <c r="B561" s="152" t="s">
        <v>404</v>
      </c>
      <c r="C561" s="153" t="s">
        <v>6</v>
      </c>
      <c r="D561" s="200" t="s">
        <v>1504</v>
      </c>
      <c r="E561" s="154">
        <f>_xlfn.IFNA(INDEX('SD-ISD Debt,Sinking,Recr'!K:K, MATCH($B561, 'SD-ISD Debt,Sinking,Recr'!$B:$B, 0)), 0)</f>
        <v>11383.65</v>
      </c>
      <c r="F561" s="154">
        <f>_xlfn.IFNA(INDEX('SD-ISD Debt,Sinking,Recr'!V:V, MATCH($B561, 'SD-ISD Debt,Sinking,Recr'!$B:$B, 0)), 0)</f>
        <v>0</v>
      </c>
      <c r="G561" s="154">
        <f>_xlfn.IFNA(INDEX('SD-ISD Debt,Sinking,Recr'!AI:AI, MATCH($B561, 'SD-ISD Debt,Sinking,Recr'!$B:$B, 0)), 0)</f>
        <v>0</v>
      </c>
      <c r="H561" s="154">
        <f>_xlfn.IFNA(INDEX('SD Hold Harmless'!N:N, MATCH($B561, 'SD Hold Harmless'!$B:$B, 0)), 0)</f>
        <v>0</v>
      </c>
      <c r="I561" s="154">
        <f>_xlfn.IFNA(INDEX('SD Out of Formula'!J:J, MATCH($B561, 'SD Out of Formula'!$B:$B, 0)), 0)</f>
        <v>0</v>
      </c>
      <c r="J561" s="154">
        <f>_xlfn.IFNA(INDEX('ISD Operating'!P:P, MATCH($B561, 'ISD Operating'!$B:$B, 0)), 0)</f>
        <v>0</v>
      </c>
      <c r="K561" s="154">
        <f>_xlfn.IFNA(INDEX('ISD Operating'!AA:AA, MATCH($B561, 'ISD Operating'!$B:$B, 0)), 0)</f>
        <v>0</v>
      </c>
      <c r="L561" s="154">
        <f>_xlfn.IFNA(INDEX('ISD Operating'!AL:AL, MATCH($B561, 'ISD Operating'!$B:$B, 0)), 0)</f>
        <v>0</v>
      </c>
      <c r="M561" s="154">
        <f>_xlfn.IFNA(INDEX('ISD Operating'!AW:AW, MATCH($B561, 'ISD Operating'!B:B, 0)), 0)</f>
        <v>0</v>
      </c>
      <c r="N561" s="155">
        <f t="shared" si="24"/>
        <v>11383.65</v>
      </c>
      <c r="O561" s="180" t="s">
        <v>1680</v>
      </c>
      <c r="P561" s="180">
        <f t="shared" si="25"/>
        <v>0</v>
      </c>
      <c r="Q561" s="180">
        <f t="shared" si="26"/>
        <v>11383.65</v>
      </c>
      <c r="R561" s="1"/>
    </row>
    <row r="562" spans="1:18" ht="25.5" x14ac:dyDescent="0.2">
      <c r="A562" s="159" t="s">
        <v>1505</v>
      </c>
      <c r="B562" s="152" t="s">
        <v>444</v>
      </c>
      <c r="C562" s="153" t="s">
        <v>6</v>
      </c>
      <c r="D562" s="200" t="s">
        <v>1504</v>
      </c>
      <c r="E562" s="154">
        <f>_xlfn.IFNA(INDEX('SD-ISD Debt,Sinking,Recr'!K:K, MATCH($B562, 'SD-ISD Debt,Sinking,Recr'!$B:$B, 0)), 0)</f>
        <v>28173.66</v>
      </c>
      <c r="F562" s="154">
        <f>_xlfn.IFNA(INDEX('SD-ISD Debt,Sinking,Recr'!V:V, MATCH($B562, 'SD-ISD Debt,Sinking,Recr'!$B:$B, 0)), 0)</f>
        <v>0</v>
      </c>
      <c r="G562" s="154">
        <f>_xlfn.IFNA(INDEX('SD-ISD Debt,Sinking,Recr'!AI:AI, MATCH($B562, 'SD-ISD Debt,Sinking,Recr'!$B:$B, 0)), 0)</f>
        <v>0</v>
      </c>
      <c r="H562" s="154">
        <f>_xlfn.IFNA(INDEX('SD Hold Harmless'!N:N, MATCH($B562, 'SD Hold Harmless'!$B:$B, 0)), 0)</f>
        <v>0</v>
      </c>
      <c r="I562" s="154">
        <f>_xlfn.IFNA(INDEX('SD Out of Formula'!J:J, MATCH($B562, 'SD Out of Formula'!$B:$B, 0)), 0)</f>
        <v>0</v>
      </c>
      <c r="J562" s="154">
        <f>_xlfn.IFNA(INDEX('ISD Operating'!P:P, MATCH($B562, 'ISD Operating'!$B:$B, 0)), 0)</f>
        <v>0</v>
      </c>
      <c r="K562" s="154">
        <f>_xlfn.IFNA(INDEX('ISD Operating'!AA:AA, MATCH($B562, 'ISD Operating'!$B:$B, 0)), 0)</f>
        <v>0</v>
      </c>
      <c r="L562" s="154">
        <f>_xlfn.IFNA(INDEX('ISD Operating'!AL:AL, MATCH($B562, 'ISD Operating'!$B:$B, 0)), 0)</f>
        <v>0</v>
      </c>
      <c r="M562" s="154">
        <f>_xlfn.IFNA(INDEX('ISD Operating'!AW:AW, MATCH($B562, 'ISD Operating'!B:B, 0)), 0)</f>
        <v>0</v>
      </c>
      <c r="N562" s="155">
        <f t="shared" si="24"/>
        <v>28173.66</v>
      </c>
      <c r="O562" s="180" t="s">
        <v>1680</v>
      </c>
      <c r="P562" s="180">
        <f t="shared" si="25"/>
        <v>0</v>
      </c>
      <c r="Q562" s="180">
        <f t="shared" si="26"/>
        <v>28173.66</v>
      </c>
      <c r="R562" s="1"/>
    </row>
    <row r="563" spans="1:18" ht="12.75" x14ac:dyDescent="0.2">
      <c r="A563" s="159" t="s">
        <v>1506</v>
      </c>
      <c r="B563" s="152" t="s">
        <v>526</v>
      </c>
      <c r="C563" s="153" t="s">
        <v>6</v>
      </c>
      <c r="D563" s="200" t="s">
        <v>32</v>
      </c>
      <c r="E563" s="154">
        <f>_xlfn.IFNA(INDEX('SD-ISD Debt,Sinking,Recr'!K:K, MATCH($B563, 'SD-ISD Debt,Sinking,Recr'!$B:$B, 0)), 0)</f>
        <v>146800.09</v>
      </c>
      <c r="F563" s="154">
        <f>_xlfn.IFNA(INDEX('SD-ISD Debt,Sinking,Recr'!V:V, MATCH($B563, 'SD-ISD Debt,Sinking,Recr'!$B:$B, 0)), 0)</f>
        <v>0</v>
      </c>
      <c r="G563" s="154">
        <f>_xlfn.IFNA(INDEX('SD-ISD Debt,Sinking,Recr'!AI:AI, MATCH($B563, 'SD-ISD Debt,Sinking,Recr'!$B:$B, 0)), 0)</f>
        <v>0</v>
      </c>
      <c r="H563" s="154">
        <f>_xlfn.IFNA(INDEX('SD Hold Harmless'!N:N, MATCH($B563, 'SD Hold Harmless'!$B:$B, 0)), 0)</f>
        <v>0</v>
      </c>
      <c r="I563" s="154">
        <f>_xlfn.IFNA(INDEX('SD Out of Formula'!J:J, MATCH($B563, 'SD Out of Formula'!$B:$B, 0)), 0)</f>
        <v>0</v>
      </c>
      <c r="J563" s="154">
        <f>_xlfn.IFNA(INDEX('ISD Operating'!P:P, MATCH($B563, 'ISD Operating'!$B:$B, 0)), 0)</f>
        <v>0</v>
      </c>
      <c r="K563" s="154">
        <f>_xlfn.IFNA(INDEX('ISD Operating'!AA:AA, MATCH($B563, 'ISD Operating'!$B:$B, 0)), 0)</f>
        <v>0</v>
      </c>
      <c r="L563" s="154">
        <f>_xlfn.IFNA(INDEX('ISD Operating'!AL:AL, MATCH($B563, 'ISD Operating'!$B:$B, 0)), 0)</f>
        <v>0</v>
      </c>
      <c r="M563" s="154">
        <f>_xlfn.IFNA(INDEX('ISD Operating'!AW:AW, MATCH($B563, 'ISD Operating'!B:B, 0)), 0)</f>
        <v>0</v>
      </c>
      <c r="N563" s="155">
        <f t="shared" si="24"/>
        <v>146800.09</v>
      </c>
      <c r="O563" s="180" t="s">
        <v>1680</v>
      </c>
      <c r="P563" s="180">
        <f t="shared" si="25"/>
        <v>0</v>
      </c>
      <c r="Q563" s="180">
        <f t="shared" si="26"/>
        <v>146800.09</v>
      </c>
      <c r="R563" s="1"/>
    </row>
    <row r="564" spans="1:18" ht="12.75" x14ac:dyDescent="0.2">
      <c r="A564" s="159" t="s">
        <v>1507</v>
      </c>
      <c r="B564" s="152" t="s">
        <v>74</v>
      </c>
      <c r="C564" s="153" t="s">
        <v>6</v>
      </c>
      <c r="D564" s="200" t="s">
        <v>32</v>
      </c>
      <c r="E564" s="154">
        <f>_xlfn.IFNA(INDEX('SD-ISD Debt,Sinking,Recr'!K:K, MATCH($B564, 'SD-ISD Debt,Sinking,Recr'!$B:$B, 0)), 0)</f>
        <v>0</v>
      </c>
      <c r="F564" s="154">
        <f>_xlfn.IFNA(INDEX('SD-ISD Debt,Sinking,Recr'!V:V, MATCH($B564, 'SD-ISD Debt,Sinking,Recr'!$B:$B, 0)), 0)</f>
        <v>0</v>
      </c>
      <c r="G564" s="154">
        <f>_xlfn.IFNA(INDEX('SD-ISD Debt,Sinking,Recr'!AI:AI, MATCH($B564, 'SD-ISD Debt,Sinking,Recr'!$B:$B, 0)), 0)</f>
        <v>0</v>
      </c>
      <c r="H564" s="154">
        <f>_xlfn.IFNA(INDEX('SD Hold Harmless'!N:N, MATCH($B564, 'SD Hold Harmless'!$B:$B, 0)), 0)</f>
        <v>0</v>
      </c>
      <c r="I564" s="154">
        <f>_xlfn.IFNA(INDEX('SD Out of Formula'!J:J, MATCH($B564, 'SD Out of Formula'!$B:$B, 0)), 0)</f>
        <v>0</v>
      </c>
      <c r="J564" s="154">
        <f>_xlfn.IFNA(INDEX('ISD Operating'!P:P, MATCH($B564, 'ISD Operating'!$B:$B, 0)), 0)</f>
        <v>0</v>
      </c>
      <c r="K564" s="154">
        <f>_xlfn.IFNA(INDEX('ISD Operating'!AA:AA, MATCH($B564, 'ISD Operating'!$B:$B, 0)), 0)</f>
        <v>0</v>
      </c>
      <c r="L564" s="154">
        <f>_xlfn.IFNA(INDEX('ISD Operating'!AL:AL, MATCH($B564, 'ISD Operating'!$B:$B, 0)), 0)</f>
        <v>0</v>
      </c>
      <c r="M564" s="154">
        <f>_xlfn.IFNA(INDEX('ISD Operating'!AW:AW, MATCH($B564, 'ISD Operating'!B:B, 0)), 0)</f>
        <v>0</v>
      </c>
      <c r="N564" s="155">
        <f t="shared" si="24"/>
        <v>0</v>
      </c>
      <c r="O564" s="180" t="s">
        <v>1573</v>
      </c>
      <c r="P564" s="180">
        <f t="shared" si="25"/>
        <v>0</v>
      </c>
      <c r="Q564" s="180">
        <f t="shared" si="26"/>
        <v>0</v>
      </c>
      <c r="R564" s="1"/>
    </row>
    <row r="565" spans="1:18" ht="51" x14ac:dyDescent="0.2">
      <c r="A565" s="159" t="s">
        <v>798</v>
      </c>
      <c r="B565" s="152" t="s">
        <v>647</v>
      </c>
      <c r="C565" s="153" t="s">
        <v>29</v>
      </c>
      <c r="D565" s="200" t="s">
        <v>799</v>
      </c>
      <c r="E565" s="154">
        <f>_xlfn.IFNA(INDEX('SD-ISD Debt,Sinking,Recr'!K:K, MATCH($B565, 'SD-ISD Debt,Sinking,Recr'!$B:$B, 0)), 0)</f>
        <v>0</v>
      </c>
      <c r="F565" s="154">
        <f>_xlfn.IFNA(INDEX('SD-ISD Debt,Sinking,Recr'!V:V, MATCH($B565, 'SD-ISD Debt,Sinking,Recr'!$B:$B, 0)), 0)</f>
        <v>0</v>
      </c>
      <c r="G565" s="154">
        <f>_xlfn.IFNA(INDEX('SD-ISD Debt,Sinking,Recr'!AI:AI, MATCH($B565, 'SD-ISD Debt,Sinking,Recr'!$B:$B, 0)), 0)</f>
        <v>0</v>
      </c>
      <c r="H565" s="154">
        <f>_xlfn.IFNA(INDEX('SD Hold Harmless'!N:N, MATCH($B565, 'SD Hold Harmless'!$B:$B, 0)), 0)</f>
        <v>0</v>
      </c>
      <c r="I565" s="154">
        <f>_xlfn.IFNA(INDEX('SD Out of Formula'!J:J, MATCH($B565, 'SD Out of Formula'!$B:$B, 0)), 0)</f>
        <v>0</v>
      </c>
      <c r="J565" s="154">
        <f>_xlfn.IFNA(INDEX('ISD Operating'!P:P, MATCH($B565, 'ISD Operating'!$B:$B, 0)), 0)</f>
        <v>12961.45</v>
      </c>
      <c r="K565" s="154">
        <f>_xlfn.IFNA(INDEX('ISD Operating'!AA:AA, MATCH($B565, 'ISD Operating'!$B:$B, 0)), 0)</f>
        <v>513955.61</v>
      </c>
      <c r="L565" s="154">
        <f>_xlfn.IFNA(INDEX('ISD Operating'!AL:AL, MATCH($B565, 'ISD Operating'!$B:$B, 0)), 0)</f>
        <v>0</v>
      </c>
      <c r="M565" s="154">
        <f>_xlfn.IFNA(INDEX('ISD Operating'!AW:AW, MATCH($B565, 'ISD Operating'!B:B, 0)), 0)</f>
        <v>0</v>
      </c>
      <c r="N565" s="155">
        <f t="shared" si="24"/>
        <v>526917.05999999994</v>
      </c>
      <c r="O565" s="180" t="s">
        <v>1679</v>
      </c>
      <c r="P565" s="180">
        <f t="shared" si="25"/>
        <v>526917.05999999994</v>
      </c>
      <c r="Q565" s="180">
        <f t="shared" si="26"/>
        <v>0</v>
      </c>
      <c r="R565" s="1"/>
    </row>
    <row r="566" spans="1:18" ht="12.75" x14ac:dyDescent="0.2">
      <c r="A566" s="159" t="s">
        <v>1508</v>
      </c>
      <c r="B566" s="152" t="s">
        <v>48</v>
      </c>
      <c r="C566" s="153" t="s">
        <v>6</v>
      </c>
      <c r="D566" s="200" t="s">
        <v>47</v>
      </c>
      <c r="E566" s="154">
        <f>_xlfn.IFNA(INDEX('SD-ISD Debt,Sinking,Recr'!K:K, MATCH($B566, 'SD-ISD Debt,Sinking,Recr'!$B:$B, 0)), 0)</f>
        <v>28611.99</v>
      </c>
      <c r="F566" s="154">
        <f>_xlfn.IFNA(INDEX('SD-ISD Debt,Sinking,Recr'!V:V, MATCH($B566, 'SD-ISD Debt,Sinking,Recr'!$B:$B, 0)), 0)</f>
        <v>19150.07</v>
      </c>
      <c r="G566" s="154">
        <f>_xlfn.IFNA(INDEX('SD-ISD Debt,Sinking,Recr'!AI:AI, MATCH($B566, 'SD-ISD Debt,Sinking,Recr'!$B:$B, 0)), 0)</f>
        <v>0</v>
      </c>
      <c r="H566" s="154">
        <f>_xlfn.IFNA(INDEX('SD Hold Harmless'!N:N, MATCH($B566, 'SD Hold Harmless'!$B:$B, 0)), 0)</f>
        <v>35306.769999999997</v>
      </c>
      <c r="I566" s="154">
        <f>_xlfn.IFNA(INDEX('SD Out of Formula'!J:J, MATCH($B566, 'SD Out of Formula'!$B:$B, 0)), 0)</f>
        <v>0</v>
      </c>
      <c r="J566" s="154">
        <f>_xlfn.IFNA(INDEX('ISD Operating'!P:P, MATCH($B566, 'ISD Operating'!$B:$B, 0)), 0)</f>
        <v>0</v>
      </c>
      <c r="K566" s="154">
        <f>_xlfn.IFNA(INDEX('ISD Operating'!AA:AA, MATCH($B566, 'ISD Operating'!$B:$B, 0)), 0)</f>
        <v>0</v>
      </c>
      <c r="L566" s="154">
        <f>_xlfn.IFNA(INDEX('ISD Operating'!AL:AL, MATCH($B566, 'ISD Operating'!$B:$B, 0)), 0)</f>
        <v>0</v>
      </c>
      <c r="M566" s="154">
        <f>_xlfn.IFNA(INDEX('ISD Operating'!AW:AW, MATCH($B566, 'ISD Operating'!B:B, 0)), 0)</f>
        <v>0</v>
      </c>
      <c r="N566" s="155">
        <f t="shared" si="24"/>
        <v>83068.829999999987</v>
      </c>
      <c r="O566" s="180" t="s">
        <v>1679</v>
      </c>
      <c r="P566" s="180">
        <f t="shared" si="25"/>
        <v>83068.829999999987</v>
      </c>
      <c r="Q566" s="180">
        <f t="shared" si="26"/>
        <v>0</v>
      </c>
      <c r="R566" s="1"/>
    </row>
    <row r="567" spans="1:18" ht="12.75" x14ac:dyDescent="0.2">
      <c r="A567" s="159" t="s">
        <v>1509</v>
      </c>
      <c r="B567" s="152" t="s">
        <v>679</v>
      </c>
      <c r="C567" s="153" t="s">
        <v>6</v>
      </c>
      <c r="D567" s="200" t="s">
        <v>47</v>
      </c>
      <c r="E567" s="154">
        <f>_xlfn.IFNA(INDEX('SD-ISD Debt,Sinking,Recr'!K:K, MATCH($B567, 'SD-ISD Debt,Sinking,Recr'!$B:$B, 0)), 0)</f>
        <v>0</v>
      </c>
      <c r="F567" s="154">
        <f>_xlfn.IFNA(INDEX('SD-ISD Debt,Sinking,Recr'!V:V, MATCH($B567, 'SD-ISD Debt,Sinking,Recr'!$B:$B, 0)), 0)</f>
        <v>0</v>
      </c>
      <c r="G567" s="154">
        <f>_xlfn.IFNA(INDEX('SD-ISD Debt,Sinking,Recr'!AI:AI, MATCH($B567, 'SD-ISD Debt,Sinking,Recr'!$B:$B, 0)), 0)</f>
        <v>0</v>
      </c>
      <c r="H567" s="154">
        <f>_xlfn.IFNA(INDEX('SD Hold Harmless'!N:N, MATCH($B567, 'SD Hold Harmless'!$B:$B, 0)), 0)</f>
        <v>0</v>
      </c>
      <c r="I567" s="154">
        <f>_xlfn.IFNA(INDEX('SD Out of Formula'!J:J, MATCH($B567, 'SD Out of Formula'!$B:$B, 0)), 0)</f>
        <v>0</v>
      </c>
      <c r="J567" s="154">
        <f>_xlfn.IFNA(INDEX('ISD Operating'!P:P, MATCH($B567, 'ISD Operating'!$B:$B, 0)), 0)</f>
        <v>0</v>
      </c>
      <c r="K567" s="154">
        <f>_xlfn.IFNA(INDEX('ISD Operating'!AA:AA, MATCH($B567, 'ISD Operating'!$B:$B, 0)), 0)</f>
        <v>0</v>
      </c>
      <c r="L567" s="154">
        <f>_xlfn.IFNA(INDEX('ISD Operating'!AL:AL, MATCH($B567, 'ISD Operating'!$B:$B, 0)), 0)</f>
        <v>0</v>
      </c>
      <c r="M567" s="154">
        <f>_xlfn.IFNA(INDEX('ISD Operating'!AW:AW, MATCH($B567, 'ISD Operating'!B:B, 0)), 0)</f>
        <v>0</v>
      </c>
      <c r="N567" s="155">
        <f t="shared" si="24"/>
        <v>0</v>
      </c>
      <c r="O567" s="180" t="s">
        <v>1573</v>
      </c>
      <c r="P567" s="180">
        <f t="shared" si="25"/>
        <v>0</v>
      </c>
      <c r="Q567" s="180">
        <f t="shared" si="26"/>
        <v>0</v>
      </c>
      <c r="R567" s="1"/>
    </row>
    <row r="568" spans="1:18" ht="38.25" x14ac:dyDescent="0.2">
      <c r="A568" s="159" t="s">
        <v>1510</v>
      </c>
      <c r="B568" s="152" t="s">
        <v>184</v>
      </c>
      <c r="C568" s="153" t="s">
        <v>6</v>
      </c>
      <c r="D568" s="200" t="s">
        <v>1511</v>
      </c>
      <c r="E568" s="154">
        <f>_xlfn.IFNA(INDEX('SD-ISD Debt,Sinking,Recr'!K:K, MATCH($B568, 'SD-ISD Debt,Sinking,Recr'!$B:$B, 0)), 0)</f>
        <v>146864.32000000001</v>
      </c>
      <c r="F568" s="154">
        <f>_xlfn.IFNA(INDEX('SD-ISD Debt,Sinking,Recr'!V:V, MATCH($B568, 'SD-ISD Debt,Sinking,Recr'!$B:$B, 0)), 0)</f>
        <v>5175.29</v>
      </c>
      <c r="G568" s="154">
        <f>_xlfn.IFNA(INDEX('SD-ISD Debt,Sinking,Recr'!AI:AI, MATCH($B568, 'SD-ISD Debt,Sinking,Recr'!$B:$B, 0)), 0)</f>
        <v>0</v>
      </c>
      <c r="H568" s="154">
        <f>_xlfn.IFNA(INDEX('SD Hold Harmless'!N:N, MATCH($B568, 'SD Hold Harmless'!$B:$B, 0)), 0)</f>
        <v>0</v>
      </c>
      <c r="I568" s="154">
        <f>_xlfn.IFNA(INDEX('SD Out of Formula'!J:J, MATCH($B568, 'SD Out of Formula'!$B:$B, 0)), 0)</f>
        <v>0</v>
      </c>
      <c r="J568" s="154">
        <f>_xlfn.IFNA(INDEX('ISD Operating'!P:P, MATCH($B568, 'ISD Operating'!$B:$B, 0)), 0)</f>
        <v>0</v>
      </c>
      <c r="K568" s="154">
        <f>_xlfn.IFNA(INDEX('ISD Operating'!AA:AA, MATCH($B568, 'ISD Operating'!$B:$B, 0)), 0)</f>
        <v>0</v>
      </c>
      <c r="L568" s="154">
        <f>_xlfn.IFNA(INDEX('ISD Operating'!AL:AL, MATCH($B568, 'ISD Operating'!$B:$B, 0)), 0)</f>
        <v>0</v>
      </c>
      <c r="M568" s="154">
        <f>_xlfn.IFNA(INDEX('ISD Operating'!AW:AW, MATCH($B568, 'ISD Operating'!B:B, 0)), 0)</f>
        <v>0</v>
      </c>
      <c r="N568" s="155">
        <f t="shared" si="24"/>
        <v>152039.61000000002</v>
      </c>
      <c r="O568" s="180" t="s">
        <v>1680</v>
      </c>
      <c r="P568" s="180">
        <f t="shared" si="25"/>
        <v>0</v>
      </c>
      <c r="Q568" s="180">
        <f t="shared" si="26"/>
        <v>152039.61000000002</v>
      </c>
      <c r="R568" s="1"/>
    </row>
    <row r="569" spans="1:18" ht="38.25" x14ac:dyDescent="0.2">
      <c r="A569" s="159" t="s">
        <v>1512</v>
      </c>
      <c r="B569" s="152" t="s">
        <v>230</v>
      </c>
      <c r="C569" s="153" t="s">
        <v>6</v>
      </c>
      <c r="D569" s="200" t="s">
        <v>1513</v>
      </c>
      <c r="E569" s="154">
        <f>_xlfn.IFNA(INDEX('SD-ISD Debt,Sinking,Recr'!K:K, MATCH($B569, 'SD-ISD Debt,Sinking,Recr'!$B:$B, 0)), 0)</f>
        <v>192448.11</v>
      </c>
      <c r="F569" s="154">
        <f>_xlfn.IFNA(INDEX('SD-ISD Debt,Sinking,Recr'!V:V, MATCH($B569, 'SD-ISD Debt,Sinking,Recr'!$B:$B, 0)), 0)</f>
        <v>0</v>
      </c>
      <c r="G569" s="154">
        <f>_xlfn.IFNA(INDEX('SD-ISD Debt,Sinking,Recr'!AI:AI, MATCH($B569, 'SD-ISD Debt,Sinking,Recr'!$B:$B, 0)), 0)</f>
        <v>0</v>
      </c>
      <c r="H569" s="154">
        <f>_xlfn.IFNA(INDEX('SD Hold Harmless'!N:N, MATCH($B569, 'SD Hold Harmless'!$B:$B, 0)), 0)</f>
        <v>0</v>
      </c>
      <c r="I569" s="154">
        <f>_xlfn.IFNA(INDEX('SD Out of Formula'!J:J, MATCH($B569, 'SD Out of Formula'!$B:$B, 0)), 0)</f>
        <v>0</v>
      </c>
      <c r="J569" s="154">
        <f>_xlfn.IFNA(INDEX('ISD Operating'!P:P, MATCH($B569, 'ISD Operating'!$B:$B, 0)), 0)</f>
        <v>0</v>
      </c>
      <c r="K569" s="154">
        <f>_xlfn.IFNA(INDEX('ISD Operating'!AA:AA, MATCH($B569, 'ISD Operating'!$B:$B, 0)), 0)</f>
        <v>0</v>
      </c>
      <c r="L569" s="154">
        <f>_xlfn.IFNA(INDEX('ISD Operating'!AL:AL, MATCH($B569, 'ISD Operating'!$B:$B, 0)), 0)</f>
        <v>0</v>
      </c>
      <c r="M569" s="154">
        <f>_xlfn.IFNA(INDEX('ISD Operating'!AW:AW, MATCH($B569, 'ISD Operating'!B:B, 0)), 0)</f>
        <v>0</v>
      </c>
      <c r="N569" s="155">
        <f t="shared" si="24"/>
        <v>192448.11</v>
      </c>
      <c r="O569" s="180" t="s">
        <v>1680</v>
      </c>
      <c r="P569" s="180">
        <f t="shared" si="25"/>
        <v>0</v>
      </c>
      <c r="Q569" s="180">
        <f t="shared" si="26"/>
        <v>192448.11</v>
      </c>
      <c r="R569" s="1"/>
    </row>
    <row r="570" spans="1:18" ht="12.75" x14ac:dyDescent="0.2">
      <c r="A570" s="159" t="s">
        <v>1514</v>
      </c>
      <c r="B570" s="152" t="s">
        <v>410</v>
      </c>
      <c r="C570" s="153" t="s">
        <v>6</v>
      </c>
      <c r="D570" s="200" t="s">
        <v>1515</v>
      </c>
      <c r="E570" s="154">
        <f>_xlfn.IFNA(INDEX('SD-ISD Debt,Sinking,Recr'!K:K, MATCH($B570, 'SD-ISD Debt,Sinking,Recr'!$B:$B, 0)), 0)</f>
        <v>0</v>
      </c>
      <c r="F570" s="154">
        <f>_xlfn.IFNA(INDEX('SD-ISD Debt,Sinking,Recr'!V:V, MATCH($B570, 'SD-ISD Debt,Sinking,Recr'!$B:$B, 0)), 0)</f>
        <v>0</v>
      </c>
      <c r="G570" s="154">
        <f>_xlfn.IFNA(INDEX('SD-ISD Debt,Sinking,Recr'!AI:AI, MATCH($B570, 'SD-ISD Debt,Sinking,Recr'!$B:$B, 0)), 0)</f>
        <v>181.49</v>
      </c>
      <c r="H570" s="154">
        <f>_xlfn.IFNA(INDEX('SD Hold Harmless'!N:N, MATCH($B570, 'SD Hold Harmless'!$B:$B, 0)), 0)</f>
        <v>0</v>
      </c>
      <c r="I570" s="154">
        <f>_xlfn.IFNA(INDEX('SD Out of Formula'!J:J, MATCH($B570, 'SD Out of Formula'!$B:$B, 0)), 0)</f>
        <v>0</v>
      </c>
      <c r="J570" s="154">
        <f>_xlfn.IFNA(INDEX('ISD Operating'!P:P, MATCH($B570, 'ISD Operating'!$B:$B, 0)), 0)</f>
        <v>0</v>
      </c>
      <c r="K570" s="154">
        <f>_xlfn.IFNA(INDEX('ISD Operating'!AA:AA, MATCH($B570, 'ISD Operating'!$B:$B, 0)), 0)</f>
        <v>0</v>
      </c>
      <c r="L570" s="154">
        <f>_xlfn.IFNA(INDEX('ISD Operating'!AL:AL, MATCH($B570, 'ISD Operating'!$B:$B, 0)), 0)</f>
        <v>0</v>
      </c>
      <c r="M570" s="154">
        <f>_xlfn.IFNA(INDEX('ISD Operating'!AW:AW, MATCH($B570, 'ISD Operating'!B:B, 0)), 0)</f>
        <v>0</v>
      </c>
      <c r="N570" s="155">
        <f t="shared" si="24"/>
        <v>181.49</v>
      </c>
      <c r="O570" s="180" t="s">
        <v>1679</v>
      </c>
      <c r="P570" s="180">
        <f t="shared" si="25"/>
        <v>181.49</v>
      </c>
      <c r="Q570" s="180">
        <f t="shared" si="26"/>
        <v>0</v>
      </c>
      <c r="R570" s="1"/>
    </row>
    <row r="571" spans="1:18" ht="38.25" x14ac:dyDescent="0.2">
      <c r="A571" s="159" t="s">
        <v>1516</v>
      </c>
      <c r="B571" s="152" t="s">
        <v>424</v>
      </c>
      <c r="C571" s="153" t="s">
        <v>6</v>
      </c>
      <c r="D571" s="200" t="s">
        <v>1511</v>
      </c>
      <c r="E571" s="154">
        <f>_xlfn.IFNA(INDEX('SD-ISD Debt,Sinking,Recr'!K:K, MATCH($B571, 'SD-ISD Debt,Sinking,Recr'!$B:$B, 0)), 0)</f>
        <v>0</v>
      </c>
      <c r="F571" s="154">
        <f>_xlfn.IFNA(INDEX('SD-ISD Debt,Sinking,Recr'!V:V, MATCH($B571, 'SD-ISD Debt,Sinking,Recr'!$B:$B, 0)), 0)</f>
        <v>0</v>
      </c>
      <c r="G571" s="154">
        <f>_xlfn.IFNA(INDEX('SD-ISD Debt,Sinking,Recr'!AI:AI, MATCH($B571, 'SD-ISD Debt,Sinking,Recr'!$B:$B, 0)), 0)</f>
        <v>0</v>
      </c>
      <c r="H571" s="154">
        <f>_xlfn.IFNA(INDEX('SD Hold Harmless'!N:N, MATCH($B571, 'SD Hold Harmless'!$B:$B, 0)), 0)</f>
        <v>0</v>
      </c>
      <c r="I571" s="154">
        <f>_xlfn.IFNA(INDEX('SD Out of Formula'!J:J, MATCH($B571, 'SD Out of Formula'!$B:$B, 0)), 0)</f>
        <v>0</v>
      </c>
      <c r="J571" s="154">
        <f>_xlfn.IFNA(INDEX('ISD Operating'!P:P, MATCH($B571, 'ISD Operating'!$B:$B, 0)), 0)</f>
        <v>0</v>
      </c>
      <c r="K571" s="154">
        <f>_xlfn.IFNA(INDEX('ISD Operating'!AA:AA, MATCH($B571, 'ISD Operating'!$B:$B, 0)), 0)</f>
        <v>0</v>
      </c>
      <c r="L571" s="154">
        <f>_xlfn.IFNA(INDEX('ISD Operating'!AL:AL, MATCH($B571, 'ISD Operating'!$B:$B, 0)), 0)</f>
        <v>0</v>
      </c>
      <c r="M571" s="154">
        <f>_xlfn.IFNA(INDEX('ISD Operating'!AW:AW, MATCH($B571, 'ISD Operating'!B:B, 0)), 0)</f>
        <v>0</v>
      </c>
      <c r="N571" s="155">
        <f t="shared" si="24"/>
        <v>0</v>
      </c>
      <c r="O571" s="180" t="s">
        <v>1573</v>
      </c>
      <c r="P571" s="180">
        <f t="shared" si="25"/>
        <v>0</v>
      </c>
      <c r="Q571" s="180">
        <f t="shared" si="26"/>
        <v>0</v>
      </c>
      <c r="R571" s="1"/>
    </row>
    <row r="572" spans="1:18" ht="38.25" x14ac:dyDescent="0.2">
      <c r="A572" s="159" t="s">
        <v>1517</v>
      </c>
      <c r="B572" s="152" t="s">
        <v>460</v>
      </c>
      <c r="C572" s="153" t="s">
        <v>6</v>
      </c>
      <c r="D572" s="200" t="s">
        <v>1518</v>
      </c>
      <c r="E572" s="154">
        <f>_xlfn.IFNA(INDEX('SD-ISD Debt,Sinking,Recr'!K:K, MATCH($B572, 'SD-ISD Debt,Sinking,Recr'!$B:$B, 0)), 0)</f>
        <v>391780.16</v>
      </c>
      <c r="F572" s="154">
        <f>_xlfn.IFNA(INDEX('SD-ISD Debt,Sinking,Recr'!V:V, MATCH($B572, 'SD-ISD Debt,Sinking,Recr'!$B:$B, 0)), 0)</f>
        <v>0</v>
      </c>
      <c r="G572" s="154">
        <f>_xlfn.IFNA(INDEX('SD-ISD Debt,Sinking,Recr'!AI:AI, MATCH($B572, 'SD-ISD Debt,Sinking,Recr'!$B:$B, 0)), 0)</f>
        <v>0</v>
      </c>
      <c r="H572" s="154">
        <f>_xlfn.IFNA(INDEX('SD Hold Harmless'!N:N, MATCH($B572, 'SD Hold Harmless'!$B:$B, 0)), 0)</f>
        <v>0</v>
      </c>
      <c r="I572" s="154">
        <f>_xlfn.IFNA(INDEX('SD Out of Formula'!J:J, MATCH($B572, 'SD Out of Formula'!$B:$B, 0)), 0)</f>
        <v>0</v>
      </c>
      <c r="J572" s="154">
        <f>_xlfn.IFNA(INDEX('ISD Operating'!P:P, MATCH($B572, 'ISD Operating'!$B:$B, 0)), 0)</f>
        <v>0</v>
      </c>
      <c r="K572" s="154">
        <f>_xlfn.IFNA(INDEX('ISD Operating'!AA:AA, MATCH($B572, 'ISD Operating'!$B:$B, 0)), 0)</f>
        <v>0</v>
      </c>
      <c r="L572" s="154">
        <f>_xlfn.IFNA(INDEX('ISD Operating'!AL:AL, MATCH($B572, 'ISD Operating'!$B:$B, 0)), 0)</f>
        <v>0</v>
      </c>
      <c r="M572" s="154">
        <f>_xlfn.IFNA(INDEX('ISD Operating'!AW:AW, MATCH($B572, 'ISD Operating'!B:B, 0)), 0)</f>
        <v>0</v>
      </c>
      <c r="N572" s="155">
        <f t="shared" si="24"/>
        <v>391780.16</v>
      </c>
      <c r="O572" s="180" t="s">
        <v>1679</v>
      </c>
      <c r="P572" s="180">
        <f t="shared" si="25"/>
        <v>391780.16</v>
      </c>
      <c r="Q572" s="180">
        <f t="shared" si="26"/>
        <v>0</v>
      </c>
      <c r="R572" s="1"/>
    </row>
    <row r="573" spans="1:18" ht="12.75" x14ac:dyDescent="0.2">
      <c r="A573" s="159" t="s">
        <v>1519</v>
      </c>
      <c r="B573" s="152" t="s">
        <v>574</v>
      </c>
      <c r="C573" s="153" t="s">
        <v>6</v>
      </c>
      <c r="D573" s="200" t="s">
        <v>47</v>
      </c>
      <c r="E573" s="154">
        <f>_xlfn.IFNA(INDEX('SD-ISD Debt,Sinking,Recr'!K:K, MATCH($B573, 'SD-ISD Debt,Sinking,Recr'!$B:$B, 0)), 0)</f>
        <v>218350.55</v>
      </c>
      <c r="F573" s="154">
        <f>_xlfn.IFNA(INDEX('SD-ISD Debt,Sinking,Recr'!V:V, MATCH($B573, 'SD-ISD Debt,Sinking,Recr'!$B:$B, 0)), 0)</f>
        <v>12064.73</v>
      </c>
      <c r="G573" s="154">
        <f>_xlfn.IFNA(INDEX('SD-ISD Debt,Sinking,Recr'!AI:AI, MATCH($B573, 'SD-ISD Debt,Sinking,Recr'!$B:$B, 0)), 0)</f>
        <v>17237.91</v>
      </c>
      <c r="H573" s="154">
        <f>_xlfn.IFNA(INDEX('SD Hold Harmless'!N:N, MATCH($B573, 'SD Hold Harmless'!$B:$B, 0)), 0)</f>
        <v>0</v>
      </c>
      <c r="I573" s="154">
        <f>_xlfn.IFNA(INDEX('SD Out of Formula'!J:J, MATCH($B573, 'SD Out of Formula'!$B:$B, 0)), 0)</f>
        <v>0</v>
      </c>
      <c r="J573" s="154">
        <f>_xlfn.IFNA(INDEX('ISD Operating'!P:P, MATCH($B573, 'ISD Operating'!$B:$B, 0)), 0)</f>
        <v>0</v>
      </c>
      <c r="K573" s="154">
        <f>_xlfn.IFNA(INDEX('ISD Operating'!AA:AA, MATCH($B573, 'ISD Operating'!$B:$B, 0)), 0)</f>
        <v>0</v>
      </c>
      <c r="L573" s="154">
        <f>_xlfn.IFNA(INDEX('ISD Operating'!AL:AL, MATCH($B573, 'ISD Operating'!$B:$B, 0)), 0)</f>
        <v>0</v>
      </c>
      <c r="M573" s="154">
        <f>_xlfn.IFNA(INDEX('ISD Operating'!AW:AW, MATCH($B573, 'ISD Operating'!B:B, 0)), 0)</f>
        <v>0</v>
      </c>
      <c r="N573" s="155">
        <f t="shared" si="24"/>
        <v>247653.19</v>
      </c>
      <c r="O573" s="180" t="s">
        <v>1679</v>
      </c>
      <c r="P573" s="180">
        <f t="shared" si="25"/>
        <v>247653.19</v>
      </c>
      <c r="Q573" s="180">
        <f t="shared" si="26"/>
        <v>0</v>
      </c>
      <c r="R573" s="1"/>
    </row>
    <row r="574" spans="1:18" ht="38.25" x14ac:dyDescent="0.2">
      <c r="A574" s="159" t="s">
        <v>1520</v>
      </c>
      <c r="B574" s="152" t="s">
        <v>671</v>
      </c>
      <c r="C574" s="153" t="s">
        <v>6</v>
      </c>
      <c r="D574" s="200" t="s">
        <v>1513</v>
      </c>
      <c r="E574" s="154">
        <f>_xlfn.IFNA(INDEX('SD-ISD Debt,Sinking,Recr'!K:K, MATCH($B574, 'SD-ISD Debt,Sinking,Recr'!$B:$B, 0)), 0)</f>
        <v>48819.27</v>
      </c>
      <c r="F574" s="154">
        <f>_xlfn.IFNA(INDEX('SD-ISD Debt,Sinking,Recr'!V:V, MATCH($B574, 'SD-ISD Debt,Sinking,Recr'!$B:$B, 0)), 0)</f>
        <v>0</v>
      </c>
      <c r="G574" s="154">
        <f>_xlfn.IFNA(INDEX('SD-ISD Debt,Sinking,Recr'!AI:AI, MATCH($B574, 'SD-ISD Debt,Sinking,Recr'!$B:$B, 0)), 0)</f>
        <v>3762.02</v>
      </c>
      <c r="H574" s="154">
        <f>_xlfn.IFNA(INDEX('SD Hold Harmless'!N:N, MATCH($B574, 'SD Hold Harmless'!$B:$B, 0)), 0)</f>
        <v>0</v>
      </c>
      <c r="I574" s="154">
        <f>_xlfn.IFNA(INDEX('SD Out of Formula'!J:J, MATCH($B574, 'SD Out of Formula'!$B:$B, 0)), 0)</f>
        <v>0</v>
      </c>
      <c r="J574" s="154">
        <f>_xlfn.IFNA(INDEX('ISD Operating'!P:P, MATCH($B574, 'ISD Operating'!$B:$B, 0)), 0)</f>
        <v>0</v>
      </c>
      <c r="K574" s="154">
        <f>_xlfn.IFNA(INDEX('ISD Operating'!AA:AA, MATCH($B574, 'ISD Operating'!$B:$B, 0)), 0)</f>
        <v>0</v>
      </c>
      <c r="L574" s="154">
        <f>_xlfn.IFNA(INDEX('ISD Operating'!AL:AL, MATCH($B574, 'ISD Operating'!$B:$B, 0)), 0)</f>
        <v>0</v>
      </c>
      <c r="M574" s="154">
        <f>_xlfn.IFNA(INDEX('ISD Operating'!AW:AW, MATCH($B574, 'ISD Operating'!B:B, 0)), 0)</f>
        <v>0</v>
      </c>
      <c r="N574" s="155">
        <f t="shared" si="24"/>
        <v>52581.289999999994</v>
      </c>
      <c r="O574" s="180" t="s">
        <v>1680</v>
      </c>
      <c r="P574" s="180">
        <f t="shared" si="25"/>
        <v>0</v>
      </c>
      <c r="Q574" s="180">
        <f t="shared" si="26"/>
        <v>52581.289999999994</v>
      </c>
      <c r="R574" s="1"/>
    </row>
    <row r="575" spans="1:18" ht="12.75" x14ac:dyDescent="0.2">
      <c r="A575" s="159" t="s">
        <v>1521</v>
      </c>
      <c r="B575" s="152" t="s">
        <v>680</v>
      </c>
      <c r="C575" s="153" t="s">
        <v>6</v>
      </c>
      <c r="D575" s="200" t="s">
        <v>47</v>
      </c>
      <c r="E575" s="154">
        <f>_xlfn.IFNA(INDEX('SD-ISD Debt,Sinking,Recr'!K:K, MATCH($B575, 'SD-ISD Debt,Sinking,Recr'!$B:$B, 0)), 0)</f>
        <v>0</v>
      </c>
      <c r="F575" s="154">
        <f>_xlfn.IFNA(INDEX('SD-ISD Debt,Sinking,Recr'!V:V, MATCH($B575, 'SD-ISD Debt,Sinking,Recr'!$B:$B, 0)), 0)</f>
        <v>0</v>
      </c>
      <c r="G575" s="154">
        <f>_xlfn.IFNA(INDEX('SD-ISD Debt,Sinking,Recr'!AI:AI, MATCH($B575, 'SD-ISD Debt,Sinking,Recr'!$B:$B, 0)), 0)</f>
        <v>0</v>
      </c>
      <c r="H575" s="154">
        <f>_xlfn.IFNA(INDEX('SD Hold Harmless'!N:N, MATCH($B575, 'SD Hold Harmless'!$B:$B, 0)), 0)</f>
        <v>0</v>
      </c>
      <c r="I575" s="154">
        <f>_xlfn.IFNA(INDEX('SD Out of Formula'!J:J, MATCH($B575, 'SD Out of Formula'!$B:$B, 0)), 0)</f>
        <v>0</v>
      </c>
      <c r="J575" s="154">
        <f>_xlfn.IFNA(INDEX('ISD Operating'!P:P, MATCH($B575, 'ISD Operating'!$B:$B, 0)), 0)</f>
        <v>0</v>
      </c>
      <c r="K575" s="154">
        <f>_xlfn.IFNA(INDEX('ISD Operating'!AA:AA, MATCH($B575, 'ISD Operating'!$B:$B, 0)), 0)</f>
        <v>0</v>
      </c>
      <c r="L575" s="154">
        <f>_xlfn.IFNA(INDEX('ISD Operating'!AL:AL, MATCH($B575, 'ISD Operating'!$B:$B, 0)), 0)</f>
        <v>0</v>
      </c>
      <c r="M575" s="154">
        <f>_xlfn.IFNA(INDEX('ISD Operating'!AW:AW, MATCH($B575, 'ISD Operating'!B:B, 0)), 0)</f>
        <v>0</v>
      </c>
      <c r="N575" s="155">
        <f t="shared" si="24"/>
        <v>0</v>
      </c>
      <c r="O575" s="180" t="s">
        <v>1573</v>
      </c>
      <c r="P575" s="180">
        <f t="shared" si="25"/>
        <v>0</v>
      </c>
      <c r="Q575" s="180">
        <f t="shared" si="26"/>
        <v>0</v>
      </c>
      <c r="R575" s="1"/>
    </row>
    <row r="576" spans="1:18" ht="38.25" x14ac:dyDescent="0.2">
      <c r="A576" s="159" t="s">
        <v>1587</v>
      </c>
      <c r="B576" s="152" t="s">
        <v>653</v>
      </c>
      <c r="C576" s="153" t="s">
        <v>29</v>
      </c>
      <c r="D576" s="200" t="s">
        <v>801</v>
      </c>
      <c r="E576" s="154">
        <f>_xlfn.IFNA(INDEX('SD-ISD Debt,Sinking,Recr'!K:K, MATCH($B576, 'SD-ISD Debt,Sinking,Recr'!$B:$B, 0)), 0)</f>
        <v>0</v>
      </c>
      <c r="F576" s="154">
        <f>_xlfn.IFNA(INDEX('SD-ISD Debt,Sinking,Recr'!V:V, MATCH($B576, 'SD-ISD Debt,Sinking,Recr'!$B:$B, 0)), 0)</f>
        <v>0</v>
      </c>
      <c r="G576" s="154">
        <f>_xlfn.IFNA(INDEX('SD-ISD Debt,Sinking,Recr'!AI:AI, MATCH($B576, 'SD-ISD Debt,Sinking,Recr'!$B:$B, 0)), 0)</f>
        <v>0</v>
      </c>
      <c r="H576" s="154">
        <f>_xlfn.IFNA(INDEX('SD Hold Harmless'!N:N, MATCH($B576, 'SD Hold Harmless'!$B:$B, 0)), 0)</f>
        <v>0</v>
      </c>
      <c r="I576" s="154">
        <f>_xlfn.IFNA(INDEX('SD Out of Formula'!J:J, MATCH($B576, 'SD Out of Formula'!$B:$B, 0)), 0)</f>
        <v>0</v>
      </c>
      <c r="J576" s="154">
        <f>_xlfn.IFNA(INDEX('ISD Operating'!P:P, MATCH($B576, 'ISD Operating'!$B:$B, 0)), 0)</f>
        <v>114106.87</v>
      </c>
      <c r="K576" s="154">
        <f>_xlfn.IFNA(INDEX('ISD Operating'!AA:AA, MATCH($B576, 'ISD Operating'!$B:$B, 0)), 0)</f>
        <v>4065858.87</v>
      </c>
      <c r="L576" s="154">
        <f>_xlfn.IFNA(INDEX('ISD Operating'!AL:AL, MATCH($B576, 'ISD Operating'!$B:$B, 0)), 0)</f>
        <v>0</v>
      </c>
      <c r="M576" s="154">
        <f>_xlfn.IFNA(INDEX('ISD Operating'!AW:AW, MATCH($B576, 'ISD Operating'!B:B, 0)), 0)</f>
        <v>0</v>
      </c>
      <c r="N576" s="155">
        <f t="shared" si="24"/>
        <v>4179965.74</v>
      </c>
      <c r="O576" s="180" t="s">
        <v>1679</v>
      </c>
      <c r="P576" s="180">
        <f t="shared" si="25"/>
        <v>4179965.74</v>
      </c>
      <c r="Q576" s="180">
        <f t="shared" si="26"/>
        <v>0</v>
      </c>
      <c r="R576" s="1"/>
    </row>
    <row r="577" spans="1:18" ht="12.75" x14ac:dyDescent="0.2">
      <c r="A577" s="159" t="s">
        <v>1522</v>
      </c>
      <c r="B577" s="152" t="s">
        <v>229</v>
      </c>
      <c r="C577" s="153" t="s">
        <v>6</v>
      </c>
      <c r="D577" s="200" t="s">
        <v>15</v>
      </c>
      <c r="E577" s="154">
        <f>_xlfn.IFNA(INDEX('SD-ISD Debt,Sinking,Recr'!K:K, MATCH($B577, 'SD-ISD Debt,Sinking,Recr'!$B:$B, 0)), 0)</f>
        <v>0</v>
      </c>
      <c r="F577" s="154">
        <f>_xlfn.IFNA(INDEX('SD-ISD Debt,Sinking,Recr'!V:V, MATCH($B577, 'SD-ISD Debt,Sinking,Recr'!$B:$B, 0)), 0)</f>
        <v>0</v>
      </c>
      <c r="G577" s="154">
        <f>_xlfn.IFNA(INDEX('SD-ISD Debt,Sinking,Recr'!AI:AI, MATCH($B577, 'SD-ISD Debt,Sinking,Recr'!$B:$B, 0)), 0)</f>
        <v>0</v>
      </c>
      <c r="H577" s="154">
        <f>_xlfn.IFNA(INDEX('SD Hold Harmless'!N:N, MATCH($B577, 'SD Hold Harmless'!$B:$B, 0)), 0)</f>
        <v>0</v>
      </c>
      <c r="I577" s="154">
        <f>_xlfn.IFNA(INDEX('SD Out of Formula'!J:J, MATCH($B577, 'SD Out of Formula'!$B:$B, 0)), 0)</f>
        <v>0</v>
      </c>
      <c r="J577" s="154">
        <f>_xlfn.IFNA(INDEX('ISD Operating'!P:P, MATCH($B577, 'ISD Operating'!$B:$B, 0)), 0)</f>
        <v>0</v>
      </c>
      <c r="K577" s="154">
        <f>_xlfn.IFNA(INDEX('ISD Operating'!AA:AA, MATCH($B577, 'ISD Operating'!$B:$B, 0)), 0)</f>
        <v>0</v>
      </c>
      <c r="L577" s="154">
        <f>_xlfn.IFNA(INDEX('ISD Operating'!AL:AL, MATCH($B577, 'ISD Operating'!$B:$B, 0)), 0)</f>
        <v>0</v>
      </c>
      <c r="M577" s="154">
        <f>_xlfn.IFNA(INDEX('ISD Operating'!AW:AW, MATCH($B577, 'ISD Operating'!B:B, 0)), 0)</f>
        <v>0</v>
      </c>
      <c r="N577" s="155">
        <f t="shared" si="24"/>
        <v>0</v>
      </c>
      <c r="O577" s="180" t="s">
        <v>1573</v>
      </c>
      <c r="P577" s="180">
        <f t="shared" si="25"/>
        <v>0</v>
      </c>
      <c r="Q577" s="180">
        <f t="shared" si="26"/>
        <v>0</v>
      </c>
      <c r="R577" s="1"/>
    </row>
    <row r="578" spans="1:18" ht="12.75" x14ac:dyDescent="0.2">
      <c r="A578" s="159" t="s">
        <v>1523</v>
      </c>
      <c r="B578" s="152" t="s">
        <v>33</v>
      </c>
      <c r="C578" s="153" t="s">
        <v>6</v>
      </c>
      <c r="D578" s="200" t="s">
        <v>15</v>
      </c>
      <c r="E578" s="154">
        <f>_xlfn.IFNA(INDEX('SD-ISD Debt,Sinking,Recr'!K:K, MATCH($B578, 'SD-ISD Debt,Sinking,Recr'!$B:$B, 0)), 0)</f>
        <v>27944.6</v>
      </c>
      <c r="F578" s="154">
        <f>_xlfn.IFNA(INDEX('SD-ISD Debt,Sinking,Recr'!V:V, MATCH($B578, 'SD-ISD Debt,Sinking,Recr'!$B:$B, 0)), 0)</f>
        <v>0</v>
      </c>
      <c r="G578" s="154">
        <f>_xlfn.IFNA(INDEX('SD-ISD Debt,Sinking,Recr'!AI:AI, MATCH($B578, 'SD-ISD Debt,Sinking,Recr'!$B:$B, 0)), 0)</f>
        <v>0</v>
      </c>
      <c r="H578" s="154">
        <f>_xlfn.IFNA(INDEX('SD Hold Harmless'!N:N, MATCH($B578, 'SD Hold Harmless'!$B:$B, 0)), 0)</f>
        <v>0</v>
      </c>
      <c r="I578" s="154">
        <f>_xlfn.IFNA(INDEX('SD Out of Formula'!J:J, MATCH($B578, 'SD Out of Formula'!$B:$B, 0)), 0)</f>
        <v>0</v>
      </c>
      <c r="J578" s="154">
        <f>_xlfn.IFNA(INDEX('ISD Operating'!P:P, MATCH($B578, 'ISD Operating'!$B:$B, 0)), 0)</f>
        <v>0</v>
      </c>
      <c r="K578" s="154">
        <f>_xlfn.IFNA(INDEX('ISD Operating'!AA:AA, MATCH($B578, 'ISD Operating'!$B:$B, 0)), 0)</f>
        <v>0</v>
      </c>
      <c r="L578" s="154">
        <f>_xlfn.IFNA(INDEX('ISD Operating'!AL:AL, MATCH($B578, 'ISD Operating'!$B:$B, 0)), 0)</f>
        <v>0</v>
      </c>
      <c r="M578" s="154">
        <f>_xlfn.IFNA(INDEX('ISD Operating'!AW:AW, MATCH($B578, 'ISD Operating'!B:B, 0)), 0)</f>
        <v>0</v>
      </c>
      <c r="N578" s="155">
        <f t="shared" si="24"/>
        <v>27944.6</v>
      </c>
      <c r="O578" s="180" t="s">
        <v>1679</v>
      </c>
      <c r="P578" s="180">
        <f t="shared" si="25"/>
        <v>27944.6</v>
      </c>
      <c r="Q578" s="180">
        <f t="shared" si="26"/>
        <v>0</v>
      </c>
      <c r="R578" s="1"/>
    </row>
    <row r="579" spans="1:18" ht="12.75" x14ac:dyDescent="0.2">
      <c r="A579" s="159" t="s">
        <v>1524</v>
      </c>
      <c r="B579" s="152" t="s">
        <v>221</v>
      </c>
      <c r="C579" s="153" t="s">
        <v>6</v>
      </c>
      <c r="D579" s="200" t="s">
        <v>15</v>
      </c>
      <c r="E579" s="154">
        <f>_xlfn.IFNA(INDEX('SD-ISD Debt,Sinking,Recr'!K:K, MATCH($B579, 'SD-ISD Debt,Sinking,Recr'!$B:$B, 0)), 0)</f>
        <v>1300979.6499999999</v>
      </c>
      <c r="F579" s="154">
        <f>_xlfn.IFNA(INDEX('SD-ISD Debt,Sinking,Recr'!V:V, MATCH($B579, 'SD-ISD Debt,Sinking,Recr'!$B:$B, 0)), 0)</f>
        <v>0</v>
      </c>
      <c r="G579" s="154">
        <f>_xlfn.IFNA(INDEX('SD-ISD Debt,Sinking,Recr'!AI:AI, MATCH($B579, 'SD-ISD Debt,Sinking,Recr'!$B:$B, 0)), 0)</f>
        <v>0</v>
      </c>
      <c r="H579" s="154">
        <f>_xlfn.IFNA(INDEX('SD Hold Harmless'!N:N, MATCH($B579, 'SD Hold Harmless'!$B:$B, 0)), 0)</f>
        <v>1457344.81</v>
      </c>
      <c r="I579" s="154">
        <f>_xlfn.IFNA(INDEX('SD Out of Formula'!J:J, MATCH($B579, 'SD Out of Formula'!$B:$B, 0)), 0)</f>
        <v>0</v>
      </c>
      <c r="J579" s="154">
        <f>_xlfn.IFNA(INDEX('ISD Operating'!P:P, MATCH($B579, 'ISD Operating'!$B:$B, 0)), 0)</f>
        <v>0</v>
      </c>
      <c r="K579" s="154">
        <f>_xlfn.IFNA(INDEX('ISD Operating'!AA:AA, MATCH($B579, 'ISD Operating'!$B:$B, 0)), 0)</f>
        <v>0</v>
      </c>
      <c r="L579" s="154">
        <f>_xlfn.IFNA(INDEX('ISD Operating'!AL:AL, MATCH($B579, 'ISD Operating'!$B:$B, 0)), 0)</f>
        <v>0</v>
      </c>
      <c r="M579" s="154">
        <f>_xlfn.IFNA(INDEX('ISD Operating'!AW:AW, MATCH($B579, 'ISD Operating'!B:B, 0)), 0)</f>
        <v>0</v>
      </c>
      <c r="N579" s="155">
        <f t="shared" si="24"/>
        <v>2758324.46</v>
      </c>
      <c r="O579" s="180" t="s">
        <v>1679</v>
      </c>
      <c r="P579" s="180">
        <f t="shared" si="25"/>
        <v>2758324.46</v>
      </c>
      <c r="Q579" s="180">
        <f t="shared" si="26"/>
        <v>0</v>
      </c>
      <c r="R579" s="1"/>
    </row>
    <row r="580" spans="1:18" ht="12.75" x14ac:dyDescent="0.2">
      <c r="A580" s="159" t="s">
        <v>1525</v>
      </c>
      <c r="B580" s="152" t="s">
        <v>222</v>
      </c>
      <c r="C580" s="153" t="s">
        <v>6</v>
      </c>
      <c r="D580" s="200" t="s">
        <v>15</v>
      </c>
      <c r="E580" s="154">
        <f>_xlfn.IFNA(INDEX('SD-ISD Debt,Sinking,Recr'!K:K, MATCH($B580, 'SD-ISD Debt,Sinking,Recr'!$B:$B, 0)), 0)</f>
        <v>0</v>
      </c>
      <c r="F580" s="154">
        <f>_xlfn.IFNA(INDEX('SD-ISD Debt,Sinking,Recr'!V:V, MATCH($B580, 'SD-ISD Debt,Sinking,Recr'!$B:$B, 0)), 0)</f>
        <v>7914.14</v>
      </c>
      <c r="G580" s="154">
        <f>_xlfn.IFNA(INDEX('SD-ISD Debt,Sinking,Recr'!AI:AI, MATCH($B580, 'SD-ISD Debt,Sinking,Recr'!$B:$B, 0)), 0)</f>
        <v>0</v>
      </c>
      <c r="H580" s="154">
        <f>_xlfn.IFNA(INDEX('SD Hold Harmless'!N:N, MATCH($B580, 'SD Hold Harmless'!$B:$B, 0)), 0)</f>
        <v>0</v>
      </c>
      <c r="I580" s="154">
        <f>_xlfn.IFNA(INDEX('SD Out of Formula'!J:J, MATCH($B580, 'SD Out of Formula'!$B:$B, 0)), 0)</f>
        <v>0</v>
      </c>
      <c r="J580" s="154">
        <f>_xlfn.IFNA(INDEX('ISD Operating'!P:P, MATCH($B580, 'ISD Operating'!$B:$B, 0)), 0)</f>
        <v>0</v>
      </c>
      <c r="K580" s="154">
        <f>_xlfn.IFNA(INDEX('ISD Operating'!AA:AA, MATCH($B580, 'ISD Operating'!$B:$B, 0)), 0)</f>
        <v>0</v>
      </c>
      <c r="L580" s="154">
        <f>_xlfn.IFNA(INDEX('ISD Operating'!AL:AL, MATCH($B580, 'ISD Operating'!$B:$B, 0)), 0)</f>
        <v>0</v>
      </c>
      <c r="M580" s="154">
        <f>_xlfn.IFNA(INDEX('ISD Operating'!AW:AW, MATCH($B580, 'ISD Operating'!B:B, 0)), 0)</f>
        <v>0</v>
      </c>
      <c r="N580" s="155">
        <f t="shared" ref="N580:N614" si="27">SUM(E580:M580)</f>
        <v>7914.14</v>
      </c>
      <c r="O580" s="180" t="s">
        <v>1679</v>
      </c>
      <c r="P580" s="180">
        <f t="shared" ref="P580:P614" si="28">IF(O580="Summer",N580,0)</f>
        <v>7914.14</v>
      </c>
      <c r="Q580" s="180">
        <f t="shared" ref="Q580:Q614" si="29">IF(O580="Winter",N580,0)</f>
        <v>0</v>
      </c>
      <c r="R580" s="1"/>
    </row>
    <row r="581" spans="1:18" ht="12.75" x14ac:dyDescent="0.2">
      <c r="A581" s="159" t="s">
        <v>1526</v>
      </c>
      <c r="B581" s="152" t="s">
        <v>448</v>
      </c>
      <c r="C581" s="153" t="s">
        <v>6</v>
      </c>
      <c r="D581" s="200" t="s">
        <v>15</v>
      </c>
      <c r="E581" s="154">
        <f>_xlfn.IFNA(INDEX('SD-ISD Debt,Sinking,Recr'!K:K, MATCH($B581, 'SD-ISD Debt,Sinking,Recr'!$B:$B, 0)), 0)</f>
        <v>0</v>
      </c>
      <c r="F581" s="154">
        <f>_xlfn.IFNA(INDEX('SD-ISD Debt,Sinking,Recr'!V:V, MATCH($B581, 'SD-ISD Debt,Sinking,Recr'!$B:$B, 0)), 0)</f>
        <v>0</v>
      </c>
      <c r="G581" s="154">
        <f>_xlfn.IFNA(INDEX('SD-ISD Debt,Sinking,Recr'!AI:AI, MATCH($B581, 'SD-ISD Debt,Sinking,Recr'!$B:$B, 0)), 0)</f>
        <v>0</v>
      </c>
      <c r="H581" s="154">
        <f>_xlfn.IFNA(INDEX('SD Hold Harmless'!N:N, MATCH($B581, 'SD Hold Harmless'!$B:$B, 0)), 0)</f>
        <v>0</v>
      </c>
      <c r="I581" s="154">
        <f>_xlfn.IFNA(INDEX('SD Out of Formula'!J:J, MATCH($B581, 'SD Out of Formula'!$B:$B, 0)), 0)</f>
        <v>0</v>
      </c>
      <c r="J581" s="154">
        <f>_xlfn.IFNA(INDEX('ISD Operating'!P:P, MATCH($B581, 'ISD Operating'!$B:$B, 0)), 0)</f>
        <v>0</v>
      </c>
      <c r="K581" s="154">
        <f>_xlfn.IFNA(INDEX('ISD Operating'!AA:AA, MATCH($B581, 'ISD Operating'!$B:$B, 0)), 0)</f>
        <v>0</v>
      </c>
      <c r="L581" s="154">
        <f>_xlfn.IFNA(INDEX('ISD Operating'!AL:AL, MATCH($B581, 'ISD Operating'!$B:$B, 0)), 0)</f>
        <v>0</v>
      </c>
      <c r="M581" s="154">
        <f>_xlfn.IFNA(INDEX('ISD Operating'!AW:AW, MATCH($B581, 'ISD Operating'!B:B, 0)), 0)</f>
        <v>0</v>
      </c>
      <c r="N581" s="155">
        <f t="shared" si="27"/>
        <v>0</v>
      </c>
      <c r="O581" s="180" t="s">
        <v>1573</v>
      </c>
      <c r="P581" s="180">
        <f t="shared" si="28"/>
        <v>0</v>
      </c>
      <c r="Q581" s="180">
        <f t="shared" si="29"/>
        <v>0</v>
      </c>
      <c r="R581" s="1"/>
    </row>
    <row r="582" spans="1:18" ht="12.75" x14ac:dyDescent="0.2">
      <c r="A582" s="159" t="s">
        <v>1527</v>
      </c>
      <c r="B582" s="152" t="s">
        <v>284</v>
      </c>
      <c r="C582" s="153" t="s">
        <v>6</v>
      </c>
      <c r="D582" s="200" t="s">
        <v>15</v>
      </c>
      <c r="E582" s="154">
        <f>_xlfn.IFNA(INDEX('SD-ISD Debt,Sinking,Recr'!K:K, MATCH($B582, 'SD-ISD Debt,Sinking,Recr'!$B:$B, 0)), 0)</f>
        <v>5801.48</v>
      </c>
      <c r="F582" s="154">
        <f>_xlfn.IFNA(INDEX('SD-ISD Debt,Sinking,Recr'!V:V, MATCH($B582, 'SD-ISD Debt,Sinking,Recr'!$B:$B, 0)), 0)</f>
        <v>2441.98</v>
      </c>
      <c r="G582" s="154">
        <f>_xlfn.IFNA(INDEX('SD-ISD Debt,Sinking,Recr'!AI:AI, MATCH($B582, 'SD-ISD Debt,Sinking,Recr'!$B:$B, 0)), 0)</f>
        <v>0</v>
      </c>
      <c r="H582" s="154">
        <f>_xlfn.IFNA(INDEX('SD Hold Harmless'!N:N, MATCH($B582, 'SD Hold Harmless'!$B:$B, 0)), 0)</f>
        <v>0</v>
      </c>
      <c r="I582" s="154">
        <f>_xlfn.IFNA(INDEX('SD Out of Formula'!J:J, MATCH($B582, 'SD Out of Formula'!$B:$B, 0)), 0)</f>
        <v>0</v>
      </c>
      <c r="J582" s="154">
        <f>_xlfn.IFNA(INDEX('ISD Operating'!P:P, MATCH($B582, 'ISD Operating'!$B:$B, 0)), 0)</f>
        <v>0</v>
      </c>
      <c r="K582" s="154">
        <f>_xlfn.IFNA(INDEX('ISD Operating'!AA:AA, MATCH($B582, 'ISD Operating'!$B:$B, 0)), 0)</f>
        <v>0</v>
      </c>
      <c r="L582" s="154">
        <f>_xlfn.IFNA(INDEX('ISD Operating'!AL:AL, MATCH($B582, 'ISD Operating'!$B:$B, 0)), 0)</f>
        <v>0</v>
      </c>
      <c r="M582" s="154">
        <f>_xlfn.IFNA(INDEX('ISD Operating'!AW:AW, MATCH($B582, 'ISD Operating'!B:B, 0)), 0)</f>
        <v>0</v>
      </c>
      <c r="N582" s="155">
        <f t="shared" si="27"/>
        <v>8243.4599999999991</v>
      </c>
      <c r="O582" s="180" t="s">
        <v>1679</v>
      </c>
      <c r="P582" s="180">
        <f t="shared" si="28"/>
        <v>8243.4599999999991</v>
      </c>
      <c r="Q582" s="180">
        <f t="shared" si="29"/>
        <v>0</v>
      </c>
      <c r="R582" s="1"/>
    </row>
    <row r="583" spans="1:18" ht="12.75" x14ac:dyDescent="0.2">
      <c r="A583" s="159" t="s">
        <v>1528</v>
      </c>
      <c r="B583" s="152" t="s">
        <v>310</v>
      </c>
      <c r="C583" s="153" t="s">
        <v>6</v>
      </c>
      <c r="D583" s="200" t="s">
        <v>15</v>
      </c>
      <c r="E583" s="154">
        <f>_xlfn.IFNA(INDEX('SD-ISD Debt,Sinking,Recr'!K:K, MATCH($B583, 'SD-ISD Debt,Sinking,Recr'!$B:$B, 0)), 0)</f>
        <v>10526.24</v>
      </c>
      <c r="F583" s="154">
        <f>_xlfn.IFNA(INDEX('SD-ISD Debt,Sinking,Recr'!V:V, MATCH($B583, 'SD-ISD Debt,Sinking,Recr'!$B:$B, 0)), 0)</f>
        <v>6511.65</v>
      </c>
      <c r="G583" s="154">
        <f>_xlfn.IFNA(INDEX('SD-ISD Debt,Sinking,Recr'!AI:AI, MATCH($B583, 'SD-ISD Debt,Sinking,Recr'!$B:$B, 0)), 0)</f>
        <v>0</v>
      </c>
      <c r="H583" s="154">
        <f>_xlfn.IFNA(INDEX('SD Hold Harmless'!N:N, MATCH($B583, 'SD Hold Harmless'!$B:$B, 0)), 0)</f>
        <v>40528.730000000003</v>
      </c>
      <c r="I583" s="154">
        <f>_xlfn.IFNA(INDEX('SD Out of Formula'!J:J, MATCH($B583, 'SD Out of Formula'!$B:$B, 0)), 0)</f>
        <v>0</v>
      </c>
      <c r="J583" s="154">
        <f>_xlfn.IFNA(INDEX('ISD Operating'!P:P, MATCH($B583, 'ISD Operating'!$B:$B, 0)), 0)</f>
        <v>0</v>
      </c>
      <c r="K583" s="154">
        <f>_xlfn.IFNA(INDEX('ISD Operating'!AA:AA, MATCH($B583, 'ISD Operating'!$B:$B, 0)), 0)</f>
        <v>0</v>
      </c>
      <c r="L583" s="154">
        <f>_xlfn.IFNA(INDEX('ISD Operating'!AL:AL, MATCH($B583, 'ISD Operating'!$B:$B, 0)), 0)</f>
        <v>0</v>
      </c>
      <c r="M583" s="154">
        <f>_xlfn.IFNA(INDEX('ISD Operating'!AW:AW, MATCH($B583, 'ISD Operating'!B:B, 0)), 0)</f>
        <v>0</v>
      </c>
      <c r="N583" s="155">
        <f t="shared" si="27"/>
        <v>57566.62</v>
      </c>
      <c r="O583" s="180" t="s">
        <v>1680</v>
      </c>
      <c r="P583" s="180">
        <f t="shared" si="28"/>
        <v>0</v>
      </c>
      <c r="Q583" s="180">
        <f t="shared" si="29"/>
        <v>57566.62</v>
      </c>
      <c r="R583" s="1"/>
    </row>
    <row r="584" spans="1:18" ht="12.75" x14ac:dyDescent="0.2">
      <c r="A584" s="159" t="s">
        <v>1529</v>
      </c>
      <c r="B584" s="152" t="s">
        <v>316</v>
      </c>
      <c r="C584" s="153" t="s">
        <v>6</v>
      </c>
      <c r="D584" s="200" t="s">
        <v>15</v>
      </c>
      <c r="E584" s="154">
        <f>_xlfn.IFNA(INDEX('SD-ISD Debt,Sinking,Recr'!K:K, MATCH($B584, 'SD-ISD Debt,Sinking,Recr'!$B:$B, 0)), 0)</f>
        <v>0</v>
      </c>
      <c r="F584" s="154">
        <f>_xlfn.IFNA(INDEX('SD-ISD Debt,Sinking,Recr'!V:V, MATCH($B584, 'SD-ISD Debt,Sinking,Recr'!$B:$B, 0)), 0)</f>
        <v>0</v>
      </c>
      <c r="G584" s="154">
        <f>_xlfn.IFNA(INDEX('SD-ISD Debt,Sinking,Recr'!AI:AI, MATCH($B584, 'SD-ISD Debt,Sinking,Recr'!$B:$B, 0)), 0)</f>
        <v>15234.89</v>
      </c>
      <c r="H584" s="154">
        <f>_xlfn.IFNA(INDEX('SD Hold Harmless'!N:N, MATCH($B584, 'SD Hold Harmless'!$B:$B, 0)), 0)</f>
        <v>0</v>
      </c>
      <c r="I584" s="154">
        <f>_xlfn.IFNA(INDEX('SD Out of Formula'!J:J, MATCH($B584, 'SD Out of Formula'!$B:$B, 0)), 0)</f>
        <v>0</v>
      </c>
      <c r="J584" s="154">
        <f>_xlfn.IFNA(INDEX('ISD Operating'!P:P, MATCH($B584, 'ISD Operating'!$B:$B, 0)), 0)</f>
        <v>0</v>
      </c>
      <c r="K584" s="154">
        <f>_xlfn.IFNA(INDEX('ISD Operating'!AA:AA, MATCH($B584, 'ISD Operating'!$B:$B, 0)), 0)</f>
        <v>0</v>
      </c>
      <c r="L584" s="154">
        <f>_xlfn.IFNA(INDEX('ISD Operating'!AL:AL, MATCH($B584, 'ISD Operating'!$B:$B, 0)), 0)</f>
        <v>0</v>
      </c>
      <c r="M584" s="154">
        <f>_xlfn.IFNA(INDEX('ISD Operating'!AW:AW, MATCH($B584, 'ISD Operating'!B:B, 0)), 0)</f>
        <v>0</v>
      </c>
      <c r="N584" s="155">
        <f t="shared" si="27"/>
        <v>15234.89</v>
      </c>
      <c r="O584" s="180" t="s">
        <v>1679</v>
      </c>
      <c r="P584" s="180">
        <f t="shared" si="28"/>
        <v>15234.89</v>
      </c>
      <c r="Q584" s="180">
        <f t="shared" si="29"/>
        <v>0</v>
      </c>
      <c r="R584" s="1"/>
    </row>
    <row r="585" spans="1:18" ht="12.75" x14ac:dyDescent="0.2">
      <c r="A585" s="159" t="s">
        <v>1530</v>
      </c>
      <c r="B585" s="152" t="s">
        <v>332</v>
      </c>
      <c r="C585" s="153" t="s">
        <v>6</v>
      </c>
      <c r="D585" s="200" t="s">
        <v>15</v>
      </c>
      <c r="E585" s="154">
        <f>_xlfn.IFNA(INDEX('SD-ISD Debt,Sinking,Recr'!K:K, MATCH($B585, 'SD-ISD Debt,Sinking,Recr'!$B:$B, 0)), 0)</f>
        <v>0</v>
      </c>
      <c r="F585" s="154">
        <f>_xlfn.IFNA(INDEX('SD-ISD Debt,Sinking,Recr'!V:V, MATCH($B585, 'SD-ISD Debt,Sinking,Recr'!$B:$B, 0)), 0)</f>
        <v>17021.72</v>
      </c>
      <c r="G585" s="154">
        <f>_xlfn.IFNA(INDEX('SD-ISD Debt,Sinking,Recr'!AI:AI, MATCH($B585, 'SD-ISD Debt,Sinking,Recr'!$B:$B, 0)), 0)</f>
        <v>0</v>
      </c>
      <c r="H585" s="154">
        <f>_xlfn.IFNA(INDEX('SD Hold Harmless'!N:N, MATCH($B585, 'SD Hold Harmless'!$B:$B, 0)), 0)</f>
        <v>0</v>
      </c>
      <c r="I585" s="154">
        <f>_xlfn.IFNA(INDEX('SD Out of Formula'!J:J, MATCH($B585, 'SD Out of Formula'!$B:$B, 0)), 0)</f>
        <v>12248.45</v>
      </c>
      <c r="J585" s="154">
        <f>_xlfn.IFNA(INDEX('ISD Operating'!P:P, MATCH($B585, 'ISD Operating'!$B:$B, 0)), 0)</f>
        <v>0</v>
      </c>
      <c r="K585" s="154">
        <f>_xlfn.IFNA(INDEX('ISD Operating'!AA:AA, MATCH($B585, 'ISD Operating'!$B:$B, 0)), 0)</f>
        <v>0</v>
      </c>
      <c r="L585" s="154">
        <f>_xlfn.IFNA(INDEX('ISD Operating'!AL:AL, MATCH($B585, 'ISD Operating'!$B:$B, 0)), 0)</f>
        <v>0</v>
      </c>
      <c r="M585" s="154">
        <f>_xlfn.IFNA(INDEX('ISD Operating'!AW:AW, MATCH($B585, 'ISD Operating'!B:B, 0)), 0)</f>
        <v>0</v>
      </c>
      <c r="N585" s="155">
        <f t="shared" si="27"/>
        <v>29270.170000000002</v>
      </c>
      <c r="O585" s="180" t="s">
        <v>1679</v>
      </c>
      <c r="P585" s="180">
        <f t="shared" si="28"/>
        <v>29270.170000000002</v>
      </c>
      <c r="Q585" s="180">
        <f t="shared" si="29"/>
        <v>0</v>
      </c>
      <c r="R585" s="1"/>
    </row>
    <row r="586" spans="1:18" ht="12.75" x14ac:dyDescent="0.2">
      <c r="A586" s="159" t="s">
        <v>1531</v>
      </c>
      <c r="B586" s="152" t="s">
        <v>354</v>
      </c>
      <c r="C586" s="153" t="s">
        <v>6</v>
      </c>
      <c r="D586" s="200" t="s">
        <v>15</v>
      </c>
      <c r="E586" s="154">
        <f>_xlfn.IFNA(INDEX('SD-ISD Debt,Sinking,Recr'!K:K, MATCH($B586, 'SD-ISD Debt,Sinking,Recr'!$B:$B, 0)), 0)</f>
        <v>21299.59</v>
      </c>
      <c r="F586" s="154">
        <f>_xlfn.IFNA(INDEX('SD-ISD Debt,Sinking,Recr'!V:V, MATCH($B586, 'SD-ISD Debt,Sinking,Recr'!$B:$B, 0)), 0)</f>
        <v>13924.9</v>
      </c>
      <c r="G586" s="154">
        <f>_xlfn.IFNA(INDEX('SD-ISD Debt,Sinking,Recr'!AI:AI, MATCH($B586, 'SD-ISD Debt,Sinking,Recr'!$B:$B, 0)), 0)</f>
        <v>0</v>
      </c>
      <c r="H586" s="154">
        <f>_xlfn.IFNA(INDEX('SD Hold Harmless'!N:N, MATCH($B586, 'SD Hold Harmless'!$B:$B, 0)), 0)</f>
        <v>0</v>
      </c>
      <c r="I586" s="154">
        <f>_xlfn.IFNA(INDEX('SD Out of Formula'!J:J, MATCH($B586, 'SD Out of Formula'!$B:$B, 0)), 0)</f>
        <v>5493.96</v>
      </c>
      <c r="J586" s="154">
        <f>_xlfn.IFNA(INDEX('ISD Operating'!P:P, MATCH($B586, 'ISD Operating'!$B:$B, 0)), 0)</f>
        <v>0</v>
      </c>
      <c r="K586" s="154">
        <f>_xlfn.IFNA(INDEX('ISD Operating'!AA:AA, MATCH($B586, 'ISD Operating'!$B:$B, 0)), 0)</f>
        <v>0</v>
      </c>
      <c r="L586" s="154">
        <f>_xlfn.IFNA(INDEX('ISD Operating'!AL:AL, MATCH($B586, 'ISD Operating'!$B:$B, 0)), 0)</f>
        <v>0</v>
      </c>
      <c r="M586" s="154">
        <f>_xlfn.IFNA(INDEX('ISD Operating'!AW:AW, MATCH($B586, 'ISD Operating'!B:B, 0)), 0)</f>
        <v>0</v>
      </c>
      <c r="N586" s="155">
        <f t="shared" si="27"/>
        <v>40718.449999999997</v>
      </c>
      <c r="O586" s="180" t="s">
        <v>1679</v>
      </c>
      <c r="P586" s="180">
        <f t="shared" si="28"/>
        <v>40718.449999999997</v>
      </c>
      <c r="Q586" s="180">
        <f t="shared" si="29"/>
        <v>0</v>
      </c>
      <c r="R586" s="1"/>
    </row>
    <row r="587" spans="1:18" ht="12.75" x14ac:dyDescent="0.2">
      <c r="A587" s="159" t="s">
        <v>1532</v>
      </c>
      <c r="B587" s="152" t="s">
        <v>411</v>
      </c>
      <c r="C587" s="153" t="s">
        <v>6</v>
      </c>
      <c r="D587" s="200" t="s">
        <v>15</v>
      </c>
      <c r="E587" s="154">
        <f>_xlfn.IFNA(INDEX('SD-ISD Debt,Sinking,Recr'!K:K, MATCH($B587, 'SD-ISD Debt,Sinking,Recr'!$B:$B, 0)), 0)</f>
        <v>14116.51</v>
      </c>
      <c r="F587" s="154">
        <f>_xlfn.IFNA(INDEX('SD-ISD Debt,Sinking,Recr'!V:V, MATCH($B587, 'SD-ISD Debt,Sinking,Recr'!$B:$B, 0)), 0)</f>
        <v>3636.57</v>
      </c>
      <c r="G587" s="154">
        <f>_xlfn.IFNA(INDEX('SD-ISD Debt,Sinking,Recr'!AI:AI, MATCH($B587, 'SD-ISD Debt,Sinking,Recr'!$B:$B, 0)), 0)</f>
        <v>0</v>
      </c>
      <c r="H587" s="154">
        <f>_xlfn.IFNA(INDEX('SD Hold Harmless'!N:N, MATCH($B587, 'SD Hold Harmless'!$B:$B, 0)), 0)</f>
        <v>0</v>
      </c>
      <c r="I587" s="154">
        <f>_xlfn.IFNA(INDEX('SD Out of Formula'!J:J, MATCH($B587, 'SD Out of Formula'!$B:$B, 0)), 0)</f>
        <v>0</v>
      </c>
      <c r="J587" s="154">
        <f>_xlfn.IFNA(INDEX('ISD Operating'!P:P, MATCH($B587, 'ISD Operating'!$B:$B, 0)), 0)</f>
        <v>0</v>
      </c>
      <c r="K587" s="154">
        <f>_xlfn.IFNA(INDEX('ISD Operating'!AA:AA, MATCH($B587, 'ISD Operating'!$B:$B, 0)), 0)</f>
        <v>0</v>
      </c>
      <c r="L587" s="154">
        <f>_xlfn.IFNA(INDEX('ISD Operating'!AL:AL, MATCH($B587, 'ISD Operating'!$B:$B, 0)), 0)</f>
        <v>0</v>
      </c>
      <c r="M587" s="154">
        <f>_xlfn.IFNA(INDEX('ISD Operating'!AW:AW, MATCH($B587, 'ISD Operating'!B:B, 0)), 0)</f>
        <v>0</v>
      </c>
      <c r="N587" s="155">
        <f t="shared" si="27"/>
        <v>17753.080000000002</v>
      </c>
      <c r="O587" s="180" t="s">
        <v>1679</v>
      </c>
      <c r="P587" s="180">
        <f t="shared" si="28"/>
        <v>17753.080000000002</v>
      </c>
      <c r="Q587" s="180">
        <f t="shared" si="29"/>
        <v>0</v>
      </c>
      <c r="R587" s="1"/>
    </row>
    <row r="588" spans="1:18" ht="12.75" x14ac:dyDescent="0.2">
      <c r="A588" s="159" t="s">
        <v>1533</v>
      </c>
      <c r="B588" s="152" t="s">
        <v>415</v>
      </c>
      <c r="C588" s="153" t="s">
        <v>6</v>
      </c>
      <c r="D588" s="200" t="s">
        <v>15</v>
      </c>
      <c r="E588" s="154">
        <f>_xlfn.IFNA(INDEX('SD-ISD Debt,Sinking,Recr'!K:K, MATCH($B588, 'SD-ISD Debt,Sinking,Recr'!$B:$B, 0)), 0)</f>
        <v>383833.04</v>
      </c>
      <c r="F588" s="154">
        <f>_xlfn.IFNA(INDEX('SD-ISD Debt,Sinking,Recr'!V:V, MATCH($B588, 'SD-ISD Debt,Sinking,Recr'!$B:$B, 0)), 0)</f>
        <v>196485.23</v>
      </c>
      <c r="G588" s="154">
        <f>_xlfn.IFNA(INDEX('SD-ISD Debt,Sinking,Recr'!AI:AI, MATCH($B588, 'SD-ISD Debt,Sinking,Recr'!$B:$B, 0)), 0)</f>
        <v>0</v>
      </c>
      <c r="H588" s="154">
        <f>_xlfn.IFNA(INDEX('SD Hold Harmless'!N:N, MATCH($B588, 'SD Hold Harmless'!$B:$B, 0)), 0)</f>
        <v>0</v>
      </c>
      <c r="I588" s="154">
        <f>_xlfn.IFNA(INDEX('SD Out of Formula'!J:J, MATCH($B588, 'SD Out of Formula'!$B:$B, 0)), 0)</f>
        <v>0</v>
      </c>
      <c r="J588" s="154">
        <f>_xlfn.IFNA(INDEX('ISD Operating'!P:P, MATCH($B588, 'ISD Operating'!$B:$B, 0)), 0)</f>
        <v>0</v>
      </c>
      <c r="K588" s="154">
        <f>_xlfn.IFNA(INDEX('ISD Operating'!AA:AA, MATCH($B588, 'ISD Operating'!$B:$B, 0)), 0)</f>
        <v>0</v>
      </c>
      <c r="L588" s="154">
        <f>_xlfn.IFNA(INDEX('ISD Operating'!AL:AL, MATCH($B588, 'ISD Operating'!$B:$B, 0)), 0)</f>
        <v>0</v>
      </c>
      <c r="M588" s="154">
        <f>_xlfn.IFNA(INDEX('ISD Operating'!AW:AW, MATCH($B588, 'ISD Operating'!B:B, 0)), 0)</f>
        <v>0</v>
      </c>
      <c r="N588" s="155">
        <f t="shared" si="27"/>
        <v>580318.27</v>
      </c>
      <c r="O588" s="180" t="s">
        <v>1679</v>
      </c>
      <c r="P588" s="180">
        <f t="shared" si="28"/>
        <v>580318.27</v>
      </c>
      <c r="Q588" s="180">
        <f t="shared" si="29"/>
        <v>0</v>
      </c>
      <c r="R588" s="1"/>
    </row>
    <row r="589" spans="1:18" ht="12.75" x14ac:dyDescent="0.2">
      <c r="A589" s="159" t="s">
        <v>1534</v>
      </c>
      <c r="B589" s="152" t="s">
        <v>540</v>
      </c>
      <c r="C589" s="153" t="s">
        <v>6</v>
      </c>
      <c r="D589" s="200" t="s">
        <v>1535</v>
      </c>
      <c r="E589" s="154">
        <f>_xlfn.IFNA(INDEX('SD-ISD Debt,Sinking,Recr'!K:K, MATCH($B589, 'SD-ISD Debt,Sinking,Recr'!$B:$B, 0)), 0)</f>
        <v>265396.37</v>
      </c>
      <c r="F589" s="154">
        <f>_xlfn.IFNA(INDEX('SD-ISD Debt,Sinking,Recr'!V:V, MATCH($B589, 'SD-ISD Debt,Sinking,Recr'!$B:$B, 0)), 0)</f>
        <v>0</v>
      </c>
      <c r="G589" s="154">
        <f>_xlfn.IFNA(INDEX('SD-ISD Debt,Sinking,Recr'!AI:AI, MATCH($B589, 'SD-ISD Debt,Sinking,Recr'!$B:$B, 0)), 0)</f>
        <v>0</v>
      </c>
      <c r="H589" s="154">
        <f>_xlfn.IFNA(INDEX('SD Hold Harmless'!N:N, MATCH($B589, 'SD Hold Harmless'!$B:$B, 0)), 0)</f>
        <v>0</v>
      </c>
      <c r="I589" s="154">
        <f>_xlfn.IFNA(INDEX('SD Out of Formula'!J:J, MATCH($B589, 'SD Out of Formula'!$B:$B, 0)), 0)</f>
        <v>0</v>
      </c>
      <c r="J589" s="154">
        <f>_xlfn.IFNA(INDEX('ISD Operating'!P:P, MATCH($B589, 'ISD Operating'!$B:$B, 0)), 0)</f>
        <v>0</v>
      </c>
      <c r="K589" s="154">
        <f>_xlfn.IFNA(INDEX('ISD Operating'!AA:AA, MATCH($B589, 'ISD Operating'!$B:$B, 0)), 0)</f>
        <v>0</v>
      </c>
      <c r="L589" s="154">
        <f>_xlfn.IFNA(INDEX('ISD Operating'!AL:AL, MATCH($B589, 'ISD Operating'!$B:$B, 0)), 0)</f>
        <v>0</v>
      </c>
      <c r="M589" s="154">
        <f>_xlfn.IFNA(INDEX('ISD Operating'!AW:AW, MATCH($B589, 'ISD Operating'!B:B, 0)), 0)</f>
        <v>0</v>
      </c>
      <c r="N589" s="155">
        <f t="shared" si="27"/>
        <v>265396.37</v>
      </c>
      <c r="O589" s="180" t="s">
        <v>1679</v>
      </c>
      <c r="P589" s="180">
        <f t="shared" si="28"/>
        <v>265396.37</v>
      </c>
      <c r="Q589" s="180">
        <f t="shared" si="29"/>
        <v>0</v>
      </c>
      <c r="R589" s="1"/>
    </row>
    <row r="590" spans="1:18" ht="12.75" x14ac:dyDescent="0.2">
      <c r="A590" s="159" t="s">
        <v>1536</v>
      </c>
      <c r="B590" s="152" t="s">
        <v>553</v>
      </c>
      <c r="C590" s="153" t="s">
        <v>6</v>
      </c>
      <c r="D590" s="200" t="s">
        <v>15</v>
      </c>
      <c r="E590" s="154">
        <f>_xlfn.IFNA(INDEX('SD-ISD Debt,Sinking,Recr'!K:K, MATCH($B590, 'SD-ISD Debt,Sinking,Recr'!$B:$B, 0)), 0)</f>
        <v>13097.72</v>
      </c>
      <c r="F590" s="154">
        <f>_xlfn.IFNA(INDEX('SD-ISD Debt,Sinking,Recr'!V:V, MATCH($B590, 'SD-ISD Debt,Sinking,Recr'!$B:$B, 0)), 0)</f>
        <v>0</v>
      </c>
      <c r="G590" s="154">
        <f>_xlfn.IFNA(INDEX('SD-ISD Debt,Sinking,Recr'!AI:AI, MATCH($B590, 'SD-ISD Debt,Sinking,Recr'!$B:$B, 0)), 0)</f>
        <v>0</v>
      </c>
      <c r="H590" s="154">
        <f>_xlfn.IFNA(INDEX('SD Hold Harmless'!N:N, MATCH($B590, 'SD Hold Harmless'!$B:$B, 0)), 0)</f>
        <v>0</v>
      </c>
      <c r="I590" s="154">
        <f>_xlfn.IFNA(INDEX('SD Out of Formula'!J:J, MATCH($B590, 'SD Out of Formula'!$B:$B, 0)), 0)</f>
        <v>0</v>
      </c>
      <c r="J590" s="154">
        <f>_xlfn.IFNA(INDEX('ISD Operating'!P:P, MATCH($B590, 'ISD Operating'!$B:$B, 0)), 0)</f>
        <v>0</v>
      </c>
      <c r="K590" s="154">
        <f>_xlfn.IFNA(INDEX('ISD Operating'!AA:AA, MATCH($B590, 'ISD Operating'!$B:$B, 0)), 0)</f>
        <v>0</v>
      </c>
      <c r="L590" s="154">
        <f>_xlfn.IFNA(INDEX('ISD Operating'!AL:AL, MATCH($B590, 'ISD Operating'!$B:$B, 0)), 0)</f>
        <v>0</v>
      </c>
      <c r="M590" s="154">
        <f>_xlfn.IFNA(INDEX('ISD Operating'!AW:AW, MATCH($B590, 'ISD Operating'!B:B, 0)), 0)</f>
        <v>0</v>
      </c>
      <c r="N590" s="155">
        <f t="shared" si="27"/>
        <v>13097.72</v>
      </c>
      <c r="O590" s="180" t="s">
        <v>1679</v>
      </c>
      <c r="P590" s="180">
        <f t="shared" si="28"/>
        <v>13097.72</v>
      </c>
      <c r="Q590" s="180">
        <f t="shared" si="29"/>
        <v>0</v>
      </c>
      <c r="R590" s="1"/>
    </row>
    <row r="591" spans="1:18" ht="12.75" x14ac:dyDescent="0.2">
      <c r="A591" s="159" t="s">
        <v>1537</v>
      </c>
      <c r="B591" s="152" t="s">
        <v>559</v>
      </c>
      <c r="C591" s="153" t="s">
        <v>6</v>
      </c>
      <c r="D591" s="200" t="s">
        <v>15</v>
      </c>
      <c r="E591" s="154">
        <f>_xlfn.IFNA(INDEX('SD-ISD Debt,Sinking,Recr'!K:K, MATCH($B591, 'SD-ISD Debt,Sinking,Recr'!$B:$B, 0)), 0)</f>
        <v>1204818.46</v>
      </c>
      <c r="F591" s="154">
        <f>_xlfn.IFNA(INDEX('SD-ISD Debt,Sinking,Recr'!V:V, MATCH($B591, 'SD-ISD Debt,Sinking,Recr'!$B:$B, 0)), 0)</f>
        <v>0</v>
      </c>
      <c r="G591" s="154">
        <f>_xlfn.IFNA(INDEX('SD-ISD Debt,Sinking,Recr'!AI:AI, MATCH($B591, 'SD-ISD Debt,Sinking,Recr'!$B:$B, 0)), 0)</f>
        <v>0</v>
      </c>
      <c r="H591" s="154">
        <f>_xlfn.IFNA(INDEX('SD Hold Harmless'!N:N, MATCH($B591, 'SD Hold Harmless'!$B:$B, 0)), 0)</f>
        <v>224283.39</v>
      </c>
      <c r="I591" s="154">
        <f>_xlfn.IFNA(INDEX('SD Out of Formula'!J:J, MATCH($B591, 'SD Out of Formula'!$B:$B, 0)), 0)</f>
        <v>0</v>
      </c>
      <c r="J591" s="154">
        <f>_xlfn.IFNA(INDEX('ISD Operating'!P:P, MATCH($B591, 'ISD Operating'!$B:$B, 0)), 0)</f>
        <v>0</v>
      </c>
      <c r="K591" s="154">
        <f>_xlfn.IFNA(INDEX('ISD Operating'!AA:AA, MATCH($B591, 'ISD Operating'!$B:$B, 0)), 0)</f>
        <v>0</v>
      </c>
      <c r="L591" s="154">
        <f>_xlfn.IFNA(INDEX('ISD Operating'!AL:AL, MATCH($B591, 'ISD Operating'!$B:$B, 0)), 0)</f>
        <v>0</v>
      </c>
      <c r="M591" s="154">
        <f>_xlfn.IFNA(INDEX('ISD Operating'!AW:AW, MATCH($B591, 'ISD Operating'!B:B, 0)), 0)</f>
        <v>0</v>
      </c>
      <c r="N591" s="155">
        <f t="shared" si="27"/>
        <v>1429101.85</v>
      </c>
      <c r="O591" s="180" t="s">
        <v>1679</v>
      </c>
      <c r="P591" s="180">
        <f t="shared" si="28"/>
        <v>1429101.85</v>
      </c>
      <c r="Q591" s="180">
        <f t="shared" si="29"/>
        <v>0</v>
      </c>
      <c r="R591" s="1"/>
    </row>
    <row r="592" spans="1:18" ht="12.75" x14ac:dyDescent="0.2">
      <c r="A592" s="159" t="s">
        <v>1538</v>
      </c>
      <c r="B592" s="152" t="s">
        <v>566</v>
      </c>
      <c r="C592" s="153" t="s">
        <v>6</v>
      </c>
      <c r="D592" s="200" t="s">
        <v>15</v>
      </c>
      <c r="E592" s="154">
        <f>_xlfn.IFNA(INDEX('SD-ISD Debt,Sinking,Recr'!K:K, MATCH($B592, 'SD-ISD Debt,Sinking,Recr'!$B:$B, 0)), 0)</f>
        <v>203611.79</v>
      </c>
      <c r="F592" s="154">
        <f>_xlfn.IFNA(INDEX('SD-ISD Debt,Sinking,Recr'!V:V, MATCH($B592, 'SD-ISD Debt,Sinking,Recr'!$B:$B, 0)), 0)</f>
        <v>13840.08</v>
      </c>
      <c r="G592" s="154">
        <f>_xlfn.IFNA(INDEX('SD-ISD Debt,Sinking,Recr'!AI:AI, MATCH($B592, 'SD-ISD Debt,Sinking,Recr'!$B:$B, 0)), 0)</f>
        <v>0</v>
      </c>
      <c r="H592" s="154">
        <f>_xlfn.IFNA(INDEX('SD Hold Harmless'!N:N, MATCH($B592, 'SD Hold Harmless'!$B:$B, 0)), 0)</f>
        <v>0</v>
      </c>
      <c r="I592" s="154">
        <f>_xlfn.IFNA(INDEX('SD Out of Formula'!J:J, MATCH($B592, 'SD Out of Formula'!$B:$B, 0)), 0)</f>
        <v>0</v>
      </c>
      <c r="J592" s="154">
        <f>_xlfn.IFNA(INDEX('ISD Operating'!P:P, MATCH($B592, 'ISD Operating'!$B:$B, 0)), 0)</f>
        <v>0</v>
      </c>
      <c r="K592" s="154">
        <f>_xlfn.IFNA(INDEX('ISD Operating'!AA:AA, MATCH($B592, 'ISD Operating'!$B:$B, 0)), 0)</f>
        <v>0</v>
      </c>
      <c r="L592" s="154">
        <f>_xlfn.IFNA(INDEX('ISD Operating'!AL:AL, MATCH($B592, 'ISD Operating'!$B:$B, 0)), 0)</f>
        <v>0</v>
      </c>
      <c r="M592" s="154">
        <f>_xlfn.IFNA(INDEX('ISD Operating'!AW:AW, MATCH($B592, 'ISD Operating'!B:B, 0)), 0)</f>
        <v>0</v>
      </c>
      <c r="N592" s="155">
        <f t="shared" si="27"/>
        <v>217451.87</v>
      </c>
      <c r="O592" s="180" t="s">
        <v>1679</v>
      </c>
      <c r="P592" s="180">
        <f t="shared" si="28"/>
        <v>217451.87</v>
      </c>
      <c r="Q592" s="180">
        <f t="shared" si="29"/>
        <v>0</v>
      </c>
      <c r="R592" s="1"/>
    </row>
    <row r="593" spans="1:18" ht="12.75" x14ac:dyDescent="0.2">
      <c r="A593" s="159" t="s">
        <v>1539</v>
      </c>
      <c r="B593" s="152" t="s">
        <v>592</v>
      </c>
      <c r="C593" s="153" t="s">
        <v>6</v>
      </c>
      <c r="D593" s="200" t="s">
        <v>15</v>
      </c>
      <c r="E593" s="154">
        <f>_xlfn.IFNA(INDEX('SD-ISD Debt,Sinking,Recr'!K:K, MATCH($B593, 'SD-ISD Debt,Sinking,Recr'!$B:$B, 0)), 0)</f>
        <v>460103.69</v>
      </c>
      <c r="F593" s="154">
        <f>_xlfn.IFNA(INDEX('SD-ISD Debt,Sinking,Recr'!V:V, MATCH($B593, 'SD-ISD Debt,Sinking,Recr'!$B:$B, 0)), 0)</f>
        <v>0</v>
      </c>
      <c r="G593" s="154">
        <f>_xlfn.IFNA(INDEX('SD-ISD Debt,Sinking,Recr'!AI:AI, MATCH($B593, 'SD-ISD Debt,Sinking,Recr'!$B:$B, 0)), 0)</f>
        <v>0</v>
      </c>
      <c r="H593" s="154">
        <f>_xlfn.IFNA(INDEX('SD Hold Harmless'!N:N, MATCH($B593, 'SD Hold Harmless'!$B:$B, 0)), 0)</f>
        <v>0</v>
      </c>
      <c r="I593" s="154">
        <f>_xlfn.IFNA(INDEX('SD Out of Formula'!J:J, MATCH($B593, 'SD Out of Formula'!$B:$B, 0)), 0)</f>
        <v>0</v>
      </c>
      <c r="J593" s="154">
        <f>_xlfn.IFNA(INDEX('ISD Operating'!P:P, MATCH($B593, 'ISD Operating'!$B:$B, 0)), 0)</f>
        <v>0</v>
      </c>
      <c r="K593" s="154">
        <f>_xlfn.IFNA(INDEX('ISD Operating'!AA:AA, MATCH($B593, 'ISD Operating'!$B:$B, 0)), 0)</f>
        <v>0</v>
      </c>
      <c r="L593" s="154">
        <f>_xlfn.IFNA(INDEX('ISD Operating'!AL:AL, MATCH($B593, 'ISD Operating'!$B:$B, 0)), 0)</f>
        <v>0</v>
      </c>
      <c r="M593" s="154">
        <f>_xlfn.IFNA(INDEX('ISD Operating'!AW:AW, MATCH($B593, 'ISD Operating'!B:B, 0)), 0)</f>
        <v>0</v>
      </c>
      <c r="N593" s="155">
        <f t="shared" si="27"/>
        <v>460103.69</v>
      </c>
      <c r="O593" s="180" t="s">
        <v>1679</v>
      </c>
      <c r="P593" s="180">
        <f t="shared" si="28"/>
        <v>460103.69</v>
      </c>
      <c r="Q593" s="180">
        <f t="shared" si="29"/>
        <v>0</v>
      </c>
      <c r="R593" s="1"/>
    </row>
    <row r="594" spans="1:18" ht="12.75" x14ac:dyDescent="0.2">
      <c r="A594" s="159" t="s">
        <v>1540</v>
      </c>
      <c r="B594" s="152" t="s">
        <v>617</v>
      </c>
      <c r="C594" s="153" t="s">
        <v>6</v>
      </c>
      <c r="D594" s="200" t="s">
        <v>15</v>
      </c>
      <c r="E594" s="154">
        <f>_xlfn.IFNA(INDEX('SD-ISD Debt,Sinking,Recr'!K:K, MATCH($B594, 'SD-ISD Debt,Sinking,Recr'!$B:$B, 0)), 0)</f>
        <v>0</v>
      </c>
      <c r="F594" s="154">
        <f>_xlfn.IFNA(INDEX('SD-ISD Debt,Sinking,Recr'!V:V, MATCH($B594, 'SD-ISD Debt,Sinking,Recr'!$B:$B, 0)), 0)</f>
        <v>0</v>
      </c>
      <c r="G594" s="154">
        <f>_xlfn.IFNA(INDEX('SD-ISD Debt,Sinking,Recr'!AI:AI, MATCH($B594, 'SD-ISD Debt,Sinking,Recr'!$B:$B, 0)), 0)</f>
        <v>0</v>
      </c>
      <c r="H594" s="154">
        <f>_xlfn.IFNA(INDEX('SD Hold Harmless'!N:N, MATCH($B594, 'SD Hold Harmless'!$B:$B, 0)), 0)</f>
        <v>0</v>
      </c>
      <c r="I594" s="154">
        <f>_xlfn.IFNA(INDEX('SD Out of Formula'!J:J, MATCH($B594, 'SD Out of Formula'!$B:$B, 0)), 0)</f>
        <v>0</v>
      </c>
      <c r="J594" s="154">
        <f>_xlfn.IFNA(INDEX('ISD Operating'!P:P, MATCH($B594, 'ISD Operating'!$B:$B, 0)), 0)</f>
        <v>0</v>
      </c>
      <c r="K594" s="154">
        <f>_xlfn.IFNA(INDEX('ISD Operating'!AA:AA, MATCH($B594, 'ISD Operating'!$B:$B, 0)), 0)</f>
        <v>0</v>
      </c>
      <c r="L594" s="154">
        <f>_xlfn.IFNA(INDEX('ISD Operating'!AL:AL, MATCH($B594, 'ISD Operating'!$B:$B, 0)), 0)</f>
        <v>0</v>
      </c>
      <c r="M594" s="154">
        <f>_xlfn.IFNA(INDEX('ISD Operating'!AW:AW, MATCH($B594, 'ISD Operating'!B:B, 0)), 0)</f>
        <v>0</v>
      </c>
      <c r="N594" s="155">
        <f t="shared" si="27"/>
        <v>0</v>
      </c>
      <c r="O594" s="180" t="s">
        <v>1573</v>
      </c>
      <c r="P594" s="180">
        <f t="shared" si="28"/>
        <v>0</v>
      </c>
      <c r="Q594" s="180">
        <f t="shared" si="29"/>
        <v>0</v>
      </c>
      <c r="R594" s="1"/>
    </row>
    <row r="595" spans="1:18" ht="12.75" x14ac:dyDescent="0.2">
      <c r="A595" s="159" t="s">
        <v>1541</v>
      </c>
      <c r="B595" s="152" t="s">
        <v>624</v>
      </c>
      <c r="C595" s="153" t="s">
        <v>6</v>
      </c>
      <c r="D595" s="200" t="s">
        <v>15</v>
      </c>
      <c r="E595" s="154">
        <f>_xlfn.IFNA(INDEX('SD-ISD Debt,Sinking,Recr'!K:K, MATCH($B595, 'SD-ISD Debt,Sinking,Recr'!$B:$B, 0)), 0)</f>
        <v>0</v>
      </c>
      <c r="F595" s="154">
        <f>_xlfn.IFNA(INDEX('SD-ISD Debt,Sinking,Recr'!V:V, MATCH($B595, 'SD-ISD Debt,Sinking,Recr'!$B:$B, 0)), 0)</f>
        <v>0</v>
      </c>
      <c r="G595" s="154">
        <f>_xlfn.IFNA(INDEX('SD-ISD Debt,Sinking,Recr'!AI:AI, MATCH($B595, 'SD-ISD Debt,Sinking,Recr'!$B:$B, 0)), 0)</f>
        <v>0</v>
      </c>
      <c r="H595" s="154">
        <f>_xlfn.IFNA(INDEX('SD Hold Harmless'!N:N, MATCH($B595, 'SD Hold Harmless'!$B:$B, 0)), 0)</f>
        <v>39962.78</v>
      </c>
      <c r="I595" s="154">
        <f>_xlfn.IFNA(INDEX('SD Out of Formula'!J:J, MATCH($B595, 'SD Out of Formula'!$B:$B, 0)), 0)</f>
        <v>0</v>
      </c>
      <c r="J595" s="154">
        <f>_xlfn.IFNA(INDEX('ISD Operating'!P:P, MATCH($B595, 'ISD Operating'!$B:$B, 0)), 0)</f>
        <v>0</v>
      </c>
      <c r="K595" s="154">
        <f>_xlfn.IFNA(INDEX('ISD Operating'!AA:AA, MATCH($B595, 'ISD Operating'!$B:$B, 0)), 0)</f>
        <v>0</v>
      </c>
      <c r="L595" s="154">
        <f>_xlfn.IFNA(INDEX('ISD Operating'!AL:AL, MATCH($B595, 'ISD Operating'!$B:$B, 0)), 0)</f>
        <v>0</v>
      </c>
      <c r="M595" s="154">
        <f>_xlfn.IFNA(INDEX('ISD Operating'!AW:AW, MATCH($B595, 'ISD Operating'!B:B, 0)), 0)</f>
        <v>0</v>
      </c>
      <c r="N595" s="155">
        <f t="shared" si="27"/>
        <v>39962.78</v>
      </c>
      <c r="O595" s="180" t="s">
        <v>1679</v>
      </c>
      <c r="P595" s="180">
        <f t="shared" si="28"/>
        <v>39962.78</v>
      </c>
      <c r="Q595" s="180">
        <f t="shared" si="29"/>
        <v>0</v>
      </c>
      <c r="R595" s="1"/>
    </row>
    <row r="596" spans="1:18" ht="12.75" x14ac:dyDescent="0.2">
      <c r="A596" s="159" t="s">
        <v>1542</v>
      </c>
      <c r="B596" s="152" t="s">
        <v>654</v>
      </c>
      <c r="C596" s="153" t="s">
        <v>6</v>
      </c>
      <c r="D596" s="200" t="s">
        <v>15</v>
      </c>
      <c r="E596" s="154">
        <f>_xlfn.IFNA(INDEX('SD-ISD Debt,Sinking,Recr'!K:K, MATCH($B596, 'SD-ISD Debt,Sinking,Recr'!$B:$B, 0)), 0)</f>
        <v>164626.71</v>
      </c>
      <c r="F596" s="154">
        <f>_xlfn.IFNA(INDEX('SD-ISD Debt,Sinking,Recr'!V:V, MATCH($B596, 'SD-ISD Debt,Sinking,Recr'!$B:$B, 0)), 0)</f>
        <v>55359.92</v>
      </c>
      <c r="G596" s="154">
        <f>_xlfn.IFNA(INDEX('SD-ISD Debt,Sinking,Recr'!AI:AI, MATCH($B596, 'SD-ISD Debt,Sinking,Recr'!$B:$B, 0)), 0)</f>
        <v>0</v>
      </c>
      <c r="H596" s="154">
        <f>_xlfn.IFNA(INDEX('SD Hold Harmless'!N:N, MATCH($B596, 'SD Hold Harmless'!$B:$B, 0)), 0)</f>
        <v>0</v>
      </c>
      <c r="I596" s="154">
        <f>_xlfn.IFNA(INDEX('SD Out of Formula'!J:J, MATCH($B596, 'SD Out of Formula'!$B:$B, 0)), 0)</f>
        <v>0</v>
      </c>
      <c r="J596" s="154">
        <f>_xlfn.IFNA(INDEX('ISD Operating'!P:P, MATCH($B596, 'ISD Operating'!$B:$B, 0)), 0)</f>
        <v>0</v>
      </c>
      <c r="K596" s="154">
        <f>_xlfn.IFNA(INDEX('ISD Operating'!AA:AA, MATCH($B596, 'ISD Operating'!$B:$B, 0)), 0)</f>
        <v>0</v>
      </c>
      <c r="L596" s="154">
        <f>_xlfn.IFNA(INDEX('ISD Operating'!AL:AL, MATCH($B596, 'ISD Operating'!$B:$B, 0)), 0)</f>
        <v>0</v>
      </c>
      <c r="M596" s="154">
        <f>_xlfn.IFNA(INDEX('ISD Operating'!AW:AW, MATCH($B596, 'ISD Operating'!B:B, 0)), 0)</f>
        <v>0</v>
      </c>
      <c r="N596" s="155">
        <f t="shared" si="27"/>
        <v>219986.63</v>
      </c>
      <c r="O596" s="180" t="s">
        <v>1679</v>
      </c>
      <c r="P596" s="180">
        <f t="shared" si="28"/>
        <v>219986.63</v>
      </c>
      <c r="Q596" s="180">
        <f t="shared" si="29"/>
        <v>0</v>
      </c>
      <c r="R596" s="1"/>
    </row>
    <row r="597" spans="1:18" ht="12.75" x14ac:dyDescent="0.2">
      <c r="A597" s="159" t="s">
        <v>1543</v>
      </c>
      <c r="B597" s="152" t="s">
        <v>676</v>
      </c>
      <c r="C597" s="153" t="s">
        <v>6</v>
      </c>
      <c r="D597" s="200" t="s">
        <v>15</v>
      </c>
      <c r="E597" s="154">
        <f>_xlfn.IFNA(INDEX('SD-ISD Debt,Sinking,Recr'!K:K, MATCH($B597, 'SD-ISD Debt,Sinking,Recr'!$B:$B, 0)), 0)</f>
        <v>183748.5</v>
      </c>
      <c r="F597" s="154">
        <f>_xlfn.IFNA(INDEX('SD-ISD Debt,Sinking,Recr'!V:V, MATCH($B597, 'SD-ISD Debt,Sinking,Recr'!$B:$B, 0)), 0)</f>
        <v>0</v>
      </c>
      <c r="G597" s="154">
        <f>_xlfn.IFNA(INDEX('SD-ISD Debt,Sinking,Recr'!AI:AI, MATCH($B597, 'SD-ISD Debt,Sinking,Recr'!$B:$B, 0)), 0)</f>
        <v>0</v>
      </c>
      <c r="H597" s="154">
        <f>_xlfn.IFNA(INDEX('SD Hold Harmless'!N:N, MATCH($B597, 'SD Hold Harmless'!$B:$B, 0)), 0)</f>
        <v>0</v>
      </c>
      <c r="I597" s="154">
        <f>_xlfn.IFNA(INDEX('SD Out of Formula'!J:J, MATCH($B597, 'SD Out of Formula'!$B:$B, 0)), 0)</f>
        <v>0</v>
      </c>
      <c r="J597" s="154">
        <f>_xlfn.IFNA(INDEX('ISD Operating'!P:P, MATCH($B597, 'ISD Operating'!$B:$B, 0)), 0)</f>
        <v>0</v>
      </c>
      <c r="K597" s="154">
        <f>_xlfn.IFNA(INDEX('ISD Operating'!AA:AA, MATCH($B597, 'ISD Operating'!$B:$B, 0)), 0)</f>
        <v>0</v>
      </c>
      <c r="L597" s="154">
        <f>_xlfn.IFNA(INDEX('ISD Operating'!AL:AL, MATCH($B597, 'ISD Operating'!$B:$B, 0)), 0)</f>
        <v>0</v>
      </c>
      <c r="M597" s="154">
        <f>_xlfn.IFNA(INDEX('ISD Operating'!AW:AW, MATCH($B597, 'ISD Operating'!B:B, 0)), 0)</f>
        <v>0</v>
      </c>
      <c r="N597" s="155">
        <f t="shared" si="27"/>
        <v>183748.5</v>
      </c>
      <c r="O597" s="180" t="s">
        <v>1679</v>
      </c>
      <c r="P597" s="180">
        <f t="shared" si="28"/>
        <v>183748.5</v>
      </c>
      <c r="Q597" s="180">
        <f t="shared" si="29"/>
        <v>0</v>
      </c>
      <c r="R597" s="1"/>
    </row>
    <row r="598" spans="1:18" ht="12.75" x14ac:dyDescent="0.2">
      <c r="A598" s="159" t="s">
        <v>1544</v>
      </c>
      <c r="B598" s="152" t="s">
        <v>266</v>
      </c>
      <c r="C598" s="153" t="s">
        <v>6</v>
      </c>
      <c r="D598" s="200" t="s">
        <v>1545</v>
      </c>
      <c r="E598" s="154">
        <f>_xlfn.IFNA(INDEX('SD-ISD Debt,Sinking,Recr'!K:K, MATCH($B598, 'SD-ISD Debt,Sinking,Recr'!$B:$B, 0)), 0)</f>
        <v>23362.97</v>
      </c>
      <c r="F598" s="154">
        <f>_xlfn.IFNA(INDEX('SD-ISD Debt,Sinking,Recr'!V:V, MATCH($B598, 'SD-ISD Debt,Sinking,Recr'!$B:$B, 0)), 0)</f>
        <v>0</v>
      </c>
      <c r="G598" s="154">
        <f>_xlfn.IFNA(INDEX('SD-ISD Debt,Sinking,Recr'!AI:AI, MATCH($B598, 'SD-ISD Debt,Sinking,Recr'!$B:$B, 0)), 0)</f>
        <v>0</v>
      </c>
      <c r="H598" s="154">
        <f>_xlfn.IFNA(INDEX('SD Hold Harmless'!N:N, MATCH($B598, 'SD Hold Harmless'!$B:$B, 0)), 0)</f>
        <v>0</v>
      </c>
      <c r="I598" s="154">
        <f>_xlfn.IFNA(INDEX('SD Out of Formula'!J:J, MATCH($B598, 'SD Out of Formula'!$B:$B, 0)), 0)</f>
        <v>0</v>
      </c>
      <c r="J598" s="154">
        <f>_xlfn.IFNA(INDEX('ISD Operating'!P:P, MATCH($B598, 'ISD Operating'!$B:$B, 0)), 0)</f>
        <v>0</v>
      </c>
      <c r="K598" s="154">
        <f>_xlfn.IFNA(INDEX('ISD Operating'!AA:AA, MATCH($B598, 'ISD Operating'!$B:$B, 0)), 0)</f>
        <v>0</v>
      </c>
      <c r="L598" s="154">
        <f>_xlfn.IFNA(INDEX('ISD Operating'!AL:AL, MATCH($B598, 'ISD Operating'!$B:$B, 0)), 0)</f>
        <v>0</v>
      </c>
      <c r="M598" s="154">
        <f>_xlfn.IFNA(INDEX('ISD Operating'!AW:AW, MATCH($B598, 'ISD Operating'!B:B, 0)), 0)</f>
        <v>0</v>
      </c>
      <c r="N598" s="155">
        <f t="shared" si="27"/>
        <v>23362.97</v>
      </c>
      <c r="O598" s="180" t="s">
        <v>1679</v>
      </c>
      <c r="P598" s="180">
        <f t="shared" si="28"/>
        <v>23362.97</v>
      </c>
      <c r="Q598" s="180">
        <f t="shared" si="29"/>
        <v>0</v>
      </c>
      <c r="R598" s="1"/>
    </row>
    <row r="599" spans="1:18" ht="12.75" x14ac:dyDescent="0.2">
      <c r="A599" s="159" t="s">
        <v>1546</v>
      </c>
      <c r="B599" s="152" t="s">
        <v>215</v>
      </c>
      <c r="C599" s="153" t="s">
        <v>6</v>
      </c>
      <c r="D599" s="200" t="s">
        <v>15</v>
      </c>
      <c r="E599" s="154">
        <f>_xlfn.IFNA(INDEX('SD-ISD Debt,Sinking,Recr'!K:K, MATCH($B599, 'SD-ISD Debt,Sinking,Recr'!$B:$B, 0)), 0)</f>
        <v>0</v>
      </c>
      <c r="F599" s="154">
        <f>_xlfn.IFNA(INDEX('SD-ISD Debt,Sinking,Recr'!V:V, MATCH($B599, 'SD-ISD Debt,Sinking,Recr'!$B:$B, 0)), 0)</f>
        <v>0</v>
      </c>
      <c r="G599" s="154">
        <f>_xlfn.IFNA(INDEX('SD-ISD Debt,Sinking,Recr'!AI:AI, MATCH($B599, 'SD-ISD Debt,Sinking,Recr'!$B:$B, 0)), 0)</f>
        <v>0</v>
      </c>
      <c r="H599" s="154">
        <f>_xlfn.IFNA(INDEX('SD Hold Harmless'!N:N, MATCH($B599, 'SD Hold Harmless'!$B:$B, 0)), 0)</f>
        <v>0</v>
      </c>
      <c r="I599" s="154">
        <f>_xlfn.IFNA(INDEX('SD Out of Formula'!J:J, MATCH($B599, 'SD Out of Formula'!$B:$B, 0)), 0)</f>
        <v>0</v>
      </c>
      <c r="J599" s="154">
        <f>_xlfn.IFNA(INDEX('ISD Operating'!P:P, MATCH($B599, 'ISD Operating'!$B:$B, 0)), 0)</f>
        <v>0</v>
      </c>
      <c r="K599" s="154">
        <f>_xlfn.IFNA(INDEX('ISD Operating'!AA:AA, MATCH($B599, 'ISD Operating'!$B:$B, 0)), 0)</f>
        <v>0</v>
      </c>
      <c r="L599" s="154">
        <f>_xlfn.IFNA(INDEX('ISD Operating'!AL:AL, MATCH($B599, 'ISD Operating'!$B:$B, 0)), 0)</f>
        <v>0</v>
      </c>
      <c r="M599" s="154">
        <f>_xlfn.IFNA(INDEX('ISD Operating'!AW:AW, MATCH($B599, 'ISD Operating'!B:B, 0)), 0)</f>
        <v>0</v>
      </c>
      <c r="N599" s="155">
        <f t="shared" si="27"/>
        <v>0</v>
      </c>
      <c r="O599" s="180" t="s">
        <v>1573</v>
      </c>
      <c r="P599" s="180">
        <f t="shared" si="28"/>
        <v>0</v>
      </c>
      <c r="Q599" s="180">
        <f t="shared" si="29"/>
        <v>0</v>
      </c>
      <c r="R599" s="1"/>
    </row>
    <row r="600" spans="1:18" ht="12.75" x14ac:dyDescent="0.2">
      <c r="A600" s="159" t="s">
        <v>1547</v>
      </c>
      <c r="B600" s="152" t="s">
        <v>663</v>
      </c>
      <c r="C600" s="153" t="s">
        <v>6</v>
      </c>
      <c r="D600" s="200" t="s">
        <v>15</v>
      </c>
      <c r="E600" s="154">
        <f>_xlfn.IFNA(INDEX('SD-ISD Debt,Sinking,Recr'!K:K, MATCH($B600, 'SD-ISD Debt,Sinking,Recr'!$B:$B, 0)), 0)</f>
        <v>0</v>
      </c>
      <c r="F600" s="154">
        <f>_xlfn.IFNA(INDEX('SD-ISD Debt,Sinking,Recr'!V:V, MATCH($B600, 'SD-ISD Debt,Sinking,Recr'!$B:$B, 0)), 0)</f>
        <v>0</v>
      </c>
      <c r="G600" s="154">
        <f>_xlfn.IFNA(INDEX('SD-ISD Debt,Sinking,Recr'!AI:AI, MATCH($B600, 'SD-ISD Debt,Sinking,Recr'!$B:$B, 0)), 0)</f>
        <v>0</v>
      </c>
      <c r="H600" s="154">
        <f>_xlfn.IFNA(INDEX('SD Hold Harmless'!N:N, MATCH($B600, 'SD Hold Harmless'!$B:$B, 0)), 0)</f>
        <v>0</v>
      </c>
      <c r="I600" s="154">
        <f>_xlfn.IFNA(INDEX('SD Out of Formula'!J:J, MATCH($B600, 'SD Out of Formula'!$B:$B, 0)), 0)</f>
        <v>0</v>
      </c>
      <c r="J600" s="154">
        <f>_xlfn.IFNA(INDEX('ISD Operating'!P:P, MATCH($B600, 'ISD Operating'!$B:$B, 0)), 0)</f>
        <v>0</v>
      </c>
      <c r="K600" s="154">
        <f>_xlfn.IFNA(INDEX('ISD Operating'!AA:AA, MATCH($B600, 'ISD Operating'!$B:$B, 0)), 0)</f>
        <v>0</v>
      </c>
      <c r="L600" s="154">
        <f>_xlfn.IFNA(INDEX('ISD Operating'!AL:AL, MATCH($B600, 'ISD Operating'!$B:$B, 0)), 0)</f>
        <v>0</v>
      </c>
      <c r="M600" s="154">
        <f>_xlfn.IFNA(INDEX('ISD Operating'!AW:AW, MATCH($B600, 'ISD Operating'!B:B, 0)), 0)</f>
        <v>0</v>
      </c>
      <c r="N600" s="155">
        <f t="shared" si="27"/>
        <v>0</v>
      </c>
      <c r="O600" s="180" t="s">
        <v>1573</v>
      </c>
      <c r="P600" s="180">
        <f t="shared" si="28"/>
        <v>0</v>
      </c>
      <c r="Q600" s="180">
        <f t="shared" si="29"/>
        <v>0</v>
      </c>
      <c r="R600" s="1"/>
    </row>
    <row r="601" spans="1:18" ht="12.75" x14ac:dyDescent="0.2">
      <c r="A601" s="159" t="s">
        <v>1548</v>
      </c>
      <c r="B601" s="152" t="s">
        <v>248</v>
      </c>
      <c r="C601" s="153" t="s">
        <v>6</v>
      </c>
      <c r="D601" s="200" t="s">
        <v>15</v>
      </c>
      <c r="E601" s="154">
        <f>_xlfn.IFNA(INDEX('SD-ISD Debt,Sinking,Recr'!K:K, MATCH($B601, 'SD-ISD Debt,Sinking,Recr'!$B:$B, 0)), 0)</f>
        <v>0</v>
      </c>
      <c r="F601" s="154">
        <f>_xlfn.IFNA(INDEX('SD-ISD Debt,Sinking,Recr'!V:V, MATCH($B601, 'SD-ISD Debt,Sinking,Recr'!$B:$B, 0)), 0)</f>
        <v>0</v>
      </c>
      <c r="G601" s="154">
        <f>_xlfn.IFNA(INDEX('SD-ISD Debt,Sinking,Recr'!AI:AI, MATCH($B601, 'SD-ISD Debt,Sinking,Recr'!$B:$B, 0)), 0)</f>
        <v>0</v>
      </c>
      <c r="H601" s="154">
        <f>_xlfn.IFNA(INDEX('SD Hold Harmless'!N:N, MATCH($B601, 'SD Hold Harmless'!$B:$B, 0)), 0)</f>
        <v>0</v>
      </c>
      <c r="I601" s="154">
        <f>_xlfn.IFNA(INDEX('SD Out of Formula'!J:J, MATCH($B601, 'SD Out of Formula'!$B:$B, 0)), 0)</f>
        <v>0</v>
      </c>
      <c r="J601" s="154">
        <f>_xlfn.IFNA(INDEX('ISD Operating'!P:P, MATCH($B601, 'ISD Operating'!$B:$B, 0)), 0)</f>
        <v>0</v>
      </c>
      <c r="K601" s="154">
        <f>_xlfn.IFNA(INDEX('ISD Operating'!AA:AA, MATCH($B601, 'ISD Operating'!$B:$B, 0)), 0)</f>
        <v>0</v>
      </c>
      <c r="L601" s="154">
        <f>_xlfn.IFNA(INDEX('ISD Operating'!AL:AL, MATCH($B601, 'ISD Operating'!$B:$B, 0)), 0)</f>
        <v>0</v>
      </c>
      <c r="M601" s="154">
        <f>_xlfn.IFNA(INDEX('ISD Operating'!AW:AW, MATCH($B601, 'ISD Operating'!B:B, 0)), 0)</f>
        <v>0</v>
      </c>
      <c r="N601" s="155">
        <f t="shared" si="27"/>
        <v>0</v>
      </c>
      <c r="O601" s="180" t="s">
        <v>1573</v>
      </c>
      <c r="P601" s="180">
        <f t="shared" si="28"/>
        <v>0</v>
      </c>
      <c r="Q601" s="180">
        <f t="shared" si="29"/>
        <v>0</v>
      </c>
      <c r="R601" s="1"/>
    </row>
    <row r="602" spans="1:18" ht="12.75" x14ac:dyDescent="0.2">
      <c r="A602" s="159" t="s">
        <v>1549</v>
      </c>
      <c r="B602" s="152" t="s">
        <v>288</v>
      </c>
      <c r="C602" s="153" t="s">
        <v>6</v>
      </c>
      <c r="D602" s="200" t="s">
        <v>15</v>
      </c>
      <c r="E602" s="154">
        <f>_xlfn.IFNA(INDEX('SD-ISD Debt,Sinking,Recr'!K:K, MATCH($B602, 'SD-ISD Debt,Sinking,Recr'!$B:$B, 0)), 0)</f>
        <v>608003.18999999994</v>
      </c>
      <c r="F602" s="154">
        <f>_xlfn.IFNA(INDEX('SD-ISD Debt,Sinking,Recr'!V:V, MATCH($B602, 'SD-ISD Debt,Sinking,Recr'!$B:$B, 0)), 0)</f>
        <v>0</v>
      </c>
      <c r="G602" s="154">
        <f>_xlfn.IFNA(INDEX('SD-ISD Debt,Sinking,Recr'!AI:AI, MATCH($B602, 'SD-ISD Debt,Sinking,Recr'!$B:$B, 0)), 0)</f>
        <v>0</v>
      </c>
      <c r="H602" s="154">
        <f>_xlfn.IFNA(INDEX('SD Hold Harmless'!N:N, MATCH($B602, 'SD Hold Harmless'!$B:$B, 0)), 0)</f>
        <v>0</v>
      </c>
      <c r="I602" s="154">
        <f>_xlfn.IFNA(INDEX('SD Out of Formula'!J:J, MATCH($B602, 'SD Out of Formula'!$B:$B, 0)), 0)</f>
        <v>0</v>
      </c>
      <c r="J602" s="154">
        <f>_xlfn.IFNA(INDEX('ISD Operating'!P:P, MATCH($B602, 'ISD Operating'!$B:$B, 0)), 0)</f>
        <v>0</v>
      </c>
      <c r="K602" s="154">
        <f>_xlfn.IFNA(INDEX('ISD Operating'!AA:AA, MATCH($B602, 'ISD Operating'!$B:$B, 0)), 0)</f>
        <v>0</v>
      </c>
      <c r="L602" s="154">
        <f>_xlfn.IFNA(INDEX('ISD Operating'!AL:AL, MATCH($B602, 'ISD Operating'!$B:$B, 0)), 0)</f>
        <v>0</v>
      </c>
      <c r="M602" s="154">
        <f>_xlfn.IFNA(INDEX('ISD Operating'!AW:AW, MATCH($B602, 'ISD Operating'!B:B, 0)), 0)</f>
        <v>0</v>
      </c>
      <c r="N602" s="155">
        <f t="shared" si="27"/>
        <v>608003.18999999994</v>
      </c>
      <c r="O602" s="180" t="s">
        <v>1679</v>
      </c>
      <c r="P602" s="180">
        <f t="shared" si="28"/>
        <v>608003.18999999994</v>
      </c>
      <c r="Q602" s="180">
        <f t="shared" si="29"/>
        <v>0</v>
      </c>
      <c r="R602" s="1"/>
    </row>
    <row r="603" spans="1:18" ht="12.75" x14ac:dyDescent="0.2">
      <c r="A603" s="159" t="s">
        <v>1550</v>
      </c>
      <c r="B603" s="152" t="s">
        <v>309</v>
      </c>
      <c r="C603" s="153" t="s">
        <v>6</v>
      </c>
      <c r="D603" s="200" t="s">
        <v>15</v>
      </c>
      <c r="E603" s="154">
        <f>_xlfn.IFNA(INDEX('SD-ISD Debt,Sinking,Recr'!K:K, MATCH($B603, 'SD-ISD Debt,Sinking,Recr'!$B:$B, 0)), 0)</f>
        <v>3217.39</v>
      </c>
      <c r="F603" s="154">
        <f>_xlfn.IFNA(INDEX('SD-ISD Debt,Sinking,Recr'!V:V, MATCH($B603, 'SD-ISD Debt,Sinking,Recr'!$B:$B, 0)), 0)</f>
        <v>541.01</v>
      </c>
      <c r="G603" s="154">
        <f>_xlfn.IFNA(INDEX('SD-ISD Debt,Sinking,Recr'!AI:AI, MATCH($B603, 'SD-ISD Debt,Sinking,Recr'!$B:$B, 0)), 0)</f>
        <v>0</v>
      </c>
      <c r="H603" s="154">
        <f>_xlfn.IFNA(INDEX('SD Hold Harmless'!N:N, MATCH($B603, 'SD Hold Harmless'!$B:$B, 0)), 0)</f>
        <v>1470.77</v>
      </c>
      <c r="I603" s="154">
        <f>_xlfn.IFNA(INDEX('SD Out of Formula'!J:J, MATCH($B603, 'SD Out of Formula'!$B:$B, 0)), 0)</f>
        <v>0</v>
      </c>
      <c r="J603" s="154">
        <f>_xlfn.IFNA(INDEX('ISD Operating'!P:P, MATCH($B603, 'ISD Operating'!$B:$B, 0)), 0)</f>
        <v>0</v>
      </c>
      <c r="K603" s="154">
        <f>_xlfn.IFNA(INDEX('ISD Operating'!AA:AA, MATCH($B603, 'ISD Operating'!$B:$B, 0)), 0)</f>
        <v>0</v>
      </c>
      <c r="L603" s="154">
        <f>_xlfn.IFNA(INDEX('ISD Operating'!AL:AL, MATCH($B603, 'ISD Operating'!$B:$B, 0)), 0)</f>
        <v>0</v>
      </c>
      <c r="M603" s="154">
        <f>_xlfn.IFNA(INDEX('ISD Operating'!AW:AW, MATCH($B603, 'ISD Operating'!B:B, 0)), 0)</f>
        <v>0</v>
      </c>
      <c r="N603" s="155">
        <f t="shared" si="27"/>
        <v>5229.17</v>
      </c>
      <c r="O603" s="180" t="s">
        <v>1679</v>
      </c>
      <c r="P603" s="180">
        <f t="shared" si="28"/>
        <v>5229.17</v>
      </c>
      <c r="Q603" s="180">
        <f t="shared" si="29"/>
        <v>0</v>
      </c>
      <c r="R603" s="1"/>
    </row>
    <row r="604" spans="1:18" ht="12.75" x14ac:dyDescent="0.2">
      <c r="A604" s="159" t="s">
        <v>1551</v>
      </c>
      <c r="B604" s="152" t="s">
        <v>322</v>
      </c>
      <c r="C604" s="153" t="s">
        <v>6</v>
      </c>
      <c r="D604" s="200" t="s">
        <v>15</v>
      </c>
      <c r="E604" s="154">
        <f>_xlfn.IFNA(INDEX('SD-ISD Debt,Sinking,Recr'!K:K, MATCH($B604, 'SD-ISD Debt,Sinking,Recr'!$B:$B, 0)), 0)</f>
        <v>0</v>
      </c>
      <c r="F604" s="154">
        <f>_xlfn.IFNA(INDEX('SD-ISD Debt,Sinking,Recr'!V:V, MATCH($B604, 'SD-ISD Debt,Sinking,Recr'!$B:$B, 0)), 0)</f>
        <v>0</v>
      </c>
      <c r="G604" s="154">
        <f>_xlfn.IFNA(INDEX('SD-ISD Debt,Sinking,Recr'!AI:AI, MATCH($B604, 'SD-ISD Debt,Sinking,Recr'!$B:$B, 0)), 0)</f>
        <v>0</v>
      </c>
      <c r="H604" s="154">
        <f>_xlfn.IFNA(INDEX('SD Hold Harmless'!N:N, MATCH($B604, 'SD Hold Harmless'!$B:$B, 0)), 0)</f>
        <v>0</v>
      </c>
      <c r="I604" s="154">
        <f>_xlfn.IFNA(INDEX('SD Out of Formula'!J:J, MATCH($B604, 'SD Out of Formula'!$B:$B, 0)), 0)</f>
        <v>0</v>
      </c>
      <c r="J604" s="154">
        <f>_xlfn.IFNA(INDEX('ISD Operating'!P:P, MATCH($B604, 'ISD Operating'!$B:$B, 0)), 0)</f>
        <v>0</v>
      </c>
      <c r="K604" s="154">
        <f>_xlfn.IFNA(INDEX('ISD Operating'!AA:AA, MATCH($B604, 'ISD Operating'!$B:$B, 0)), 0)</f>
        <v>0</v>
      </c>
      <c r="L604" s="154">
        <f>_xlfn.IFNA(INDEX('ISD Operating'!AL:AL, MATCH($B604, 'ISD Operating'!$B:$B, 0)), 0)</f>
        <v>0</v>
      </c>
      <c r="M604" s="154">
        <f>_xlfn.IFNA(INDEX('ISD Operating'!AW:AW, MATCH($B604, 'ISD Operating'!B:B, 0)), 0)</f>
        <v>0</v>
      </c>
      <c r="N604" s="155">
        <f t="shared" si="27"/>
        <v>0</v>
      </c>
      <c r="O604" s="180" t="s">
        <v>1573</v>
      </c>
      <c r="P604" s="180">
        <f t="shared" si="28"/>
        <v>0</v>
      </c>
      <c r="Q604" s="180">
        <f t="shared" si="29"/>
        <v>0</v>
      </c>
      <c r="R604" s="1"/>
    </row>
    <row r="605" spans="1:18" ht="12.75" x14ac:dyDescent="0.2">
      <c r="A605" s="159" t="s">
        <v>1552</v>
      </c>
      <c r="B605" s="152" t="s">
        <v>347</v>
      </c>
      <c r="C605" s="153" t="s">
        <v>6</v>
      </c>
      <c r="D605" s="200" t="s">
        <v>1545</v>
      </c>
      <c r="E605" s="154">
        <f>_xlfn.IFNA(INDEX('SD-ISD Debt,Sinking,Recr'!K:K, MATCH($B605, 'SD-ISD Debt,Sinking,Recr'!$B:$B, 0)), 0)</f>
        <v>22146.95</v>
      </c>
      <c r="F605" s="154">
        <f>_xlfn.IFNA(INDEX('SD-ISD Debt,Sinking,Recr'!V:V, MATCH($B605, 'SD-ISD Debt,Sinking,Recr'!$B:$B, 0)), 0)</f>
        <v>0</v>
      </c>
      <c r="G605" s="154">
        <f>_xlfn.IFNA(INDEX('SD-ISD Debt,Sinking,Recr'!AI:AI, MATCH($B605, 'SD-ISD Debt,Sinking,Recr'!$B:$B, 0)), 0)</f>
        <v>0</v>
      </c>
      <c r="H605" s="154">
        <f>_xlfn.IFNA(INDEX('SD Hold Harmless'!N:N, MATCH($B605, 'SD Hold Harmless'!$B:$B, 0)), 0)</f>
        <v>0</v>
      </c>
      <c r="I605" s="154">
        <f>_xlfn.IFNA(INDEX('SD Out of Formula'!J:J, MATCH($B605, 'SD Out of Formula'!$B:$B, 0)), 0)</f>
        <v>0</v>
      </c>
      <c r="J605" s="154">
        <f>_xlfn.IFNA(INDEX('ISD Operating'!P:P, MATCH($B605, 'ISD Operating'!$B:$B, 0)), 0)</f>
        <v>0</v>
      </c>
      <c r="K605" s="154">
        <f>_xlfn.IFNA(INDEX('ISD Operating'!AA:AA, MATCH($B605, 'ISD Operating'!$B:$B, 0)), 0)</f>
        <v>0</v>
      </c>
      <c r="L605" s="154">
        <f>_xlfn.IFNA(INDEX('ISD Operating'!AL:AL, MATCH($B605, 'ISD Operating'!$B:$B, 0)), 0)</f>
        <v>0</v>
      </c>
      <c r="M605" s="154">
        <f>_xlfn.IFNA(INDEX('ISD Operating'!AW:AW, MATCH($B605, 'ISD Operating'!B:B, 0)), 0)</f>
        <v>0</v>
      </c>
      <c r="N605" s="155">
        <f t="shared" si="27"/>
        <v>22146.95</v>
      </c>
      <c r="O605" s="180" t="s">
        <v>1679</v>
      </c>
      <c r="P605" s="180">
        <f t="shared" si="28"/>
        <v>22146.95</v>
      </c>
      <c r="Q605" s="180">
        <f t="shared" si="29"/>
        <v>0</v>
      </c>
      <c r="R605" s="1"/>
    </row>
    <row r="606" spans="1:18" ht="12.75" x14ac:dyDescent="0.2">
      <c r="A606" s="159" t="s">
        <v>1553</v>
      </c>
      <c r="B606" s="152" t="s">
        <v>675</v>
      </c>
      <c r="C606" s="153" t="s">
        <v>6</v>
      </c>
      <c r="D606" s="200" t="s">
        <v>15</v>
      </c>
      <c r="E606" s="154">
        <f>_xlfn.IFNA(INDEX('SD-ISD Debt,Sinking,Recr'!K:K, MATCH($B606, 'SD-ISD Debt,Sinking,Recr'!$B:$B, 0)), 0)</f>
        <v>179952.58</v>
      </c>
      <c r="F606" s="154">
        <f>_xlfn.IFNA(INDEX('SD-ISD Debt,Sinking,Recr'!V:V, MATCH($B606, 'SD-ISD Debt,Sinking,Recr'!$B:$B, 0)), 0)</f>
        <v>39655.22</v>
      </c>
      <c r="G606" s="154">
        <f>_xlfn.IFNA(INDEX('SD-ISD Debt,Sinking,Recr'!AI:AI, MATCH($B606, 'SD-ISD Debt,Sinking,Recr'!$B:$B, 0)), 0)</f>
        <v>0</v>
      </c>
      <c r="H606" s="154">
        <f>_xlfn.IFNA(INDEX('SD Hold Harmless'!N:N, MATCH($B606, 'SD Hold Harmless'!$B:$B, 0)), 0)</f>
        <v>0</v>
      </c>
      <c r="I606" s="154">
        <f>_xlfn.IFNA(INDEX('SD Out of Formula'!J:J, MATCH($B606, 'SD Out of Formula'!$B:$B, 0)), 0)</f>
        <v>0</v>
      </c>
      <c r="J606" s="154">
        <f>_xlfn.IFNA(INDEX('ISD Operating'!P:P, MATCH($B606, 'ISD Operating'!$B:$B, 0)), 0)</f>
        <v>0</v>
      </c>
      <c r="K606" s="154">
        <f>_xlfn.IFNA(INDEX('ISD Operating'!AA:AA, MATCH($B606, 'ISD Operating'!$B:$B, 0)), 0)</f>
        <v>0</v>
      </c>
      <c r="L606" s="154">
        <f>_xlfn.IFNA(INDEX('ISD Operating'!AL:AL, MATCH($B606, 'ISD Operating'!$B:$B, 0)), 0)</f>
        <v>0</v>
      </c>
      <c r="M606" s="154">
        <f>_xlfn.IFNA(INDEX('ISD Operating'!AW:AW, MATCH($B606, 'ISD Operating'!B:B, 0)), 0)</f>
        <v>0</v>
      </c>
      <c r="N606" s="155">
        <f t="shared" si="27"/>
        <v>219607.8</v>
      </c>
      <c r="O606" s="180" t="s">
        <v>1679</v>
      </c>
      <c r="P606" s="180">
        <f t="shared" si="28"/>
        <v>219607.8</v>
      </c>
      <c r="Q606" s="180">
        <f t="shared" si="29"/>
        <v>0</v>
      </c>
      <c r="R606" s="1"/>
    </row>
    <row r="607" spans="1:18" ht="38.25" x14ac:dyDescent="0.2">
      <c r="A607" s="159" t="s">
        <v>1554</v>
      </c>
      <c r="B607" s="152" t="s">
        <v>499</v>
      </c>
      <c r="C607" s="153" t="s">
        <v>6</v>
      </c>
      <c r="D607" s="200" t="s">
        <v>1555</v>
      </c>
      <c r="E607" s="154">
        <f>_xlfn.IFNA(INDEX('SD-ISD Debt,Sinking,Recr'!K:K, MATCH($B607, 'SD-ISD Debt,Sinking,Recr'!$B:$B, 0)), 0)</f>
        <v>38556.959999999999</v>
      </c>
      <c r="F607" s="154">
        <f>_xlfn.IFNA(INDEX('SD-ISD Debt,Sinking,Recr'!V:V, MATCH($B607, 'SD-ISD Debt,Sinking,Recr'!$B:$B, 0)), 0)</f>
        <v>11040.69</v>
      </c>
      <c r="G607" s="154">
        <f>_xlfn.IFNA(INDEX('SD-ISD Debt,Sinking,Recr'!AI:AI, MATCH($B607, 'SD-ISD Debt,Sinking,Recr'!$B:$B, 0)), 0)</f>
        <v>0</v>
      </c>
      <c r="H607" s="154">
        <f>_xlfn.IFNA(INDEX('SD Hold Harmless'!N:N, MATCH($B607, 'SD Hold Harmless'!$B:$B, 0)), 0)</f>
        <v>0</v>
      </c>
      <c r="I607" s="154">
        <f>_xlfn.IFNA(INDEX('SD Out of Formula'!J:J, MATCH($B607, 'SD Out of Formula'!$B:$B, 0)), 0)</f>
        <v>0</v>
      </c>
      <c r="J607" s="154">
        <f>_xlfn.IFNA(INDEX('ISD Operating'!P:P, MATCH($B607, 'ISD Operating'!$B:$B, 0)), 0)</f>
        <v>0</v>
      </c>
      <c r="K607" s="154">
        <f>_xlfn.IFNA(INDEX('ISD Operating'!AA:AA, MATCH($B607, 'ISD Operating'!$B:$B, 0)), 0)</f>
        <v>0</v>
      </c>
      <c r="L607" s="154">
        <f>_xlfn.IFNA(INDEX('ISD Operating'!AL:AL, MATCH($B607, 'ISD Operating'!$B:$B, 0)), 0)</f>
        <v>0</v>
      </c>
      <c r="M607" s="154">
        <f>_xlfn.IFNA(INDEX('ISD Operating'!AW:AW, MATCH($B607, 'ISD Operating'!B:B, 0)), 0)</f>
        <v>0</v>
      </c>
      <c r="N607" s="155">
        <f t="shared" si="27"/>
        <v>49597.65</v>
      </c>
      <c r="O607" s="180" t="s">
        <v>1679</v>
      </c>
      <c r="P607" s="180">
        <f t="shared" si="28"/>
        <v>49597.65</v>
      </c>
      <c r="Q607" s="180">
        <f t="shared" si="29"/>
        <v>0</v>
      </c>
      <c r="R607" s="1"/>
    </row>
    <row r="608" spans="1:18" ht="12.75" x14ac:dyDescent="0.2">
      <c r="A608" s="159" t="s">
        <v>1556</v>
      </c>
      <c r="B608" s="152" t="s">
        <v>561</v>
      </c>
      <c r="C608" s="153" t="s">
        <v>6</v>
      </c>
      <c r="D608" s="200" t="s">
        <v>15</v>
      </c>
      <c r="E608" s="154">
        <f>_xlfn.IFNA(INDEX('SD-ISD Debt,Sinking,Recr'!K:K, MATCH($B608, 'SD-ISD Debt,Sinking,Recr'!$B:$B, 0)), 0)</f>
        <v>22810.37</v>
      </c>
      <c r="F608" s="154">
        <f>_xlfn.IFNA(INDEX('SD-ISD Debt,Sinking,Recr'!V:V, MATCH($B608, 'SD-ISD Debt,Sinking,Recr'!$B:$B, 0)), 0)</f>
        <v>0</v>
      </c>
      <c r="G608" s="154">
        <f>_xlfn.IFNA(INDEX('SD-ISD Debt,Sinking,Recr'!AI:AI, MATCH($B608, 'SD-ISD Debt,Sinking,Recr'!$B:$B, 0)), 0)</f>
        <v>0</v>
      </c>
      <c r="H608" s="154">
        <f>_xlfn.IFNA(INDEX('SD Hold Harmless'!N:N, MATCH($B608, 'SD Hold Harmless'!$B:$B, 0)), 0)</f>
        <v>0</v>
      </c>
      <c r="I608" s="154">
        <f>_xlfn.IFNA(INDEX('SD Out of Formula'!J:J, MATCH($B608, 'SD Out of Formula'!$B:$B, 0)), 0)</f>
        <v>0</v>
      </c>
      <c r="J608" s="154">
        <f>_xlfn.IFNA(INDEX('ISD Operating'!P:P, MATCH($B608, 'ISD Operating'!$B:$B, 0)), 0)</f>
        <v>0</v>
      </c>
      <c r="K608" s="154">
        <f>_xlfn.IFNA(INDEX('ISD Operating'!AA:AA, MATCH($B608, 'ISD Operating'!$B:$B, 0)), 0)</f>
        <v>0</v>
      </c>
      <c r="L608" s="154">
        <f>_xlfn.IFNA(INDEX('ISD Operating'!AL:AL, MATCH($B608, 'ISD Operating'!$B:$B, 0)), 0)</f>
        <v>0</v>
      </c>
      <c r="M608" s="154">
        <f>_xlfn.IFNA(INDEX('ISD Operating'!AW:AW, MATCH($B608, 'ISD Operating'!B:B, 0)), 0)</f>
        <v>0</v>
      </c>
      <c r="N608" s="155">
        <f t="shared" si="27"/>
        <v>22810.37</v>
      </c>
      <c r="O608" s="180" t="s">
        <v>1679</v>
      </c>
      <c r="P608" s="180">
        <f t="shared" si="28"/>
        <v>22810.37</v>
      </c>
      <c r="Q608" s="180">
        <f t="shared" si="29"/>
        <v>0</v>
      </c>
      <c r="R608" s="1"/>
    </row>
    <row r="609" spans="1:18" ht="12.75" x14ac:dyDescent="0.2">
      <c r="A609" s="159" t="s">
        <v>1557</v>
      </c>
      <c r="B609" s="152" t="s">
        <v>594</v>
      </c>
      <c r="C609" s="153" t="s">
        <v>6</v>
      </c>
      <c r="D609" s="200" t="s">
        <v>15</v>
      </c>
      <c r="E609" s="154">
        <f>_xlfn.IFNA(INDEX('SD-ISD Debt,Sinking,Recr'!K:K, MATCH($B609, 'SD-ISD Debt,Sinking,Recr'!$B:$B, 0)), 0)</f>
        <v>37964.370000000003</v>
      </c>
      <c r="F609" s="154">
        <f>_xlfn.IFNA(INDEX('SD-ISD Debt,Sinking,Recr'!V:V, MATCH($B609, 'SD-ISD Debt,Sinking,Recr'!$B:$B, 0)), 0)</f>
        <v>0</v>
      </c>
      <c r="G609" s="154">
        <f>_xlfn.IFNA(INDEX('SD-ISD Debt,Sinking,Recr'!AI:AI, MATCH($B609, 'SD-ISD Debt,Sinking,Recr'!$B:$B, 0)), 0)</f>
        <v>0</v>
      </c>
      <c r="H609" s="154">
        <f>_xlfn.IFNA(INDEX('SD Hold Harmless'!N:N, MATCH($B609, 'SD Hold Harmless'!$B:$B, 0)), 0)</f>
        <v>0</v>
      </c>
      <c r="I609" s="154">
        <f>_xlfn.IFNA(INDEX('SD Out of Formula'!J:J, MATCH($B609, 'SD Out of Formula'!$B:$B, 0)), 0)</f>
        <v>0</v>
      </c>
      <c r="J609" s="154">
        <f>_xlfn.IFNA(INDEX('ISD Operating'!P:P, MATCH($B609, 'ISD Operating'!$B:$B, 0)), 0)</f>
        <v>0</v>
      </c>
      <c r="K609" s="154">
        <f>_xlfn.IFNA(INDEX('ISD Operating'!AA:AA, MATCH($B609, 'ISD Operating'!$B:$B, 0)), 0)</f>
        <v>0</v>
      </c>
      <c r="L609" s="154">
        <f>_xlfn.IFNA(INDEX('ISD Operating'!AL:AL, MATCH($B609, 'ISD Operating'!$B:$B, 0)), 0)</f>
        <v>0</v>
      </c>
      <c r="M609" s="154">
        <f>_xlfn.IFNA(INDEX('ISD Operating'!AW:AW, MATCH($B609, 'ISD Operating'!B:B, 0)), 0)</f>
        <v>0</v>
      </c>
      <c r="N609" s="155">
        <f t="shared" si="27"/>
        <v>37964.370000000003</v>
      </c>
      <c r="O609" s="180" t="s">
        <v>1679</v>
      </c>
      <c r="P609" s="180">
        <f t="shared" si="28"/>
        <v>37964.370000000003</v>
      </c>
      <c r="Q609" s="180">
        <f t="shared" si="29"/>
        <v>0</v>
      </c>
      <c r="R609" s="1"/>
    </row>
    <row r="610" spans="1:18" ht="12.75" x14ac:dyDescent="0.2">
      <c r="A610" s="159" t="s">
        <v>1558</v>
      </c>
      <c r="B610" s="152" t="s">
        <v>632</v>
      </c>
      <c r="C610" s="153" t="s">
        <v>6</v>
      </c>
      <c r="D610" s="200" t="s">
        <v>1535</v>
      </c>
      <c r="E610" s="154">
        <f>_xlfn.IFNA(INDEX('SD-ISD Debt,Sinking,Recr'!K:K, MATCH($B610, 'SD-ISD Debt,Sinking,Recr'!$B:$B, 0)), 0)</f>
        <v>0</v>
      </c>
      <c r="F610" s="154">
        <f>_xlfn.IFNA(INDEX('SD-ISD Debt,Sinking,Recr'!V:V, MATCH($B610, 'SD-ISD Debt,Sinking,Recr'!$B:$B, 0)), 0)</f>
        <v>26025.72</v>
      </c>
      <c r="G610" s="154">
        <f>_xlfn.IFNA(INDEX('SD-ISD Debt,Sinking,Recr'!AI:AI, MATCH($B610, 'SD-ISD Debt,Sinking,Recr'!$B:$B, 0)), 0)</f>
        <v>0</v>
      </c>
      <c r="H610" s="154">
        <f>_xlfn.IFNA(INDEX('SD Hold Harmless'!N:N, MATCH($B610, 'SD Hold Harmless'!$B:$B, 0)), 0)</f>
        <v>0</v>
      </c>
      <c r="I610" s="154">
        <f>_xlfn.IFNA(INDEX('SD Out of Formula'!J:J, MATCH($B610, 'SD Out of Formula'!$B:$B, 0)), 0)</f>
        <v>0</v>
      </c>
      <c r="J610" s="154">
        <f>_xlfn.IFNA(INDEX('ISD Operating'!P:P, MATCH($B610, 'ISD Operating'!$B:$B, 0)), 0)</f>
        <v>0</v>
      </c>
      <c r="K610" s="154">
        <f>_xlfn.IFNA(INDEX('ISD Operating'!AA:AA, MATCH($B610, 'ISD Operating'!$B:$B, 0)), 0)</f>
        <v>0</v>
      </c>
      <c r="L610" s="154">
        <f>_xlfn.IFNA(INDEX('ISD Operating'!AL:AL, MATCH($B610, 'ISD Operating'!$B:$B, 0)), 0)</f>
        <v>0</v>
      </c>
      <c r="M610" s="154">
        <f>_xlfn.IFNA(INDEX('ISD Operating'!AW:AW, MATCH($B610, 'ISD Operating'!B:B, 0)), 0)</f>
        <v>0</v>
      </c>
      <c r="N610" s="155">
        <f t="shared" si="27"/>
        <v>26025.72</v>
      </c>
      <c r="O610" s="180" t="s">
        <v>1679</v>
      </c>
      <c r="P610" s="180">
        <f t="shared" si="28"/>
        <v>26025.72</v>
      </c>
      <c r="Q610" s="180">
        <f t="shared" si="29"/>
        <v>0</v>
      </c>
      <c r="R610" s="1"/>
    </row>
    <row r="611" spans="1:18" ht="63.75" x14ac:dyDescent="0.2">
      <c r="A611" s="159" t="s">
        <v>802</v>
      </c>
      <c r="B611" s="152" t="s">
        <v>665</v>
      </c>
      <c r="C611" s="153" t="s">
        <v>29</v>
      </c>
      <c r="D611" s="200" t="s">
        <v>803</v>
      </c>
      <c r="E611" s="154">
        <f>_xlfn.IFNA(INDEX('SD-ISD Debt,Sinking,Recr'!K:K, MATCH($B611, 'SD-ISD Debt,Sinking,Recr'!$B:$B, 0)), 0)</f>
        <v>0</v>
      </c>
      <c r="F611" s="154">
        <f>_xlfn.IFNA(INDEX('SD-ISD Debt,Sinking,Recr'!V:V, MATCH($B611, 'SD-ISD Debt,Sinking,Recr'!$B:$B, 0)), 0)</f>
        <v>0</v>
      </c>
      <c r="G611" s="154">
        <f>_xlfn.IFNA(INDEX('SD-ISD Debt,Sinking,Recr'!AI:AI, MATCH($B611, 'SD-ISD Debt,Sinking,Recr'!$B:$B, 0)), 0)</f>
        <v>0</v>
      </c>
      <c r="H611" s="154">
        <f>_xlfn.IFNA(INDEX('SD Hold Harmless'!N:N, MATCH($B611, 'SD Hold Harmless'!$B:$B, 0)), 0)</f>
        <v>0</v>
      </c>
      <c r="I611" s="154">
        <f>_xlfn.IFNA(INDEX('SD Out of Formula'!J:J, MATCH($B611, 'SD Out of Formula'!$B:$B, 0)), 0)</f>
        <v>0</v>
      </c>
      <c r="J611" s="154">
        <f>_xlfn.IFNA(INDEX('ISD Operating'!P:P, MATCH($B611, 'ISD Operating'!$B:$B, 0)), 0)</f>
        <v>13259.06</v>
      </c>
      <c r="K611" s="154">
        <f>_xlfn.IFNA(INDEX('ISD Operating'!AA:AA, MATCH($B611, 'ISD Operating'!$B:$B, 0)), 0)</f>
        <v>154892.63</v>
      </c>
      <c r="L611" s="154">
        <f>_xlfn.IFNA(INDEX('ISD Operating'!AL:AL, MATCH($B611, 'ISD Operating'!$B:$B, 0)), 0)</f>
        <v>122135.81</v>
      </c>
      <c r="M611" s="154">
        <f>_xlfn.IFNA(INDEX('ISD Operating'!AW:AW, MATCH($B611, 'ISD Operating'!B:B, 0)), 0)</f>
        <v>0</v>
      </c>
      <c r="N611" s="155">
        <f t="shared" si="27"/>
        <v>290287.5</v>
      </c>
      <c r="O611" s="180" t="s">
        <v>1680</v>
      </c>
      <c r="P611" s="180">
        <f t="shared" si="28"/>
        <v>0</v>
      </c>
      <c r="Q611" s="180">
        <f t="shared" si="29"/>
        <v>290287.5</v>
      </c>
      <c r="R611" s="1"/>
    </row>
    <row r="612" spans="1:18" ht="38.25" x14ac:dyDescent="0.2">
      <c r="A612" s="159" t="s">
        <v>1559</v>
      </c>
      <c r="B612" s="152" t="s">
        <v>156</v>
      </c>
      <c r="C612" s="153" t="s">
        <v>6</v>
      </c>
      <c r="D612" s="200" t="s">
        <v>1560</v>
      </c>
      <c r="E612" s="154">
        <f>_xlfn.IFNA(INDEX('SD-ISD Debt,Sinking,Recr'!K:K, MATCH($B612, 'SD-ISD Debt,Sinking,Recr'!$B:$B, 0)), 0)</f>
        <v>83632.42</v>
      </c>
      <c r="F612" s="154">
        <f>_xlfn.IFNA(INDEX('SD-ISD Debt,Sinking,Recr'!V:V, MATCH($B612, 'SD-ISD Debt,Sinking,Recr'!$B:$B, 0)), 0)</f>
        <v>0</v>
      </c>
      <c r="G612" s="154">
        <f>_xlfn.IFNA(INDEX('SD-ISD Debt,Sinking,Recr'!AI:AI, MATCH($B612, 'SD-ISD Debt,Sinking,Recr'!$B:$B, 0)), 0)</f>
        <v>0</v>
      </c>
      <c r="H612" s="154">
        <f>_xlfn.IFNA(INDEX('SD Hold Harmless'!N:N, MATCH($B612, 'SD Hold Harmless'!$B:$B, 0)), 0)</f>
        <v>0</v>
      </c>
      <c r="I612" s="154">
        <f>_xlfn.IFNA(INDEX('SD Out of Formula'!J:J, MATCH($B612, 'SD Out of Formula'!$B:$B, 0)), 0)</f>
        <v>0</v>
      </c>
      <c r="J612" s="154">
        <f>_xlfn.IFNA(INDEX('ISD Operating'!P:P, MATCH($B612, 'ISD Operating'!$B:$B, 0)), 0)</f>
        <v>0</v>
      </c>
      <c r="K612" s="154">
        <f>_xlfn.IFNA(INDEX('ISD Operating'!AA:AA, MATCH($B612, 'ISD Operating'!$B:$B, 0)), 0)</f>
        <v>0</v>
      </c>
      <c r="L612" s="154">
        <f>_xlfn.IFNA(INDEX('ISD Operating'!AL:AL, MATCH($B612, 'ISD Operating'!$B:$B, 0)), 0)</f>
        <v>0</v>
      </c>
      <c r="M612" s="154">
        <f>_xlfn.IFNA(INDEX('ISD Operating'!AW:AW, MATCH($B612, 'ISD Operating'!B:B, 0)), 0)</f>
        <v>0</v>
      </c>
      <c r="N612" s="155">
        <f t="shared" si="27"/>
        <v>83632.42</v>
      </c>
      <c r="O612" s="180" t="s">
        <v>1679</v>
      </c>
      <c r="P612" s="180">
        <f t="shared" si="28"/>
        <v>83632.42</v>
      </c>
      <c r="Q612" s="180">
        <f t="shared" si="29"/>
        <v>0</v>
      </c>
      <c r="R612" s="1"/>
    </row>
    <row r="613" spans="1:18" ht="25.5" x14ac:dyDescent="0.2">
      <c r="A613" s="159" t="s">
        <v>1561</v>
      </c>
      <c r="B613" s="152" t="s">
        <v>428</v>
      </c>
      <c r="C613" s="153" t="s">
        <v>6</v>
      </c>
      <c r="D613" s="200" t="s">
        <v>1562</v>
      </c>
      <c r="E613" s="154">
        <f>_xlfn.IFNA(INDEX('SD-ISD Debt,Sinking,Recr'!K:K, MATCH($B613, 'SD-ISD Debt,Sinking,Recr'!$B:$B, 0)), 0)</f>
        <v>894.14</v>
      </c>
      <c r="F613" s="154">
        <f>_xlfn.IFNA(INDEX('SD-ISD Debt,Sinking,Recr'!V:V, MATCH($B613, 'SD-ISD Debt,Sinking,Recr'!$B:$B, 0)), 0)</f>
        <v>0</v>
      </c>
      <c r="G613" s="154">
        <f>_xlfn.IFNA(INDEX('SD-ISD Debt,Sinking,Recr'!AI:AI, MATCH($B613, 'SD-ISD Debt,Sinking,Recr'!$B:$B, 0)), 0)</f>
        <v>0</v>
      </c>
      <c r="H613" s="154">
        <f>_xlfn.IFNA(INDEX('SD Hold Harmless'!N:N, MATCH($B613, 'SD Hold Harmless'!$B:$B, 0)), 0)</f>
        <v>0</v>
      </c>
      <c r="I613" s="154">
        <f>_xlfn.IFNA(INDEX('SD Out of Formula'!J:J, MATCH($B613, 'SD Out of Formula'!$B:$B, 0)), 0)</f>
        <v>0</v>
      </c>
      <c r="J613" s="154">
        <f>_xlfn.IFNA(INDEX('ISD Operating'!P:P, MATCH($B613, 'ISD Operating'!$B:$B, 0)), 0)</f>
        <v>0</v>
      </c>
      <c r="K613" s="154">
        <f>_xlfn.IFNA(INDEX('ISD Operating'!AA:AA, MATCH($B613, 'ISD Operating'!$B:$B, 0)), 0)</f>
        <v>0</v>
      </c>
      <c r="L613" s="154">
        <f>_xlfn.IFNA(INDEX('ISD Operating'!AL:AL, MATCH($B613, 'ISD Operating'!$B:$B, 0)), 0)</f>
        <v>0</v>
      </c>
      <c r="M613" s="154">
        <f>_xlfn.IFNA(INDEX('ISD Operating'!AW:AW, MATCH($B613, 'ISD Operating'!B:B, 0)), 0)</f>
        <v>0</v>
      </c>
      <c r="N613" s="155">
        <f t="shared" si="27"/>
        <v>894.14</v>
      </c>
      <c r="O613" s="180" t="s">
        <v>1680</v>
      </c>
      <c r="P613" s="180">
        <f t="shared" si="28"/>
        <v>0</v>
      </c>
      <c r="Q613" s="180">
        <f t="shared" si="29"/>
        <v>894.14</v>
      </c>
      <c r="R613" s="1"/>
    </row>
    <row r="614" spans="1:18" ht="12.75" x14ac:dyDescent="0.2">
      <c r="A614" s="159" t="s">
        <v>1563</v>
      </c>
      <c r="B614" s="152" t="s">
        <v>455</v>
      </c>
      <c r="C614" s="153" t="s">
        <v>6</v>
      </c>
      <c r="D614" s="200" t="s">
        <v>1564</v>
      </c>
      <c r="E614" s="154">
        <f>_xlfn.IFNA(INDEX('SD-ISD Debt,Sinking,Recr'!K:K, MATCH($B614, 'SD-ISD Debt,Sinking,Recr'!$B:$B, 0)), 0)</f>
        <v>9507.23</v>
      </c>
      <c r="F614" s="154">
        <f>_xlfn.IFNA(INDEX('SD-ISD Debt,Sinking,Recr'!V:V, MATCH($B614, 'SD-ISD Debt,Sinking,Recr'!$B:$B, 0)), 0)</f>
        <v>0</v>
      </c>
      <c r="G614" s="154">
        <f>_xlfn.IFNA(INDEX('SD-ISD Debt,Sinking,Recr'!AI:AI, MATCH($B614, 'SD-ISD Debt,Sinking,Recr'!$B:$B, 0)), 0)</f>
        <v>0</v>
      </c>
      <c r="H614" s="154">
        <f>_xlfn.IFNA(INDEX('SD Hold Harmless'!N:N, MATCH($B614, 'SD Hold Harmless'!$B:$B, 0)), 0)</f>
        <v>0</v>
      </c>
      <c r="I614" s="154">
        <f>_xlfn.IFNA(INDEX('SD Out of Formula'!J:J, MATCH($B614, 'SD Out of Formula'!$B:$B, 0)), 0)</f>
        <v>0</v>
      </c>
      <c r="J614" s="154">
        <f>_xlfn.IFNA(INDEX('ISD Operating'!P:P, MATCH($B614, 'ISD Operating'!$B:$B, 0)), 0)</f>
        <v>0</v>
      </c>
      <c r="K614" s="154">
        <f>_xlfn.IFNA(INDEX('ISD Operating'!AA:AA, MATCH($B614, 'ISD Operating'!$B:$B, 0)), 0)</f>
        <v>0</v>
      </c>
      <c r="L614" s="154">
        <f>_xlfn.IFNA(INDEX('ISD Operating'!AL:AL, MATCH($B614, 'ISD Operating'!$B:$B, 0)), 0)</f>
        <v>0</v>
      </c>
      <c r="M614" s="154">
        <f>_xlfn.IFNA(INDEX('ISD Operating'!AW:AW, MATCH($B614, 'ISD Operating'!B:B, 0)), 0)</f>
        <v>0</v>
      </c>
      <c r="N614" s="155">
        <f t="shared" si="27"/>
        <v>9507.23</v>
      </c>
      <c r="O614" s="180" t="s">
        <v>1680</v>
      </c>
      <c r="P614" s="180">
        <f t="shared" si="28"/>
        <v>0</v>
      </c>
      <c r="Q614" s="180">
        <f t="shared" si="29"/>
        <v>9507.23</v>
      </c>
      <c r="R614" s="1"/>
    </row>
    <row r="615" spans="1:18" ht="12.75" x14ac:dyDescent="0.2">
      <c r="A615" s="196" t="s">
        <v>1678</v>
      </c>
      <c r="B615" s="1"/>
      <c r="C615" s="192"/>
      <c r="D615" s="201"/>
      <c r="E615" s="73">
        <f>SUBTOTAL(109,Table1[School District/ISD
Debt
Millage
2017 PPT Reimbursement])</f>
        <v>29853305.410000019</v>
      </c>
      <c r="F615" s="73">
        <f>SUBTOTAL(109,Table1[School District
Sinking Fund 
Millage
2017 PPT Reimbursement])</f>
        <v>2623318.5599999996</v>
      </c>
      <c r="G615" s="73">
        <f>SUBTOTAL(109,Table1[School District
Recreation 
Millage
2017 PPT Reimbursement])</f>
        <v>194041.8</v>
      </c>
      <c r="H615" s="73">
        <f>SUBTOTAL(109,Table1[School District
Hold Harmless 
Millage
2017 PPT Reimbursement])</f>
        <v>5909737.1100000003</v>
      </c>
      <c r="I615" s="73">
        <f>SUBTOTAL(109,Table1[School District
Out of Formula
2017 PPT Reimbursement])</f>
        <v>104058.20000000001</v>
      </c>
      <c r="J615" s="73">
        <f>SUBTOTAL(109,Table1[ISD
Allocated 
Millage
2017 PPT Reimbursement])</f>
        <v>1234464.19</v>
      </c>
      <c r="K615" s="73">
        <f>SUBTOTAL(109,Table1[ISD
Special Education
Millage
2017 PPT Reimbursement])</f>
        <v>20248211.189999998</v>
      </c>
      <c r="L615" s="73">
        <f>SUBTOTAL(109,Table1[ISD
Vocational Education 
Millage
2017 PPT Reimbursement])</f>
        <v>3677102.9000000004</v>
      </c>
      <c r="M615" s="73">
        <f>SUBTOTAL(109,Table1[ISD
Enhancement 
Millage
2017 PPT Reimbursement])</f>
        <v>1117309.8399999999</v>
      </c>
      <c r="N615" s="194">
        <f>SUBTOTAL(109,Table1[School District/ISD
TOTAL
2017 PPT Reimbursement])</f>
        <v>64961549.199999981</v>
      </c>
      <c r="O615" s="193"/>
      <c r="P615" s="193">
        <f>SUBTOTAL(109,Table1[November 2017 
PPT Reimbursement])</f>
        <v>53708055.130000003</v>
      </c>
      <c r="Q615" s="193">
        <f>SUBTOTAL(109,Table1[February 2018 
PPT Reimbursement])</f>
        <v>11253494.069999997</v>
      </c>
      <c r="R615" s="1"/>
    </row>
    <row r="616" spans="1:18" ht="12.75" x14ac:dyDescent="0.2">
      <c r="A616" s="1"/>
      <c r="B616" s="181"/>
      <c r="F616" s="73"/>
    </row>
    <row r="617" spans="1:18" ht="12.75" x14ac:dyDescent="0.2">
      <c r="A617" s="163"/>
      <c r="B617" s="195"/>
      <c r="C617" s="163"/>
    </row>
    <row r="618" spans="1:18" ht="12.75" x14ac:dyDescent="0.2">
      <c r="A618" s="163"/>
      <c r="B618" s="195"/>
      <c r="C618" s="163"/>
    </row>
    <row r="619" spans="1:18" ht="12.75" x14ac:dyDescent="0.2">
      <c r="A619" s="163"/>
      <c r="B619" s="197"/>
      <c r="C619" s="163"/>
    </row>
    <row r="620" spans="1:18" ht="12.75" x14ac:dyDescent="0.2">
      <c r="A620" s="163"/>
      <c r="B620" s="198"/>
      <c r="C620" s="165"/>
    </row>
    <row r="621" spans="1:18" ht="12.75" x14ac:dyDescent="0.2">
      <c r="A621" s="163"/>
      <c r="B621" s="198"/>
      <c r="C621" s="165"/>
    </row>
    <row r="622" spans="1:18" ht="12.75" x14ac:dyDescent="0.2">
      <c r="A622" s="1"/>
    </row>
  </sheetData>
  <sheetProtection algorithmName="SHA-512" hashValue="bMXAioHfaxFgK1lamXN037653zVZE/8tqMDptDUGwDnUj7P7vgTIr0VSvmnECxqHsvYq+UTJJfXymmkeouch8w==" saltValue="tqQjlkq7bcijOj/waVt/gA==" spinCount="100000" sheet="1" objects="1" scenarios="1" sort="0" autoFilter="0"/>
  <printOptions headings="1" gridLines="1"/>
  <pageMargins left="0.17" right="0.17" top="0.5" bottom="0.5" header="0.3" footer="0.3"/>
  <pageSetup paperSize="17" scale="62" fitToHeight="9" pageOrder="overThenDown" orientation="landscape" r:id="rId1"/>
  <headerFooter>
    <oddHeader>&amp;F</oddHeader>
    <oddFooter>&amp;A&amp;RPage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08"/>
  <sheetViews>
    <sheetView zoomScaleNormal="100" workbookViewId="0">
      <pane xSplit="4" ySplit="5" topLeftCell="E6" activePane="bottomRight" state="frozen"/>
      <selection pane="topRight" activeCell="F1" sqref="F1"/>
      <selection pane="bottomLeft" activeCell="A6" sqref="A6"/>
      <selection pane="bottomRight"/>
    </sheetView>
  </sheetViews>
  <sheetFormatPr defaultRowHeight="12.75" x14ac:dyDescent="0.2"/>
  <cols>
    <col min="1" max="1" width="38.5703125" style="17" customWidth="1"/>
    <col min="2" max="2" width="11.7109375" style="22" customWidth="1"/>
    <col min="3" max="3" width="23.42578125" style="23" bestFit="1" customWidth="1"/>
    <col min="4" max="4" width="11.7109375" style="199" customWidth="1"/>
    <col min="5" max="5" width="19.7109375" style="71" customWidth="1"/>
    <col min="6" max="10" width="16.5703125" style="72" customWidth="1"/>
    <col min="11" max="11" width="19.7109375" style="17" customWidth="1"/>
    <col min="12" max="12" width="4.140625" style="1" customWidth="1"/>
    <col min="13" max="13" width="19.7109375" style="71" customWidth="1"/>
    <col min="14" max="14" width="19.7109375" style="19" customWidth="1"/>
    <col min="15" max="15" width="19.42578125" style="1" customWidth="1"/>
    <col min="16" max="18" width="19.7109375" style="1" customWidth="1"/>
    <col min="19" max="21" width="19.7109375" style="73" customWidth="1"/>
    <col min="22" max="22" width="19.7109375" style="17" customWidth="1"/>
    <col min="23" max="23" width="4.140625" style="1" customWidth="1"/>
    <col min="24" max="26" width="19.7109375" style="1" customWidth="1"/>
    <col min="27" max="27" width="19.7109375" style="19" customWidth="1"/>
    <col min="28" max="31" width="19.7109375" style="1" customWidth="1"/>
    <col min="32" max="33" width="19.7109375" style="73" customWidth="1"/>
    <col min="34" max="34" width="19.7109375" style="1" customWidth="1"/>
    <col min="35" max="35" width="19.7109375" style="17" customWidth="1"/>
    <col min="36" max="36" width="4.140625" style="20" customWidth="1"/>
    <col min="37" max="37" width="19.7109375" style="17" customWidth="1"/>
    <col min="38" max="38" width="19.7109375" style="3" customWidth="1"/>
    <col min="39" max="40" width="19.7109375" style="1" customWidth="1"/>
    <col min="41" max="16384" width="9.140625" style="1"/>
  </cols>
  <sheetData>
    <row r="1" spans="1:40" x14ac:dyDescent="0.2">
      <c r="A1" s="16" t="s">
        <v>1657</v>
      </c>
      <c r="C1" s="18"/>
      <c r="D1" s="202"/>
      <c r="E1" s="16"/>
      <c r="F1" s="16"/>
      <c r="G1" s="16"/>
      <c r="H1" s="16"/>
      <c r="I1" s="16"/>
      <c r="J1" s="16"/>
      <c r="M1" s="16"/>
      <c r="S1" s="1"/>
      <c r="T1" s="1"/>
      <c r="U1" s="1"/>
      <c r="AF1" s="1"/>
      <c r="AG1" s="1"/>
    </row>
    <row r="2" spans="1:40" x14ac:dyDescent="0.2">
      <c r="A2" s="18" t="s">
        <v>1692</v>
      </c>
      <c r="C2" s="18"/>
      <c r="D2" s="203"/>
      <c r="E2" s="16"/>
      <c r="F2" s="16"/>
      <c r="G2" s="16"/>
      <c r="H2" s="16"/>
      <c r="I2" s="16"/>
      <c r="J2" s="16"/>
      <c r="K2" s="16"/>
      <c r="M2" s="18"/>
      <c r="O2" s="167"/>
      <c r="R2" s="167"/>
      <c r="S2" s="1"/>
      <c r="T2" s="1"/>
      <c r="U2" s="1"/>
      <c r="V2" s="167"/>
      <c r="X2" s="18"/>
      <c r="Z2" s="167"/>
      <c r="AB2" s="167"/>
      <c r="AC2" s="167"/>
      <c r="AD2" s="167"/>
      <c r="AE2" s="167"/>
      <c r="AF2" s="1"/>
      <c r="AG2" s="1"/>
      <c r="AI2" s="167"/>
      <c r="AK2" s="167"/>
    </row>
    <row r="3" spans="1:40" x14ac:dyDescent="0.2">
      <c r="E3" s="240" t="s">
        <v>1696</v>
      </c>
      <c r="F3" s="241"/>
      <c r="G3" s="241"/>
      <c r="H3" s="241"/>
      <c r="I3" s="241"/>
      <c r="J3" s="241"/>
      <c r="K3" s="241"/>
      <c r="M3" s="242" t="s">
        <v>1695</v>
      </c>
      <c r="N3" s="242"/>
      <c r="O3" s="242"/>
      <c r="P3" s="242"/>
      <c r="Q3" s="242"/>
      <c r="R3" s="242"/>
      <c r="S3" s="242"/>
      <c r="T3" s="242"/>
      <c r="U3" s="242"/>
      <c r="V3" s="242"/>
      <c r="X3" s="243" t="s">
        <v>1697</v>
      </c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K3" s="24" t="s">
        <v>683</v>
      </c>
      <c r="AL3" s="25"/>
      <c r="AM3" s="26"/>
      <c r="AN3" s="26"/>
    </row>
    <row r="4" spans="1:40" s="17" customFormat="1" x14ac:dyDescent="0.2">
      <c r="B4" s="184"/>
      <c r="C4" s="70"/>
      <c r="D4" s="204"/>
      <c r="E4" s="185"/>
      <c r="F4" s="185"/>
      <c r="G4" s="185"/>
      <c r="H4" s="186"/>
      <c r="I4" s="185"/>
      <c r="J4" s="185"/>
      <c r="K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42"/>
      <c r="AK4" s="185"/>
      <c r="AL4" s="185"/>
      <c r="AM4" s="185"/>
      <c r="AN4" s="185"/>
    </row>
    <row r="5" spans="1:40" s="183" customFormat="1" ht="105" customHeight="1" x14ac:dyDescent="0.25">
      <c r="A5" s="28" t="s">
        <v>2</v>
      </c>
      <c r="B5" s="27" t="s">
        <v>1</v>
      </c>
      <c r="C5" s="28" t="s">
        <v>3</v>
      </c>
      <c r="D5" s="28" t="s">
        <v>0</v>
      </c>
      <c r="E5" s="29" t="s">
        <v>1693</v>
      </c>
      <c r="F5" s="30" t="s">
        <v>1611</v>
      </c>
      <c r="G5" s="30" t="s">
        <v>1619</v>
      </c>
      <c r="H5" s="31" t="s">
        <v>1610</v>
      </c>
      <c r="I5" s="30" t="s">
        <v>1613</v>
      </c>
      <c r="J5" s="32" t="s">
        <v>1612</v>
      </c>
      <c r="K5" s="33" t="s">
        <v>1637</v>
      </c>
      <c r="L5" s="34"/>
      <c r="M5" s="29" t="s">
        <v>1694</v>
      </c>
      <c r="N5" s="35" t="s">
        <v>1640</v>
      </c>
      <c r="O5" s="36" t="s">
        <v>1661</v>
      </c>
      <c r="P5" s="29" t="s">
        <v>1663</v>
      </c>
      <c r="Q5" s="35" t="s">
        <v>1702</v>
      </c>
      <c r="R5" s="36" t="s">
        <v>1646</v>
      </c>
      <c r="S5" s="190" t="s">
        <v>1669</v>
      </c>
      <c r="T5" s="36" t="s">
        <v>1672</v>
      </c>
      <c r="U5" s="36" t="s">
        <v>1639</v>
      </c>
      <c r="V5" s="37" t="s">
        <v>1638</v>
      </c>
      <c r="W5" s="34"/>
      <c r="X5" s="29" t="s">
        <v>1694</v>
      </c>
      <c r="Y5" s="38" t="s">
        <v>1698</v>
      </c>
      <c r="Z5" s="38" t="s">
        <v>1609</v>
      </c>
      <c r="AA5" s="35" t="s">
        <v>1642</v>
      </c>
      <c r="AB5" s="36" t="s">
        <v>1662</v>
      </c>
      <c r="AC5" s="29" t="s">
        <v>1663</v>
      </c>
      <c r="AD5" s="35" t="s">
        <v>1703</v>
      </c>
      <c r="AE5" s="36" t="s">
        <v>1647</v>
      </c>
      <c r="AF5" s="190" t="s">
        <v>1670</v>
      </c>
      <c r="AG5" s="36" t="s">
        <v>1673</v>
      </c>
      <c r="AH5" s="36" t="s">
        <v>1643</v>
      </c>
      <c r="AI5" s="39" t="s">
        <v>1644</v>
      </c>
      <c r="AJ5" s="40"/>
      <c r="AK5" s="41" t="s">
        <v>1699</v>
      </c>
      <c r="AL5" s="42" t="s">
        <v>684</v>
      </c>
      <c r="AM5" s="43" t="s">
        <v>685</v>
      </c>
      <c r="AN5" s="43" t="s">
        <v>686</v>
      </c>
    </row>
    <row r="6" spans="1:40" x14ac:dyDescent="0.2">
      <c r="A6" s="45" t="s">
        <v>804</v>
      </c>
      <c r="B6" s="44" t="s">
        <v>23</v>
      </c>
      <c r="C6" s="46" t="s">
        <v>6</v>
      </c>
      <c r="D6" s="205" t="s">
        <v>22</v>
      </c>
      <c r="E6" s="48">
        <v>1477300</v>
      </c>
      <c r="F6" s="50">
        <v>0</v>
      </c>
      <c r="G6" s="50">
        <v>0</v>
      </c>
      <c r="H6" s="50">
        <f>F6+G6</f>
        <v>0</v>
      </c>
      <c r="I6" s="50">
        <v>0</v>
      </c>
      <c r="J6" s="50">
        <v>0</v>
      </c>
      <c r="K6" s="51">
        <f t="shared" ref="K6:K69" si="0">MAX(ROUND(E6*H6/1000,2),0)</f>
        <v>0</v>
      </c>
      <c r="L6" s="52"/>
      <c r="M6" s="49">
        <f t="shared" ref="M6:M69" si="1">E6</f>
        <v>1477300</v>
      </c>
      <c r="N6" s="53">
        <v>0</v>
      </c>
      <c r="O6" s="47">
        <f t="shared" ref="O6:O69" si="2">ROUND(M6*N6/1000,2)</f>
        <v>0</v>
      </c>
      <c r="P6" s="47">
        <v>603</v>
      </c>
      <c r="Q6" s="53">
        <v>0</v>
      </c>
      <c r="R6" s="47">
        <f>ROUND(P6*Q6/1000,2)</f>
        <v>0</v>
      </c>
      <c r="S6" s="47">
        <v>0</v>
      </c>
      <c r="T6" s="47">
        <f>IF(-R6&gt;0,MAX(R6,-S6),R6)</f>
        <v>0</v>
      </c>
      <c r="U6" s="47">
        <v>0</v>
      </c>
      <c r="V6" s="54">
        <f>MAX(ROUND(O6+T6-U6,2),0)</f>
        <v>0</v>
      </c>
      <c r="W6" s="52"/>
      <c r="X6" s="49">
        <f t="shared" ref="X6:X69" si="3">E6</f>
        <v>1477300</v>
      </c>
      <c r="Y6" s="55">
        <v>0</v>
      </c>
      <c r="Z6" s="56">
        <f t="shared" ref="Z6:Z69" si="4">X6-Y6</f>
        <v>1477300</v>
      </c>
      <c r="AA6" s="53">
        <v>0</v>
      </c>
      <c r="AB6" s="49">
        <f t="shared" ref="AB6:AB69" si="5">ROUND(Z6*AA6/1000,2)</f>
        <v>0</v>
      </c>
      <c r="AC6" s="49">
        <v>603</v>
      </c>
      <c r="AD6" s="189">
        <v>0</v>
      </c>
      <c r="AE6" s="49">
        <f>ROUND(AC6*AD6/1000,2)</f>
        <v>0</v>
      </c>
      <c r="AF6" s="47">
        <v>0</v>
      </c>
      <c r="AG6" s="47">
        <f>IF(-AE6&gt;0,MAX(AE6,-AF6),AE6)</f>
        <v>0</v>
      </c>
      <c r="AH6" s="49">
        <v>0</v>
      </c>
      <c r="AI6" s="54">
        <f>MAX(ROUND(AB6+AG6-AH6,2),0)</f>
        <v>0</v>
      </c>
      <c r="AJ6" s="57"/>
      <c r="AK6" s="58">
        <f>AI6+V6+K6</f>
        <v>0</v>
      </c>
      <c r="AL6" s="59" t="s">
        <v>1573</v>
      </c>
      <c r="AM6" s="56">
        <f>IF($AL6="Summer", $AK6, 0)</f>
        <v>0</v>
      </c>
      <c r="AN6" s="56">
        <f>IF($AL6="Winter", $AK6, 0)</f>
        <v>0</v>
      </c>
    </row>
    <row r="7" spans="1:40" x14ac:dyDescent="0.2">
      <c r="A7" s="45" t="s">
        <v>805</v>
      </c>
      <c r="B7" s="44" t="s">
        <v>65</v>
      </c>
      <c r="C7" s="46" t="s">
        <v>6</v>
      </c>
      <c r="D7" s="205" t="s">
        <v>64</v>
      </c>
      <c r="E7" s="48">
        <v>142900</v>
      </c>
      <c r="F7" s="50">
        <v>0</v>
      </c>
      <c r="G7" s="50">
        <v>0</v>
      </c>
      <c r="H7" s="50">
        <f t="shared" ref="H7:H70" si="6">F7+G7</f>
        <v>0</v>
      </c>
      <c r="I7" s="50">
        <v>0</v>
      </c>
      <c r="J7" s="50">
        <v>0</v>
      </c>
      <c r="K7" s="51">
        <f t="shared" si="0"/>
        <v>0</v>
      </c>
      <c r="L7" s="52"/>
      <c r="M7" s="49">
        <f t="shared" si="1"/>
        <v>142900</v>
      </c>
      <c r="N7" s="53">
        <v>0</v>
      </c>
      <c r="O7" s="47">
        <f t="shared" si="2"/>
        <v>0</v>
      </c>
      <c r="P7" s="47">
        <v>500</v>
      </c>
      <c r="Q7" s="53">
        <v>0</v>
      </c>
      <c r="R7" s="47">
        <f t="shared" ref="R7:R70" si="7">ROUND(P7*Q7/1000,2)</f>
        <v>0</v>
      </c>
      <c r="S7" s="47">
        <v>0</v>
      </c>
      <c r="T7" s="47">
        <f t="shared" ref="T7:T70" si="8">IF(-R7&gt;0,MAX(R7,-S7),R7)</f>
        <v>0</v>
      </c>
      <c r="U7" s="47">
        <v>0</v>
      </c>
      <c r="V7" s="54">
        <f t="shared" ref="V7:V70" si="9">MAX(ROUND(O7+T7-U7,2),0)</f>
        <v>0</v>
      </c>
      <c r="W7" s="52"/>
      <c r="X7" s="49">
        <f t="shared" si="3"/>
        <v>142900</v>
      </c>
      <c r="Y7" s="55">
        <v>0</v>
      </c>
      <c r="Z7" s="56">
        <f t="shared" si="4"/>
        <v>142900</v>
      </c>
      <c r="AA7" s="53">
        <v>0</v>
      </c>
      <c r="AB7" s="49">
        <f t="shared" si="5"/>
        <v>0</v>
      </c>
      <c r="AC7" s="49">
        <v>500</v>
      </c>
      <c r="AD7" s="189">
        <v>0</v>
      </c>
      <c r="AE7" s="49">
        <f t="shared" ref="AE7:AE70" si="10">ROUND(AC7*AD7/1000,2)</f>
        <v>0</v>
      </c>
      <c r="AF7" s="47">
        <v>0</v>
      </c>
      <c r="AG7" s="47">
        <f t="shared" ref="AG7:AG70" si="11">IF(-AE7&gt;0,MAX(AE7,-AF7),AE7)</f>
        <v>0</v>
      </c>
      <c r="AH7" s="49">
        <v>0</v>
      </c>
      <c r="AI7" s="54">
        <f t="shared" ref="AI7:AI70" si="12">MAX(ROUND(AB7+AG7-AH7,2),0)</f>
        <v>0</v>
      </c>
      <c r="AJ7" s="57"/>
      <c r="AK7" s="58">
        <f t="shared" ref="AK7:AK70" si="13">AI7+V7+K7</f>
        <v>0</v>
      </c>
      <c r="AL7" s="59" t="s">
        <v>1573</v>
      </c>
      <c r="AM7" s="56">
        <f t="shared" ref="AM7:AM70" si="14">IF($AL7="Summer", $AK7, 0)</f>
        <v>0</v>
      </c>
      <c r="AN7" s="56">
        <f t="shared" ref="AN7:AN70" si="15">IF($AL7="Winter", $AK7, 0)</f>
        <v>0</v>
      </c>
    </row>
    <row r="8" spans="1:40" x14ac:dyDescent="0.2">
      <c r="A8" s="45" t="s">
        <v>806</v>
      </c>
      <c r="B8" s="44" t="s">
        <v>149</v>
      </c>
      <c r="C8" s="46" t="s">
        <v>6</v>
      </c>
      <c r="D8" s="205" t="s">
        <v>64</v>
      </c>
      <c r="E8" s="48">
        <v>101500</v>
      </c>
      <c r="F8" s="50">
        <v>0</v>
      </c>
      <c r="G8" s="50">
        <v>0</v>
      </c>
      <c r="H8" s="50">
        <f t="shared" si="6"/>
        <v>0</v>
      </c>
      <c r="I8" s="50">
        <v>0</v>
      </c>
      <c r="J8" s="50">
        <v>0</v>
      </c>
      <c r="K8" s="51">
        <f t="shared" si="0"/>
        <v>0</v>
      </c>
      <c r="L8" s="52"/>
      <c r="M8" s="49">
        <f t="shared" si="1"/>
        <v>101500</v>
      </c>
      <c r="N8" s="53">
        <v>0</v>
      </c>
      <c r="O8" s="47">
        <f>ROUND(M8*N8/1000,2)</f>
        <v>0</v>
      </c>
      <c r="P8" s="47">
        <v>-9325</v>
      </c>
      <c r="Q8" s="53">
        <v>0</v>
      </c>
      <c r="R8" s="47">
        <f t="shared" si="7"/>
        <v>0</v>
      </c>
      <c r="S8" s="47">
        <v>0</v>
      </c>
      <c r="T8" s="47">
        <f t="shared" si="8"/>
        <v>0</v>
      </c>
      <c r="U8" s="47">
        <v>0</v>
      </c>
      <c r="V8" s="54">
        <f t="shared" si="9"/>
        <v>0</v>
      </c>
      <c r="W8" s="52"/>
      <c r="X8" s="49">
        <f t="shared" si="3"/>
        <v>101500</v>
      </c>
      <c r="Y8" s="55">
        <v>0</v>
      </c>
      <c r="Z8" s="56">
        <f t="shared" si="4"/>
        <v>101500</v>
      </c>
      <c r="AA8" s="53">
        <v>0</v>
      </c>
      <c r="AB8" s="49">
        <f t="shared" si="5"/>
        <v>0</v>
      </c>
      <c r="AC8" s="49">
        <v>-9325</v>
      </c>
      <c r="AD8" s="189">
        <v>0</v>
      </c>
      <c r="AE8" s="49">
        <f t="shared" si="10"/>
        <v>0</v>
      </c>
      <c r="AF8" s="47">
        <v>0</v>
      </c>
      <c r="AG8" s="47">
        <f t="shared" si="11"/>
        <v>0</v>
      </c>
      <c r="AH8" s="49">
        <v>0</v>
      </c>
      <c r="AI8" s="54">
        <f t="shared" si="12"/>
        <v>0</v>
      </c>
      <c r="AJ8" s="57"/>
      <c r="AK8" s="58">
        <f t="shared" si="13"/>
        <v>0</v>
      </c>
      <c r="AL8" s="59" t="s">
        <v>1573</v>
      </c>
      <c r="AM8" s="56">
        <f t="shared" si="14"/>
        <v>0</v>
      </c>
      <c r="AN8" s="56">
        <f t="shared" si="15"/>
        <v>0</v>
      </c>
    </row>
    <row r="9" spans="1:40" ht="25.5" x14ac:dyDescent="0.2">
      <c r="A9" s="45" t="s">
        <v>807</v>
      </c>
      <c r="B9" s="44" t="s">
        <v>478</v>
      </c>
      <c r="C9" s="46" t="s">
        <v>6</v>
      </c>
      <c r="D9" s="205" t="s">
        <v>808</v>
      </c>
      <c r="E9" s="48">
        <v>7122600</v>
      </c>
      <c r="F9" s="50">
        <v>0</v>
      </c>
      <c r="G9" s="50">
        <v>0</v>
      </c>
      <c r="H9" s="50">
        <f t="shared" si="6"/>
        <v>0</v>
      </c>
      <c r="I9" s="50">
        <v>0</v>
      </c>
      <c r="J9" s="50">
        <v>0</v>
      </c>
      <c r="K9" s="51">
        <f t="shared" si="0"/>
        <v>0</v>
      </c>
      <c r="L9" s="52"/>
      <c r="M9" s="49">
        <f t="shared" si="1"/>
        <v>7122600</v>
      </c>
      <c r="N9" s="53">
        <v>0</v>
      </c>
      <c r="O9" s="47">
        <f t="shared" si="2"/>
        <v>0</v>
      </c>
      <c r="P9" s="47">
        <v>5391300</v>
      </c>
      <c r="Q9" s="53">
        <v>0</v>
      </c>
      <c r="R9" s="47">
        <f t="shared" si="7"/>
        <v>0</v>
      </c>
      <c r="S9" s="47">
        <v>0</v>
      </c>
      <c r="T9" s="47">
        <f t="shared" si="8"/>
        <v>0</v>
      </c>
      <c r="U9" s="47">
        <v>0</v>
      </c>
      <c r="V9" s="54">
        <f t="shared" si="9"/>
        <v>0</v>
      </c>
      <c r="W9" s="52"/>
      <c r="X9" s="49">
        <f t="shared" si="3"/>
        <v>7122600</v>
      </c>
      <c r="Y9" s="55">
        <v>0</v>
      </c>
      <c r="Z9" s="56">
        <f t="shared" si="4"/>
        <v>7122600</v>
      </c>
      <c r="AA9" s="53">
        <v>0</v>
      </c>
      <c r="AB9" s="49">
        <f t="shared" si="5"/>
        <v>0</v>
      </c>
      <c r="AC9" s="49">
        <v>5391300</v>
      </c>
      <c r="AD9" s="189">
        <v>0</v>
      </c>
      <c r="AE9" s="49">
        <f t="shared" si="10"/>
        <v>0</v>
      </c>
      <c r="AF9" s="47">
        <v>0</v>
      </c>
      <c r="AG9" s="47">
        <f t="shared" si="11"/>
        <v>0</v>
      </c>
      <c r="AH9" s="49">
        <v>0</v>
      </c>
      <c r="AI9" s="54">
        <f t="shared" si="12"/>
        <v>0</v>
      </c>
      <c r="AJ9" s="57"/>
      <c r="AK9" s="58">
        <f t="shared" si="13"/>
        <v>0</v>
      </c>
      <c r="AL9" s="59" t="s">
        <v>1573</v>
      </c>
      <c r="AM9" s="56">
        <f t="shared" si="14"/>
        <v>0</v>
      </c>
      <c r="AN9" s="56">
        <f t="shared" si="15"/>
        <v>0</v>
      </c>
    </row>
    <row r="10" spans="1:40" s="60" customFormat="1" x14ac:dyDescent="0.2">
      <c r="A10" s="45" t="s">
        <v>809</v>
      </c>
      <c r="B10" s="44" t="s">
        <v>611</v>
      </c>
      <c r="C10" s="46" t="s">
        <v>6</v>
      </c>
      <c r="D10" s="205" t="s">
        <v>64</v>
      </c>
      <c r="E10" s="48">
        <v>293800</v>
      </c>
      <c r="F10" s="50">
        <v>0</v>
      </c>
      <c r="G10" s="50">
        <v>0</v>
      </c>
      <c r="H10" s="50">
        <f t="shared" si="6"/>
        <v>0</v>
      </c>
      <c r="I10" s="50">
        <v>0</v>
      </c>
      <c r="J10" s="50">
        <v>0</v>
      </c>
      <c r="K10" s="51">
        <f t="shared" si="0"/>
        <v>0</v>
      </c>
      <c r="L10" s="52"/>
      <c r="M10" s="49">
        <f t="shared" si="1"/>
        <v>293800</v>
      </c>
      <c r="N10" s="53">
        <v>0</v>
      </c>
      <c r="O10" s="47">
        <f t="shared" si="2"/>
        <v>0</v>
      </c>
      <c r="P10" s="47">
        <v>39400</v>
      </c>
      <c r="Q10" s="53">
        <v>0</v>
      </c>
      <c r="R10" s="47">
        <f t="shared" si="7"/>
        <v>0</v>
      </c>
      <c r="S10" s="47">
        <v>0</v>
      </c>
      <c r="T10" s="47">
        <f t="shared" si="8"/>
        <v>0</v>
      </c>
      <c r="U10" s="47">
        <v>0</v>
      </c>
      <c r="V10" s="54">
        <f t="shared" si="9"/>
        <v>0</v>
      </c>
      <c r="W10" s="52"/>
      <c r="X10" s="49">
        <f t="shared" si="3"/>
        <v>293800</v>
      </c>
      <c r="Y10" s="55">
        <v>0</v>
      </c>
      <c r="Z10" s="56">
        <f t="shared" si="4"/>
        <v>293800</v>
      </c>
      <c r="AA10" s="53">
        <v>0</v>
      </c>
      <c r="AB10" s="49">
        <f t="shared" si="5"/>
        <v>0</v>
      </c>
      <c r="AC10" s="49">
        <v>39400</v>
      </c>
      <c r="AD10" s="189">
        <v>0</v>
      </c>
      <c r="AE10" s="49">
        <f t="shared" si="10"/>
        <v>0</v>
      </c>
      <c r="AF10" s="47">
        <v>0</v>
      </c>
      <c r="AG10" s="47">
        <f t="shared" si="11"/>
        <v>0</v>
      </c>
      <c r="AH10" s="49">
        <v>0</v>
      </c>
      <c r="AI10" s="54">
        <f t="shared" si="12"/>
        <v>0</v>
      </c>
      <c r="AJ10" s="57"/>
      <c r="AK10" s="58">
        <f t="shared" si="13"/>
        <v>0</v>
      </c>
      <c r="AL10" s="59" t="s">
        <v>1573</v>
      </c>
      <c r="AM10" s="56">
        <f t="shared" si="14"/>
        <v>0</v>
      </c>
      <c r="AN10" s="56">
        <f t="shared" si="15"/>
        <v>0</v>
      </c>
    </row>
    <row r="11" spans="1:40" ht="25.5" x14ac:dyDescent="0.2">
      <c r="A11" s="45" t="s">
        <v>810</v>
      </c>
      <c r="B11" s="44" t="s">
        <v>539</v>
      </c>
      <c r="C11" s="46" t="s">
        <v>6</v>
      </c>
      <c r="D11" s="205" t="s">
        <v>811</v>
      </c>
      <c r="E11" s="48">
        <v>12258916</v>
      </c>
      <c r="F11" s="50">
        <v>1.474</v>
      </c>
      <c r="G11" s="50">
        <v>5.806</v>
      </c>
      <c r="H11" s="50">
        <f t="shared" si="6"/>
        <v>7.28</v>
      </c>
      <c r="I11" s="50">
        <v>0</v>
      </c>
      <c r="J11" s="50">
        <v>7.28</v>
      </c>
      <c r="K11" s="51">
        <f t="shared" si="0"/>
        <v>89244.91</v>
      </c>
      <c r="L11" s="52"/>
      <c r="M11" s="49">
        <f t="shared" si="1"/>
        <v>12258916</v>
      </c>
      <c r="N11" s="53">
        <v>0</v>
      </c>
      <c r="O11" s="47">
        <f t="shared" si="2"/>
        <v>0</v>
      </c>
      <c r="P11" s="47">
        <v>-7594088</v>
      </c>
      <c r="Q11" s="53">
        <v>0</v>
      </c>
      <c r="R11" s="47">
        <f t="shared" si="7"/>
        <v>0</v>
      </c>
      <c r="S11" s="47">
        <v>0</v>
      </c>
      <c r="T11" s="47">
        <f t="shared" si="8"/>
        <v>0</v>
      </c>
      <c r="U11" s="47">
        <v>0</v>
      </c>
      <c r="V11" s="54">
        <f t="shared" si="9"/>
        <v>0</v>
      </c>
      <c r="W11" s="52"/>
      <c r="X11" s="49">
        <f t="shared" si="3"/>
        <v>12258916</v>
      </c>
      <c r="Y11" s="55">
        <v>-10739</v>
      </c>
      <c r="Z11" s="56">
        <f t="shared" si="4"/>
        <v>12269655</v>
      </c>
      <c r="AA11" s="53">
        <v>0</v>
      </c>
      <c r="AB11" s="49">
        <f t="shared" si="5"/>
        <v>0</v>
      </c>
      <c r="AC11" s="49">
        <v>-7594088</v>
      </c>
      <c r="AD11" s="189">
        <v>0</v>
      </c>
      <c r="AE11" s="49">
        <f t="shared" si="10"/>
        <v>0</v>
      </c>
      <c r="AF11" s="47">
        <v>0</v>
      </c>
      <c r="AG11" s="47">
        <f t="shared" si="11"/>
        <v>0</v>
      </c>
      <c r="AH11" s="49">
        <v>0</v>
      </c>
      <c r="AI11" s="54">
        <f t="shared" si="12"/>
        <v>0</v>
      </c>
      <c r="AJ11" s="57"/>
      <c r="AK11" s="58">
        <f t="shared" si="13"/>
        <v>89244.91</v>
      </c>
      <c r="AL11" s="59" t="s">
        <v>1680</v>
      </c>
      <c r="AM11" s="56">
        <f t="shared" si="14"/>
        <v>0</v>
      </c>
      <c r="AN11" s="56">
        <f t="shared" si="15"/>
        <v>89244.91</v>
      </c>
    </row>
    <row r="12" spans="1:40" ht="38.25" x14ac:dyDescent="0.2">
      <c r="A12" s="45" t="s">
        <v>812</v>
      </c>
      <c r="B12" s="44" t="s">
        <v>518</v>
      </c>
      <c r="C12" s="46" t="s">
        <v>6</v>
      </c>
      <c r="D12" s="205" t="s">
        <v>813</v>
      </c>
      <c r="E12" s="48">
        <v>16532641</v>
      </c>
      <c r="F12" s="50">
        <v>0</v>
      </c>
      <c r="G12" s="50">
        <v>7.5</v>
      </c>
      <c r="H12" s="50">
        <f t="shared" si="6"/>
        <v>7.5</v>
      </c>
      <c r="I12" s="50">
        <v>0</v>
      </c>
      <c r="J12" s="50">
        <v>7.5</v>
      </c>
      <c r="K12" s="51">
        <f t="shared" si="0"/>
        <v>123994.81</v>
      </c>
      <c r="L12" s="52"/>
      <c r="M12" s="49">
        <f t="shared" si="1"/>
        <v>16532641</v>
      </c>
      <c r="N12" s="53">
        <v>0</v>
      </c>
      <c r="O12" s="47">
        <f t="shared" si="2"/>
        <v>0</v>
      </c>
      <c r="P12" s="47">
        <v>6150</v>
      </c>
      <c r="Q12" s="53">
        <v>0</v>
      </c>
      <c r="R12" s="47">
        <f t="shared" si="7"/>
        <v>0</v>
      </c>
      <c r="S12" s="47">
        <v>0</v>
      </c>
      <c r="T12" s="47">
        <f t="shared" si="8"/>
        <v>0</v>
      </c>
      <c r="U12" s="47">
        <v>0</v>
      </c>
      <c r="V12" s="54">
        <f t="shared" si="9"/>
        <v>0</v>
      </c>
      <c r="W12" s="52"/>
      <c r="X12" s="49">
        <f t="shared" si="3"/>
        <v>16532641</v>
      </c>
      <c r="Y12" s="55">
        <v>389330.5</v>
      </c>
      <c r="Z12" s="56">
        <f t="shared" si="4"/>
        <v>16143310.5</v>
      </c>
      <c r="AA12" s="53">
        <v>0</v>
      </c>
      <c r="AB12" s="49">
        <f t="shared" si="5"/>
        <v>0</v>
      </c>
      <c r="AC12" s="49">
        <v>6150</v>
      </c>
      <c r="AD12" s="189">
        <v>0</v>
      </c>
      <c r="AE12" s="49">
        <f t="shared" si="10"/>
        <v>0</v>
      </c>
      <c r="AF12" s="47">
        <v>0</v>
      </c>
      <c r="AG12" s="47">
        <f t="shared" si="11"/>
        <v>0</v>
      </c>
      <c r="AH12" s="49">
        <v>0</v>
      </c>
      <c r="AI12" s="54">
        <f t="shared" si="12"/>
        <v>0</v>
      </c>
      <c r="AJ12" s="57"/>
      <c r="AK12" s="58">
        <f t="shared" si="13"/>
        <v>123994.81</v>
      </c>
      <c r="AL12" s="59" t="s">
        <v>1680</v>
      </c>
      <c r="AM12" s="56">
        <f t="shared" si="14"/>
        <v>0</v>
      </c>
      <c r="AN12" s="56">
        <f t="shared" si="15"/>
        <v>123994.81</v>
      </c>
    </row>
    <row r="13" spans="1:40" x14ac:dyDescent="0.2">
      <c r="A13" s="45" t="s">
        <v>814</v>
      </c>
      <c r="B13" s="44" t="s">
        <v>27</v>
      </c>
      <c r="C13" s="46" t="s">
        <v>6</v>
      </c>
      <c r="D13" s="205" t="s">
        <v>26</v>
      </c>
      <c r="E13" s="48">
        <v>30053142</v>
      </c>
      <c r="F13" s="50">
        <v>1.9</v>
      </c>
      <c r="G13" s="50">
        <v>5.65</v>
      </c>
      <c r="H13" s="50">
        <f t="shared" si="6"/>
        <v>7.5500000000000007</v>
      </c>
      <c r="I13" s="50">
        <v>0</v>
      </c>
      <c r="J13" s="50">
        <v>7.5500000000000007</v>
      </c>
      <c r="K13" s="51">
        <f t="shared" si="0"/>
        <v>226901.22</v>
      </c>
      <c r="L13" s="52"/>
      <c r="M13" s="49">
        <f t="shared" si="1"/>
        <v>30053142</v>
      </c>
      <c r="N13" s="53">
        <v>0</v>
      </c>
      <c r="O13" s="47">
        <f t="shared" si="2"/>
        <v>0</v>
      </c>
      <c r="P13" s="47">
        <v>-44400</v>
      </c>
      <c r="Q13" s="53">
        <v>0</v>
      </c>
      <c r="R13" s="47">
        <f t="shared" si="7"/>
        <v>0</v>
      </c>
      <c r="S13" s="47">
        <v>0</v>
      </c>
      <c r="T13" s="47">
        <f t="shared" si="8"/>
        <v>0</v>
      </c>
      <c r="U13" s="47">
        <v>0</v>
      </c>
      <c r="V13" s="54">
        <f t="shared" si="9"/>
        <v>0</v>
      </c>
      <c r="W13" s="52"/>
      <c r="X13" s="49">
        <f t="shared" si="3"/>
        <v>30053142</v>
      </c>
      <c r="Y13" s="55">
        <v>0</v>
      </c>
      <c r="Z13" s="56">
        <f t="shared" si="4"/>
        <v>30053142</v>
      </c>
      <c r="AA13" s="53">
        <v>0</v>
      </c>
      <c r="AB13" s="49">
        <f t="shared" si="5"/>
        <v>0</v>
      </c>
      <c r="AC13" s="49">
        <v>-44400</v>
      </c>
      <c r="AD13" s="189">
        <v>0</v>
      </c>
      <c r="AE13" s="49">
        <f t="shared" si="10"/>
        <v>0</v>
      </c>
      <c r="AF13" s="47">
        <v>0</v>
      </c>
      <c r="AG13" s="47">
        <f t="shared" si="11"/>
        <v>0</v>
      </c>
      <c r="AH13" s="49">
        <v>0</v>
      </c>
      <c r="AI13" s="54">
        <f t="shared" si="12"/>
        <v>0</v>
      </c>
      <c r="AJ13" s="57"/>
      <c r="AK13" s="58">
        <f t="shared" si="13"/>
        <v>226901.22</v>
      </c>
      <c r="AL13" s="59" t="s">
        <v>1680</v>
      </c>
      <c r="AM13" s="56">
        <f t="shared" si="14"/>
        <v>0</v>
      </c>
      <c r="AN13" s="56">
        <f t="shared" si="15"/>
        <v>226901.22</v>
      </c>
    </row>
    <row r="14" spans="1:40" ht="25.5" x14ac:dyDescent="0.2">
      <c r="A14" s="45" t="s">
        <v>815</v>
      </c>
      <c r="B14" s="44" t="s">
        <v>652</v>
      </c>
      <c r="C14" s="46" t="s">
        <v>6</v>
      </c>
      <c r="D14" s="205" t="s">
        <v>816</v>
      </c>
      <c r="E14" s="48">
        <v>2497355</v>
      </c>
      <c r="F14" s="50">
        <v>2.2000000000000002</v>
      </c>
      <c r="G14" s="50">
        <v>6.2</v>
      </c>
      <c r="H14" s="50">
        <f t="shared" si="6"/>
        <v>8.4</v>
      </c>
      <c r="I14" s="50">
        <v>0</v>
      </c>
      <c r="J14" s="50">
        <v>8.4</v>
      </c>
      <c r="K14" s="51">
        <f t="shared" si="0"/>
        <v>20977.78</v>
      </c>
      <c r="L14" s="52"/>
      <c r="M14" s="49">
        <f t="shared" si="1"/>
        <v>2497355</v>
      </c>
      <c r="N14" s="53">
        <v>0</v>
      </c>
      <c r="O14" s="47">
        <f t="shared" si="2"/>
        <v>0</v>
      </c>
      <c r="P14" s="47">
        <v>-668900</v>
      </c>
      <c r="Q14" s="53">
        <v>0</v>
      </c>
      <c r="R14" s="47">
        <f t="shared" si="7"/>
        <v>0</v>
      </c>
      <c r="S14" s="47">
        <v>0</v>
      </c>
      <c r="T14" s="47">
        <f t="shared" si="8"/>
        <v>0</v>
      </c>
      <c r="U14" s="47">
        <v>0</v>
      </c>
      <c r="V14" s="54">
        <f t="shared" si="9"/>
        <v>0</v>
      </c>
      <c r="W14" s="52"/>
      <c r="X14" s="49">
        <f t="shared" si="3"/>
        <v>2497355</v>
      </c>
      <c r="Y14" s="55">
        <v>623800</v>
      </c>
      <c r="Z14" s="56">
        <f t="shared" si="4"/>
        <v>1873555</v>
      </c>
      <c r="AA14" s="53">
        <v>0</v>
      </c>
      <c r="AB14" s="49">
        <f t="shared" si="5"/>
        <v>0</v>
      </c>
      <c r="AC14" s="49">
        <v>-668900</v>
      </c>
      <c r="AD14" s="189">
        <v>0</v>
      </c>
      <c r="AE14" s="49">
        <f t="shared" si="10"/>
        <v>0</v>
      </c>
      <c r="AF14" s="47">
        <v>0</v>
      </c>
      <c r="AG14" s="47">
        <f t="shared" si="11"/>
        <v>0</v>
      </c>
      <c r="AH14" s="49">
        <v>0</v>
      </c>
      <c r="AI14" s="54">
        <f t="shared" si="12"/>
        <v>0</v>
      </c>
      <c r="AJ14" s="57"/>
      <c r="AK14" s="58">
        <f t="shared" si="13"/>
        <v>20977.78</v>
      </c>
      <c r="AL14" s="59" t="s">
        <v>1679</v>
      </c>
      <c r="AM14" s="56">
        <f t="shared" si="14"/>
        <v>20977.78</v>
      </c>
      <c r="AN14" s="56">
        <f t="shared" si="15"/>
        <v>0</v>
      </c>
    </row>
    <row r="15" spans="1:40" x14ac:dyDescent="0.2">
      <c r="A15" s="45" t="s">
        <v>817</v>
      </c>
      <c r="B15" s="44" t="s">
        <v>262</v>
      </c>
      <c r="C15" s="46" t="s">
        <v>6</v>
      </c>
      <c r="D15" s="205" t="s">
        <v>26</v>
      </c>
      <c r="E15" s="48">
        <v>3863637</v>
      </c>
      <c r="F15" s="50">
        <v>4.45</v>
      </c>
      <c r="G15" s="50">
        <v>0</v>
      </c>
      <c r="H15" s="50">
        <f t="shared" si="6"/>
        <v>4.45</v>
      </c>
      <c r="I15" s="50">
        <v>0</v>
      </c>
      <c r="J15" s="50">
        <v>4.45</v>
      </c>
      <c r="K15" s="51">
        <f t="shared" si="0"/>
        <v>17193.18</v>
      </c>
      <c r="L15" s="52"/>
      <c r="M15" s="49">
        <f t="shared" si="1"/>
        <v>3863637</v>
      </c>
      <c r="N15" s="53">
        <v>0</v>
      </c>
      <c r="O15" s="47">
        <f t="shared" si="2"/>
        <v>0</v>
      </c>
      <c r="P15" s="47">
        <v>-1100</v>
      </c>
      <c r="Q15" s="53">
        <v>0</v>
      </c>
      <c r="R15" s="47">
        <f t="shared" si="7"/>
        <v>0</v>
      </c>
      <c r="S15" s="47">
        <v>0</v>
      </c>
      <c r="T15" s="47">
        <f t="shared" si="8"/>
        <v>0</v>
      </c>
      <c r="U15" s="47">
        <v>0</v>
      </c>
      <c r="V15" s="54">
        <f t="shared" si="9"/>
        <v>0</v>
      </c>
      <c r="W15" s="52"/>
      <c r="X15" s="49">
        <f t="shared" si="3"/>
        <v>3863637</v>
      </c>
      <c r="Y15" s="55">
        <v>0</v>
      </c>
      <c r="Z15" s="56">
        <f t="shared" si="4"/>
        <v>3863637</v>
      </c>
      <c r="AA15" s="53">
        <v>0</v>
      </c>
      <c r="AB15" s="49">
        <f t="shared" si="5"/>
        <v>0</v>
      </c>
      <c r="AC15" s="49">
        <v>-1100</v>
      </c>
      <c r="AD15" s="189">
        <v>0</v>
      </c>
      <c r="AE15" s="49">
        <f t="shared" si="10"/>
        <v>0</v>
      </c>
      <c r="AF15" s="47">
        <v>0</v>
      </c>
      <c r="AG15" s="47">
        <f t="shared" si="11"/>
        <v>0</v>
      </c>
      <c r="AH15" s="49">
        <v>0</v>
      </c>
      <c r="AI15" s="54">
        <f t="shared" si="12"/>
        <v>0</v>
      </c>
      <c r="AJ15" s="57"/>
      <c r="AK15" s="58">
        <f t="shared" si="13"/>
        <v>17193.18</v>
      </c>
      <c r="AL15" s="59" t="s">
        <v>1680</v>
      </c>
      <c r="AM15" s="56">
        <f t="shared" si="14"/>
        <v>0</v>
      </c>
      <c r="AN15" s="56">
        <f t="shared" si="15"/>
        <v>17193.18</v>
      </c>
    </row>
    <row r="16" spans="1:40" ht="25.5" x14ac:dyDescent="0.2">
      <c r="A16" s="45" t="s">
        <v>818</v>
      </c>
      <c r="B16" s="44" t="s">
        <v>438</v>
      </c>
      <c r="C16" s="46" t="s">
        <v>6</v>
      </c>
      <c r="D16" s="205" t="s">
        <v>819</v>
      </c>
      <c r="E16" s="48">
        <v>2014848</v>
      </c>
      <c r="F16" s="50">
        <v>1.33</v>
      </c>
      <c r="G16" s="50">
        <v>1.88</v>
      </c>
      <c r="H16" s="50">
        <f t="shared" si="6"/>
        <v>3.21</v>
      </c>
      <c r="I16" s="50">
        <v>3.79</v>
      </c>
      <c r="J16" s="50">
        <v>7</v>
      </c>
      <c r="K16" s="51">
        <f t="shared" si="0"/>
        <v>6467.66</v>
      </c>
      <c r="L16" s="52"/>
      <c r="M16" s="49">
        <f t="shared" si="1"/>
        <v>2014848</v>
      </c>
      <c r="N16" s="53">
        <v>0</v>
      </c>
      <c r="O16" s="47">
        <f t="shared" si="2"/>
        <v>0</v>
      </c>
      <c r="P16" s="47">
        <v>-1</v>
      </c>
      <c r="Q16" s="53">
        <v>0</v>
      </c>
      <c r="R16" s="47">
        <f t="shared" si="7"/>
        <v>0</v>
      </c>
      <c r="S16" s="47">
        <v>0</v>
      </c>
      <c r="T16" s="47">
        <f t="shared" si="8"/>
        <v>0</v>
      </c>
      <c r="U16" s="47">
        <v>0</v>
      </c>
      <c r="V16" s="54">
        <f t="shared" si="9"/>
        <v>0</v>
      </c>
      <c r="W16" s="52"/>
      <c r="X16" s="49">
        <f t="shared" si="3"/>
        <v>2014848</v>
      </c>
      <c r="Y16" s="55">
        <v>0</v>
      </c>
      <c r="Z16" s="56">
        <f t="shared" si="4"/>
        <v>2014848</v>
      </c>
      <c r="AA16" s="53">
        <v>0</v>
      </c>
      <c r="AB16" s="49">
        <f t="shared" si="5"/>
        <v>0</v>
      </c>
      <c r="AC16" s="49">
        <v>-1</v>
      </c>
      <c r="AD16" s="189">
        <v>0</v>
      </c>
      <c r="AE16" s="49">
        <f t="shared" si="10"/>
        <v>0</v>
      </c>
      <c r="AF16" s="47">
        <v>0</v>
      </c>
      <c r="AG16" s="47">
        <f t="shared" si="11"/>
        <v>0</v>
      </c>
      <c r="AH16" s="49">
        <v>0</v>
      </c>
      <c r="AI16" s="54">
        <f t="shared" si="12"/>
        <v>0</v>
      </c>
      <c r="AJ16" s="57"/>
      <c r="AK16" s="58">
        <f t="shared" si="13"/>
        <v>6467.66</v>
      </c>
      <c r="AL16" s="59" t="s">
        <v>1680</v>
      </c>
      <c r="AM16" s="56">
        <f t="shared" si="14"/>
        <v>0</v>
      </c>
      <c r="AN16" s="56">
        <f t="shared" si="15"/>
        <v>6467.66</v>
      </c>
    </row>
    <row r="17" spans="1:40" x14ac:dyDescent="0.2">
      <c r="A17" s="45" t="s">
        <v>820</v>
      </c>
      <c r="B17" s="44" t="s">
        <v>341</v>
      </c>
      <c r="C17" s="46" t="s">
        <v>6</v>
      </c>
      <c r="D17" s="205" t="s">
        <v>26</v>
      </c>
      <c r="E17" s="48">
        <v>-636200</v>
      </c>
      <c r="F17" s="50">
        <v>10.34</v>
      </c>
      <c r="G17" s="50">
        <v>0</v>
      </c>
      <c r="H17" s="50">
        <f t="shared" si="6"/>
        <v>10.34</v>
      </c>
      <c r="I17" s="50">
        <v>0</v>
      </c>
      <c r="J17" s="50">
        <v>10.34</v>
      </c>
      <c r="K17" s="51">
        <f t="shared" si="0"/>
        <v>0</v>
      </c>
      <c r="L17" s="52"/>
      <c r="M17" s="49">
        <f t="shared" si="1"/>
        <v>-636200</v>
      </c>
      <c r="N17" s="53">
        <v>0</v>
      </c>
      <c r="O17" s="47">
        <f t="shared" si="2"/>
        <v>0</v>
      </c>
      <c r="P17" s="47">
        <v>0</v>
      </c>
      <c r="Q17" s="53">
        <v>0</v>
      </c>
      <c r="R17" s="47">
        <f t="shared" si="7"/>
        <v>0</v>
      </c>
      <c r="S17" s="47">
        <v>0</v>
      </c>
      <c r="T17" s="47">
        <f t="shared" si="8"/>
        <v>0</v>
      </c>
      <c r="U17" s="47">
        <v>0</v>
      </c>
      <c r="V17" s="54">
        <f t="shared" si="9"/>
        <v>0</v>
      </c>
      <c r="W17" s="52"/>
      <c r="X17" s="49">
        <f t="shared" si="3"/>
        <v>-636200</v>
      </c>
      <c r="Y17" s="55">
        <v>0</v>
      </c>
      <c r="Z17" s="56">
        <f t="shared" si="4"/>
        <v>-636200</v>
      </c>
      <c r="AA17" s="53">
        <v>0</v>
      </c>
      <c r="AB17" s="49">
        <f t="shared" si="5"/>
        <v>0</v>
      </c>
      <c r="AC17" s="49">
        <v>0</v>
      </c>
      <c r="AD17" s="189">
        <v>0</v>
      </c>
      <c r="AE17" s="49">
        <f t="shared" si="10"/>
        <v>0</v>
      </c>
      <c r="AF17" s="47">
        <v>0</v>
      </c>
      <c r="AG17" s="47">
        <f t="shared" si="11"/>
        <v>0</v>
      </c>
      <c r="AH17" s="49">
        <v>0</v>
      </c>
      <c r="AI17" s="54">
        <f t="shared" si="12"/>
        <v>0</v>
      </c>
      <c r="AJ17" s="57"/>
      <c r="AK17" s="58">
        <f t="shared" si="13"/>
        <v>0</v>
      </c>
      <c r="AL17" s="59" t="s">
        <v>1573</v>
      </c>
      <c r="AM17" s="56">
        <f t="shared" si="14"/>
        <v>0</v>
      </c>
      <c r="AN17" s="56">
        <f t="shared" si="15"/>
        <v>0</v>
      </c>
    </row>
    <row r="18" spans="1:40" x14ac:dyDescent="0.2">
      <c r="A18" s="45" t="s">
        <v>821</v>
      </c>
      <c r="B18" s="44" t="s">
        <v>579</v>
      </c>
      <c r="C18" s="46" t="s">
        <v>6</v>
      </c>
      <c r="D18" s="205" t="s">
        <v>26</v>
      </c>
      <c r="E18" s="48">
        <v>3589150</v>
      </c>
      <c r="F18" s="50">
        <v>3.59</v>
      </c>
      <c r="G18" s="50">
        <v>0</v>
      </c>
      <c r="H18" s="50">
        <f t="shared" si="6"/>
        <v>3.59</v>
      </c>
      <c r="I18" s="50">
        <v>0</v>
      </c>
      <c r="J18" s="50">
        <v>3.59</v>
      </c>
      <c r="K18" s="51">
        <f t="shared" si="0"/>
        <v>12885.05</v>
      </c>
      <c r="L18" s="52"/>
      <c r="M18" s="49">
        <f t="shared" si="1"/>
        <v>3589150</v>
      </c>
      <c r="N18" s="53">
        <v>0</v>
      </c>
      <c r="O18" s="47">
        <f t="shared" si="2"/>
        <v>0</v>
      </c>
      <c r="P18" s="47">
        <v>40200</v>
      </c>
      <c r="Q18" s="53">
        <v>0</v>
      </c>
      <c r="R18" s="47">
        <f t="shared" si="7"/>
        <v>0</v>
      </c>
      <c r="S18" s="47">
        <v>0</v>
      </c>
      <c r="T18" s="47">
        <f t="shared" si="8"/>
        <v>0</v>
      </c>
      <c r="U18" s="47">
        <v>0</v>
      </c>
      <c r="V18" s="54">
        <f t="shared" si="9"/>
        <v>0</v>
      </c>
      <c r="W18" s="52"/>
      <c r="X18" s="49">
        <f t="shared" si="3"/>
        <v>3589150</v>
      </c>
      <c r="Y18" s="55">
        <v>0</v>
      </c>
      <c r="Z18" s="56">
        <f t="shared" si="4"/>
        <v>3589150</v>
      </c>
      <c r="AA18" s="53">
        <v>0.2485</v>
      </c>
      <c r="AB18" s="49">
        <f t="shared" si="5"/>
        <v>891.9</v>
      </c>
      <c r="AC18" s="49">
        <v>40200</v>
      </c>
      <c r="AD18" s="189">
        <v>0.24979999999999999</v>
      </c>
      <c r="AE18" s="49">
        <f t="shared" si="10"/>
        <v>10.039999999999999</v>
      </c>
      <c r="AF18" s="47">
        <v>906.39</v>
      </c>
      <c r="AG18" s="47">
        <f t="shared" si="11"/>
        <v>10.039999999999999</v>
      </c>
      <c r="AH18" s="49">
        <v>0</v>
      </c>
      <c r="AI18" s="54">
        <f t="shared" si="12"/>
        <v>901.94</v>
      </c>
      <c r="AJ18" s="57"/>
      <c r="AK18" s="58">
        <f t="shared" si="13"/>
        <v>13786.99</v>
      </c>
      <c r="AL18" s="59" t="s">
        <v>1679</v>
      </c>
      <c r="AM18" s="56">
        <f t="shared" si="14"/>
        <v>13786.99</v>
      </c>
      <c r="AN18" s="56">
        <f t="shared" si="15"/>
        <v>0</v>
      </c>
    </row>
    <row r="19" spans="1:40" x14ac:dyDescent="0.2">
      <c r="A19" s="45" t="s">
        <v>822</v>
      </c>
      <c r="B19" s="44" t="s">
        <v>315</v>
      </c>
      <c r="C19" s="46" t="s">
        <v>6</v>
      </c>
      <c r="D19" s="205" t="s">
        <v>26</v>
      </c>
      <c r="E19" s="48">
        <v>71846418</v>
      </c>
      <c r="F19" s="50">
        <v>0.55000000000000004</v>
      </c>
      <c r="G19" s="50">
        <v>3</v>
      </c>
      <c r="H19" s="50">
        <f t="shared" si="6"/>
        <v>3.55</v>
      </c>
      <c r="I19" s="50">
        <v>0.95</v>
      </c>
      <c r="J19" s="50">
        <v>4.5</v>
      </c>
      <c r="K19" s="51">
        <f t="shared" si="0"/>
        <v>255054.78</v>
      </c>
      <c r="L19" s="52"/>
      <c r="M19" s="49">
        <f t="shared" si="1"/>
        <v>71846418</v>
      </c>
      <c r="N19" s="53">
        <v>0</v>
      </c>
      <c r="O19" s="47">
        <f t="shared" si="2"/>
        <v>0</v>
      </c>
      <c r="P19" s="47">
        <v>-59339749</v>
      </c>
      <c r="Q19" s="53">
        <v>0</v>
      </c>
      <c r="R19" s="47">
        <f t="shared" si="7"/>
        <v>0</v>
      </c>
      <c r="S19" s="47">
        <v>0</v>
      </c>
      <c r="T19" s="47">
        <f t="shared" si="8"/>
        <v>0</v>
      </c>
      <c r="U19" s="47">
        <v>0</v>
      </c>
      <c r="V19" s="54">
        <f t="shared" si="9"/>
        <v>0</v>
      </c>
      <c r="W19" s="52"/>
      <c r="X19" s="49">
        <f t="shared" si="3"/>
        <v>71846418</v>
      </c>
      <c r="Y19" s="55">
        <v>46385962.5</v>
      </c>
      <c r="Z19" s="56">
        <f t="shared" si="4"/>
        <v>25460455.5</v>
      </c>
      <c r="AA19" s="53">
        <v>0</v>
      </c>
      <c r="AB19" s="49">
        <f t="shared" si="5"/>
        <v>0</v>
      </c>
      <c r="AC19" s="49">
        <v>-18712524</v>
      </c>
      <c r="AD19" s="189">
        <v>0</v>
      </c>
      <c r="AE19" s="49">
        <f t="shared" si="10"/>
        <v>0</v>
      </c>
      <c r="AF19" s="47">
        <v>0</v>
      </c>
      <c r="AG19" s="47">
        <f t="shared" si="11"/>
        <v>0</v>
      </c>
      <c r="AH19" s="49">
        <v>0</v>
      </c>
      <c r="AI19" s="54">
        <f t="shared" si="12"/>
        <v>0</v>
      </c>
      <c r="AJ19" s="57"/>
      <c r="AK19" s="58">
        <f t="shared" si="13"/>
        <v>255054.78</v>
      </c>
      <c r="AL19" s="59" t="s">
        <v>1679</v>
      </c>
      <c r="AM19" s="56">
        <f t="shared" si="14"/>
        <v>255054.78</v>
      </c>
      <c r="AN19" s="56">
        <f t="shared" si="15"/>
        <v>0</v>
      </c>
    </row>
    <row r="20" spans="1:40" x14ac:dyDescent="0.2">
      <c r="A20" s="45" t="s">
        <v>823</v>
      </c>
      <c r="B20" s="44" t="s">
        <v>293</v>
      </c>
      <c r="C20" s="46" t="s">
        <v>6</v>
      </c>
      <c r="D20" s="205" t="s">
        <v>26</v>
      </c>
      <c r="E20" s="48">
        <v>74300</v>
      </c>
      <c r="F20" s="50">
        <v>0.79</v>
      </c>
      <c r="G20" s="50">
        <v>0</v>
      </c>
      <c r="H20" s="50">
        <f t="shared" si="6"/>
        <v>0.79</v>
      </c>
      <c r="I20" s="50">
        <v>0</v>
      </c>
      <c r="J20" s="50">
        <v>0.79</v>
      </c>
      <c r="K20" s="51">
        <f t="shared" si="0"/>
        <v>58.7</v>
      </c>
      <c r="L20" s="52"/>
      <c r="M20" s="49">
        <f t="shared" si="1"/>
        <v>74300</v>
      </c>
      <c r="N20" s="53">
        <v>0</v>
      </c>
      <c r="O20" s="47">
        <f t="shared" si="2"/>
        <v>0</v>
      </c>
      <c r="P20" s="47">
        <v>-10900</v>
      </c>
      <c r="Q20" s="53">
        <v>0</v>
      </c>
      <c r="R20" s="47">
        <f t="shared" si="7"/>
        <v>0</v>
      </c>
      <c r="S20" s="47">
        <v>0</v>
      </c>
      <c r="T20" s="47">
        <f t="shared" si="8"/>
        <v>0</v>
      </c>
      <c r="U20" s="47">
        <v>0</v>
      </c>
      <c r="V20" s="54">
        <f t="shared" si="9"/>
        <v>0</v>
      </c>
      <c r="W20" s="52"/>
      <c r="X20" s="49">
        <f t="shared" si="3"/>
        <v>74300</v>
      </c>
      <c r="Y20" s="55">
        <v>0</v>
      </c>
      <c r="Z20" s="56">
        <f t="shared" si="4"/>
        <v>74300</v>
      </c>
      <c r="AA20" s="53">
        <v>0</v>
      </c>
      <c r="AB20" s="49">
        <f t="shared" si="5"/>
        <v>0</v>
      </c>
      <c r="AC20" s="49">
        <v>-10900</v>
      </c>
      <c r="AD20" s="189">
        <v>0</v>
      </c>
      <c r="AE20" s="49">
        <f t="shared" si="10"/>
        <v>0</v>
      </c>
      <c r="AF20" s="47">
        <v>0</v>
      </c>
      <c r="AG20" s="47">
        <f t="shared" si="11"/>
        <v>0</v>
      </c>
      <c r="AH20" s="49">
        <v>0</v>
      </c>
      <c r="AI20" s="54">
        <f t="shared" si="12"/>
        <v>0</v>
      </c>
      <c r="AJ20" s="57"/>
      <c r="AK20" s="58">
        <f t="shared" si="13"/>
        <v>58.7</v>
      </c>
      <c r="AL20" s="59" t="s">
        <v>1680</v>
      </c>
      <c r="AM20" s="56">
        <f t="shared" si="14"/>
        <v>0</v>
      </c>
      <c r="AN20" s="56">
        <f t="shared" si="15"/>
        <v>58.7</v>
      </c>
    </row>
    <row r="21" spans="1:40" ht="25.5" x14ac:dyDescent="0.2">
      <c r="A21" s="45" t="s">
        <v>824</v>
      </c>
      <c r="B21" s="44" t="s">
        <v>42</v>
      </c>
      <c r="C21" s="46" t="s">
        <v>6</v>
      </c>
      <c r="D21" s="205" t="s">
        <v>825</v>
      </c>
      <c r="E21" s="48">
        <v>31049740</v>
      </c>
      <c r="F21" s="50">
        <v>1.8</v>
      </c>
      <c r="G21" s="50">
        <v>0</v>
      </c>
      <c r="H21" s="50">
        <f t="shared" si="6"/>
        <v>1.8</v>
      </c>
      <c r="I21" s="50">
        <v>0</v>
      </c>
      <c r="J21" s="50">
        <v>1.8</v>
      </c>
      <c r="K21" s="51">
        <f t="shared" si="0"/>
        <v>55889.53</v>
      </c>
      <c r="L21" s="52"/>
      <c r="M21" s="49">
        <f t="shared" si="1"/>
        <v>31049740</v>
      </c>
      <c r="N21" s="53">
        <v>0</v>
      </c>
      <c r="O21" s="47">
        <f t="shared" si="2"/>
        <v>0</v>
      </c>
      <c r="P21" s="47">
        <v>-13005947</v>
      </c>
      <c r="Q21" s="53">
        <v>0</v>
      </c>
      <c r="R21" s="47">
        <f t="shared" si="7"/>
        <v>0</v>
      </c>
      <c r="S21" s="47">
        <v>0</v>
      </c>
      <c r="T21" s="47">
        <f t="shared" si="8"/>
        <v>0</v>
      </c>
      <c r="U21" s="47">
        <v>0</v>
      </c>
      <c r="V21" s="54">
        <f t="shared" si="9"/>
        <v>0</v>
      </c>
      <c r="W21" s="52"/>
      <c r="X21" s="49">
        <f t="shared" si="3"/>
        <v>31049740</v>
      </c>
      <c r="Y21" s="55">
        <v>497075</v>
      </c>
      <c r="Z21" s="56">
        <f t="shared" si="4"/>
        <v>30552665</v>
      </c>
      <c r="AA21" s="53">
        <v>0</v>
      </c>
      <c r="AB21" s="49">
        <f t="shared" si="5"/>
        <v>0</v>
      </c>
      <c r="AC21" s="49">
        <v>-13005947</v>
      </c>
      <c r="AD21" s="189">
        <v>0</v>
      </c>
      <c r="AE21" s="49">
        <f t="shared" si="10"/>
        <v>0</v>
      </c>
      <c r="AF21" s="47">
        <v>0</v>
      </c>
      <c r="AG21" s="47">
        <f t="shared" si="11"/>
        <v>0</v>
      </c>
      <c r="AH21" s="49">
        <v>0</v>
      </c>
      <c r="AI21" s="54">
        <f t="shared" si="12"/>
        <v>0</v>
      </c>
      <c r="AJ21" s="57"/>
      <c r="AK21" s="58">
        <f t="shared" si="13"/>
        <v>55889.53</v>
      </c>
      <c r="AL21" s="59" t="s">
        <v>1679</v>
      </c>
      <c r="AM21" s="56">
        <f t="shared" si="14"/>
        <v>55889.53</v>
      </c>
      <c r="AN21" s="56">
        <f t="shared" si="15"/>
        <v>0</v>
      </c>
    </row>
    <row r="22" spans="1:40" s="60" customFormat="1" x14ac:dyDescent="0.2">
      <c r="A22" s="45" t="s">
        <v>826</v>
      </c>
      <c r="B22" s="44" t="s">
        <v>21</v>
      </c>
      <c r="C22" s="46" t="s">
        <v>6</v>
      </c>
      <c r="D22" s="205" t="s">
        <v>20</v>
      </c>
      <c r="E22" s="48">
        <v>926400</v>
      </c>
      <c r="F22" s="50">
        <v>3.75</v>
      </c>
      <c r="G22" s="50">
        <v>0</v>
      </c>
      <c r="H22" s="50">
        <f t="shared" si="6"/>
        <v>3.75</v>
      </c>
      <c r="I22" s="50">
        <v>0.73</v>
      </c>
      <c r="J22" s="50">
        <v>4.4800000000000004</v>
      </c>
      <c r="K22" s="51">
        <f t="shared" si="0"/>
        <v>3474</v>
      </c>
      <c r="L22" s="52"/>
      <c r="M22" s="49">
        <f t="shared" si="1"/>
        <v>926400</v>
      </c>
      <c r="N22" s="53">
        <v>0</v>
      </c>
      <c r="O22" s="47">
        <f t="shared" si="2"/>
        <v>0</v>
      </c>
      <c r="P22" s="47">
        <v>-6200</v>
      </c>
      <c r="Q22" s="53">
        <v>0.5</v>
      </c>
      <c r="R22" s="47">
        <f t="shared" si="7"/>
        <v>-3.1</v>
      </c>
      <c r="S22" s="47">
        <v>373.75</v>
      </c>
      <c r="T22" s="47">
        <f t="shared" si="8"/>
        <v>-3.1</v>
      </c>
      <c r="U22" s="47">
        <v>0</v>
      </c>
      <c r="V22" s="54">
        <f t="shared" si="9"/>
        <v>0</v>
      </c>
      <c r="W22" s="52"/>
      <c r="X22" s="49">
        <f t="shared" si="3"/>
        <v>926400</v>
      </c>
      <c r="Y22" s="55">
        <v>0</v>
      </c>
      <c r="Z22" s="56">
        <f t="shared" si="4"/>
        <v>926400</v>
      </c>
      <c r="AA22" s="53">
        <v>0</v>
      </c>
      <c r="AB22" s="49">
        <f t="shared" si="5"/>
        <v>0</v>
      </c>
      <c r="AC22" s="49">
        <v>-6200</v>
      </c>
      <c r="AD22" s="189">
        <v>0</v>
      </c>
      <c r="AE22" s="49">
        <f t="shared" si="10"/>
        <v>0</v>
      </c>
      <c r="AF22" s="47">
        <v>0</v>
      </c>
      <c r="AG22" s="47">
        <f t="shared" si="11"/>
        <v>0</v>
      </c>
      <c r="AH22" s="49">
        <v>0</v>
      </c>
      <c r="AI22" s="54">
        <f t="shared" si="12"/>
        <v>0</v>
      </c>
      <c r="AJ22" s="57"/>
      <c r="AK22" s="58">
        <f t="shared" si="13"/>
        <v>3474</v>
      </c>
      <c r="AL22" s="59" t="s">
        <v>1680</v>
      </c>
      <c r="AM22" s="56">
        <f t="shared" si="14"/>
        <v>0</v>
      </c>
      <c r="AN22" s="56">
        <f t="shared" si="15"/>
        <v>3474</v>
      </c>
    </row>
    <row r="23" spans="1:40" x14ac:dyDescent="0.2">
      <c r="A23" s="45" t="s">
        <v>827</v>
      </c>
      <c r="B23" s="44" t="s">
        <v>174</v>
      </c>
      <c r="C23" s="46" t="s">
        <v>6</v>
      </c>
      <c r="D23" s="205" t="s">
        <v>20</v>
      </c>
      <c r="E23" s="48">
        <v>308350</v>
      </c>
      <c r="F23" s="50">
        <v>0</v>
      </c>
      <c r="G23" s="50">
        <v>0</v>
      </c>
      <c r="H23" s="50">
        <f t="shared" si="6"/>
        <v>0</v>
      </c>
      <c r="I23" s="50">
        <v>0.44819999999999999</v>
      </c>
      <c r="J23" s="50">
        <v>0.44819999999999999</v>
      </c>
      <c r="K23" s="51">
        <f t="shared" si="0"/>
        <v>0</v>
      </c>
      <c r="L23" s="52"/>
      <c r="M23" s="49">
        <f t="shared" si="1"/>
        <v>308350</v>
      </c>
      <c r="N23" s="53">
        <v>0.45</v>
      </c>
      <c r="O23" s="47">
        <f t="shared" si="2"/>
        <v>138.76</v>
      </c>
      <c r="P23" s="47">
        <v>43100</v>
      </c>
      <c r="Q23" s="53">
        <v>0.45</v>
      </c>
      <c r="R23" s="47">
        <f t="shared" si="7"/>
        <v>19.399999999999999</v>
      </c>
      <c r="S23" s="47">
        <v>88.04</v>
      </c>
      <c r="T23" s="47">
        <f t="shared" si="8"/>
        <v>19.399999999999999</v>
      </c>
      <c r="U23" s="47">
        <v>0</v>
      </c>
      <c r="V23" s="54">
        <f t="shared" si="9"/>
        <v>158.16</v>
      </c>
      <c r="W23" s="52"/>
      <c r="X23" s="49">
        <f t="shared" si="3"/>
        <v>308350</v>
      </c>
      <c r="Y23" s="55">
        <v>0</v>
      </c>
      <c r="Z23" s="56">
        <f t="shared" si="4"/>
        <v>308350</v>
      </c>
      <c r="AA23" s="53">
        <v>0</v>
      </c>
      <c r="AB23" s="49">
        <f t="shared" si="5"/>
        <v>0</v>
      </c>
      <c r="AC23" s="49">
        <v>43100</v>
      </c>
      <c r="AD23" s="189">
        <v>0</v>
      </c>
      <c r="AE23" s="49">
        <f t="shared" si="10"/>
        <v>0</v>
      </c>
      <c r="AF23" s="47">
        <v>0</v>
      </c>
      <c r="AG23" s="47">
        <f t="shared" si="11"/>
        <v>0</v>
      </c>
      <c r="AH23" s="49">
        <v>0</v>
      </c>
      <c r="AI23" s="54">
        <f t="shared" si="12"/>
        <v>0</v>
      </c>
      <c r="AJ23" s="57"/>
      <c r="AK23" s="58">
        <f t="shared" si="13"/>
        <v>158.16</v>
      </c>
      <c r="AL23" s="59" t="s">
        <v>1679</v>
      </c>
      <c r="AM23" s="56">
        <f t="shared" si="14"/>
        <v>158.16</v>
      </c>
      <c r="AN23" s="56">
        <f t="shared" si="15"/>
        <v>0</v>
      </c>
    </row>
    <row r="24" spans="1:40" x14ac:dyDescent="0.2">
      <c r="A24" s="45" t="s">
        <v>828</v>
      </c>
      <c r="B24" s="44" t="s">
        <v>96</v>
      </c>
      <c r="C24" s="46" t="s">
        <v>6</v>
      </c>
      <c r="D24" s="205" t="s">
        <v>20</v>
      </c>
      <c r="E24" s="48">
        <v>3228600</v>
      </c>
      <c r="F24" s="50">
        <v>0</v>
      </c>
      <c r="G24" s="50">
        <v>0</v>
      </c>
      <c r="H24" s="50">
        <f t="shared" si="6"/>
        <v>0</v>
      </c>
      <c r="I24" s="50">
        <v>0</v>
      </c>
      <c r="J24" s="50">
        <v>0</v>
      </c>
      <c r="K24" s="51">
        <f t="shared" si="0"/>
        <v>0</v>
      </c>
      <c r="L24" s="52"/>
      <c r="M24" s="49">
        <f t="shared" si="1"/>
        <v>3228600</v>
      </c>
      <c r="N24" s="53">
        <v>0</v>
      </c>
      <c r="O24" s="47">
        <f t="shared" si="2"/>
        <v>0</v>
      </c>
      <c r="P24" s="47">
        <v>-83000</v>
      </c>
      <c r="Q24" s="53">
        <v>0</v>
      </c>
      <c r="R24" s="47">
        <f t="shared" si="7"/>
        <v>0</v>
      </c>
      <c r="S24" s="47">
        <v>0</v>
      </c>
      <c r="T24" s="47">
        <f t="shared" si="8"/>
        <v>0</v>
      </c>
      <c r="U24" s="47">
        <v>0</v>
      </c>
      <c r="V24" s="54">
        <f t="shared" si="9"/>
        <v>0</v>
      </c>
      <c r="W24" s="52"/>
      <c r="X24" s="49">
        <f t="shared" si="3"/>
        <v>3228600</v>
      </c>
      <c r="Y24" s="55">
        <v>0</v>
      </c>
      <c r="Z24" s="56">
        <f t="shared" si="4"/>
        <v>3228600</v>
      </c>
      <c r="AA24" s="53">
        <v>0</v>
      </c>
      <c r="AB24" s="49">
        <f t="shared" si="5"/>
        <v>0</v>
      </c>
      <c r="AC24" s="49">
        <v>-83000</v>
      </c>
      <c r="AD24" s="189">
        <v>0</v>
      </c>
      <c r="AE24" s="49">
        <f t="shared" si="10"/>
        <v>0</v>
      </c>
      <c r="AF24" s="47">
        <v>0</v>
      </c>
      <c r="AG24" s="47">
        <f t="shared" si="11"/>
        <v>0</v>
      </c>
      <c r="AH24" s="49">
        <v>0</v>
      </c>
      <c r="AI24" s="54">
        <f t="shared" si="12"/>
        <v>0</v>
      </c>
      <c r="AJ24" s="57"/>
      <c r="AK24" s="58">
        <f t="shared" si="13"/>
        <v>0</v>
      </c>
      <c r="AL24" s="59" t="s">
        <v>1573</v>
      </c>
      <c r="AM24" s="56">
        <f t="shared" si="14"/>
        <v>0</v>
      </c>
      <c r="AN24" s="56">
        <f t="shared" si="15"/>
        <v>0</v>
      </c>
    </row>
    <row r="25" spans="1:40" ht="51" x14ac:dyDescent="0.2">
      <c r="A25" s="45" t="s">
        <v>829</v>
      </c>
      <c r="B25" s="44" t="s">
        <v>250</v>
      </c>
      <c r="C25" s="46" t="s">
        <v>6</v>
      </c>
      <c r="D25" s="205" t="s">
        <v>830</v>
      </c>
      <c r="E25" s="48">
        <v>1927177</v>
      </c>
      <c r="F25" s="50">
        <v>0</v>
      </c>
      <c r="G25" s="50">
        <v>0</v>
      </c>
      <c r="H25" s="50">
        <f t="shared" si="6"/>
        <v>0</v>
      </c>
      <c r="I25" s="50">
        <v>0</v>
      </c>
      <c r="J25" s="50">
        <v>0</v>
      </c>
      <c r="K25" s="51">
        <f t="shared" si="0"/>
        <v>0</v>
      </c>
      <c r="L25" s="52"/>
      <c r="M25" s="49">
        <f t="shared" si="1"/>
        <v>1927177</v>
      </c>
      <c r="N25" s="53">
        <v>0</v>
      </c>
      <c r="O25" s="47">
        <f t="shared" si="2"/>
        <v>0</v>
      </c>
      <c r="P25" s="47">
        <v>292900</v>
      </c>
      <c r="Q25" s="53">
        <v>0</v>
      </c>
      <c r="R25" s="47">
        <f t="shared" si="7"/>
        <v>0</v>
      </c>
      <c r="S25" s="47">
        <v>0</v>
      </c>
      <c r="T25" s="47">
        <f t="shared" si="8"/>
        <v>0</v>
      </c>
      <c r="U25" s="47">
        <v>0</v>
      </c>
      <c r="V25" s="54">
        <f t="shared" si="9"/>
        <v>0</v>
      </c>
      <c r="W25" s="52"/>
      <c r="X25" s="49">
        <f t="shared" si="3"/>
        <v>1927177</v>
      </c>
      <c r="Y25" s="55">
        <v>157200</v>
      </c>
      <c r="Z25" s="56">
        <f t="shared" si="4"/>
        <v>1769977</v>
      </c>
      <c r="AA25" s="53">
        <v>0</v>
      </c>
      <c r="AB25" s="49">
        <f t="shared" si="5"/>
        <v>0</v>
      </c>
      <c r="AC25" s="49">
        <v>292900</v>
      </c>
      <c r="AD25" s="189">
        <v>0</v>
      </c>
      <c r="AE25" s="49">
        <f t="shared" si="10"/>
        <v>0</v>
      </c>
      <c r="AF25" s="47">
        <v>0</v>
      </c>
      <c r="AG25" s="47">
        <f t="shared" si="11"/>
        <v>0</v>
      </c>
      <c r="AH25" s="49">
        <v>0</v>
      </c>
      <c r="AI25" s="54">
        <f t="shared" si="12"/>
        <v>0</v>
      </c>
      <c r="AJ25" s="57"/>
      <c r="AK25" s="58">
        <f t="shared" si="13"/>
        <v>0</v>
      </c>
      <c r="AL25" s="59" t="s">
        <v>1573</v>
      </c>
      <c r="AM25" s="56">
        <f t="shared" si="14"/>
        <v>0</v>
      </c>
      <c r="AN25" s="56">
        <f t="shared" si="15"/>
        <v>0</v>
      </c>
    </row>
    <row r="26" spans="1:40" ht="25.5" x14ac:dyDescent="0.2">
      <c r="A26" s="45" t="s">
        <v>831</v>
      </c>
      <c r="B26" s="44" t="s">
        <v>251</v>
      </c>
      <c r="C26" s="46" t="s">
        <v>6</v>
      </c>
      <c r="D26" s="205" t="s">
        <v>832</v>
      </c>
      <c r="E26" s="48">
        <v>562700</v>
      </c>
      <c r="F26" s="50">
        <v>0</v>
      </c>
      <c r="G26" s="50">
        <v>0</v>
      </c>
      <c r="H26" s="50">
        <f t="shared" si="6"/>
        <v>0</v>
      </c>
      <c r="I26" s="50">
        <v>1.9</v>
      </c>
      <c r="J26" s="50">
        <v>1.9</v>
      </c>
      <c r="K26" s="51">
        <f t="shared" si="0"/>
        <v>0</v>
      </c>
      <c r="L26" s="52"/>
      <c r="M26" s="49">
        <f t="shared" si="1"/>
        <v>562700</v>
      </c>
      <c r="N26" s="53">
        <v>1.5</v>
      </c>
      <c r="O26" s="47">
        <f t="shared" si="2"/>
        <v>844.05</v>
      </c>
      <c r="P26" s="47">
        <v>5300</v>
      </c>
      <c r="Q26" s="53">
        <v>1.5</v>
      </c>
      <c r="R26" s="47">
        <f t="shared" si="7"/>
        <v>7.95</v>
      </c>
      <c r="S26" s="47">
        <v>151.05000000000001</v>
      </c>
      <c r="T26" s="47">
        <f t="shared" si="8"/>
        <v>7.95</v>
      </c>
      <c r="U26" s="47">
        <v>0</v>
      </c>
      <c r="V26" s="54">
        <f t="shared" si="9"/>
        <v>852</v>
      </c>
      <c r="W26" s="52"/>
      <c r="X26" s="49">
        <f t="shared" si="3"/>
        <v>562700</v>
      </c>
      <c r="Y26" s="55">
        <v>0</v>
      </c>
      <c r="Z26" s="56">
        <f t="shared" si="4"/>
        <v>562700</v>
      </c>
      <c r="AA26" s="53">
        <v>0</v>
      </c>
      <c r="AB26" s="49">
        <f t="shared" si="5"/>
        <v>0</v>
      </c>
      <c r="AC26" s="49">
        <v>5300</v>
      </c>
      <c r="AD26" s="189">
        <v>0</v>
      </c>
      <c r="AE26" s="49">
        <f t="shared" si="10"/>
        <v>0</v>
      </c>
      <c r="AF26" s="47">
        <v>0</v>
      </c>
      <c r="AG26" s="47">
        <f t="shared" si="11"/>
        <v>0</v>
      </c>
      <c r="AH26" s="49">
        <v>0</v>
      </c>
      <c r="AI26" s="54">
        <f t="shared" si="12"/>
        <v>0</v>
      </c>
      <c r="AJ26" s="57"/>
      <c r="AK26" s="58">
        <f t="shared" si="13"/>
        <v>852</v>
      </c>
      <c r="AL26" s="59" t="s">
        <v>1679</v>
      </c>
      <c r="AM26" s="56">
        <f t="shared" si="14"/>
        <v>852</v>
      </c>
      <c r="AN26" s="56">
        <f t="shared" si="15"/>
        <v>0</v>
      </c>
    </row>
    <row r="27" spans="1:40" ht="25.5" x14ac:dyDescent="0.2">
      <c r="A27" s="45" t="s">
        <v>833</v>
      </c>
      <c r="B27" s="44" t="s">
        <v>423</v>
      </c>
      <c r="C27" s="46" t="s">
        <v>6</v>
      </c>
      <c r="D27" s="205" t="s">
        <v>834</v>
      </c>
      <c r="E27" s="48">
        <v>-3952770</v>
      </c>
      <c r="F27" s="50">
        <v>0</v>
      </c>
      <c r="G27" s="50">
        <v>0</v>
      </c>
      <c r="H27" s="50">
        <f t="shared" si="6"/>
        <v>0</v>
      </c>
      <c r="I27" s="50">
        <v>0</v>
      </c>
      <c r="J27" s="50">
        <v>0</v>
      </c>
      <c r="K27" s="51">
        <f t="shared" si="0"/>
        <v>0</v>
      </c>
      <c r="L27" s="52"/>
      <c r="M27" s="49">
        <f t="shared" si="1"/>
        <v>-3952770</v>
      </c>
      <c r="N27" s="53">
        <v>0.4</v>
      </c>
      <c r="O27" s="47">
        <f t="shared" si="2"/>
        <v>-1581.11</v>
      </c>
      <c r="P27" s="47">
        <v>0</v>
      </c>
      <c r="Q27" s="53">
        <v>0.4</v>
      </c>
      <c r="R27" s="47">
        <f t="shared" si="7"/>
        <v>0</v>
      </c>
      <c r="S27" s="47">
        <v>0</v>
      </c>
      <c r="T27" s="47">
        <f t="shared" si="8"/>
        <v>0</v>
      </c>
      <c r="U27" s="47">
        <v>0</v>
      </c>
      <c r="V27" s="54">
        <f t="shared" si="9"/>
        <v>0</v>
      </c>
      <c r="W27" s="52"/>
      <c r="X27" s="49">
        <f t="shared" si="3"/>
        <v>-3952770</v>
      </c>
      <c r="Y27" s="55">
        <v>0</v>
      </c>
      <c r="Z27" s="56">
        <f t="shared" si="4"/>
        <v>-3952770</v>
      </c>
      <c r="AA27" s="53">
        <v>0</v>
      </c>
      <c r="AB27" s="49">
        <f t="shared" si="5"/>
        <v>0</v>
      </c>
      <c r="AC27" s="49">
        <v>0</v>
      </c>
      <c r="AD27" s="189">
        <v>0</v>
      </c>
      <c r="AE27" s="49">
        <f t="shared" si="10"/>
        <v>0</v>
      </c>
      <c r="AF27" s="47">
        <v>0</v>
      </c>
      <c r="AG27" s="47">
        <f t="shared" si="11"/>
        <v>0</v>
      </c>
      <c r="AH27" s="49">
        <v>0</v>
      </c>
      <c r="AI27" s="54">
        <f t="shared" si="12"/>
        <v>0</v>
      </c>
      <c r="AJ27" s="57"/>
      <c r="AK27" s="58">
        <f t="shared" si="13"/>
        <v>0</v>
      </c>
      <c r="AL27" s="59" t="s">
        <v>1573</v>
      </c>
      <c r="AM27" s="56">
        <f t="shared" si="14"/>
        <v>0</v>
      </c>
      <c r="AN27" s="56">
        <f t="shared" si="15"/>
        <v>0</v>
      </c>
    </row>
    <row r="28" spans="1:40" x14ac:dyDescent="0.2">
      <c r="A28" s="45" t="s">
        <v>835</v>
      </c>
      <c r="B28" s="44" t="s">
        <v>50</v>
      </c>
      <c r="C28" s="46" t="s">
        <v>6</v>
      </c>
      <c r="D28" s="205" t="s">
        <v>49</v>
      </c>
      <c r="E28" s="48">
        <v>356493</v>
      </c>
      <c r="F28" s="50">
        <v>3.3</v>
      </c>
      <c r="G28" s="50">
        <v>0</v>
      </c>
      <c r="H28" s="50">
        <f t="shared" si="6"/>
        <v>3.3</v>
      </c>
      <c r="I28" s="50">
        <v>0</v>
      </c>
      <c r="J28" s="50">
        <v>3.3</v>
      </c>
      <c r="K28" s="51">
        <f t="shared" si="0"/>
        <v>1176.43</v>
      </c>
      <c r="L28" s="52"/>
      <c r="M28" s="49">
        <f t="shared" si="1"/>
        <v>356493</v>
      </c>
      <c r="N28" s="53">
        <v>0</v>
      </c>
      <c r="O28" s="47">
        <f t="shared" si="2"/>
        <v>0</v>
      </c>
      <c r="P28" s="47">
        <v>20581</v>
      </c>
      <c r="Q28" s="53">
        <v>0</v>
      </c>
      <c r="R28" s="47">
        <f t="shared" si="7"/>
        <v>0</v>
      </c>
      <c r="S28" s="47">
        <v>0</v>
      </c>
      <c r="T28" s="47">
        <f t="shared" si="8"/>
        <v>0</v>
      </c>
      <c r="U28" s="47">
        <v>0</v>
      </c>
      <c r="V28" s="54">
        <f t="shared" si="9"/>
        <v>0</v>
      </c>
      <c r="W28" s="52"/>
      <c r="X28" s="49">
        <f t="shared" si="3"/>
        <v>356493</v>
      </c>
      <c r="Y28" s="55">
        <v>0</v>
      </c>
      <c r="Z28" s="56">
        <f t="shared" si="4"/>
        <v>356493</v>
      </c>
      <c r="AA28" s="53">
        <v>0</v>
      </c>
      <c r="AB28" s="49">
        <f t="shared" si="5"/>
        <v>0</v>
      </c>
      <c r="AC28" s="49">
        <v>20581</v>
      </c>
      <c r="AD28" s="189">
        <v>0</v>
      </c>
      <c r="AE28" s="49">
        <f t="shared" si="10"/>
        <v>0</v>
      </c>
      <c r="AF28" s="47">
        <v>0</v>
      </c>
      <c r="AG28" s="47">
        <f t="shared" si="11"/>
        <v>0</v>
      </c>
      <c r="AH28" s="49">
        <v>0</v>
      </c>
      <c r="AI28" s="54">
        <f t="shared" si="12"/>
        <v>0</v>
      </c>
      <c r="AJ28" s="57"/>
      <c r="AK28" s="58">
        <f t="shared" si="13"/>
        <v>1176.43</v>
      </c>
      <c r="AL28" s="59" t="s">
        <v>1680</v>
      </c>
      <c r="AM28" s="56">
        <f t="shared" si="14"/>
        <v>0</v>
      </c>
      <c r="AN28" s="56">
        <f t="shared" si="15"/>
        <v>1176.43</v>
      </c>
    </row>
    <row r="29" spans="1:40" x14ac:dyDescent="0.2">
      <c r="A29" s="45" t="s">
        <v>836</v>
      </c>
      <c r="B29" s="44" t="s">
        <v>63</v>
      </c>
      <c r="C29" s="46" t="s">
        <v>6</v>
      </c>
      <c r="D29" s="205" t="s">
        <v>49</v>
      </c>
      <c r="E29" s="48">
        <v>1997393</v>
      </c>
      <c r="F29" s="50">
        <v>0</v>
      </c>
      <c r="G29" s="50">
        <v>2.65</v>
      </c>
      <c r="H29" s="50">
        <f t="shared" si="6"/>
        <v>2.65</v>
      </c>
      <c r="I29" s="50">
        <v>0</v>
      </c>
      <c r="J29" s="50">
        <v>2.65</v>
      </c>
      <c r="K29" s="51">
        <f t="shared" si="0"/>
        <v>5293.09</v>
      </c>
      <c r="L29" s="52"/>
      <c r="M29" s="49">
        <f t="shared" si="1"/>
        <v>1997393</v>
      </c>
      <c r="N29" s="53">
        <v>0</v>
      </c>
      <c r="O29" s="47">
        <f t="shared" si="2"/>
        <v>0</v>
      </c>
      <c r="P29" s="47">
        <v>-11600</v>
      </c>
      <c r="Q29" s="53">
        <v>0</v>
      </c>
      <c r="R29" s="47">
        <f t="shared" si="7"/>
        <v>0</v>
      </c>
      <c r="S29" s="47">
        <v>0</v>
      </c>
      <c r="T29" s="47">
        <f t="shared" si="8"/>
        <v>0</v>
      </c>
      <c r="U29" s="47">
        <v>0</v>
      </c>
      <c r="V29" s="54">
        <f t="shared" si="9"/>
        <v>0</v>
      </c>
      <c r="W29" s="52"/>
      <c r="X29" s="49">
        <f t="shared" si="3"/>
        <v>1997393</v>
      </c>
      <c r="Y29" s="55">
        <v>0</v>
      </c>
      <c r="Z29" s="56">
        <f t="shared" si="4"/>
        <v>1997393</v>
      </c>
      <c r="AA29" s="53">
        <v>0</v>
      </c>
      <c r="AB29" s="49">
        <f t="shared" si="5"/>
        <v>0</v>
      </c>
      <c r="AC29" s="49">
        <v>-11600</v>
      </c>
      <c r="AD29" s="189">
        <v>0</v>
      </c>
      <c r="AE29" s="49">
        <f t="shared" si="10"/>
        <v>0</v>
      </c>
      <c r="AF29" s="47">
        <v>0</v>
      </c>
      <c r="AG29" s="47">
        <f t="shared" si="11"/>
        <v>0</v>
      </c>
      <c r="AH29" s="49">
        <v>0</v>
      </c>
      <c r="AI29" s="54">
        <f t="shared" si="12"/>
        <v>0</v>
      </c>
      <c r="AJ29" s="57"/>
      <c r="AK29" s="58">
        <f t="shared" si="13"/>
        <v>5293.09</v>
      </c>
      <c r="AL29" s="59" t="s">
        <v>1679</v>
      </c>
      <c r="AM29" s="56">
        <f t="shared" si="14"/>
        <v>5293.09</v>
      </c>
      <c r="AN29" s="56">
        <f t="shared" si="15"/>
        <v>0</v>
      </c>
    </row>
    <row r="30" spans="1:40" ht="25.5" x14ac:dyDescent="0.2">
      <c r="A30" s="45" t="s">
        <v>837</v>
      </c>
      <c r="B30" s="44" t="s">
        <v>605</v>
      </c>
      <c r="C30" s="46" t="s">
        <v>6</v>
      </c>
      <c r="D30" s="205" t="s">
        <v>838</v>
      </c>
      <c r="E30" s="48">
        <v>4367950</v>
      </c>
      <c r="F30" s="50">
        <v>0</v>
      </c>
      <c r="G30" s="50">
        <v>0</v>
      </c>
      <c r="H30" s="50">
        <f t="shared" si="6"/>
        <v>0</v>
      </c>
      <c r="I30" s="50">
        <v>0</v>
      </c>
      <c r="J30" s="50">
        <v>0</v>
      </c>
      <c r="K30" s="51">
        <f t="shared" si="0"/>
        <v>0</v>
      </c>
      <c r="L30" s="52"/>
      <c r="M30" s="49">
        <f t="shared" si="1"/>
        <v>4367950</v>
      </c>
      <c r="N30" s="53">
        <v>0</v>
      </c>
      <c r="O30" s="47">
        <f t="shared" si="2"/>
        <v>0</v>
      </c>
      <c r="P30" s="47">
        <v>-609540</v>
      </c>
      <c r="Q30" s="53">
        <v>0</v>
      </c>
      <c r="R30" s="47">
        <f t="shared" si="7"/>
        <v>0</v>
      </c>
      <c r="S30" s="47">
        <v>0</v>
      </c>
      <c r="T30" s="47">
        <f t="shared" si="8"/>
        <v>0</v>
      </c>
      <c r="U30" s="47">
        <v>0</v>
      </c>
      <c r="V30" s="54">
        <f t="shared" si="9"/>
        <v>0</v>
      </c>
      <c r="W30" s="52"/>
      <c r="X30" s="49">
        <f t="shared" si="3"/>
        <v>4367950</v>
      </c>
      <c r="Y30" s="55">
        <v>570800</v>
      </c>
      <c r="Z30" s="56">
        <f t="shared" si="4"/>
        <v>3797150</v>
      </c>
      <c r="AA30" s="53">
        <v>0</v>
      </c>
      <c r="AB30" s="49">
        <f t="shared" si="5"/>
        <v>0</v>
      </c>
      <c r="AC30" s="49">
        <v>-609540</v>
      </c>
      <c r="AD30" s="189">
        <v>0</v>
      </c>
      <c r="AE30" s="49">
        <f t="shared" si="10"/>
        <v>0</v>
      </c>
      <c r="AF30" s="47">
        <v>0</v>
      </c>
      <c r="AG30" s="47">
        <f t="shared" si="11"/>
        <v>0</v>
      </c>
      <c r="AH30" s="49">
        <v>0</v>
      </c>
      <c r="AI30" s="54">
        <f t="shared" si="12"/>
        <v>0</v>
      </c>
      <c r="AJ30" s="57"/>
      <c r="AK30" s="58">
        <f t="shared" si="13"/>
        <v>0</v>
      </c>
      <c r="AL30" s="59" t="s">
        <v>1573</v>
      </c>
      <c r="AM30" s="56">
        <f t="shared" si="14"/>
        <v>0</v>
      </c>
      <c r="AN30" s="56">
        <f t="shared" si="15"/>
        <v>0</v>
      </c>
    </row>
    <row r="31" spans="1:40" x14ac:dyDescent="0.2">
      <c r="A31" s="45" t="s">
        <v>839</v>
      </c>
      <c r="B31" s="44" t="s">
        <v>53</v>
      </c>
      <c r="C31" s="46" t="s">
        <v>6</v>
      </c>
      <c r="D31" s="205" t="s">
        <v>52</v>
      </c>
      <c r="E31" s="48">
        <v>-37333</v>
      </c>
      <c r="F31" s="50">
        <v>0</v>
      </c>
      <c r="G31" s="50">
        <v>0</v>
      </c>
      <c r="H31" s="50">
        <f t="shared" si="6"/>
        <v>0</v>
      </c>
      <c r="I31" s="50">
        <v>0</v>
      </c>
      <c r="J31" s="50">
        <v>0</v>
      </c>
      <c r="K31" s="51">
        <f t="shared" si="0"/>
        <v>0</v>
      </c>
      <c r="L31" s="52"/>
      <c r="M31" s="49">
        <f t="shared" si="1"/>
        <v>-37333</v>
      </c>
      <c r="N31" s="53">
        <v>0</v>
      </c>
      <c r="O31" s="47">
        <f t="shared" si="2"/>
        <v>0</v>
      </c>
      <c r="P31" s="47">
        <v>2275</v>
      </c>
      <c r="Q31" s="53">
        <v>0</v>
      </c>
      <c r="R31" s="47">
        <f t="shared" si="7"/>
        <v>0</v>
      </c>
      <c r="S31" s="47">
        <v>0</v>
      </c>
      <c r="T31" s="47">
        <f t="shared" si="8"/>
        <v>0</v>
      </c>
      <c r="U31" s="47">
        <v>0</v>
      </c>
      <c r="V31" s="54">
        <f t="shared" si="9"/>
        <v>0</v>
      </c>
      <c r="W31" s="52"/>
      <c r="X31" s="49">
        <f t="shared" si="3"/>
        <v>-37333</v>
      </c>
      <c r="Y31" s="55">
        <v>0</v>
      </c>
      <c r="Z31" s="56">
        <f t="shared" si="4"/>
        <v>-37333</v>
      </c>
      <c r="AA31" s="53">
        <v>0</v>
      </c>
      <c r="AB31" s="49">
        <f t="shared" si="5"/>
        <v>0</v>
      </c>
      <c r="AC31" s="49">
        <v>2275</v>
      </c>
      <c r="AD31" s="189">
        <v>0</v>
      </c>
      <c r="AE31" s="49">
        <f t="shared" si="10"/>
        <v>0</v>
      </c>
      <c r="AF31" s="47">
        <v>0</v>
      </c>
      <c r="AG31" s="47">
        <f t="shared" si="11"/>
        <v>0</v>
      </c>
      <c r="AH31" s="49">
        <v>0</v>
      </c>
      <c r="AI31" s="54">
        <f t="shared" si="12"/>
        <v>0</v>
      </c>
      <c r="AJ31" s="57"/>
      <c r="AK31" s="58">
        <f t="shared" si="13"/>
        <v>0</v>
      </c>
      <c r="AL31" s="59" t="s">
        <v>1573</v>
      </c>
      <c r="AM31" s="56">
        <f t="shared" si="14"/>
        <v>0</v>
      </c>
      <c r="AN31" s="56">
        <f t="shared" si="15"/>
        <v>0</v>
      </c>
    </row>
    <row r="32" spans="1:40" ht="25.5" x14ac:dyDescent="0.2">
      <c r="A32" s="45" t="s">
        <v>840</v>
      </c>
      <c r="B32" s="44" t="s">
        <v>75</v>
      </c>
      <c r="C32" s="46" t="s">
        <v>6</v>
      </c>
      <c r="D32" s="205" t="s">
        <v>841</v>
      </c>
      <c r="E32" s="48">
        <v>40035</v>
      </c>
      <c r="F32" s="50">
        <v>0</v>
      </c>
      <c r="G32" s="50">
        <v>0</v>
      </c>
      <c r="H32" s="50">
        <f t="shared" si="6"/>
        <v>0</v>
      </c>
      <c r="I32" s="50">
        <v>0</v>
      </c>
      <c r="J32" s="50">
        <v>0</v>
      </c>
      <c r="K32" s="51">
        <f t="shared" si="0"/>
        <v>0</v>
      </c>
      <c r="L32" s="52"/>
      <c r="M32" s="49">
        <f t="shared" si="1"/>
        <v>40035</v>
      </c>
      <c r="N32" s="53">
        <v>0</v>
      </c>
      <c r="O32" s="47">
        <f t="shared" si="2"/>
        <v>0</v>
      </c>
      <c r="P32" s="47">
        <v>-20221</v>
      </c>
      <c r="Q32" s="53">
        <v>0</v>
      </c>
      <c r="R32" s="47">
        <f t="shared" si="7"/>
        <v>0</v>
      </c>
      <c r="S32" s="47">
        <v>0</v>
      </c>
      <c r="T32" s="47">
        <f t="shared" si="8"/>
        <v>0</v>
      </c>
      <c r="U32" s="47">
        <v>0</v>
      </c>
      <c r="V32" s="54">
        <f t="shared" si="9"/>
        <v>0</v>
      </c>
      <c r="W32" s="52"/>
      <c r="X32" s="49">
        <f t="shared" si="3"/>
        <v>40035</v>
      </c>
      <c r="Y32" s="55">
        <v>0</v>
      </c>
      <c r="Z32" s="56">
        <f t="shared" si="4"/>
        <v>40035</v>
      </c>
      <c r="AA32" s="53">
        <v>0</v>
      </c>
      <c r="AB32" s="49">
        <f t="shared" si="5"/>
        <v>0</v>
      </c>
      <c r="AC32" s="49">
        <v>-20221</v>
      </c>
      <c r="AD32" s="189">
        <v>0</v>
      </c>
      <c r="AE32" s="49">
        <f t="shared" si="10"/>
        <v>0</v>
      </c>
      <c r="AF32" s="47">
        <v>0</v>
      </c>
      <c r="AG32" s="47">
        <f t="shared" si="11"/>
        <v>0</v>
      </c>
      <c r="AH32" s="49">
        <v>0</v>
      </c>
      <c r="AI32" s="54">
        <f t="shared" si="12"/>
        <v>0</v>
      </c>
      <c r="AJ32" s="57"/>
      <c r="AK32" s="58">
        <f t="shared" si="13"/>
        <v>0</v>
      </c>
      <c r="AL32" s="59" t="s">
        <v>1573</v>
      </c>
      <c r="AM32" s="56">
        <f t="shared" si="14"/>
        <v>0</v>
      </c>
      <c r="AN32" s="56">
        <f t="shared" si="15"/>
        <v>0</v>
      </c>
    </row>
    <row r="33" spans="1:40" ht="38.25" x14ac:dyDescent="0.2">
      <c r="A33" s="45" t="s">
        <v>842</v>
      </c>
      <c r="B33" s="44" t="s">
        <v>398</v>
      </c>
      <c r="C33" s="46" t="s">
        <v>6</v>
      </c>
      <c r="D33" s="205" t="s">
        <v>843</v>
      </c>
      <c r="E33" s="48">
        <v>6408003</v>
      </c>
      <c r="F33" s="50">
        <v>0</v>
      </c>
      <c r="G33" s="50">
        <v>3.24</v>
      </c>
      <c r="H33" s="50">
        <f t="shared" si="6"/>
        <v>3.24</v>
      </c>
      <c r="I33" s="50">
        <v>0</v>
      </c>
      <c r="J33" s="50">
        <v>3.24</v>
      </c>
      <c r="K33" s="51">
        <f t="shared" si="0"/>
        <v>20761.93</v>
      </c>
      <c r="L33" s="52"/>
      <c r="M33" s="49">
        <f t="shared" si="1"/>
        <v>6408003</v>
      </c>
      <c r="N33" s="53">
        <v>0</v>
      </c>
      <c r="O33" s="47">
        <f t="shared" si="2"/>
        <v>0</v>
      </c>
      <c r="P33" s="47">
        <v>-63377</v>
      </c>
      <c r="Q33" s="53">
        <v>0</v>
      </c>
      <c r="R33" s="47">
        <f t="shared" si="7"/>
        <v>0</v>
      </c>
      <c r="S33" s="47">
        <v>0</v>
      </c>
      <c r="T33" s="47">
        <f t="shared" si="8"/>
        <v>0</v>
      </c>
      <c r="U33" s="47">
        <v>0</v>
      </c>
      <c r="V33" s="54">
        <f t="shared" si="9"/>
        <v>0</v>
      </c>
      <c r="W33" s="52"/>
      <c r="X33" s="49">
        <f t="shared" si="3"/>
        <v>6408003</v>
      </c>
      <c r="Y33" s="55">
        <v>0</v>
      </c>
      <c r="Z33" s="56">
        <f t="shared" si="4"/>
        <v>6408003</v>
      </c>
      <c r="AA33" s="53">
        <v>0</v>
      </c>
      <c r="AB33" s="49">
        <f t="shared" si="5"/>
        <v>0</v>
      </c>
      <c r="AC33" s="49">
        <v>-63377</v>
      </c>
      <c r="AD33" s="189">
        <v>0</v>
      </c>
      <c r="AE33" s="49">
        <f t="shared" si="10"/>
        <v>0</v>
      </c>
      <c r="AF33" s="47">
        <v>0</v>
      </c>
      <c r="AG33" s="47">
        <f t="shared" si="11"/>
        <v>0</v>
      </c>
      <c r="AH33" s="49">
        <v>0</v>
      </c>
      <c r="AI33" s="54">
        <f t="shared" si="12"/>
        <v>0</v>
      </c>
      <c r="AJ33" s="57"/>
      <c r="AK33" s="58">
        <f t="shared" si="13"/>
        <v>20761.93</v>
      </c>
      <c r="AL33" s="59" t="s">
        <v>1679</v>
      </c>
      <c r="AM33" s="56">
        <f t="shared" si="14"/>
        <v>20761.93</v>
      </c>
      <c r="AN33" s="56">
        <f t="shared" si="15"/>
        <v>0</v>
      </c>
    </row>
    <row r="34" spans="1:40" ht="25.5" x14ac:dyDescent="0.2">
      <c r="A34" s="45" t="s">
        <v>844</v>
      </c>
      <c r="B34" s="44" t="s">
        <v>227</v>
      </c>
      <c r="C34" s="46" t="s">
        <v>6</v>
      </c>
      <c r="D34" s="205" t="s">
        <v>845</v>
      </c>
      <c r="E34" s="48">
        <v>785300</v>
      </c>
      <c r="F34" s="50">
        <v>0</v>
      </c>
      <c r="G34" s="50">
        <v>2.8</v>
      </c>
      <c r="H34" s="50">
        <f t="shared" si="6"/>
        <v>2.8</v>
      </c>
      <c r="I34" s="50">
        <v>2.1</v>
      </c>
      <c r="J34" s="50">
        <v>4.9000000000000004</v>
      </c>
      <c r="K34" s="51">
        <f t="shared" si="0"/>
        <v>2198.84</v>
      </c>
      <c r="L34" s="52"/>
      <c r="M34" s="49">
        <f t="shared" si="1"/>
        <v>785300</v>
      </c>
      <c r="N34" s="53">
        <v>0</v>
      </c>
      <c r="O34" s="47">
        <f t="shared" si="2"/>
        <v>0</v>
      </c>
      <c r="P34" s="47">
        <v>3062700</v>
      </c>
      <c r="Q34" s="53">
        <v>0</v>
      </c>
      <c r="R34" s="47">
        <f t="shared" si="7"/>
        <v>0</v>
      </c>
      <c r="S34" s="47">
        <v>0</v>
      </c>
      <c r="T34" s="47">
        <f t="shared" si="8"/>
        <v>0</v>
      </c>
      <c r="U34" s="47">
        <v>0</v>
      </c>
      <c r="V34" s="54">
        <f t="shared" si="9"/>
        <v>0</v>
      </c>
      <c r="W34" s="52"/>
      <c r="X34" s="49">
        <f t="shared" si="3"/>
        <v>785300</v>
      </c>
      <c r="Y34" s="55">
        <v>0</v>
      </c>
      <c r="Z34" s="56">
        <f t="shared" si="4"/>
        <v>785300</v>
      </c>
      <c r="AA34" s="53">
        <v>0</v>
      </c>
      <c r="AB34" s="49">
        <f t="shared" si="5"/>
        <v>0</v>
      </c>
      <c r="AC34" s="49">
        <v>3062700</v>
      </c>
      <c r="AD34" s="189">
        <v>0</v>
      </c>
      <c r="AE34" s="49">
        <f t="shared" si="10"/>
        <v>0</v>
      </c>
      <c r="AF34" s="47">
        <v>0</v>
      </c>
      <c r="AG34" s="47">
        <f t="shared" si="11"/>
        <v>0</v>
      </c>
      <c r="AH34" s="49">
        <v>0</v>
      </c>
      <c r="AI34" s="54">
        <f t="shared" si="12"/>
        <v>0</v>
      </c>
      <c r="AJ34" s="57"/>
      <c r="AK34" s="58">
        <f t="shared" si="13"/>
        <v>2198.84</v>
      </c>
      <c r="AL34" s="59" t="s">
        <v>1680</v>
      </c>
      <c r="AM34" s="56">
        <f t="shared" si="14"/>
        <v>0</v>
      </c>
      <c r="AN34" s="56">
        <f t="shared" si="15"/>
        <v>2198.84</v>
      </c>
    </row>
    <row r="35" spans="1:40" ht="25.5" x14ac:dyDescent="0.2">
      <c r="A35" s="45" t="s">
        <v>846</v>
      </c>
      <c r="B35" s="44" t="s">
        <v>328</v>
      </c>
      <c r="C35" s="46" t="s">
        <v>6</v>
      </c>
      <c r="D35" s="205" t="s">
        <v>847</v>
      </c>
      <c r="E35" s="48">
        <v>6837277</v>
      </c>
      <c r="F35" s="50">
        <v>0</v>
      </c>
      <c r="G35" s="50">
        <v>4.1500000000000004</v>
      </c>
      <c r="H35" s="50">
        <f t="shared" si="6"/>
        <v>4.1500000000000004</v>
      </c>
      <c r="I35" s="50">
        <v>4</v>
      </c>
      <c r="J35" s="50">
        <v>8.15</v>
      </c>
      <c r="K35" s="51">
        <f t="shared" si="0"/>
        <v>28374.7</v>
      </c>
      <c r="L35" s="52"/>
      <c r="M35" s="49">
        <f t="shared" si="1"/>
        <v>6837277</v>
      </c>
      <c r="N35" s="53">
        <v>0</v>
      </c>
      <c r="O35" s="47">
        <f t="shared" si="2"/>
        <v>0</v>
      </c>
      <c r="P35" s="47">
        <v>-865400</v>
      </c>
      <c r="Q35" s="53">
        <v>0</v>
      </c>
      <c r="R35" s="47">
        <f t="shared" si="7"/>
        <v>0</v>
      </c>
      <c r="S35" s="47">
        <v>0</v>
      </c>
      <c r="T35" s="47">
        <f t="shared" si="8"/>
        <v>0</v>
      </c>
      <c r="U35" s="47">
        <v>0</v>
      </c>
      <c r="V35" s="54">
        <f t="shared" si="9"/>
        <v>0</v>
      </c>
      <c r="W35" s="52"/>
      <c r="X35" s="49">
        <f t="shared" si="3"/>
        <v>6837277</v>
      </c>
      <c r="Y35" s="55">
        <v>0</v>
      </c>
      <c r="Z35" s="56">
        <f t="shared" si="4"/>
        <v>6837277</v>
      </c>
      <c r="AA35" s="53">
        <v>0</v>
      </c>
      <c r="AB35" s="49">
        <f t="shared" si="5"/>
        <v>0</v>
      </c>
      <c r="AC35" s="49">
        <v>-865400</v>
      </c>
      <c r="AD35" s="189">
        <v>0</v>
      </c>
      <c r="AE35" s="49">
        <f t="shared" si="10"/>
        <v>0</v>
      </c>
      <c r="AF35" s="47">
        <v>0</v>
      </c>
      <c r="AG35" s="47">
        <f t="shared" si="11"/>
        <v>0</v>
      </c>
      <c r="AH35" s="49">
        <v>0</v>
      </c>
      <c r="AI35" s="54">
        <f t="shared" si="12"/>
        <v>0</v>
      </c>
      <c r="AJ35" s="57"/>
      <c r="AK35" s="58">
        <f t="shared" si="13"/>
        <v>28374.7</v>
      </c>
      <c r="AL35" s="59" t="s">
        <v>1680</v>
      </c>
      <c r="AM35" s="56">
        <f t="shared" si="14"/>
        <v>0</v>
      </c>
      <c r="AN35" s="56">
        <f t="shared" si="15"/>
        <v>28374.7</v>
      </c>
    </row>
    <row r="36" spans="1:40" ht="25.5" x14ac:dyDescent="0.2">
      <c r="A36" s="45" t="s">
        <v>848</v>
      </c>
      <c r="B36" s="44" t="s">
        <v>620</v>
      </c>
      <c r="C36" s="46" t="s">
        <v>6</v>
      </c>
      <c r="D36" s="205" t="s">
        <v>849</v>
      </c>
      <c r="E36" s="48">
        <v>16094900</v>
      </c>
      <c r="F36" s="50">
        <v>0.43</v>
      </c>
      <c r="G36" s="50">
        <v>8.49</v>
      </c>
      <c r="H36" s="50">
        <f t="shared" si="6"/>
        <v>8.92</v>
      </c>
      <c r="I36" s="50">
        <v>0.73</v>
      </c>
      <c r="J36" s="50">
        <v>9.65</v>
      </c>
      <c r="K36" s="51">
        <f t="shared" si="0"/>
        <v>143566.51</v>
      </c>
      <c r="L36" s="52"/>
      <c r="M36" s="49">
        <f t="shared" si="1"/>
        <v>16094900</v>
      </c>
      <c r="N36" s="53">
        <v>0</v>
      </c>
      <c r="O36" s="47">
        <f t="shared" si="2"/>
        <v>0</v>
      </c>
      <c r="P36" s="47">
        <v>99400</v>
      </c>
      <c r="Q36" s="53">
        <v>0</v>
      </c>
      <c r="R36" s="47">
        <f t="shared" si="7"/>
        <v>0</v>
      </c>
      <c r="S36" s="47">
        <v>0</v>
      </c>
      <c r="T36" s="47">
        <f t="shared" si="8"/>
        <v>0</v>
      </c>
      <c r="U36" s="47">
        <v>0</v>
      </c>
      <c r="V36" s="54">
        <f t="shared" si="9"/>
        <v>0</v>
      </c>
      <c r="W36" s="52"/>
      <c r="X36" s="49">
        <f t="shared" si="3"/>
        <v>16094900</v>
      </c>
      <c r="Y36" s="55">
        <v>110200</v>
      </c>
      <c r="Z36" s="56">
        <f t="shared" si="4"/>
        <v>15984700</v>
      </c>
      <c r="AA36" s="53">
        <v>0</v>
      </c>
      <c r="AB36" s="49">
        <f t="shared" si="5"/>
        <v>0</v>
      </c>
      <c r="AC36" s="49">
        <v>99400</v>
      </c>
      <c r="AD36" s="189">
        <v>0</v>
      </c>
      <c r="AE36" s="49">
        <f t="shared" si="10"/>
        <v>0</v>
      </c>
      <c r="AF36" s="47">
        <v>0</v>
      </c>
      <c r="AG36" s="47">
        <f t="shared" si="11"/>
        <v>0</v>
      </c>
      <c r="AH36" s="49">
        <v>0</v>
      </c>
      <c r="AI36" s="54">
        <f t="shared" si="12"/>
        <v>0</v>
      </c>
      <c r="AJ36" s="57"/>
      <c r="AK36" s="58">
        <f t="shared" si="13"/>
        <v>143566.51</v>
      </c>
      <c r="AL36" s="59" t="s">
        <v>1680</v>
      </c>
      <c r="AM36" s="56">
        <f t="shared" si="14"/>
        <v>0</v>
      </c>
      <c r="AN36" s="56">
        <f t="shared" si="15"/>
        <v>143566.51</v>
      </c>
    </row>
    <row r="37" spans="1:40" x14ac:dyDescent="0.2">
      <c r="A37" s="45" t="s">
        <v>850</v>
      </c>
      <c r="B37" s="44" t="s">
        <v>84</v>
      </c>
      <c r="C37" s="46" t="s">
        <v>6</v>
      </c>
      <c r="D37" s="205" t="s">
        <v>851</v>
      </c>
      <c r="E37" s="48">
        <v>58685545</v>
      </c>
      <c r="F37" s="50">
        <v>0</v>
      </c>
      <c r="G37" s="50">
        <v>2.99</v>
      </c>
      <c r="H37" s="50">
        <f t="shared" si="6"/>
        <v>2.99</v>
      </c>
      <c r="I37" s="50">
        <v>0</v>
      </c>
      <c r="J37" s="50">
        <v>2.99</v>
      </c>
      <c r="K37" s="51">
        <f t="shared" si="0"/>
        <v>175469.78</v>
      </c>
      <c r="L37" s="52"/>
      <c r="M37" s="49">
        <f t="shared" si="1"/>
        <v>58685545</v>
      </c>
      <c r="N37" s="53">
        <v>0</v>
      </c>
      <c r="O37" s="47">
        <f t="shared" si="2"/>
        <v>0</v>
      </c>
      <c r="P37" s="47">
        <v>-796511</v>
      </c>
      <c r="Q37" s="53">
        <v>0</v>
      </c>
      <c r="R37" s="47">
        <f t="shared" si="7"/>
        <v>0</v>
      </c>
      <c r="S37" s="47">
        <v>0</v>
      </c>
      <c r="T37" s="47">
        <f t="shared" si="8"/>
        <v>0</v>
      </c>
      <c r="U37" s="47">
        <v>0</v>
      </c>
      <c r="V37" s="54">
        <f t="shared" si="9"/>
        <v>0</v>
      </c>
      <c r="W37" s="52"/>
      <c r="X37" s="49">
        <f t="shared" si="3"/>
        <v>58685545</v>
      </c>
      <c r="Y37" s="55">
        <v>1272150</v>
      </c>
      <c r="Z37" s="56">
        <f t="shared" si="4"/>
        <v>57413395</v>
      </c>
      <c r="AA37" s="53">
        <v>0</v>
      </c>
      <c r="AB37" s="49">
        <f t="shared" si="5"/>
        <v>0</v>
      </c>
      <c r="AC37" s="49">
        <v>-796511</v>
      </c>
      <c r="AD37" s="189">
        <v>0</v>
      </c>
      <c r="AE37" s="49">
        <f t="shared" si="10"/>
        <v>0</v>
      </c>
      <c r="AF37" s="47">
        <v>0</v>
      </c>
      <c r="AG37" s="47">
        <f t="shared" si="11"/>
        <v>0</v>
      </c>
      <c r="AH37" s="49">
        <v>0</v>
      </c>
      <c r="AI37" s="54">
        <f t="shared" si="12"/>
        <v>0</v>
      </c>
      <c r="AJ37" s="57"/>
      <c r="AK37" s="58">
        <f t="shared" si="13"/>
        <v>175469.78</v>
      </c>
      <c r="AL37" s="59" t="s">
        <v>1679</v>
      </c>
      <c r="AM37" s="56">
        <f t="shared" si="14"/>
        <v>175469.78</v>
      </c>
      <c r="AN37" s="56">
        <f t="shared" si="15"/>
        <v>0</v>
      </c>
    </row>
    <row r="38" spans="1:40" x14ac:dyDescent="0.2">
      <c r="A38" s="45" t="s">
        <v>852</v>
      </c>
      <c r="B38" s="44" t="s">
        <v>73</v>
      </c>
      <c r="C38" s="46" t="s">
        <v>6</v>
      </c>
      <c r="D38" s="205" t="s">
        <v>72</v>
      </c>
      <c r="E38" s="48">
        <v>19961221</v>
      </c>
      <c r="F38" s="50">
        <v>2.1800000000000002</v>
      </c>
      <c r="G38" s="50">
        <v>0.17</v>
      </c>
      <c r="H38" s="50">
        <f t="shared" si="6"/>
        <v>2.35</v>
      </c>
      <c r="I38" s="50">
        <v>0</v>
      </c>
      <c r="J38" s="50">
        <v>2.35</v>
      </c>
      <c r="K38" s="51">
        <f t="shared" si="0"/>
        <v>46908.87</v>
      </c>
      <c r="L38" s="52"/>
      <c r="M38" s="49">
        <f t="shared" si="1"/>
        <v>19961221</v>
      </c>
      <c r="N38" s="53">
        <v>0</v>
      </c>
      <c r="O38" s="47">
        <f t="shared" si="2"/>
        <v>0</v>
      </c>
      <c r="P38" s="47">
        <v>-45450</v>
      </c>
      <c r="Q38" s="53">
        <v>0</v>
      </c>
      <c r="R38" s="47">
        <f t="shared" si="7"/>
        <v>0</v>
      </c>
      <c r="S38" s="47">
        <v>0</v>
      </c>
      <c r="T38" s="47">
        <f t="shared" si="8"/>
        <v>0</v>
      </c>
      <c r="U38" s="47">
        <v>0</v>
      </c>
      <c r="V38" s="54">
        <f t="shared" si="9"/>
        <v>0</v>
      </c>
      <c r="W38" s="52"/>
      <c r="X38" s="49">
        <f t="shared" si="3"/>
        <v>19961221</v>
      </c>
      <c r="Y38" s="55">
        <v>0</v>
      </c>
      <c r="Z38" s="56">
        <f t="shared" si="4"/>
        <v>19961221</v>
      </c>
      <c r="AA38" s="53">
        <v>0</v>
      </c>
      <c r="AB38" s="49">
        <f t="shared" si="5"/>
        <v>0</v>
      </c>
      <c r="AC38" s="49">
        <v>-45450</v>
      </c>
      <c r="AD38" s="189">
        <v>0</v>
      </c>
      <c r="AE38" s="49">
        <f t="shared" si="10"/>
        <v>0</v>
      </c>
      <c r="AF38" s="47">
        <v>0</v>
      </c>
      <c r="AG38" s="47">
        <f t="shared" si="11"/>
        <v>0</v>
      </c>
      <c r="AH38" s="49">
        <v>0</v>
      </c>
      <c r="AI38" s="54">
        <f t="shared" si="12"/>
        <v>0</v>
      </c>
      <c r="AJ38" s="57"/>
      <c r="AK38" s="58">
        <f t="shared" si="13"/>
        <v>46908.87</v>
      </c>
      <c r="AL38" s="59" t="s">
        <v>1679</v>
      </c>
      <c r="AM38" s="56">
        <f t="shared" si="14"/>
        <v>46908.87</v>
      </c>
      <c r="AN38" s="56">
        <f t="shared" si="15"/>
        <v>0</v>
      </c>
    </row>
    <row r="39" spans="1:40" x14ac:dyDescent="0.2">
      <c r="A39" s="45" t="s">
        <v>853</v>
      </c>
      <c r="B39" s="44" t="s">
        <v>255</v>
      </c>
      <c r="C39" s="46" t="s">
        <v>6</v>
      </c>
      <c r="D39" s="205" t="s">
        <v>72</v>
      </c>
      <c r="E39" s="48">
        <v>4985400</v>
      </c>
      <c r="F39" s="50">
        <v>0</v>
      </c>
      <c r="G39" s="50">
        <v>0</v>
      </c>
      <c r="H39" s="50">
        <f t="shared" si="6"/>
        <v>0</v>
      </c>
      <c r="I39" s="50">
        <v>1.48</v>
      </c>
      <c r="J39" s="50">
        <v>1.48</v>
      </c>
      <c r="K39" s="51">
        <f t="shared" si="0"/>
        <v>0</v>
      </c>
      <c r="L39" s="52"/>
      <c r="M39" s="49">
        <f t="shared" si="1"/>
        <v>4985400</v>
      </c>
      <c r="N39" s="53">
        <v>0</v>
      </c>
      <c r="O39" s="47">
        <f t="shared" si="2"/>
        <v>0</v>
      </c>
      <c r="P39" s="47">
        <v>-53136</v>
      </c>
      <c r="Q39" s="53">
        <v>0</v>
      </c>
      <c r="R39" s="47">
        <f t="shared" si="7"/>
        <v>0</v>
      </c>
      <c r="S39" s="47">
        <v>0</v>
      </c>
      <c r="T39" s="47">
        <f t="shared" si="8"/>
        <v>0</v>
      </c>
      <c r="U39" s="47">
        <v>0</v>
      </c>
      <c r="V39" s="54">
        <f t="shared" si="9"/>
        <v>0</v>
      </c>
      <c r="W39" s="52"/>
      <c r="X39" s="49">
        <f t="shared" si="3"/>
        <v>4985400</v>
      </c>
      <c r="Y39" s="55">
        <v>0</v>
      </c>
      <c r="Z39" s="56">
        <f t="shared" si="4"/>
        <v>4985400</v>
      </c>
      <c r="AA39" s="53">
        <v>0</v>
      </c>
      <c r="AB39" s="49">
        <f t="shared" si="5"/>
        <v>0</v>
      </c>
      <c r="AC39" s="49">
        <v>-53136</v>
      </c>
      <c r="AD39" s="189">
        <v>0</v>
      </c>
      <c r="AE39" s="49">
        <f t="shared" si="10"/>
        <v>0</v>
      </c>
      <c r="AF39" s="47">
        <v>0</v>
      </c>
      <c r="AG39" s="47">
        <f t="shared" si="11"/>
        <v>0</v>
      </c>
      <c r="AH39" s="49">
        <v>0</v>
      </c>
      <c r="AI39" s="54">
        <f t="shared" si="12"/>
        <v>0</v>
      </c>
      <c r="AJ39" s="57"/>
      <c r="AK39" s="58">
        <f t="shared" si="13"/>
        <v>0</v>
      </c>
      <c r="AL39" s="59" t="s">
        <v>1573</v>
      </c>
      <c r="AM39" s="56">
        <f t="shared" si="14"/>
        <v>0</v>
      </c>
      <c r="AN39" s="56">
        <f t="shared" si="15"/>
        <v>0</v>
      </c>
    </row>
    <row r="40" spans="1:40" x14ac:dyDescent="0.2">
      <c r="A40" s="45" t="s">
        <v>854</v>
      </c>
      <c r="B40" s="44" t="s">
        <v>536</v>
      </c>
      <c r="C40" s="46" t="s">
        <v>6</v>
      </c>
      <c r="D40" s="205" t="s">
        <v>855</v>
      </c>
      <c r="E40" s="48">
        <v>1541301</v>
      </c>
      <c r="F40" s="50">
        <v>3.02</v>
      </c>
      <c r="G40" s="50">
        <v>0</v>
      </c>
      <c r="H40" s="50">
        <f t="shared" si="6"/>
        <v>3.02</v>
      </c>
      <c r="I40" s="50">
        <v>0</v>
      </c>
      <c r="J40" s="50">
        <v>3.02</v>
      </c>
      <c r="K40" s="51">
        <f t="shared" si="0"/>
        <v>4654.7299999999996</v>
      </c>
      <c r="L40" s="52"/>
      <c r="M40" s="49">
        <f t="shared" si="1"/>
        <v>1541301</v>
      </c>
      <c r="N40" s="53">
        <v>0</v>
      </c>
      <c r="O40" s="47">
        <f t="shared" si="2"/>
        <v>0</v>
      </c>
      <c r="P40" s="47">
        <v>611949.5</v>
      </c>
      <c r="Q40" s="53">
        <v>0</v>
      </c>
      <c r="R40" s="47">
        <f t="shared" si="7"/>
        <v>0</v>
      </c>
      <c r="S40" s="47">
        <v>0</v>
      </c>
      <c r="T40" s="47">
        <f t="shared" si="8"/>
        <v>0</v>
      </c>
      <c r="U40" s="47">
        <v>0</v>
      </c>
      <c r="V40" s="54">
        <f t="shared" si="9"/>
        <v>0</v>
      </c>
      <c r="W40" s="52"/>
      <c r="X40" s="49">
        <f t="shared" si="3"/>
        <v>1541301</v>
      </c>
      <c r="Y40" s="55">
        <v>155650</v>
      </c>
      <c r="Z40" s="56">
        <f t="shared" si="4"/>
        <v>1385651</v>
      </c>
      <c r="AA40" s="53">
        <v>0</v>
      </c>
      <c r="AB40" s="49">
        <f t="shared" si="5"/>
        <v>0</v>
      </c>
      <c r="AC40" s="49">
        <v>611949.5</v>
      </c>
      <c r="AD40" s="189">
        <v>0</v>
      </c>
      <c r="AE40" s="49">
        <f t="shared" si="10"/>
        <v>0</v>
      </c>
      <c r="AF40" s="47">
        <v>0</v>
      </c>
      <c r="AG40" s="47">
        <f t="shared" si="11"/>
        <v>0</v>
      </c>
      <c r="AH40" s="49">
        <v>0</v>
      </c>
      <c r="AI40" s="54">
        <f t="shared" si="12"/>
        <v>0</v>
      </c>
      <c r="AJ40" s="57"/>
      <c r="AK40" s="58">
        <f t="shared" si="13"/>
        <v>4654.7299999999996</v>
      </c>
      <c r="AL40" s="59" t="s">
        <v>1680</v>
      </c>
      <c r="AM40" s="56">
        <f t="shared" si="14"/>
        <v>0</v>
      </c>
      <c r="AN40" s="56">
        <f t="shared" si="15"/>
        <v>4654.7299999999996</v>
      </c>
    </row>
    <row r="41" spans="1:40" s="60" customFormat="1" ht="51" x14ac:dyDescent="0.2">
      <c r="A41" s="45" t="s">
        <v>856</v>
      </c>
      <c r="B41" s="44" t="s">
        <v>104</v>
      </c>
      <c r="C41" s="46" t="s">
        <v>6</v>
      </c>
      <c r="D41" s="205" t="s">
        <v>857</v>
      </c>
      <c r="E41" s="48">
        <v>3686736</v>
      </c>
      <c r="F41" s="50">
        <v>1.4</v>
      </c>
      <c r="G41" s="50">
        <v>0.2</v>
      </c>
      <c r="H41" s="50">
        <f t="shared" si="6"/>
        <v>1.5999999999999999</v>
      </c>
      <c r="I41" s="50">
        <v>0</v>
      </c>
      <c r="J41" s="50">
        <v>1.5999999999999999</v>
      </c>
      <c r="K41" s="51">
        <f t="shared" si="0"/>
        <v>5898.78</v>
      </c>
      <c r="L41" s="52"/>
      <c r="M41" s="49">
        <f t="shared" si="1"/>
        <v>3686736</v>
      </c>
      <c r="N41" s="53">
        <v>0</v>
      </c>
      <c r="O41" s="47">
        <f t="shared" si="2"/>
        <v>0</v>
      </c>
      <c r="P41" s="47">
        <v>2941327</v>
      </c>
      <c r="Q41" s="53">
        <v>0</v>
      </c>
      <c r="R41" s="47">
        <f t="shared" si="7"/>
        <v>0</v>
      </c>
      <c r="S41" s="47">
        <v>0</v>
      </c>
      <c r="T41" s="47">
        <f t="shared" si="8"/>
        <v>0</v>
      </c>
      <c r="U41" s="47">
        <v>0</v>
      </c>
      <c r="V41" s="54">
        <f t="shared" si="9"/>
        <v>0</v>
      </c>
      <c r="W41" s="52"/>
      <c r="X41" s="49">
        <f t="shared" si="3"/>
        <v>3686736</v>
      </c>
      <c r="Y41" s="55">
        <v>0</v>
      </c>
      <c r="Z41" s="56">
        <f t="shared" si="4"/>
        <v>3686736</v>
      </c>
      <c r="AA41" s="53">
        <v>0</v>
      </c>
      <c r="AB41" s="49">
        <f t="shared" si="5"/>
        <v>0</v>
      </c>
      <c r="AC41" s="49">
        <v>2941327</v>
      </c>
      <c r="AD41" s="189">
        <v>0</v>
      </c>
      <c r="AE41" s="49">
        <f t="shared" si="10"/>
        <v>0</v>
      </c>
      <c r="AF41" s="47">
        <v>0</v>
      </c>
      <c r="AG41" s="47">
        <f t="shared" si="11"/>
        <v>0</v>
      </c>
      <c r="AH41" s="49">
        <v>0</v>
      </c>
      <c r="AI41" s="54">
        <f t="shared" si="12"/>
        <v>0</v>
      </c>
      <c r="AJ41" s="57"/>
      <c r="AK41" s="58">
        <f t="shared" si="13"/>
        <v>5898.78</v>
      </c>
      <c r="AL41" s="59" t="s">
        <v>1680</v>
      </c>
      <c r="AM41" s="56">
        <f t="shared" si="14"/>
        <v>0</v>
      </c>
      <c r="AN41" s="56">
        <f t="shared" si="15"/>
        <v>5898.78</v>
      </c>
    </row>
    <row r="42" spans="1:40" x14ac:dyDescent="0.2">
      <c r="A42" s="45" t="s">
        <v>858</v>
      </c>
      <c r="B42" s="44" t="s">
        <v>275</v>
      </c>
      <c r="C42" s="46" t="s">
        <v>6</v>
      </c>
      <c r="D42" s="205" t="s">
        <v>103</v>
      </c>
      <c r="E42" s="48">
        <v>2226100</v>
      </c>
      <c r="F42" s="50">
        <v>0</v>
      </c>
      <c r="G42" s="50">
        <v>1.52</v>
      </c>
      <c r="H42" s="50">
        <f t="shared" si="6"/>
        <v>1.52</v>
      </c>
      <c r="I42" s="50">
        <v>0</v>
      </c>
      <c r="J42" s="50">
        <v>1.52</v>
      </c>
      <c r="K42" s="51">
        <f t="shared" si="0"/>
        <v>3383.67</v>
      </c>
      <c r="L42" s="52"/>
      <c r="M42" s="49">
        <f t="shared" si="1"/>
        <v>2226100</v>
      </c>
      <c r="N42" s="53">
        <v>0</v>
      </c>
      <c r="O42" s="47">
        <f t="shared" si="2"/>
        <v>0</v>
      </c>
      <c r="P42" s="47">
        <v>7700</v>
      </c>
      <c r="Q42" s="53">
        <v>0</v>
      </c>
      <c r="R42" s="47">
        <f t="shared" si="7"/>
        <v>0</v>
      </c>
      <c r="S42" s="47">
        <v>0</v>
      </c>
      <c r="T42" s="47">
        <f t="shared" si="8"/>
        <v>0</v>
      </c>
      <c r="U42" s="47">
        <v>0</v>
      </c>
      <c r="V42" s="54">
        <f t="shared" si="9"/>
        <v>0</v>
      </c>
      <c r="W42" s="52"/>
      <c r="X42" s="49">
        <f t="shared" si="3"/>
        <v>2226100</v>
      </c>
      <c r="Y42" s="55">
        <v>7342100</v>
      </c>
      <c r="Z42" s="56">
        <f t="shared" si="4"/>
        <v>-5116000</v>
      </c>
      <c r="AA42" s="53">
        <v>0</v>
      </c>
      <c r="AB42" s="49">
        <f t="shared" si="5"/>
        <v>0</v>
      </c>
      <c r="AC42" s="49">
        <v>0</v>
      </c>
      <c r="AD42" s="189">
        <v>0</v>
      </c>
      <c r="AE42" s="49">
        <f t="shared" si="10"/>
        <v>0</v>
      </c>
      <c r="AF42" s="47">
        <v>0</v>
      </c>
      <c r="AG42" s="47">
        <f t="shared" si="11"/>
        <v>0</v>
      </c>
      <c r="AH42" s="49">
        <v>0</v>
      </c>
      <c r="AI42" s="54">
        <f t="shared" si="12"/>
        <v>0</v>
      </c>
      <c r="AJ42" s="57"/>
      <c r="AK42" s="58">
        <f t="shared" si="13"/>
        <v>3383.67</v>
      </c>
      <c r="AL42" s="59" t="s">
        <v>1679</v>
      </c>
      <c r="AM42" s="56">
        <f t="shared" si="14"/>
        <v>3383.67</v>
      </c>
      <c r="AN42" s="56">
        <f t="shared" si="15"/>
        <v>0</v>
      </c>
    </row>
    <row r="43" spans="1:40" ht="38.25" x14ac:dyDescent="0.2">
      <c r="A43" s="45" t="s">
        <v>695</v>
      </c>
      <c r="B43" s="44" t="s">
        <v>108</v>
      </c>
      <c r="C43" s="46" t="s">
        <v>29</v>
      </c>
      <c r="D43" s="205" t="s">
        <v>696</v>
      </c>
      <c r="E43" s="48">
        <v>58499423.5</v>
      </c>
      <c r="F43" s="50">
        <v>0</v>
      </c>
      <c r="G43" s="50">
        <v>0</v>
      </c>
      <c r="H43" s="50">
        <f t="shared" si="6"/>
        <v>0</v>
      </c>
      <c r="I43" s="50">
        <v>0</v>
      </c>
      <c r="J43" s="50">
        <v>0</v>
      </c>
      <c r="K43" s="51">
        <f t="shared" si="0"/>
        <v>0</v>
      </c>
      <c r="L43" s="52"/>
      <c r="M43" s="49">
        <f t="shared" si="1"/>
        <v>58499423.5</v>
      </c>
      <c r="N43" s="53">
        <v>0</v>
      </c>
      <c r="O43" s="47">
        <f t="shared" si="2"/>
        <v>0</v>
      </c>
      <c r="P43" s="47">
        <v>2553625</v>
      </c>
      <c r="Q43" s="53">
        <v>0</v>
      </c>
      <c r="R43" s="47">
        <f t="shared" si="7"/>
        <v>0</v>
      </c>
      <c r="S43" s="47">
        <v>0</v>
      </c>
      <c r="T43" s="47">
        <f t="shared" si="8"/>
        <v>0</v>
      </c>
      <c r="U43" s="47">
        <v>0</v>
      </c>
      <c r="V43" s="54">
        <f t="shared" si="9"/>
        <v>0</v>
      </c>
      <c r="W43" s="52"/>
      <c r="X43" s="49">
        <f t="shared" si="3"/>
        <v>58499423.5</v>
      </c>
      <c r="Y43" s="55">
        <v>0</v>
      </c>
      <c r="Z43" s="56">
        <f t="shared" si="4"/>
        <v>58499423.5</v>
      </c>
      <c r="AA43" s="53">
        <v>0</v>
      </c>
      <c r="AB43" s="49">
        <f t="shared" si="5"/>
        <v>0</v>
      </c>
      <c r="AC43" s="49">
        <v>2553625</v>
      </c>
      <c r="AD43" s="189">
        <v>0</v>
      </c>
      <c r="AE43" s="49">
        <f t="shared" si="10"/>
        <v>0</v>
      </c>
      <c r="AF43" s="47">
        <v>0</v>
      </c>
      <c r="AG43" s="47">
        <f t="shared" si="11"/>
        <v>0</v>
      </c>
      <c r="AH43" s="49">
        <v>0</v>
      </c>
      <c r="AI43" s="54">
        <f t="shared" si="12"/>
        <v>0</v>
      </c>
      <c r="AJ43" s="57"/>
      <c r="AK43" s="58">
        <f t="shared" si="13"/>
        <v>0</v>
      </c>
      <c r="AL43" s="59" t="s">
        <v>1573</v>
      </c>
      <c r="AM43" s="56">
        <f t="shared" si="14"/>
        <v>0</v>
      </c>
      <c r="AN43" s="56">
        <f t="shared" si="15"/>
        <v>0</v>
      </c>
    </row>
    <row r="44" spans="1:40" x14ac:dyDescent="0.2">
      <c r="A44" s="45" t="s">
        <v>859</v>
      </c>
      <c r="B44" s="44" t="s">
        <v>102</v>
      </c>
      <c r="C44" s="46" t="s">
        <v>6</v>
      </c>
      <c r="D44" s="205" t="s">
        <v>101</v>
      </c>
      <c r="E44" s="48">
        <v>28646545</v>
      </c>
      <c r="F44" s="50">
        <v>0</v>
      </c>
      <c r="G44" s="50">
        <v>0</v>
      </c>
      <c r="H44" s="50">
        <f t="shared" si="6"/>
        <v>0</v>
      </c>
      <c r="I44" s="50">
        <v>0</v>
      </c>
      <c r="J44" s="50">
        <v>0</v>
      </c>
      <c r="K44" s="51">
        <f t="shared" si="0"/>
        <v>0</v>
      </c>
      <c r="L44" s="52"/>
      <c r="M44" s="49">
        <f t="shared" si="1"/>
        <v>28646545</v>
      </c>
      <c r="N44" s="53">
        <v>2</v>
      </c>
      <c r="O44" s="47">
        <f t="shared" si="2"/>
        <v>57293.09</v>
      </c>
      <c r="P44" s="47">
        <v>93380</v>
      </c>
      <c r="Q44" s="53">
        <v>2</v>
      </c>
      <c r="R44" s="47">
        <f t="shared" si="7"/>
        <v>186.76</v>
      </c>
      <c r="S44" s="47">
        <v>37550.5</v>
      </c>
      <c r="T44" s="47">
        <f t="shared" si="8"/>
        <v>186.76</v>
      </c>
      <c r="U44" s="47">
        <v>0</v>
      </c>
      <c r="V44" s="54">
        <f t="shared" si="9"/>
        <v>57479.85</v>
      </c>
      <c r="W44" s="52"/>
      <c r="X44" s="49">
        <f t="shared" si="3"/>
        <v>28646545</v>
      </c>
      <c r="Y44" s="55">
        <v>537437.5</v>
      </c>
      <c r="Z44" s="56">
        <f t="shared" si="4"/>
        <v>28109107.5</v>
      </c>
      <c r="AA44" s="53">
        <v>0</v>
      </c>
      <c r="AB44" s="49">
        <f t="shared" si="5"/>
        <v>0</v>
      </c>
      <c r="AC44" s="49">
        <v>93380</v>
      </c>
      <c r="AD44" s="189">
        <v>0</v>
      </c>
      <c r="AE44" s="49">
        <f t="shared" si="10"/>
        <v>0</v>
      </c>
      <c r="AF44" s="47">
        <v>0</v>
      </c>
      <c r="AG44" s="47">
        <f t="shared" si="11"/>
        <v>0</v>
      </c>
      <c r="AH44" s="49">
        <v>0</v>
      </c>
      <c r="AI44" s="54">
        <f t="shared" si="12"/>
        <v>0</v>
      </c>
      <c r="AJ44" s="57"/>
      <c r="AK44" s="58">
        <f t="shared" si="13"/>
        <v>57479.85</v>
      </c>
      <c r="AL44" s="59" t="s">
        <v>1679</v>
      </c>
      <c r="AM44" s="56">
        <f t="shared" si="14"/>
        <v>57479.85</v>
      </c>
      <c r="AN44" s="56">
        <f t="shared" si="15"/>
        <v>0</v>
      </c>
    </row>
    <row r="45" spans="1:40" x14ac:dyDescent="0.2">
      <c r="A45" s="45" t="s">
        <v>860</v>
      </c>
      <c r="B45" s="44" t="s">
        <v>602</v>
      </c>
      <c r="C45" s="46" t="s">
        <v>6</v>
      </c>
      <c r="D45" s="205" t="s">
        <v>101</v>
      </c>
      <c r="E45" s="48">
        <v>14523595.5</v>
      </c>
      <c r="F45" s="50">
        <v>0.89</v>
      </c>
      <c r="G45" s="50">
        <v>2.72</v>
      </c>
      <c r="H45" s="50">
        <f t="shared" si="6"/>
        <v>3.6100000000000003</v>
      </c>
      <c r="I45" s="50">
        <v>0.28999999999999998</v>
      </c>
      <c r="J45" s="50">
        <v>3.9000000000000004</v>
      </c>
      <c r="K45" s="51">
        <f t="shared" si="0"/>
        <v>52430.18</v>
      </c>
      <c r="L45" s="52"/>
      <c r="M45" s="49">
        <f t="shared" si="1"/>
        <v>14523595.5</v>
      </c>
      <c r="N45" s="53">
        <v>0.99460000000000004</v>
      </c>
      <c r="O45" s="47">
        <f t="shared" si="2"/>
        <v>14445.17</v>
      </c>
      <c r="P45" s="47">
        <v>-634293</v>
      </c>
      <c r="Q45" s="53">
        <v>0.99460000000000004</v>
      </c>
      <c r="R45" s="47">
        <f t="shared" si="7"/>
        <v>-630.87</v>
      </c>
      <c r="S45" s="47">
        <v>13858.14</v>
      </c>
      <c r="T45" s="47">
        <f t="shared" si="8"/>
        <v>-630.87</v>
      </c>
      <c r="U45" s="47">
        <v>0</v>
      </c>
      <c r="V45" s="54">
        <f t="shared" si="9"/>
        <v>13814.3</v>
      </c>
      <c r="W45" s="52"/>
      <c r="X45" s="49">
        <f t="shared" si="3"/>
        <v>14523595.5</v>
      </c>
      <c r="Y45" s="55">
        <v>6542353.25</v>
      </c>
      <c r="Z45" s="56">
        <f t="shared" si="4"/>
        <v>7981242.25</v>
      </c>
      <c r="AA45" s="53">
        <v>0</v>
      </c>
      <c r="AB45" s="49">
        <f t="shared" si="5"/>
        <v>0</v>
      </c>
      <c r="AC45" s="49">
        <v>-634293</v>
      </c>
      <c r="AD45" s="189">
        <v>0</v>
      </c>
      <c r="AE45" s="49">
        <f t="shared" si="10"/>
        <v>0</v>
      </c>
      <c r="AF45" s="47">
        <v>0</v>
      </c>
      <c r="AG45" s="47">
        <f t="shared" si="11"/>
        <v>0</v>
      </c>
      <c r="AH45" s="49">
        <v>0</v>
      </c>
      <c r="AI45" s="54">
        <f t="shared" si="12"/>
        <v>0</v>
      </c>
      <c r="AJ45" s="57"/>
      <c r="AK45" s="58">
        <f t="shared" si="13"/>
        <v>66244.479999999996</v>
      </c>
      <c r="AL45" s="59" t="s">
        <v>1679</v>
      </c>
      <c r="AM45" s="56">
        <f t="shared" si="14"/>
        <v>66244.479999999996</v>
      </c>
      <c r="AN45" s="56">
        <f t="shared" si="15"/>
        <v>0</v>
      </c>
    </row>
    <row r="46" spans="1:40" x14ac:dyDescent="0.2">
      <c r="A46" s="45" t="s">
        <v>861</v>
      </c>
      <c r="B46" s="44" t="s">
        <v>390</v>
      </c>
      <c r="C46" s="46" t="s">
        <v>6</v>
      </c>
      <c r="D46" s="205" t="s">
        <v>101</v>
      </c>
      <c r="E46" s="48">
        <v>19790810</v>
      </c>
      <c r="F46" s="50">
        <v>1.1000000000000001</v>
      </c>
      <c r="G46" s="50">
        <v>0</v>
      </c>
      <c r="H46" s="50">
        <f t="shared" si="6"/>
        <v>1.1000000000000001</v>
      </c>
      <c r="I46" s="50">
        <v>3.1</v>
      </c>
      <c r="J46" s="50">
        <v>4.2</v>
      </c>
      <c r="K46" s="51">
        <f t="shared" si="0"/>
        <v>21769.89</v>
      </c>
      <c r="L46" s="52"/>
      <c r="M46" s="49">
        <f t="shared" si="1"/>
        <v>19790810</v>
      </c>
      <c r="N46" s="53">
        <v>1.4947999999999999</v>
      </c>
      <c r="O46" s="47">
        <f t="shared" si="2"/>
        <v>29583.3</v>
      </c>
      <c r="P46" s="47">
        <v>-961470</v>
      </c>
      <c r="Q46" s="53">
        <v>1.4971000000000001</v>
      </c>
      <c r="R46" s="47">
        <f t="shared" si="7"/>
        <v>-1439.42</v>
      </c>
      <c r="S46" s="47">
        <v>26009.35</v>
      </c>
      <c r="T46" s="47">
        <f t="shared" si="8"/>
        <v>-1439.42</v>
      </c>
      <c r="U46" s="47">
        <v>0</v>
      </c>
      <c r="V46" s="54">
        <f t="shared" si="9"/>
        <v>28143.88</v>
      </c>
      <c r="W46" s="52"/>
      <c r="X46" s="49">
        <f t="shared" si="3"/>
        <v>19790810</v>
      </c>
      <c r="Y46" s="55">
        <v>2995485</v>
      </c>
      <c r="Z46" s="56">
        <f t="shared" si="4"/>
        <v>16795325</v>
      </c>
      <c r="AA46" s="53">
        <v>0</v>
      </c>
      <c r="AB46" s="49">
        <f t="shared" si="5"/>
        <v>0</v>
      </c>
      <c r="AC46" s="49">
        <v>-961470</v>
      </c>
      <c r="AD46" s="189">
        <v>0</v>
      </c>
      <c r="AE46" s="49">
        <f t="shared" si="10"/>
        <v>0</v>
      </c>
      <c r="AF46" s="47">
        <v>0</v>
      </c>
      <c r="AG46" s="47">
        <f t="shared" si="11"/>
        <v>0</v>
      </c>
      <c r="AH46" s="49">
        <v>0</v>
      </c>
      <c r="AI46" s="54">
        <f t="shared" si="12"/>
        <v>0</v>
      </c>
      <c r="AJ46" s="57"/>
      <c r="AK46" s="58">
        <f t="shared" si="13"/>
        <v>49913.770000000004</v>
      </c>
      <c r="AL46" s="59" t="s">
        <v>1679</v>
      </c>
      <c r="AM46" s="56">
        <f t="shared" si="14"/>
        <v>49913.770000000004</v>
      </c>
      <c r="AN46" s="56">
        <f t="shared" si="15"/>
        <v>0</v>
      </c>
    </row>
    <row r="47" spans="1:40" x14ac:dyDescent="0.2">
      <c r="A47" s="45" t="s">
        <v>862</v>
      </c>
      <c r="B47" s="44" t="s">
        <v>560</v>
      </c>
      <c r="C47" s="46" t="s">
        <v>6</v>
      </c>
      <c r="D47" s="205" t="s">
        <v>101</v>
      </c>
      <c r="E47" s="48">
        <v>3246778</v>
      </c>
      <c r="F47" s="50">
        <v>0</v>
      </c>
      <c r="G47" s="50">
        <v>0</v>
      </c>
      <c r="H47" s="50">
        <f t="shared" si="6"/>
        <v>0</v>
      </c>
      <c r="I47" s="50">
        <v>0</v>
      </c>
      <c r="J47" s="50">
        <v>0</v>
      </c>
      <c r="K47" s="51">
        <f t="shared" si="0"/>
        <v>0</v>
      </c>
      <c r="L47" s="52"/>
      <c r="M47" s="49">
        <f t="shared" si="1"/>
        <v>3246778</v>
      </c>
      <c r="N47" s="53">
        <v>0</v>
      </c>
      <c r="O47" s="47">
        <f t="shared" si="2"/>
        <v>0</v>
      </c>
      <c r="P47" s="47">
        <v>-496060</v>
      </c>
      <c r="Q47" s="53">
        <v>0</v>
      </c>
      <c r="R47" s="47">
        <f t="shared" si="7"/>
        <v>0</v>
      </c>
      <c r="S47" s="47">
        <v>0</v>
      </c>
      <c r="T47" s="47">
        <f t="shared" si="8"/>
        <v>0</v>
      </c>
      <c r="U47" s="47">
        <v>0</v>
      </c>
      <c r="V47" s="54">
        <f t="shared" si="9"/>
        <v>0</v>
      </c>
      <c r="W47" s="52"/>
      <c r="X47" s="49">
        <f t="shared" si="3"/>
        <v>3246778</v>
      </c>
      <c r="Y47" s="55">
        <v>0</v>
      </c>
      <c r="Z47" s="56">
        <f t="shared" si="4"/>
        <v>3246778</v>
      </c>
      <c r="AA47" s="53">
        <v>0</v>
      </c>
      <c r="AB47" s="49">
        <f t="shared" si="5"/>
        <v>0</v>
      </c>
      <c r="AC47" s="49">
        <v>-496060</v>
      </c>
      <c r="AD47" s="189">
        <v>0</v>
      </c>
      <c r="AE47" s="49">
        <f t="shared" si="10"/>
        <v>0</v>
      </c>
      <c r="AF47" s="47">
        <v>0</v>
      </c>
      <c r="AG47" s="47">
        <f t="shared" si="11"/>
        <v>0</v>
      </c>
      <c r="AH47" s="49">
        <v>0</v>
      </c>
      <c r="AI47" s="54">
        <f t="shared" si="12"/>
        <v>0</v>
      </c>
      <c r="AJ47" s="57"/>
      <c r="AK47" s="58">
        <f t="shared" si="13"/>
        <v>0</v>
      </c>
      <c r="AL47" s="59" t="s">
        <v>1573</v>
      </c>
      <c r="AM47" s="56">
        <f t="shared" si="14"/>
        <v>0</v>
      </c>
      <c r="AN47" s="56">
        <f t="shared" si="15"/>
        <v>0</v>
      </c>
    </row>
    <row r="48" spans="1:40" x14ac:dyDescent="0.2">
      <c r="A48" s="45" t="s">
        <v>863</v>
      </c>
      <c r="B48" s="44" t="s">
        <v>283</v>
      </c>
      <c r="C48" s="46" t="s">
        <v>6</v>
      </c>
      <c r="D48" s="205" t="s">
        <v>101</v>
      </c>
      <c r="E48" s="48">
        <v>-952665</v>
      </c>
      <c r="F48" s="50">
        <v>0</v>
      </c>
      <c r="G48" s="50">
        <v>0</v>
      </c>
      <c r="H48" s="50">
        <f t="shared" si="6"/>
        <v>0</v>
      </c>
      <c r="I48" s="50">
        <v>0</v>
      </c>
      <c r="J48" s="50">
        <v>0</v>
      </c>
      <c r="K48" s="51">
        <f t="shared" si="0"/>
        <v>0</v>
      </c>
      <c r="L48" s="52"/>
      <c r="M48" s="49">
        <f t="shared" si="1"/>
        <v>-952665</v>
      </c>
      <c r="N48" s="53">
        <v>0</v>
      </c>
      <c r="O48" s="47">
        <f t="shared" si="2"/>
        <v>0</v>
      </c>
      <c r="P48" s="47">
        <v>501960</v>
      </c>
      <c r="Q48" s="53">
        <v>0</v>
      </c>
      <c r="R48" s="47">
        <f t="shared" si="7"/>
        <v>0</v>
      </c>
      <c r="S48" s="47">
        <v>0</v>
      </c>
      <c r="T48" s="47">
        <f t="shared" si="8"/>
        <v>0</v>
      </c>
      <c r="U48" s="47">
        <v>0</v>
      </c>
      <c r="V48" s="54">
        <f t="shared" si="9"/>
        <v>0</v>
      </c>
      <c r="W48" s="52"/>
      <c r="X48" s="49">
        <f t="shared" si="3"/>
        <v>-952665</v>
      </c>
      <c r="Y48" s="55">
        <v>0</v>
      </c>
      <c r="Z48" s="56">
        <f t="shared" si="4"/>
        <v>-952665</v>
      </c>
      <c r="AA48" s="53">
        <v>0</v>
      </c>
      <c r="AB48" s="49">
        <f t="shared" si="5"/>
        <v>0</v>
      </c>
      <c r="AC48" s="49">
        <v>501960</v>
      </c>
      <c r="AD48" s="189">
        <v>0</v>
      </c>
      <c r="AE48" s="49">
        <f t="shared" si="10"/>
        <v>0</v>
      </c>
      <c r="AF48" s="47">
        <v>0</v>
      </c>
      <c r="AG48" s="47">
        <f t="shared" si="11"/>
        <v>0</v>
      </c>
      <c r="AH48" s="49">
        <v>0</v>
      </c>
      <c r="AI48" s="54">
        <f t="shared" si="12"/>
        <v>0</v>
      </c>
      <c r="AJ48" s="57"/>
      <c r="AK48" s="58">
        <f t="shared" si="13"/>
        <v>0</v>
      </c>
      <c r="AL48" s="59" t="s">
        <v>1573</v>
      </c>
      <c r="AM48" s="56">
        <f t="shared" si="14"/>
        <v>0</v>
      </c>
      <c r="AN48" s="56">
        <f t="shared" si="15"/>
        <v>0</v>
      </c>
    </row>
    <row r="49" spans="1:40" x14ac:dyDescent="0.2">
      <c r="A49" s="45" t="s">
        <v>864</v>
      </c>
      <c r="B49" s="44" t="s">
        <v>485</v>
      </c>
      <c r="C49" s="46" t="s">
        <v>6</v>
      </c>
      <c r="D49" s="205" t="s">
        <v>101</v>
      </c>
      <c r="E49" s="48">
        <v>748769</v>
      </c>
      <c r="F49" s="50">
        <v>1.8</v>
      </c>
      <c r="G49" s="50">
        <v>0</v>
      </c>
      <c r="H49" s="50">
        <f t="shared" si="6"/>
        <v>1.8</v>
      </c>
      <c r="I49" s="50">
        <v>0</v>
      </c>
      <c r="J49" s="50">
        <v>1.8</v>
      </c>
      <c r="K49" s="51">
        <f t="shared" si="0"/>
        <v>1347.78</v>
      </c>
      <c r="L49" s="52"/>
      <c r="M49" s="49">
        <f t="shared" si="1"/>
        <v>748769</v>
      </c>
      <c r="N49" s="53">
        <v>0</v>
      </c>
      <c r="O49" s="47">
        <f t="shared" si="2"/>
        <v>0</v>
      </c>
      <c r="P49" s="47">
        <v>28953</v>
      </c>
      <c r="Q49" s="53">
        <v>0</v>
      </c>
      <c r="R49" s="47">
        <f t="shared" si="7"/>
        <v>0</v>
      </c>
      <c r="S49" s="47">
        <v>0</v>
      </c>
      <c r="T49" s="47">
        <f t="shared" si="8"/>
        <v>0</v>
      </c>
      <c r="U49" s="47">
        <v>0</v>
      </c>
      <c r="V49" s="54">
        <f t="shared" si="9"/>
        <v>0</v>
      </c>
      <c r="W49" s="52"/>
      <c r="X49" s="49">
        <f t="shared" si="3"/>
        <v>748769</v>
      </c>
      <c r="Y49" s="55">
        <v>0</v>
      </c>
      <c r="Z49" s="56">
        <f t="shared" si="4"/>
        <v>748769</v>
      </c>
      <c r="AA49" s="53">
        <v>0</v>
      </c>
      <c r="AB49" s="49">
        <f t="shared" si="5"/>
        <v>0</v>
      </c>
      <c r="AC49" s="49">
        <v>28953</v>
      </c>
      <c r="AD49" s="189">
        <v>0</v>
      </c>
      <c r="AE49" s="49">
        <f t="shared" si="10"/>
        <v>0</v>
      </c>
      <c r="AF49" s="47">
        <v>0</v>
      </c>
      <c r="AG49" s="47">
        <f t="shared" si="11"/>
        <v>0</v>
      </c>
      <c r="AH49" s="49">
        <v>0</v>
      </c>
      <c r="AI49" s="54">
        <f t="shared" si="12"/>
        <v>0</v>
      </c>
      <c r="AJ49" s="57"/>
      <c r="AK49" s="58">
        <f t="shared" si="13"/>
        <v>1347.78</v>
      </c>
      <c r="AL49" s="59" t="s">
        <v>1679</v>
      </c>
      <c r="AM49" s="56">
        <f t="shared" si="14"/>
        <v>1347.78</v>
      </c>
      <c r="AN49" s="56">
        <f t="shared" si="15"/>
        <v>0</v>
      </c>
    </row>
    <row r="50" spans="1:40" x14ac:dyDescent="0.2">
      <c r="A50" s="45" t="s">
        <v>865</v>
      </c>
      <c r="B50" s="44" t="s">
        <v>128</v>
      </c>
      <c r="C50" s="46" t="s">
        <v>6</v>
      </c>
      <c r="D50" s="205" t="s">
        <v>866</v>
      </c>
      <c r="E50" s="48">
        <v>-2948050</v>
      </c>
      <c r="F50" s="50">
        <v>4.7</v>
      </c>
      <c r="G50" s="50">
        <v>0</v>
      </c>
      <c r="H50" s="50">
        <f t="shared" si="6"/>
        <v>4.7</v>
      </c>
      <c r="I50" s="50">
        <v>0</v>
      </c>
      <c r="J50" s="50">
        <v>4.7</v>
      </c>
      <c r="K50" s="51">
        <f t="shared" si="0"/>
        <v>0</v>
      </c>
      <c r="L50" s="52"/>
      <c r="M50" s="49">
        <f t="shared" si="1"/>
        <v>-2948050</v>
      </c>
      <c r="N50" s="53">
        <v>0</v>
      </c>
      <c r="O50" s="47">
        <f t="shared" si="2"/>
        <v>0</v>
      </c>
      <c r="P50" s="47">
        <v>0</v>
      </c>
      <c r="Q50" s="53">
        <v>0</v>
      </c>
      <c r="R50" s="47">
        <f t="shared" si="7"/>
        <v>0</v>
      </c>
      <c r="S50" s="47">
        <v>0</v>
      </c>
      <c r="T50" s="47">
        <f t="shared" si="8"/>
        <v>0</v>
      </c>
      <c r="U50" s="47">
        <v>0</v>
      </c>
      <c r="V50" s="54">
        <f t="shared" si="9"/>
        <v>0</v>
      </c>
      <c r="W50" s="52"/>
      <c r="X50" s="49">
        <f t="shared" si="3"/>
        <v>-2948050</v>
      </c>
      <c r="Y50" s="55">
        <v>0</v>
      </c>
      <c r="Z50" s="56">
        <f t="shared" si="4"/>
        <v>-2948050</v>
      </c>
      <c r="AA50" s="53">
        <v>0</v>
      </c>
      <c r="AB50" s="49">
        <f t="shared" si="5"/>
        <v>0</v>
      </c>
      <c r="AC50" s="49">
        <v>0</v>
      </c>
      <c r="AD50" s="189">
        <v>0</v>
      </c>
      <c r="AE50" s="49">
        <f t="shared" si="10"/>
        <v>0</v>
      </c>
      <c r="AF50" s="47">
        <v>0</v>
      </c>
      <c r="AG50" s="47">
        <f t="shared" si="11"/>
        <v>0</v>
      </c>
      <c r="AH50" s="49">
        <v>0</v>
      </c>
      <c r="AI50" s="54">
        <f t="shared" si="12"/>
        <v>0</v>
      </c>
      <c r="AJ50" s="57"/>
      <c r="AK50" s="58">
        <f t="shared" si="13"/>
        <v>0</v>
      </c>
      <c r="AL50" s="59" t="s">
        <v>1573</v>
      </c>
      <c r="AM50" s="56">
        <f t="shared" si="14"/>
        <v>0</v>
      </c>
      <c r="AN50" s="56">
        <f t="shared" si="15"/>
        <v>0</v>
      </c>
    </row>
    <row r="51" spans="1:40" x14ac:dyDescent="0.2">
      <c r="A51" s="45" t="s">
        <v>867</v>
      </c>
      <c r="B51" s="44" t="s">
        <v>110</v>
      </c>
      <c r="C51" s="46" t="s">
        <v>6</v>
      </c>
      <c r="D51" s="205" t="s">
        <v>101</v>
      </c>
      <c r="E51" s="48">
        <v>3613171</v>
      </c>
      <c r="F51" s="50">
        <v>0</v>
      </c>
      <c r="G51" s="50">
        <v>1.76</v>
      </c>
      <c r="H51" s="50">
        <f t="shared" si="6"/>
        <v>1.76</v>
      </c>
      <c r="I51" s="50">
        <v>0</v>
      </c>
      <c r="J51" s="50">
        <v>1.76</v>
      </c>
      <c r="K51" s="51">
        <f t="shared" si="0"/>
        <v>6359.18</v>
      </c>
      <c r="L51" s="52"/>
      <c r="M51" s="49">
        <f t="shared" si="1"/>
        <v>3613171</v>
      </c>
      <c r="N51" s="53">
        <v>1</v>
      </c>
      <c r="O51" s="47">
        <f t="shared" si="2"/>
        <v>3613.17</v>
      </c>
      <c r="P51" s="47">
        <v>52500</v>
      </c>
      <c r="Q51" s="53">
        <v>1</v>
      </c>
      <c r="R51" s="47">
        <f t="shared" si="7"/>
        <v>52.5</v>
      </c>
      <c r="S51" s="47">
        <v>3369.07</v>
      </c>
      <c r="T51" s="47">
        <f t="shared" si="8"/>
        <v>52.5</v>
      </c>
      <c r="U51" s="47">
        <v>0</v>
      </c>
      <c r="V51" s="54">
        <f t="shared" si="9"/>
        <v>3665.67</v>
      </c>
      <c r="W51" s="52"/>
      <c r="X51" s="49">
        <f t="shared" si="3"/>
        <v>3613171</v>
      </c>
      <c r="Y51" s="55">
        <v>0</v>
      </c>
      <c r="Z51" s="56">
        <f t="shared" si="4"/>
        <v>3613171</v>
      </c>
      <c r="AA51" s="53">
        <v>0</v>
      </c>
      <c r="AB51" s="49">
        <f t="shared" si="5"/>
        <v>0</v>
      </c>
      <c r="AC51" s="49">
        <v>52500</v>
      </c>
      <c r="AD51" s="189">
        <v>0</v>
      </c>
      <c r="AE51" s="49">
        <f t="shared" si="10"/>
        <v>0</v>
      </c>
      <c r="AF51" s="47">
        <v>0</v>
      </c>
      <c r="AG51" s="47">
        <f t="shared" si="11"/>
        <v>0</v>
      </c>
      <c r="AH51" s="49">
        <v>0</v>
      </c>
      <c r="AI51" s="54">
        <f t="shared" si="12"/>
        <v>0</v>
      </c>
      <c r="AJ51" s="57"/>
      <c r="AK51" s="58">
        <f t="shared" si="13"/>
        <v>10024.85</v>
      </c>
      <c r="AL51" s="59" t="s">
        <v>1679</v>
      </c>
      <c r="AM51" s="56">
        <f t="shared" si="14"/>
        <v>10024.85</v>
      </c>
      <c r="AN51" s="56">
        <f t="shared" si="15"/>
        <v>0</v>
      </c>
    </row>
    <row r="52" spans="1:40" x14ac:dyDescent="0.2">
      <c r="A52" s="45" t="s">
        <v>868</v>
      </c>
      <c r="B52" s="44" t="s">
        <v>247</v>
      </c>
      <c r="C52" s="46" t="s">
        <v>6</v>
      </c>
      <c r="D52" s="205" t="s">
        <v>869</v>
      </c>
      <c r="E52" s="48">
        <v>408934</v>
      </c>
      <c r="F52" s="50">
        <v>0</v>
      </c>
      <c r="G52" s="50">
        <v>0</v>
      </c>
      <c r="H52" s="50">
        <f t="shared" si="6"/>
        <v>0</v>
      </c>
      <c r="I52" s="50">
        <v>0</v>
      </c>
      <c r="J52" s="50">
        <v>0</v>
      </c>
      <c r="K52" s="51">
        <f t="shared" si="0"/>
        <v>0</v>
      </c>
      <c r="L52" s="52"/>
      <c r="M52" s="49">
        <f t="shared" si="1"/>
        <v>408934</v>
      </c>
      <c r="N52" s="53">
        <v>0</v>
      </c>
      <c r="O52" s="47">
        <f t="shared" si="2"/>
        <v>0</v>
      </c>
      <c r="P52" s="47">
        <v>-5111</v>
      </c>
      <c r="Q52" s="53">
        <v>0</v>
      </c>
      <c r="R52" s="47">
        <f t="shared" si="7"/>
        <v>0</v>
      </c>
      <c r="S52" s="47">
        <v>0</v>
      </c>
      <c r="T52" s="47">
        <f t="shared" si="8"/>
        <v>0</v>
      </c>
      <c r="U52" s="47">
        <v>0</v>
      </c>
      <c r="V52" s="54">
        <f t="shared" si="9"/>
        <v>0</v>
      </c>
      <c r="W52" s="52"/>
      <c r="X52" s="49">
        <f t="shared" si="3"/>
        <v>408934</v>
      </c>
      <c r="Y52" s="55">
        <v>0</v>
      </c>
      <c r="Z52" s="56">
        <f t="shared" si="4"/>
        <v>408934</v>
      </c>
      <c r="AA52" s="53">
        <v>0</v>
      </c>
      <c r="AB52" s="49">
        <f t="shared" si="5"/>
        <v>0</v>
      </c>
      <c r="AC52" s="49">
        <v>-5111</v>
      </c>
      <c r="AD52" s="189">
        <v>0</v>
      </c>
      <c r="AE52" s="49">
        <f t="shared" si="10"/>
        <v>0</v>
      </c>
      <c r="AF52" s="47">
        <v>0</v>
      </c>
      <c r="AG52" s="47">
        <f t="shared" si="11"/>
        <v>0</v>
      </c>
      <c r="AH52" s="49">
        <v>0</v>
      </c>
      <c r="AI52" s="54">
        <f t="shared" si="12"/>
        <v>0</v>
      </c>
      <c r="AJ52" s="57"/>
      <c r="AK52" s="58">
        <f t="shared" si="13"/>
        <v>0</v>
      </c>
      <c r="AL52" s="59" t="s">
        <v>1573</v>
      </c>
      <c r="AM52" s="56">
        <f t="shared" si="14"/>
        <v>0</v>
      </c>
      <c r="AN52" s="56">
        <f t="shared" si="15"/>
        <v>0</v>
      </c>
    </row>
    <row r="53" spans="1:40" x14ac:dyDescent="0.2">
      <c r="A53" s="45" t="s">
        <v>870</v>
      </c>
      <c r="B53" s="44" t="s">
        <v>490</v>
      </c>
      <c r="C53" s="46" t="s">
        <v>6</v>
      </c>
      <c r="D53" s="205" t="s">
        <v>869</v>
      </c>
      <c r="E53" s="48">
        <v>14677470</v>
      </c>
      <c r="F53" s="50">
        <v>0</v>
      </c>
      <c r="G53" s="50">
        <v>0</v>
      </c>
      <c r="H53" s="50">
        <f t="shared" si="6"/>
        <v>0</v>
      </c>
      <c r="I53" s="50">
        <v>3.4</v>
      </c>
      <c r="J53" s="50">
        <v>3.4</v>
      </c>
      <c r="K53" s="51">
        <f t="shared" si="0"/>
        <v>0</v>
      </c>
      <c r="L53" s="52"/>
      <c r="M53" s="49">
        <f t="shared" si="1"/>
        <v>14677470</v>
      </c>
      <c r="N53" s="53">
        <v>1</v>
      </c>
      <c r="O53" s="47">
        <f t="shared" si="2"/>
        <v>14677.47</v>
      </c>
      <c r="P53" s="47">
        <v>2413741</v>
      </c>
      <c r="Q53" s="53">
        <v>1</v>
      </c>
      <c r="R53" s="47">
        <f t="shared" si="7"/>
        <v>2413.7399999999998</v>
      </c>
      <c r="S53" s="47">
        <v>8712.5400000000009</v>
      </c>
      <c r="T53" s="47">
        <f t="shared" si="8"/>
        <v>2413.7399999999998</v>
      </c>
      <c r="U53" s="47">
        <v>0</v>
      </c>
      <c r="V53" s="54">
        <f t="shared" si="9"/>
        <v>17091.21</v>
      </c>
      <c r="W53" s="52"/>
      <c r="X53" s="49">
        <f t="shared" si="3"/>
        <v>14677470</v>
      </c>
      <c r="Y53" s="55">
        <v>0</v>
      </c>
      <c r="Z53" s="56">
        <f t="shared" si="4"/>
        <v>14677470</v>
      </c>
      <c r="AA53" s="53">
        <v>0</v>
      </c>
      <c r="AB53" s="49">
        <f t="shared" si="5"/>
        <v>0</v>
      </c>
      <c r="AC53" s="49">
        <v>2413741</v>
      </c>
      <c r="AD53" s="189">
        <v>0</v>
      </c>
      <c r="AE53" s="49">
        <f t="shared" si="10"/>
        <v>0</v>
      </c>
      <c r="AF53" s="47">
        <v>0</v>
      </c>
      <c r="AG53" s="47">
        <f t="shared" si="11"/>
        <v>0</v>
      </c>
      <c r="AH53" s="49">
        <v>0</v>
      </c>
      <c r="AI53" s="54">
        <f t="shared" si="12"/>
        <v>0</v>
      </c>
      <c r="AJ53" s="57"/>
      <c r="AK53" s="58">
        <f t="shared" si="13"/>
        <v>17091.21</v>
      </c>
      <c r="AL53" s="59" t="s">
        <v>1680</v>
      </c>
      <c r="AM53" s="56">
        <f t="shared" si="14"/>
        <v>0</v>
      </c>
      <c r="AN53" s="56">
        <f t="shared" si="15"/>
        <v>17091.21</v>
      </c>
    </row>
    <row r="54" spans="1:40" x14ac:dyDescent="0.2">
      <c r="A54" s="45" t="s">
        <v>871</v>
      </c>
      <c r="B54" s="44" t="s">
        <v>144</v>
      </c>
      <c r="C54" s="46" t="s">
        <v>6</v>
      </c>
      <c r="D54" s="205" t="s">
        <v>101</v>
      </c>
      <c r="E54" s="48">
        <v>5398255</v>
      </c>
      <c r="F54" s="50">
        <v>1.31</v>
      </c>
      <c r="G54" s="50">
        <v>0.33</v>
      </c>
      <c r="H54" s="50">
        <f t="shared" si="6"/>
        <v>1.6400000000000001</v>
      </c>
      <c r="I54" s="50">
        <v>1.96</v>
      </c>
      <c r="J54" s="50">
        <v>3.6</v>
      </c>
      <c r="K54" s="51">
        <f t="shared" si="0"/>
        <v>8853.14</v>
      </c>
      <c r="L54" s="52"/>
      <c r="M54" s="49">
        <f t="shared" si="1"/>
        <v>5398255</v>
      </c>
      <c r="N54" s="53">
        <v>0.8</v>
      </c>
      <c r="O54" s="47">
        <f t="shared" si="2"/>
        <v>4318.6000000000004</v>
      </c>
      <c r="P54" s="47">
        <v>27150</v>
      </c>
      <c r="Q54" s="53">
        <v>0.8</v>
      </c>
      <c r="R54" s="47">
        <f t="shared" si="7"/>
        <v>21.72</v>
      </c>
      <c r="S54" s="47">
        <v>3295.88</v>
      </c>
      <c r="T54" s="47">
        <f t="shared" si="8"/>
        <v>21.72</v>
      </c>
      <c r="U54" s="47">
        <v>0</v>
      </c>
      <c r="V54" s="54">
        <f t="shared" si="9"/>
        <v>4340.32</v>
      </c>
      <c r="W54" s="52"/>
      <c r="X54" s="49">
        <f t="shared" si="3"/>
        <v>5398255</v>
      </c>
      <c r="Y54" s="55">
        <v>0</v>
      </c>
      <c r="Z54" s="56">
        <f t="shared" si="4"/>
        <v>5398255</v>
      </c>
      <c r="AA54" s="53">
        <v>0</v>
      </c>
      <c r="AB54" s="49">
        <f t="shared" si="5"/>
        <v>0</v>
      </c>
      <c r="AC54" s="49">
        <v>27150</v>
      </c>
      <c r="AD54" s="189">
        <v>0</v>
      </c>
      <c r="AE54" s="49">
        <f t="shared" si="10"/>
        <v>0</v>
      </c>
      <c r="AF54" s="47">
        <v>0</v>
      </c>
      <c r="AG54" s="47">
        <f t="shared" si="11"/>
        <v>0</v>
      </c>
      <c r="AH54" s="49">
        <v>0</v>
      </c>
      <c r="AI54" s="54">
        <f t="shared" si="12"/>
        <v>0</v>
      </c>
      <c r="AJ54" s="57"/>
      <c r="AK54" s="58">
        <f t="shared" si="13"/>
        <v>13193.46</v>
      </c>
      <c r="AL54" s="59" t="s">
        <v>1679</v>
      </c>
      <c r="AM54" s="56">
        <f t="shared" si="14"/>
        <v>13193.46</v>
      </c>
      <c r="AN54" s="56">
        <f t="shared" si="15"/>
        <v>0</v>
      </c>
    </row>
    <row r="55" spans="1:40" ht="25.5" x14ac:dyDescent="0.2">
      <c r="A55" s="45" t="s">
        <v>872</v>
      </c>
      <c r="B55" s="44" t="s">
        <v>650</v>
      </c>
      <c r="C55" s="46" t="s">
        <v>6</v>
      </c>
      <c r="D55" s="205" t="s">
        <v>873</v>
      </c>
      <c r="E55" s="48">
        <v>-3995892</v>
      </c>
      <c r="F55" s="50">
        <v>1.1499999999999999</v>
      </c>
      <c r="G55" s="50">
        <v>0</v>
      </c>
      <c r="H55" s="50">
        <f t="shared" si="6"/>
        <v>1.1499999999999999</v>
      </c>
      <c r="I55" s="50">
        <v>4.8</v>
      </c>
      <c r="J55" s="50">
        <v>5.9499999999999993</v>
      </c>
      <c r="K55" s="51">
        <f t="shared" si="0"/>
        <v>0</v>
      </c>
      <c r="L55" s="52"/>
      <c r="M55" s="49">
        <f t="shared" si="1"/>
        <v>-3995892</v>
      </c>
      <c r="N55" s="53">
        <v>0</v>
      </c>
      <c r="O55" s="47">
        <f t="shared" si="2"/>
        <v>0</v>
      </c>
      <c r="P55" s="47">
        <v>443421</v>
      </c>
      <c r="Q55" s="53">
        <v>0</v>
      </c>
      <c r="R55" s="47">
        <f t="shared" si="7"/>
        <v>0</v>
      </c>
      <c r="S55" s="47">
        <v>0</v>
      </c>
      <c r="T55" s="47">
        <f t="shared" si="8"/>
        <v>0</v>
      </c>
      <c r="U55" s="47">
        <v>0</v>
      </c>
      <c r="V55" s="54">
        <f t="shared" si="9"/>
        <v>0</v>
      </c>
      <c r="W55" s="52"/>
      <c r="X55" s="49">
        <f t="shared" si="3"/>
        <v>-3995892</v>
      </c>
      <c r="Y55" s="55">
        <v>0</v>
      </c>
      <c r="Z55" s="56">
        <f t="shared" si="4"/>
        <v>-3995892</v>
      </c>
      <c r="AA55" s="53">
        <v>0</v>
      </c>
      <c r="AB55" s="49">
        <f t="shared" si="5"/>
        <v>0</v>
      </c>
      <c r="AC55" s="49">
        <v>443421</v>
      </c>
      <c r="AD55" s="189">
        <v>0</v>
      </c>
      <c r="AE55" s="49">
        <f t="shared" si="10"/>
        <v>0</v>
      </c>
      <c r="AF55" s="47">
        <v>0</v>
      </c>
      <c r="AG55" s="47">
        <f t="shared" si="11"/>
        <v>0</v>
      </c>
      <c r="AH55" s="49">
        <v>0</v>
      </c>
      <c r="AI55" s="54">
        <f t="shared" si="12"/>
        <v>0</v>
      </c>
      <c r="AJ55" s="57"/>
      <c r="AK55" s="58">
        <f t="shared" si="13"/>
        <v>0</v>
      </c>
      <c r="AL55" s="59" t="s">
        <v>1573</v>
      </c>
      <c r="AM55" s="56">
        <f t="shared" si="14"/>
        <v>0</v>
      </c>
      <c r="AN55" s="56">
        <f t="shared" si="15"/>
        <v>0</v>
      </c>
    </row>
    <row r="56" spans="1:40" ht="25.5" x14ac:dyDescent="0.2">
      <c r="A56" s="45" t="s">
        <v>874</v>
      </c>
      <c r="B56" s="44" t="s">
        <v>202</v>
      </c>
      <c r="C56" s="46" t="s">
        <v>6</v>
      </c>
      <c r="D56" s="205" t="s">
        <v>873</v>
      </c>
      <c r="E56" s="48">
        <v>3196417</v>
      </c>
      <c r="F56" s="50">
        <v>3.7</v>
      </c>
      <c r="G56" s="50">
        <v>0</v>
      </c>
      <c r="H56" s="50">
        <f t="shared" si="6"/>
        <v>3.7</v>
      </c>
      <c r="I56" s="50">
        <v>0</v>
      </c>
      <c r="J56" s="50">
        <v>3.7</v>
      </c>
      <c r="K56" s="51">
        <f t="shared" si="0"/>
        <v>11826.74</v>
      </c>
      <c r="L56" s="52"/>
      <c r="M56" s="49">
        <f t="shared" si="1"/>
        <v>3196417</v>
      </c>
      <c r="N56" s="53">
        <v>0</v>
      </c>
      <c r="O56" s="47">
        <f t="shared" si="2"/>
        <v>0</v>
      </c>
      <c r="P56" s="47">
        <v>-12000</v>
      </c>
      <c r="Q56" s="53">
        <v>0</v>
      </c>
      <c r="R56" s="47">
        <f t="shared" si="7"/>
        <v>0</v>
      </c>
      <c r="S56" s="47">
        <v>0</v>
      </c>
      <c r="T56" s="47">
        <f t="shared" si="8"/>
        <v>0</v>
      </c>
      <c r="U56" s="47">
        <v>0</v>
      </c>
      <c r="V56" s="54">
        <f t="shared" si="9"/>
        <v>0</v>
      </c>
      <c r="W56" s="52"/>
      <c r="X56" s="49">
        <f t="shared" si="3"/>
        <v>3196417</v>
      </c>
      <c r="Y56" s="55">
        <v>279500</v>
      </c>
      <c r="Z56" s="56">
        <f t="shared" si="4"/>
        <v>2916917</v>
      </c>
      <c r="AA56" s="53">
        <v>0</v>
      </c>
      <c r="AB56" s="49">
        <f t="shared" si="5"/>
        <v>0</v>
      </c>
      <c r="AC56" s="49">
        <v>-12000</v>
      </c>
      <c r="AD56" s="189">
        <v>0</v>
      </c>
      <c r="AE56" s="49">
        <f t="shared" si="10"/>
        <v>0</v>
      </c>
      <c r="AF56" s="47">
        <v>0</v>
      </c>
      <c r="AG56" s="47">
        <f t="shared" si="11"/>
        <v>0</v>
      </c>
      <c r="AH56" s="49">
        <v>0</v>
      </c>
      <c r="AI56" s="54">
        <f t="shared" si="12"/>
        <v>0</v>
      </c>
      <c r="AJ56" s="57"/>
      <c r="AK56" s="58">
        <f t="shared" si="13"/>
        <v>11826.74</v>
      </c>
      <c r="AL56" s="59" t="s">
        <v>1680</v>
      </c>
      <c r="AM56" s="56">
        <f t="shared" si="14"/>
        <v>0</v>
      </c>
      <c r="AN56" s="56">
        <f t="shared" si="15"/>
        <v>11826.74</v>
      </c>
    </row>
    <row r="57" spans="1:40" x14ac:dyDescent="0.2">
      <c r="A57" s="45" t="s">
        <v>875</v>
      </c>
      <c r="B57" s="44" t="s">
        <v>134</v>
      </c>
      <c r="C57" s="46" t="s">
        <v>6</v>
      </c>
      <c r="D57" s="205" t="s">
        <v>101</v>
      </c>
      <c r="E57" s="48">
        <v>-29232949</v>
      </c>
      <c r="F57" s="50">
        <v>0</v>
      </c>
      <c r="G57" s="50">
        <v>0</v>
      </c>
      <c r="H57" s="50">
        <f t="shared" si="6"/>
        <v>0</v>
      </c>
      <c r="I57" s="50">
        <v>0</v>
      </c>
      <c r="J57" s="50">
        <v>0</v>
      </c>
      <c r="K57" s="51">
        <f t="shared" si="0"/>
        <v>0</v>
      </c>
      <c r="L57" s="52"/>
      <c r="M57" s="49">
        <f t="shared" si="1"/>
        <v>-29232949</v>
      </c>
      <c r="N57" s="53">
        <v>0</v>
      </c>
      <c r="O57" s="47">
        <f t="shared" si="2"/>
        <v>0</v>
      </c>
      <c r="P57" s="47">
        <v>0</v>
      </c>
      <c r="Q57" s="53">
        <v>0</v>
      </c>
      <c r="R57" s="47">
        <f t="shared" si="7"/>
        <v>0</v>
      </c>
      <c r="S57" s="47">
        <v>0</v>
      </c>
      <c r="T57" s="47">
        <f t="shared" si="8"/>
        <v>0</v>
      </c>
      <c r="U57" s="47">
        <v>0</v>
      </c>
      <c r="V57" s="54">
        <f t="shared" si="9"/>
        <v>0</v>
      </c>
      <c r="W57" s="52"/>
      <c r="X57" s="49">
        <f t="shared" si="3"/>
        <v>-29232949</v>
      </c>
      <c r="Y57" s="55">
        <v>607500</v>
      </c>
      <c r="Z57" s="56">
        <f t="shared" si="4"/>
        <v>-29840449</v>
      </c>
      <c r="AA57" s="53">
        <v>0.4884</v>
      </c>
      <c r="AB57" s="49">
        <f t="shared" si="5"/>
        <v>-14574.08</v>
      </c>
      <c r="AC57" s="49">
        <v>0</v>
      </c>
      <c r="AD57" s="189">
        <v>0.4884</v>
      </c>
      <c r="AE57" s="49">
        <f t="shared" si="10"/>
        <v>0</v>
      </c>
      <c r="AF57" s="47">
        <v>0</v>
      </c>
      <c r="AG57" s="47">
        <f t="shared" si="11"/>
        <v>0</v>
      </c>
      <c r="AH57" s="49">
        <v>0</v>
      </c>
      <c r="AI57" s="54">
        <f t="shared" si="12"/>
        <v>0</v>
      </c>
      <c r="AJ57" s="57"/>
      <c r="AK57" s="58">
        <f t="shared" si="13"/>
        <v>0</v>
      </c>
      <c r="AL57" s="59" t="s">
        <v>1573</v>
      </c>
      <c r="AM57" s="56">
        <f t="shared" si="14"/>
        <v>0</v>
      </c>
      <c r="AN57" s="56">
        <f t="shared" si="15"/>
        <v>0</v>
      </c>
    </row>
    <row r="58" spans="1:40" x14ac:dyDescent="0.2">
      <c r="A58" s="45" t="s">
        <v>876</v>
      </c>
      <c r="B58" s="44" t="s">
        <v>313</v>
      </c>
      <c r="C58" s="46" t="s">
        <v>6</v>
      </c>
      <c r="D58" s="205" t="s">
        <v>101</v>
      </c>
      <c r="E58" s="48">
        <v>372370</v>
      </c>
      <c r="F58" s="50">
        <v>0</v>
      </c>
      <c r="G58" s="50">
        <v>0</v>
      </c>
      <c r="H58" s="50">
        <f t="shared" si="6"/>
        <v>0</v>
      </c>
      <c r="I58" s="50">
        <v>0</v>
      </c>
      <c r="J58" s="50">
        <v>0</v>
      </c>
      <c r="K58" s="51">
        <f t="shared" si="0"/>
        <v>0</v>
      </c>
      <c r="L58" s="52"/>
      <c r="M58" s="49">
        <f t="shared" si="1"/>
        <v>372370</v>
      </c>
      <c r="N58" s="53">
        <v>0</v>
      </c>
      <c r="O58" s="47">
        <f t="shared" si="2"/>
        <v>0</v>
      </c>
      <c r="P58" s="47">
        <v>0</v>
      </c>
      <c r="Q58" s="53">
        <v>0</v>
      </c>
      <c r="R58" s="47">
        <f t="shared" si="7"/>
        <v>0</v>
      </c>
      <c r="S58" s="47">
        <v>0</v>
      </c>
      <c r="T58" s="47">
        <f t="shared" si="8"/>
        <v>0</v>
      </c>
      <c r="U58" s="47">
        <v>0</v>
      </c>
      <c r="V58" s="54">
        <f t="shared" si="9"/>
        <v>0</v>
      </c>
      <c r="W58" s="52"/>
      <c r="X58" s="49">
        <f t="shared" si="3"/>
        <v>372370</v>
      </c>
      <c r="Y58" s="55">
        <v>0</v>
      </c>
      <c r="Z58" s="56">
        <f t="shared" si="4"/>
        <v>372370</v>
      </c>
      <c r="AA58" s="53">
        <v>0</v>
      </c>
      <c r="AB58" s="49">
        <f t="shared" si="5"/>
        <v>0</v>
      </c>
      <c r="AC58" s="49">
        <v>0</v>
      </c>
      <c r="AD58" s="189">
        <v>0</v>
      </c>
      <c r="AE58" s="49">
        <f t="shared" si="10"/>
        <v>0</v>
      </c>
      <c r="AF58" s="47">
        <v>0</v>
      </c>
      <c r="AG58" s="47">
        <f t="shared" si="11"/>
        <v>0</v>
      </c>
      <c r="AH58" s="49">
        <v>0</v>
      </c>
      <c r="AI58" s="54">
        <f t="shared" si="12"/>
        <v>0</v>
      </c>
      <c r="AJ58" s="57"/>
      <c r="AK58" s="58">
        <f t="shared" si="13"/>
        <v>0</v>
      </c>
      <c r="AL58" s="59" t="s">
        <v>1573</v>
      </c>
      <c r="AM58" s="56">
        <f t="shared" si="14"/>
        <v>0</v>
      </c>
      <c r="AN58" s="56">
        <f t="shared" si="15"/>
        <v>0</v>
      </c>
    </row>
    <row r="59" spans="1:40" x14ac:dyDescent="0.2">
      <c r="A59" s="45" t="s">
        <v>877</v>
      </c>
      <c r="B59" s="44" t="s">
        <v>588</v>
      </c>
      <c r="C59" s="46" t="s">
        <v>6</v>
      </c>
      <c r="D59" s="205" t="s">
        <v>101</v>
      </c>
      <c r="E59" s="48">
        <v>53200</v>
      </c>
      <c r="F59" s="50">
        <v>0</v>
      </c>
      <c r="G59" s="50">
        <v>0</v>
      </c>
      <c r="H59" s="50">
        <f t="shared" si="6"/>
        <v>0</v>
      </c>
      <c r="I59" s="50">
        <v>0</v>
      </c>
      <c r="J59" s="50">
        <v>0</v>
      </c>
      <c r="K59" s="51">
        <f t="shared" si="0"/>
        <v>0</v>
      </c>
      <c r="L59" s="52"/>
      <c r="M59" s="49">
        <f t="shared" si="1"/>
        <v>53200</v>
      </c>
      <c r="N59" s="53">
        <v>0</v>
      </c>
      <c r="O59" s="47">
        <f t="shared" si="2"/>
        <v>0</v>
      </c>
      <c r="P59" s="47">
        <v>0</v>
      </c>
      <c r="Q59" s="53">
        <v>0</v>
      </c>
      <c r="R59" s="47">
        <f t="shared" si="7"/>
        <v>0</v>
      </c>
      <c r="S59" s="47">
        <v>0</v>
      </c>
      <c r="T59" s="47">
        <f t="shared" si="8"/>
        <v>0</v>
      </c>
      <c r="U59" s="47">
        <v>0</v>
      </c>
      <c r="V59" s="54">
        <f t="shared" si="9"/>
        <v>0</v>
      </c>
      <c r="W59" s="52"/>
      <c r="X59" s="49">
        <f t="shared" si="3"/>
        <v>53200</v>
      </c>
      <c r="Y59" s="55">
        <v>0</v>
      </c>
      <c r="Z59" s="56">
        <f t="shared" si="4"/>
        <v>53200</v>
      </c>
      <c r="AA59" s="53">
        <v>0</v>
      </c>
      <c r="AB59" s="49">
        <f t="shared" si="5"/>
        <v>0</v>
      </c>
      <c r="AC59" s="49">
        <v>0</v>
      </c>
      <c r="AD59" s="189">
        <v>0</v>
      </c>
      <c r="AE59" s="49">
        <f t="shared" si="10"/>
        <v>0</v>
      </c>
      <c r="AF59" s="47">
        <v>0</v>
      </c>
      <c r="AG59" s="47">
        <f t="shared" si="11"/>
        <v>0</v>
      </c>
      <c r="AH59" s="49">
        <v>0</v>
      </c>
      <c r="AI59" s="54">
        <f t="shared" si="12"/>
        <v>0</v>
      </c>
      <c r="AJ59" s="57"/>
      <c r="AK59" s="58">
        <f t="shared" si="13"/>
        <v>0</v>
      </c>
      <c r="AL59" s="59" t="s">
        <v>1573</v>
      </c>
      <c r="AM59" s="56">
        <f t="shared" si="14"/>
        <v>0</v>
      </c>
      <c r="AN59" s="56">
        <f t="shared" si="15"/>
        <v>0</v>
      </c>
    </row>
    <row r="60" spans="1:40" ht="38.25" x14ac:dyDescent="0.2">
      <c r="A60" s="45" t="s">
        <v>697</v>
      </c>
      <c r="B60" s="44" t="s">
        <v>126</v>
      </c>
      <c r="C60" s="46" t="s">
        <v>29</v>
      </c>
      <c r="D60" s="205" t="s">
        <v>698</v>
      </c>
      <c r="E60" s="48">
        <v>43849673</v>
      </c>
      <c r="F60" s="50">
        <v>0</v>
      </c>
      <c r="G60" s="50">
        <v>0</v>
      </c>
      <c r="H60" s="50">
        <f t="shared" si="6"/>
        <v>0</v>
      </c>
      <c r="I60" s="50">
        <v>0</v>
      </c>
      <c r="J60" s="50">
        <v>0</v>
      </c>
      <c r="K60" s="51">
        <f t="shared" si="0"/>
        <v>0</v>
      </c>
      <c r="L60" s="52"/>
      <c r="M60" s="49">
        <f t="shared" si="1"/>
        <v>43849673</v>
      </c>
      <c r="N60" s="53">
        <v>0</v>
      </c>
      <c r="O60" s="47">
        <f t="shared" si="2"/>
        <v>0</v>
      </c>
      <c r="P60" s="47">
        <v>-4774297</v>
      </c>
      <c r="Q60" s="53">
        <v>0</v>
      </c>
      <c r="R60" s="47">
        <f t="shared" si="7"/>
        <v>0</v>
      </c>
      <c r="S60" s="47">
        <v>0</v>
      </c>
      <c r="T60" s="47">
        <f t="shared" si="8"/>
        <v>0</v>
      </c>
      <c r="U60" s="47">
        <v>0</v>
      </c>
      <c r="V60" s="54">
        <f t="shared" si="9"/>
        <v>0</v>
      </c>
      <c r="W60" s="52"/>
      <c r="X60" s="49">
        <f t="shared" si="3"/>
        <v>43849673</v>
      </c>
      <c r="Y60" s="55">
        <v>0</v>
      </c>
      <c r="Z60" s="56">
        <f t="shared" si="4"/>
        <v>43849673</v>
      </c>
      <c r="AA60" s="53">
        <v>0</v>
      </c>
      <c r="AB60" s="49">
        <f t="shared" si="5"/>
        <v>0</v>
      </c>
      <c r="AC60" s="49">
        <v>-4774297</v>
      </c>
      <c r="AD60" s="189">
        <v>0</v>
      </c>
      <c r="AE60" s="49">
        <f t="shared" si="10"/>
        <v>0</v>
      </c>
      <c r="AF60" s="47">
        <v>0</v>
      </c>
      <c r="AG60" s="47">
        <f t="shared" si="11"/>
        <v>0</v>
      </c>
      <c r="AH60" s="49">
        <v>0</v>
      </c>
      <c r="AI60" s="54">
        <f t="shared" si="12"/>
        <v>0</v>
      </c>
      <c r="AJ60" s="57"/>
      <c r="AK60" s="58">
        <f t="shared" si="13"/>
        <v>0</v>
      </c>
      <c r="AL60" s="59" t="s">
        <v>1573</v>
      </c>
      <c r="AM60" s="56">
        <f t="shared" si="14"/>
        <v>0</v>
      </c>
      <c r="AN60" s="56">
        <f t="shared" si="15"/>
        <v>0</v>
      </c>
    </row>
    <row r="61" spans="1:40" x14ac:dyDescent="0.2">
      <c r="A61" s="45" t="s">
        <v>878</v>
      </c>
      <c r="B61" s="44" t="s">
        <v>199</v>
      </c>
      <c r="C61" s="46" t="s">
        <v>6</v>
      </c>
      <c r="D61" s="205" t="s">
        <v>56</v>
      </c>
      <c r="E61" s="48">
        <v>28553943</v>
      </c>
      <c r="F61" s="50">
        <v>0</v>
      </c>
      <c r="G61" s="50">
        <v>0</v>
      </c>
      <c r="H61" s="50">
        <f t="shared" si="6"/>
        <v>0</v>
      </c>
      <c r="I61" s="50">
        <v>0</v>
      </c>
      <c r="J61" s="50">
        <v>0</v>
      </c>
      <c r="K61" s="51">
        <f t="shared" si="0"/>
        <v>0</v>
      </c>
      <c r="L61" s="52"/>
      <c r="M61" s="49">
        <f t="shared" si="1"/>
        <v>28553943</v>
      </c>
      <c r="N61" s="53">
        <v>0.97440000000000004</v>
      </c>
      <c r="O61" s="47">
        <f t="shared" si="2"/>
        <v>27822.959999999999</v>
      </c>
      <c r="P61" s="47">
        <v>-2355099</v>
      </c>
      <c r="Q61" s="53">
        <v>0.97440000000000004</v>
      </c>
      <c r="R61" s="47">
        <f t="shared" si="7"/>
        <v>-2294.81</v>
      </c>
      <c r="S61" s="47">
        <v>24328.799999999999</v>
      </c>
      <c r="T61" s="47">
        <f t="shared" si="8"/>
        <v>-2294.81</v>
      </c>
      <c r="U61" s="47">
        <v>0</v>
      </c>
      <c r="V61" s="54">
        <f t="shared" si="9"/>
        <v>25528.15</v>
      </c>
      <c r="W61" s="52"/>
      <c r="X61" s="49">
        <f t="shared" si="3"/>
        <v>28553943</v>
      </c>
      <c r="Y61" s="55">
        <v>0</v>
      </c>
      <c r="Z61" s="56">
        <f t="shared" si="4"/>
        <v>28553943</v>
      </c>
      <c r="AA61" s="53">
        <v>0</v>
      </c>
      <c r="AB61" s="49">
        <f t="shared" si="5"/>
        <v>0</v>
      </c>
      <c r="AC61" s="49">
        <v>-2355099</v>
      </c>
      <c r="AD61" s="189">
        <v>0</v>
      </c>
      <c r="AE61" s="49">
        <f t="shared" si="10"/>
        <v>0</v>
      </c>
      <c r="AF61" s="47">
        <v>0</v>
      </c>
      <c r="AG61" s="47">
        <f t="shared" si="11"/>
        <v>0</v>
      </c>
      <c r="AH61" s="49">
        <v>0</v>
      </c>
      <c r="AI61" s="54">
        <f t="shared" si="12"/>
        <v>0</v>
      </c>
      <c r="AJ61" s="57"/>
      <c r="AK61" s="58">
        <f t="shared" si="13"/>
        <v>25528.15</v>
      </c>
      <c r="AL61" s="59" t="s">
        <v>1679</v>
      </c>
      <c r="AM61" s="56">
        <f t="shared" si="14"/>
        <v>25528.15</v>
      </c>
      <c r="AN61" s="56">
        <f t="shared" si="15"/>
        <v>0</v>
      </c>
    </row>
    <row r="62" spans="1:40" ht="25.5" x14ac:dyDescent="0.2">
      <c r="A62" s="45" t="s">
        <v>879</v>
      </c>
      <c r="B62" s="44" t="s">
        <v>141</v>
      </c>
      <c r="C62" s="46" t="s">
        <v>6</v>
      </c>
      <c r="D62" s="205" t="s">
        <v>880</v>
      </c>
      <c r="E62" s="48">
        <v>8287305</v>
      </c>
      <c r="F62" s="50">
        <v>0</v>
      </c>
      <c r="G62" s="50">
        <v>0</v>
      </c>
      <c r="H62" s="50">
        <f t="shared" si="6"/>
        <v>0</v>
      </c>
      <c r="I62" s="50">
        <v>0</v>
      </c>
      <c r="J62" s="50">
        <v>0</v>
      </c>
      <c r="K62" s="51">
        <f t="shared" si="0"/>
        <v>0</v>
      </c>
      <c r="L62" s="52"/>
      <c r="M62" s="49">
        <f t="shared" si="1"/>
        <v>8287305</v>
      </c>
      <c r="N62" s="53">
        <v>0</v>
      </c>
      <c r="O62" s="47">
        <f t="shared" si="2"/>
        <v>0</v>
      </c>
      <c r="P62" s="47">
        <v>27659</v>
      </c>
      <c r="Q62" s="53">
        <v>0</v>
      </c>
      <c r="R62" s="47">
        <f t="shared" si="7"/>
        <v>0</v>
      </c>
      <c r="S62" s="47">
        <v>0</v>
      </c>
      <c r="T62" s="47">
        <f t="shared" si="8"/>
        <v>0</v>
      </c>
      <c r="U62" s="47">
        <v>0</v>
      </c>
      <c r="V62" s="54">
        <f t="shared" si="9"/>
        <v>0</v>
      </c>
      <c r="W62" s="52"/>
      <c r="X62" s="49">
        <f t="shared" si="3"/>
        <v>8287305</v>
      </c>
      <c r="Y62" s="55">
        <v>226899</v>
      </c>
      <c r="Z62" s="56">
        <f t="shared" si="4"/>
        <v>8060406</v>
      </c>
      <c r="AA62" s="53">
        <v>0</v>
      </c>
      <c r="AB62" s="49">
        <f t="shared" si="5"/>
        <v>0</v>
      </c>
      <c r="AC62" s="49">
        <v>27659</v>
      </c>
      <c r="AD62" s="189">
        <v>0</v>
      </c>
      <c r="AE62" s="49">
        <f t="shared" si="10"/>
        <v>0</v>
      </c>
      <c r="AF62" s="47">
        <v>0</v>
      </c>
      <c r="AG62" s="47">
        <f t="shared" si="11"/>
        <v>0</v>
      </c>
      <c r="AH62" s="49">
        <v>0</v>
      </c>
      <c r="AI62" s="54">
        <f t="shared" si="12"/>
        <v>0</v>
      </c>
      <c r="AJ62" s="57"/>
      <c r="AK62" s="58">
        <f t="shared" si="13"/>
        <v>0</v>
      </c>
      <c r="AL62" s="59" t="s">
        <v>1573</v>
      </c>
      <c r="AM62" s="56">
        <f t="shared" si="14"/>
        <v>0</v>
      </c>
      <c r="AN62" s="56">
        <f t="shared" si="15"/>
        <v>0</v>
      </c>
    </row>
    <row r="63" spans="1:40" ht="25.5" x14ac:dyDescent="0.2">
      <c r="A63" s="45" t="s">
        <v>881</v>
      </c>
      <c r="B63" s="44" t="s">
        <v>549</v>
      </c>
      <c r="C63" s="46" t="s">
        <v>6</v>
      </c>
      <c r="D63" s="205" t="s">
        <v>882</v>
      </c>
      <c r="E63" s="48">
        <v>7008425</v>
      </c>
      <c r="F63" s="50">
        <v>0</v>
      </c>
      <c r="G63" s="50">
        <v>1.88</v>
      </c>
      <c r="H63" s="50">
        <f t="shared" si="6"/>
        <v>1.88</v>
      </c>
      <c r="I63" s="50">
        <v>2.12</v>
      </c>
      <c r="J63" s="50">
        <v>4</v>
      </c>
      <c r="K63" s="51">
        <f t="shared" si="0"/>
        <v>13175.84</v>
      </c>
      <c r="L63" s="52"/>
      <c r="M63" s="49">
        <f t="shared" si="1"/>
        <v>7008425</v>
      </c>
      <c r="N63" s="53">
        <v>1.5</v>
      </c>
      <c r="O63" s="47">
        <f t="shared" si="2"/>
        <v>10512.64</v>
      </c>
      <c r="P63" s="47">
        <v>-2446857</v>
      </c>
      <c r="Q63" s="53">
        <v>1.5</v>
      </c>
      <c r="R63" s="47">
        <f t="shared" si="7"/>
        <v>-3670.29</v>
      </c>
      <c r="S63" s="47">
        <v>9616.8700000000008</v>
      </c>
      <c r="T63" s="47">
        <f t="shared" si="8"/>
        <v>-3670.29</v>
      </c>
      <c r="U63" s="47">
        <v>0</v>
      </c>
      <c r="V63" s="54">
        <f t="shared" si="9"/>
        <v>6842.35</v>
      </c>
      <c r="W63" s="52"/>
      <c r="X63" s="49">
        <f t="shared" si="3"/>
        <v>7008425</v>
      </c>
      <c r="Y63" s="55">
        <v>0</v>
      </c>
      <c r="Z63" s="56">
        <f t="shared" si="4"/>
        <v>7008425</v>
      </c>
      <c r="AA63" s="53">
        <v>0</v>
      </c>
      <c r="AB63" s="49">
        <f t="shared" si="5"/>
        <v>0</v>
      </c>
      <c r="AC63" s="49">
        <v>-2446857</v>
      </c>
      <c r="AD63" s="189">
        <v>0</v>
      </c>
      <c r="AE63" s="49">
        <f t="shared" si="10"/>
        <v>0</v>
      </c>
      <c r="AF63" s="47">
        <v>0</v>
      </c>
      <c r="AG63" s="47">
        <f t="shared" si="11"/>
        <v>0</v>
      </c>
      <c r="AH63" s="49">
        <v>0</v>
      </c>
      <c r="AI63" s="54">
        <f t="shared" si="12"/>
        <v>0</v>
      </c>
      <c r="AJ63" s="57"/>
      <c r="AK63" s="58">
        <f t="shared" si="13"/>
        <v>20018.190000000002</v>
      </c>
      <c r="AL63" s="59" t="s">
        <v>1680</v>
      </c>
      <c r="AM63" s="56">
        <f t="shared" si="14"/>
        <v>0</v>
      </c>
      <c r="AN63" s="56">
        <f t="shared" si="15"/>
        <v>20018.190000000002</v>
      </c>
    </row>
    <row r="64" spans="1:40" ht="25.5" x14ac:dyDescent="0.2">
      <c r="A64" s="45" t="s">
        <v>883</v>
      </c>
      <c r="B64" s="44" t="s">
        <v>436</v>
      </c>
      <c r="C64" s="46" t="s">
        <v>6</v>
      </c>
      <c r="D64" s="205" t="s">
        <v>884</v>
      </c>
      <c r="E64" s="48">
        <v>23128834</v>
      </c>
      <c r="F64" s="50">
        <v>0</v>
      </c>
      <c r="G64" s="50">
        <v>2.31</v>
      </c>
      <c r="H64" s="50">
        <f t="shared" si="6"/>
        <v>2.31</v>
      </c>
      <c r="I64" s="50">
        <v>0</v>
      </c>
      <c r="J64" s="50">
        <v>2.31</v>
      </c>
      <c r="K64" s="51">
        <f t="shared" si="0"/>
        <v>53427.61</v>
      </c>
      <c r="L64" s="52"/>
      <c r="M64" s="49">
        <f t="shared" si="1"/>
        <v>23128834</v>
      </c>
      <c r="N64" s="53">
        <v>0</v>
      </c>
      <c r="O64" s="47">
        <f t="shared" si="2"/>
        <v>0</v>
      </c>
      <c r="P64" s="47">
        <v>23347681</v>
      </c>
      <c r="Q64" s="53">
        <v>0</v>
      </c>
      <c r="R64" s="47">
        <f t="shared" si="7"/>
        <v>0</v>
      </c>
      <c r="S64" s="47">
        <v>0</v>
      </c>
      <c r="T64" s="47">
        <f t="shared" si="8"/>
        <v>0</v>
      </c>
      <c r="U64" s="47">
        <v>0</v>
      </c>
      <c r="V64" s="54">
        <f t="shared" si="9"/>
        <v>0</v>
      </c>
      <c r="W64" s="52"/>
      <c r="X64" s="49">
        <f t="shared" si="3"/>
        <v>23128834</v>
      </c>
      <c r="Y64" s="55">
        <v>14692130</v>
      </c>
      <c r="Z64" s="56">
        <f t="shared" si="4"/>
        <v>8436704</v>
      </c>
      <c r="AA64" s="53">
        <v>0</v>
      </c>
      <c r="AB64" s="49">
        <f t="shared" si="5"/>
        <v>0</v>
      </c>
      <c r="AC64" s="49">
        <v>23347681</v>
      </c>
      <c r="AD64" s="189">
        <v>0</v>
      </c>
      <c r="AE64" s="49">
        <f t="shared" si="10"/>
        <v>0</v>
      </c>
      <c r="AF64" s="47">
        <v>0</v>
      </c>
      <c r="AG64" s="47">
        <f t="shared" si="11"/>
        <v>0</v>
      </c>
      <c r="AH64" s="49">
        <v>0</v>
      </c>
      <c r="AI64" s="54">
        <f t="shared" si="12"/>
        <v>0</v>
      </c>
      <c r="AJ64" s="57"/>
      <c r="AK64" s="58">
        <f t="shared" si="13"/>
        <v>53427.61</v>
      </c>
      <c r="AL64" s="59" t="s">
        <v>1680</v>
      </c>
      <c r="AM64" s="56">
        <f t="shared" si="14"/>
        <v>0</v>
      </c>
      <c r="AN64" s="56">
        <f t="shared" si="15"/>
        <v>53427.61</v>
      </c>
    </row>
    <row r="65" spans="1:40" x14ac:dyDescent="0.2">
      <c r="A65" s="45" t="s">
        <v>885</v>
      </c>
      <c r="B65" s="44" t="s">
        <v>83</v>
      </c>
      <c r="C65" s="46" t="s">
        <v>6</v>
      </c>
      <c r="D65" s="205" t="s">
        <v>58</v>
      </c>
      <c r="E65" s="48">
        <v>213079433.5</v>
      </c>
      <c r="F65" s="50">
        <v>0</v>
      </c>
      <c r="G65" s="50">
        <v>4</v>
      </c>
      <c r="H65" s="50">
        <f t="shared" si="6"/>
        <v>4</v>
      </c>
      <c r="I65" s="50">
        <v>0</v>
      </c>
      <c r="J65" s="50">
        <v>4</v>
      </c>
      <c r="K65" s="51">
        <f t="shared" si="0"/>
        <v>852317.73</v>
      </c>
      <c r="L65" s="52"/>
      <c r="M65" s="49">
        <f t="shared" si="1"/>
        <v>213079433.5</v>
      </c>
      <c r="N65" s="53">
        <v>2</v>
      </c>
      <c r="O65" s="47">
        <f t="shared" si="2"/>
        <v>426158.87</v>
      </c>
      <c r="P65" s="47">
        <v>-5893453</v>
      </c>
      <c r="Q65" s="53">
        <v>2</v>
      </c>
      <c r="R65" s="47">
        <f t="shared" si="7"/>
        <v>-11786.91</v>
      </c>
      <c r="S65" s="47">
        <v>385971.11000000004</v>
      </c>
      <c r="T65" s="47">
        <f t="shared" si="8"/>
        <v>-11786.91</v>
      </c>
      <c r="U65" s="47">
        <v>1418.15</v>
      </c>
      <c r="V65" s="54">
        <f t="shared" si="9"/>
        <v>412953.81</v>
      </c>
      <c r="W65" s="52"/>
      <c r="X65" s="49">
        <f t="shared" si="3"/>
        <v>213079433.5</v>
      </c>
      <c r="Y65" s="55">
        <v>19432047.5</v>
      </c>
      <c r="Z65" s="56">
        <f t="shared" si="4"/>
        <v>193647386</v>
      </c>
      <c r="AA65" s="53">
        <v>0</v>
      </c>
      <c r="AB65" s="49">
        <f t="shared" si="5"/>
        <v>0</v>
      </c>
      <c r="AC65" s="49">
        <v>-5893453</v>
      </c>
      <c r="AD65" s="189">
        <v>0</v>
      </c>
      <c r="AE65" s="49">
        <f t="shared" si="10"/>
        <v>0</v>
      </c>
      <c r="AF65" s="47">
        <v>0</v>
      </c>
      <c r="AG65" s="47">
        <f t="shared" si="11"/>
        <v>0</v>
      </c>
      <c r="AH65" s="49">
        <v>0</v>
      </c>
      <c r="AI65" s="54">
        <f t="shared" si="12"/>
        <v>0</v>
      </c>
      <c r="AJ65" s="57"/>
      <c r="AK65" s="58">
        <f t="shared" si="13"/>
        <v>1265271.54</v>
      </c>
      <c r="AL65" s="59" t="s">
        <v>1679</v>
      </c>
      <c r="AM65" s="56">
        <f t="shared" si="14"/>
        <v>1265271.54</v>
      </c>
      <c r="AN65" s="56">
        <f t="shared" si="15"/>
        <v>0</v>
      </c>
    </row>
    <row r="66" spans="1:40" ht="51" x14ac:dyDescent="0.2">
      <c r="A66" s="45" t="s">
        <v>886</v>
      </c>
      <c r="B66" s="44" t="s">
        <v>57</v>
      </c>
      <c r="C66" s="46" t="s">
        <v>6</v>
      </c>
      <c r="D66" s="205" t="s">
        <v>887</v>
      </c>
      <c r="E66" s="48">
        <v>437200</v>
      </c>
      <c r="F66" s="50">
        <v>0</v>
      </c>
      <c r="G66" s="50">
        <v>0</v>
      </c>
      <c r="H66" s="50">
        <f t="shared" si="6"/>
        <v>0</v>
      </c>
      <c r="I66" s="50">
        <v>0.49</v>
      </c>
      <c r="J66" s="50">
        <v>0.49</v>
      </c>
      <c r="K66" s="51">
        <f t="shared" si="0"/>
        <v>0</v>
      </c>
      <c r="L66" s="52"/>
      <c r="M66" s="49">
        <f t="shared" si="1"/>
        <v>437200</v>
      </c>
      <c r="N66" s="53">
        <v>0</v>
      </c>
      <c r="O66" s="47">
        <f t="shared" si="2"/>
        <v>0</v>
      </c>
      <c r="P66" s="47">
        <v>8236650</v>
      </c>
      <c r="Q66" s="53">
        <v>0</v>
      </c>
      <c r="R66" s="47">
        <f t="shared" si="7"/>
        <v>0</v>
      </c>
      <c r="S66" s="47">
        <v>0</v>
      </c>
      <c r="T66" s="47">
        <f t="shared" si="8"/>
        <v>0</v>
      </c>
      <c r="U66" s="47">
        <v>0</v>
      </c>
      <c r="V66" s="54">
        <f t="shared" si="9"/>
        <v>0</v>
      </c>
      <c r="W66" s="52"/>
      <c r="X66" s="49">
        <f t="shared" si="3"/>
        <v>437200</v>
      </c>
      <c r="Y66" s="55">
        <v>0</v>
      </c>
      <c r="Z66" s="56">
        <f t="shared" si="4"/>
        <v>437200</v>
      </c>
      <c r="AA66" s="53">
        <v>0</v>
      </c>
      <c r="AB66" s="49">
        <f t="shared" si="5"/>
        <v>0</v>
      </c>
      <c r="AC66" s="49">
        <v>8236650</v>
      </c>
      <c r="AD66" s="189">
        <v>0</v>
      </c>
      <c r="AE66" s="49">
        <f t="shared" si="10"/>
        <v>0</v>
      </c>
      <c r="AF66" s="47">
        <v>0</v>
      </c>
      <c r="AG66" s="47">
        <f t="shared" si="11"/>
        <v>0</v>
      </c>
      <c r="AH66" s="49">
        <v>0</v>
      </c>
      <c r="AI66" s="54">
        <f t="shared" si="12"/>
        <v>0</v>
      </c>
      <c r="AJ66" s="57"/>
      <c r="AK66" s="58">
        <f t="shared" si="13"/>
        <v>0</v>
      </c>
      <c r="AL66" s="59" t="s">
        <v>1573</v>
      </c>
      <c r="AM66" s="56">
        <f t="shared" si="14"/>
        <v>0</v>
      </c>
      <c r="AN66" s="56">
        <f t="shared" si="15"/>
        <v>0</v>
      </c>
    </row>
    <row r="67" spans="1:40" x14ac:dyDescent="0.2">
      <c r="A67" s="45" t="s">
        <v>888</v>
      </c>
      <c r="B67" s="44" t="s">
        <v>321</v>
      </c>
      <c r="C67" s="46" t="s">
        <v>6</v>
      </c>
      <c r="D67" s="205" t="s">
        <v>58</v>
      </c>
      <c r="E67" s="48">
        <v>4155994</v>
      </c>
      <c r="F67" s="50">
        <v>0.54</v>
      </c>
      <c r="G67" s="50">
        <v>6.58</v>
      </c>
      <c r="H67" s="50">
        <f t="shared" si="6"/>
        <v>7.12</v>
      </c>
      <c r="I67" s="50">
        <v>0</v>
      </c>
      <c r="J67" s="50">
        <v>7.12</v>
      </c>
      <c r="K67" s="51">
        <f t="shared" si="0"/>
        <v>29590.68</v>
      </c>
      <c r="L67" s="52"/>
      <c r="M67" s="49">
        <f t="shared" si="1"/>
        <v>4155994</v>
      </c>
      <c r="N67" s="53">
        <v>0</v>
      </c>
      <c r="O67" s="47">
        <f t="shared" si="2"/>
        <v>0</v>
      </c>
      <c r="P67" s="47">
        <v>86760</v>
      </c>
      <c r="Q67" s="53">
        <v>0</v>
      </c>
      <c r="R67" s="47">
        <f t="shared" si="7"/>
        <v>0</v>
      </c>
      <c r="S67" s="47">
        <v>0</v>
      </c>
      <c r="T67" s="47">
        <f t="shared" si="8"/>
        <v>0</v>
      </c>
      <c r="U67" s="47">
        <v>0</v>
      </c>
      <c r="V67" s="54">
        <f t="shared" si="9"/>
        <v>0</v>
      </c>
      <c r="W67" s="52"/>
      <c r="X67" s="49">
        <f t="shared" si="3"/>
        <v>4155994</v>
      </c>
      <c r="Y67" s="55">
        <v>0</v>
      </c>
      <c r="Z67" s="56">
        <f t="shared" si="4"/>
        <v>4155994</v>
      </c>
      <c r="AA67" s="53">
        <v>0</v>
      </c>
      <c r="AB67" s="49">
        <f t="shared" si="5"/>
        <v>0</v>
      </c>
      <c r="AC67" s="49">
        <v>86760</v>
      </c>
      <c r="AD67" s="189">
        <v>0</v>
      </c>
      <c r="AE67" s="49">
        <f t="shared" si="10"/>
        <v>0</v>
      </c>
      <c r="AF67" s="47">
        <v>0</v>
      </c>
      <c r="AG67" s="47">
        <f t="shared" si="11"/>
        <v>0</v>
      </c>
      <c r="AH67" s="49">
        <v>0</v>
      </c>
      <c r="AI67" s="54">
        <f t="shared" si="12"/>
        <v>0</v>
      </c>
      <c r="AJ67" s="57"/>
      <c r="AK67" s="58">
        <f t="shared" si="13"/>
        <v>29590.68</v>
      </c>
      <c r="AL67" s="59" t="s">
        <v>1679</v>
      </c>
      <c r="AM67" s="56">
        <f t="shared" si="14"/>
        <v>29590.68</v>
      </c>
      <c r="AN67" s="56">
        <f t="shared" si="15"/>
        <v>0</v>
      </c>
    </row>
    <row r="68" spans="1:40" ht="51" x14ac:dyDescent="0.2">
      <c r="A68" s="45" t="s">
        <v>889</v>
      </c>
      <c r="B68" s="44" t="s">
        <v>340</v>
      </c>
      <c r="C68" s="46" t="s">
        <v>6</v>
      </c>
      <c r="D68" s="205" t="s">
        <v>890</v>
      </c>
      <c r="E68" s="48">
        <v>7913106</v>
      </c>
      <c r="F68" s="50">
        <v>4.3250000000000002</v>
      </c>
      <c r="G68" s="50">
        <v>2.6749999999999998</v>
      </c>
      <c r="H68" s="50">
        <f t="shared" si="6"/>
        <v>7</v>
      </c>
      <c r="I68" s="50">
        <v>0</v>
      </c>
      <c r="J68" s="50">
        <v>7</v>
      </c>
      <c r="K68" s="51">
        <f t="shared" si="0"/>
        <v>55391.74</v>
      </c>
      <c r="L68" s="52"/>
      <c r="M68" s="49">
        <f t="shared" si="1"/>
        <v>7913106</v>
      </c>
      <c r="N68" s="53">
        <v>0</v>
      </c>
      <c r="O68" s="47">
        <f t="shared" si="2"/>
        <v>0</v>
      </c>
      <c r="P68" s="47">
        <v>19150</v>
      </c>
      <c r="Q68" s="53">
        <v>0</v>
      </c>
      <c r="R68" s="47">
        <f t="shared" si="7"/>
        <v>0</v>
      </c>
      <c r="S68" s="47">
        <v>0</v>
      </c>
      <c r="T68" s="47">
        <f t="shared" si="8"/>
        <v>0</v>
      </c>
      <c r="U68" s="47">
        <v>0</v>
      </c>
      <c r="V68" s="54">
        <f t="shared" si="9"/>
        <v>0</v>
      </c>
      <c r="W68" s="52"/>
      <c r="X68" s="49">
        <f t="shared" si="3"/>
        <v>7913106</v>
      </c>
      <c r="Y68" s="55">
        <v>0</v>
      </c>
      <c r="Z68" s="56">
        <f t="shared" si="4"/>
        <v>7913106</v>
      </c>
      <c r="AA68" s="53">
        <v>0</v>
      </c>
      <c r="AB68" s="49">
        <f t="shared" si="5"/>
        <v>0</v>
      </c>
      <c r="AC68" s="49">
        <v>19150</v>
      </c>
      <c r="AD68" s="189">
        <v>0</v>
      </c>
      <c r="AE68" s="49">
        <f t="shared" si="10"/>
        <v>0</v>
      </c>
      <c r="AF68" s="47">
        <v>0</v>
      </c>
      <c r="AG68" s="47">
        <f t="shared" si="11"/>
        <v>0</v>
      </c>
      <c r="AH68" s="49">
        <v>0</v>
      </c>
      <c r="AI68" s="54">
        <f t="shared" si="12"/>
        <v>0</v>
      </c>
      <c r="AJ68" s="57"/>
      <c r="AK68" s="58">
        <f t="shared" si="13"/>
        <v>55391.74</v>
      </c>
      <c r="AL68" s="59" t="s">
        <v>1680</v>
      </c>
      <c r="AM68" s="56">
        <f t="shared" si="14"/>
        <v>0</v>
      </c>
      <c r="AN68" s="56">
        <f t="shared" si="15"/>
        <v>55391.74</v>
      </c>
    </row>
    <row r="69" spans="1:40" x14ac:dyDescent="0.2">
      <c r="A69" s="45" t="s">
        <v>891</v>
      </c>
      <c r="B69" s="44" t="s">
        <v>392</v>
      </c>
      <c r="C69" s="46" t="s">
        <v>6</v>
      </c>
      <c r="D69" s="205" t="s">
        <v>58</v>
      </c>
      <c r="E69" s="48">
        <v>5001894</v>
      </c>
      <c r="F69" s="50">
        <v>1.7</v>
      </c>
      <c r="G69" s="50">
        <v>2.8</v>
      </c>
      <c r="H69" s="50">
        <f t="shared" si="6"/>
        <v>4.5</v>
      </c>
      <c r="I69" s="50">
        <v>2.5</v>
      </c>
      <c r="J69" s="50">
        <v>7</v>
      </c>
      <c r="K69" s="51">
        <f t="shared" si="0"/>
        <v>22508.52</v>
      </c>
      <c r="L69" s="52"/>
      <c r="M69" s="49">
        <f t="shared" si="1"/>
        <v>5001894</v>
      </c>
      <c r="N69" s="53">
        <v>0</v>
      </c>
      <c r="O69" s="47">
        <f t="shared" si="2"/>
        <v>0</v>
      </c>
      <c r="P69" s="47">
        <v>-62780</v>
      </c>
      <c r="Q69" s="53">
        <v>0</v>
      </c>
      <c r="R69" s="47">
        <f t="shared" si="7"/>
        <v>0</v>
      </c>
      <c r="S69" s="47">
        <v>0</v>
      </c>
      <c r="T69" s="47">
        <f t="shared" si="8"/>
        <v>0</v>
      </c>
      <c r="U69" s="47">
        <v>0</v>
      </c>
      <c r="V69" s="54">
        <f t="shared" si="9"/>
        <v>0</v>
      </c>
      <c r="W69" s="52"/>
      <c r="X69" s="49">
        <f t="shared" si="3"/>
        <v>5001894</v>
      </c>
      <c r="Y69" s="55">
        <v>0</v>
      </c>
      <c r="Z69" s="56">
        <f t="shared" si="4"/>
        <v>5001894</v>
      </c>
      <c r="AA69" s="53">
        <v>0</v>
      </c>
      <c r="AB69" s="49">
        <f t="shared" si="5"/>
        <v>0</v>
      </c>
      <c r="AC69" s="49">
        <v>-62780</v>
      </c>
      <c r="AD69" s="189">
        <v>0</v>
      </c>
      <c r="AE69" s="49">
        <f t="shared" si="10"/>
        <v>0</v>
      </c>
      <c r="AF69" s="47">
        <v>0</v>
      </c>
      <c r="AG69" s="47">
        <f t="shared" si="11"/>
        <v>0</v>
      </c>
      <c r="AH69" s="49">
        <v>0</v>
      </c>
      <c r="AI69" s="54">
        <f t="shared" si="12"/>
        <v>0</v>
      </c>
      <c r="AJ69" s="57"/>
      <c r="AK69" s="58">
        <f t="shared" si="13"/>
        <v>22508.52</v>
      </c>
      <c r="AL69" s="59" t="s">
        <v>1679</v>
      </c>
      <c r="AM69" s="56">
        <f t="shared" si="14"/>
        <v>22508.52</v>
      </c>
      <c r="AN69" s="56">
        <f t="shared" si="15"/>
        <v>0</v>
      </c>
    </row>
    <row r="70" spans="1:40" x14ac:dyDescent="0.2">
      <c r="A70" s="45" t="s">
        <v>892</v>
      </c>
      <c r="B70" s="44" t="s">
        <v>430</v>
      </c>
      <c r="C70" s="46" t="s">
        <v>6</v>
      </c>
      <c r="D70" s="205" t="s">
        <v>58</v>
      </c>
      <c r="E70" s="48">
        <v>2224810</v>
      </c>
      <c r="F70" s="50">
        <v>0.4</v>
      </c>
      <c r="G70" s="50">
        <v>1.72</v>
      </c>
      <c r="H70" s="50">
        <f t="shared" si="6"/>
        <v>2.12</v>
      </c>
      <c r="I70" s="50">
        <v>0</v>
      </c>
      <c r="J70" s="50">
        <v>2.12</v>
      </c>
      <c r="K70" s="51">
        <f t="shared" ref="K70:K133" si="16">MAX(ROUND(E70*H70/1000,2),0)</f>
        <v>4716.6000000000004</v>
      </c>
      <c r="L70" s="52"/>
      <c r="M70" s="49">
        <f t="shared" ref="M70:M133" si="17">E70</f>
        <v>2224810</v>
      </c>
      <c r="N70" s="53">
        <v>0.72550000000000003</v>
      </c>
      <c r="O70" s="47">
        <f t="shared" ref="O70:O133" si="18">ROUND(M70*N70/1000,2)</f>
        <v>1614.1</v>
      </c>
      <c r="P70" s="47">
        <v>0</v>
      </c>
      <c r="Q70" s="53">
        <v>0.72550000000000003</v>
      </c>
      <c r="R70" s="47">
        <f t="shared" si="7"/>
        <v>0</v>
      </c>
      <c r="S70" s="47">
        <v>1357.64</v>
      </c>
      <c r="T70" s="47">
        <f t="shared" si="8"/>
        <v>0</v>
      </c>
      <c r="U70" s="47">
        <v>0</v>
      </c>
      <c r="V70" s="54">
        <f t="shared" si="9"/>
        <v>1614.1</v>
      </c>
      <c r="W70" s="52"/>
      <c r="X70" s="49">
        <f t="shared" ref="X70:X133" si="19">E70</f>
        <v>2224810</v>
      </c>
      <c r="Y70" s="55">
        <v>0</v>
      </c>
      <c r="Z70" s="56">
        <f t="shared" ref="Z70:Z133" si="20">X70-Y70</f>
        <v>2224810</v>
      </c>
      <c r="AA70" s="53">
        <v>0</v>
      </c>
      <c r="AB70" s="49">
        <f t="shared" ref="AB70:AB133" si="21">ROUND(Z70*AA70/1000,2)</f>
        <v>0</v>
      </c>
      <c r="AC70" s="49">
        <v>0</v>
      </c>
      <c r="AD70" s="189">
        <v>0</v>
      </c>
      <c r="AE70" s="49">
        <f t="shared" si="10"/>
        <v>0</v>
      </c>
      <c r="AF70" s="47">
        <v>0</v>
      </c>
      <c r="AG70" s="47">
        <f t="shared" si="11"/>
        <v>0</v>
      </c>
      <c r="AH70" s="49">
        <v>0</v>
      </c>
      <c r="AI70" s="54">
        <f t="shared" si="12"/>
        <v>0</v>
      </c>
      <c r="AJ70" s="57"/>
      <c r="AK70" s="58">
        <f t="shared" si="13"/>
        <v>6330.7000000000007</v>
      </c>
      <c r="AL70" s="59" t="s">
        <v>1680</v>
      </c>
      <c r="AM70" s="56">
        <f t="shared" si="14"/>
        <v>0</v>
      </c>
      <c r="AN70" s="56">
        <f t="shared" si="15"/>
        <v>6330.7000000000007</v>
      </c>
    </row>
    <row r="71" spans="1:40" x14ac:dyDescent="0.2">
      <c r="A71" s="45" t="s">
        <v>893</v>
      </c>
      <c r="B71" s="44" t="s">
        <v>437</v>
      </c>
      <c r="C71" s="46" t="s">
        <v>6</v>
      </c>
      <c r="D71" s="205" t="s">
        <v>58</v>
      </c>
      <c r="E71" s="48">
        <v>15953838</v>
      </c>
      <c r="F71" s="50">
        <v>0.37</v>
      </c>
      <c r="G71" s="50">
        <v>6.68</v>
      </c>
      <c r="H71" s="50">
        <f t="shared" ref="H71:H134" si="22">F71+G71</f>
        <v>7.05</v>
      </c>
      <c r="I71" s="50">
        <v>0</v>
      </c>
      <c r="J71" s="50">
        <v>7.05</v>
      </c>
      <c r="K71" s="51">
        <f t="shared" si="16"/>
        <v>112474.56</v>
      </c>
      <c r="L71" s="52"/>
      <c r="M71" s="49">
        <f t="shared" si="17"/>
        <v>15953838</v>
      </c>
      <c r="N71" s="53">
        <v>1</v>
      </c>
      <c r="O71" s="47">
        <f t="shared" si="18"/>
        <v>15953.84</v>
      </c>
      <c r="P71" s="47">
        <v>-14379977</v>
      </c>
      <c r="Q71" s="53">
        <v>1</v>
      </c>
      <c r="R71" s="47">
        <f t="shared" ref="R71:R134" si="23">ROUND(P71*Q71/1000,2)</f>
        <v>-14379.98</v>
      </c>
      <c r="S71" s="47">
        <v>14379.98</v>
      </c>
      <c r="T71" s="47">
        <f t="shared" ref="T71:T134" si="24">IF(-R71&gt;0,MAX(R71,-S71),R71)</f>
        <v>-14379.98</v>
      </c>
      <c r="U71" s="47">
        <v>0</v>
      </c>
      <c r="V71" s="54">
        <f t="shared" ref="V71:V134" si="25">MAX(ROUND(O71+T71-U71,2),0)</f>
        <v>1573.86</v>
      </c>
      <c r="W71" s="52"/>
      <c r="X71" s="49">
        <f t="shared" si="19"/>
        <v>15953838</v>
      </c>
      <c r="Y71" s="55">
        <v>0</v>
      </c>
      <c r="Z71" s="56">
        <f t="shared" si="20"/>
        <v>15953838</v>
      </c>
      <c r="AA71" s="53">
        <v>0</v>
      </c>
      <c r="AB71" s="49">
        <f t="shared" si="21"/>
        <v>0</v>
      </c>
      <c r="AC71" s="49">
        <v>-14379977</v>
      </c>
      <c r="AD71" s="189">
        <v>0</v>
      </c>
      <c r="AE71" s="49">
        <f t="shared" ref="AE71:AE134" si="26">ROUND(AC71*AD71/1000,2)</f>
        <v>0</v>
      </c>
      <c r="AF71" s="47">
        <v>0</v>
      </c>
      <c r="AG71" s="47">
        <f t="shared" ref="AG71:AG134" si="27">IF(-AE71&gt;0,MAX(AE71,-AF71),AE71)</f>
        <v>0</v>
      </c>
      <c r="AH71" s="49">
        <v>0</v>
      </c>
      <c r="AI71" s="54">
        <f t="shared" ref="AI71:AI134" si="28">MAX(ROUND(AB71+AG71-AH71,2),0)</f>
        <v>0</v>
      </c>
      <c r="AJ71" s="57"/>
      <c r="AK71" s="58">
        <f t="shared" ref="AK71:AK134" si="29">AI71+V71+K71</f>
        <v>114048.42</v>
      </c>
      <c r="AL71" s="59" t="s">
        <v>1679</v>
      </c>
      <c r="AM71" s="56">
        <f t="shared" ref="AM71:AM134" si="30">IF($AL71="Summer", $AK71, 0)</f>
        <v>114048.42</v>
      </c>
      <c r="AN71" s="56">
        <f t="shared" ref="AN71:AN134" si="31">IF($AL71="Winter", $AK71, 0)</f>
        <v>0</v>
      </c>
    </row>
    <row r="72" spans="1:40" ht="25.5" x14ac:dyDescent="0.2">
      <c r="A72" s="45" t="s">
        <v>894</v>
      </c>
      <c r="B72" s="44" t="s">
        <v>529</v>
      </c>
      <c r="C72" s="46" t="s">
        <v>6</v>
      </c>
      <c r="D72" s="205" t="s">
        <v>895</v>
      </c>
      <c r="E72" s="48">
        <v>494004</v>
      </c>
      <c r="F72" s="50">
        <v>10.6</v>
      </c>
      <c r="G72" s="50">
        <v>0</v>
      </c>
      <c r="H72" s="50">
        <f t="shared" si="22"/>
        <v>10.6</v>
      </c>
      <c r="I72" s="50">
        <v>0</v>
      </c>
      <c r="J72" s="50">
        <v>10.6</v>
      </c>
      <c r="K72" s="51">
        <f t="shared" si="16"/>
        <v>5236.4399999999996</v>
      </c>
      <c r="L72" s="52"/>
      <c r="M72" s="49">
        <f t="shared" si="17"/>
        <v>494004</v>
      </c>
      <c r="N72" s="53">
        <v>0</v>
      </c>
      <c r="O72" s="47">
        <f t="shared" si="18"/>
        <v>0</v>
      </c>
      <c r="P72" s="47">
        <v>7800</v>
      </c>
      <c r="Q72" s="53">
        <v>0</v>
      </c>
      <c r="R72" s="47">
        <f t="shared" si="23"/>
        <v>0</v>
      </c>
      <c r="S72" s="47">
        <v>0</v>
      </c>
      <c r="T72" s="47">
        <f t="shared" si="24"/>
        <v>0</v>
      </c>
      <c r="U72" s="47">
        <v>0</v>
      </c>
      <c r="V72" s="54">
        <f t="shared" si="25"/>
        <v>0</v>
      </c>
      <c r="W72" s="52"/>
      <c r="X72" s="49">
        <f t="shared" si="19"/>
        <v>494004</v>
      </c>
      <c r="Y72" s="55">
        <v>0</v>
      </c>
      <c r="Z72" s="56">
        <f t="shared" si="20"/>
        <v>494004</v>
      </c>
      <c r="AA72" s="53">
        <v>0</v>
      </c>
      <c r="AB72" s="49">
        <f t="shared" si="21"/>
        <v>0</v>
      </c>
      <c r="AC72" s="49">
        <v>7800</v>
      </c>
      <c r="AD72" s="189">
        <v>0</v>
      </c>
      <c r="AE72" s="49">
        <f t="shared" si="26"/>
        <v>0</v>
      </c>
      <c r="AF72" s="47">
        <v>0</v>
      </c>
      <c r="AG72" s="47">
        <f t="shared" si="27"/>
        <v>0</v>
      </c>
      <c r="AH72" s="49">
        <v>0</v>
      </c>
      <c r="AI72" s="54">
        <f t="shared" si="28"/>
        <v>0</v>
      </c>
      <c r="AJ72" s="57"/>
      <c r="AK72" s="58">
        <f t="shared" si="29"/>
        <v>5236.4399999999996</v>
      </c>
      <c r="AL72" s="59" t="s">
        <v>1679</v>
      </c>
      <c r="AM72" s="56">
        <f t="shared" si="30"/>
        <v>5236.4399999999996</v>
      </c>
      <c r="AN72" s="56">
        <f t="shared" si="31"/>
        <v>0</v>
      </c>
    </row>
    <row r="73" spans="1:40" ht="25.5" x14ac:dyDescent="0.2">
      <c r="A73" s="45" t="s">
        <v>896</v>
      </c>
      <c r="B73" s="44" t="s">
        <v>619</v>
      </c>
      <c r="C73" s="46" t="s">
        <v>6</v>
      </c>
      <c r="D73" s="205" t="s">
        <v>897</v>
      </c>
      <c r="E73" s="48">
        <v>970455</v>
      </c>
      <c r="F73" s="50">
        <v>0</v>
      </c>
      <c r="G73" s="50">
        <v>0</v>
      </c>
      <c r="H73" s="50">
        <f t="shared" si="22"/>
        <v>0</v>
      </c>
      <c r="I73" s="50">
        <v>0</v>
      </c>
      <c r="J73" s="50">
        <v>0</v>
      </c>
      <c r="K73" s="51">
        <f t="shared" si="16"/>
        <v>0</v>
      </c>
      <c r="L73" s="52"/>
      <c r="M73" s="49">
        <f t="shared" si="17"/>
        <v>970455</v>
      </c>
      <c r="N73" s="53">
        <v>1</v>
      </c>
      <c r="O73" s="47">
        <f t="shared" si="18"/>
        <v>970.46</v>
      </c>
      <c r="P73" s="47">
        <v>400</v>
      </c>
      <c r="Q73" s="53">
        <v>1</v>
      </c>
      <c r="R73" s="47">
        <f t="shared" si="23"/>
        <v>0.4</v>
      </c>
      <c r="S73" s="47">
        <v>596.26</v>
      </c>
      <c r="T73" s="47">
        <f t="shared" si="24"/>
        <v>0.4</v>
      </c>
      <c r="U73" s="47">
        <v>0</v>
      </c>
      <c r="V73" s="54">
        <f t="shared" si="25"/>
        <v>970.86</v>
      </c>
      <c r="W73" s="52"/>
      <c r="X73" s="49">
        <f t="shared" si="19"/>
        <v>970455</v>
      </c>
      <c r="Y73" s="55">
        <v>0</v>
      </c>
      <c r="Z73" s="56">
        <f t="shared" si="20"/>
        <v>970455</v>
      </c>
      <c r="AA73" s="53">
        <v>0</v>
      </c>
      <c r="AB73" s="49">
        <f t="shared" si="21"/>
        <v>0</v>
      </c>
      <c r="AC73" s="49">
        <v>400</v>
      </c>
      <c r="AD73" s="189">
        <v>0</v>
      </c>
      <c r="AE73" s="49">
        <f t="shared" si="26"/>
        <v>0</v>
      </c>
      <c r="AF73" s="47">
        <v>0</v>
      </c>
      <c r="AG73" s="47">
        <f t="shared" si="27"/>
        <v>0</v>
      </c>
      <c r="AH73" s="49">
        <v>0</v>
      </c>
      <c r="AI73" s="54">
        <f t="shared" si="28"/>
        <v>0</v>
      </c>
      <c r="AJ73" s="57"/>
      <c r="AK73" s="58">
        <f t="shared" si="29"/>
        <v>970.86</v>
      </c>
      <c r="AL73" s="59" t="s">
        <v>1680</v>
      </c>
      <c r="AM73" s="56">
        <f t="shared" si="30"/>
        <v>0</v>
      </c>
      <c r="AN73" s="56">
        <f t="shared" si="31"/>
        <v>970.86</v>
      </c>
    </row>
    <row r="74" spans="1:40" ht="25.5" x14ac:dyDescent="0.2">
      <c r="A74" s="45" t="s">
        <v>898</v>
      </c>
      <c r="B74" s="44" t="s">
        <v>629</v>
      </c>
      <c r="C74" s="46" t="s">
        <v>6</v>
      </c>
      <c r="D74" s="205" t="s">
        <v>899</v>
      </c>
      <c r="E74" s="48">
        <v>88178</v>
      </c>
      <c r="F74" s="50">
        <v>0</v>
      </c>
      <c r="G74" s="50">
        <v>0</v>
      </c>
      <c r="H74" s="50">
        <f t="shared" si="22"/>
        <v>0</v>
      </c>
      <c r="I74" s="50">
        <v>0</v>
      </c>
      <c r="J74" s="50">
        <v>0</v>
      </c>
      <c r="K74" s="51">
        <f t="shared" si="16"/>
        <v>0</v>
      </c>
      <c r="L74" s="52"/>
      <c r="M74" s="49">
        <f t="shared" si="17"/>
        <v>88178</v>
      </c>
      <c r="N74" s="53">
        <v>4.5</v>
      </c>
      <c r="O74" s="47">
        <f t="shared" si="18"/>
        <v>396.8</v>
      </c>
      <c r="P74" s="47">
        <v>0</v>
      </c>
      <c r="Q74" s="53">
        <v>4.5</v>
      </c>
      <c r="R74" s="47">
        <f t="shared" si="23"/>
        <v>0</v>
      </c>
      <c r="S74" s="47">
        <v>0</v>
      </c>
      <c r="T74" s="47">
        <f t="shared" si="24"/>
        <v>0</v>
      </c>
      <c r="U74" s="47">
        <v>0</v>
      </c>
      <c r="V74" s="54">
        <f t="shared" si="25"/>
        <v>396.8</v>
      </c>
      <c r="W74" s="52"/>
      <c r="X74" s="49">
        <f t="shared" si="19"/>
        <v>88178</v>
      </c>
      <c r="Y74" s="55">
        <v>0</v>
      </c>
      <c r="Z74" s="56">
        <f t="shared" si="20"/>
        <v>88178</v>
      </c>
      <c r="AA74" s="53">
        <v>0</v>
      </c>
      <c r="AB74" s="49">
        <f t="shared" si="21"/>
        <v>0</v>
      </c>
      <c r="AC74" s="49">
        <v>0</v>
      </c>
      <c r="AD74" s="189">
        <v>0</v>
      </c>
      <c r="AE74" s="49">
        <f t="shared" si="26"/>
        <v>0</v>
      </c>
      <c r="AF74" s="47">
        <v>0</v>
      </c>
      <c r="AG74" s="47">
        <f t="shared" si="27"/>
        <v>0</v>
      </c>
      <c r="AH74" s="49">
        <v>0</v>
      </c>
      <c r="AI74" s="54">
        <f t="shared" si="28"/>
        <v>0</v>
      </c>
      <c r="AJ74" s="57"/>
      <c r="AK74" s="58">
        <f t="shared" si="29"/>
        <v>396.8</v>
      </c>
      <c r="AL74" s="59" t="s">
        <v>1680</v>
      </c>
      <c r="AM74" s="56">
        <f t="shared" si="30"/>
        <v>0</v>
      </c>
      <c r="AN74" s="56">
        <f t="shared" si="31"/>
        <v>396.8</v>
      </c>
    </row>
    <row r="75" spans="1:40" x14ac:dyDescent="0.2">
      <c r="A75" s="45" t="s">
        <v>900</v>
      </c>
      <c r="B75" s="44" t="s">
        <v>171</v>
      </c>
      <c r="C75" s="46" t="s">
        <v>6</v>
      </c>
      <c r="D75" s="205" t="s">
        <v>109</v>
      </c>
      <c r="E75" s="48">
        <v>4932033</v>
      </c>
      <c r="F75" s="50">
        <v>0</v>
      </c>
      <c r="G75" s="50">
        <v>0</v>
      </c>
      <c r="H75" s="50">
        <f t="shared" si="22"/>
        <v>0</v>
      </c>
      <c r="I75" s="50">
        <v>0</v>
      </c>
      <c r="J75" s="50">
        <v>0</v>
      </c>
      <c r="K75" s="51">
        <f t="shared" si="16"/>
        <v>0</v>
      </c>
      <c r="L75" s="52"/>
      <c r="M75" s="49">
        <f t="shared" si="17"/>
        <v>4932033</v>
      </c>
      <c r="N75" s="53">
        <v>0.83650000000000002</v>
      </c>
      <c r="O75" s="47">
        <f t="shared" si="18"/>
        <v>4125.6499999999996</v>
      </c>
      <c r="P75" s="47">
        <v>31941</v>
      </c>
      <c r="Q75" s="53">
        <v>0.83789999999999998</v>
      </c>
      <c r="R75" s="47">
        <f t="shared" si="23"/>
        <v>26.76</v>
      </c>
      <c r="S75" s="47">
        <v>7291.74</v>
      </c>
      <c r="T75" s="47">
        <f t="shared" si="24"/>
        <v>26.76</v>
      </c>
      <c r="U75" s="47">
        <v>0</v>
      </c>
      <c r="V75" s="54">
        <f t="shared" si="25"/>
        <v>4152.41</v>
      </c>
      <c r="W75" s="52"/>
      <c r="X75" s="49">
        <f t="shared" si="19"/>
        <v>4932033</v>
      </c>
      <c r="Y75" s="55">
        <v>0</v>
      </c>
      <c r="Z75" s="56">
        <f t="shared" si="20"/>
        <v>4932033</v>
      </c>
      <c r="AA75" s="53">
        <v>0</v>
      </c>
      <c r="AB75" s="49">
        <f t="shared" si="21"/>
        <v>0</v>
      </c>
      <c r="AC75" s="49">
        <v>31941</v>
      </c>
      <c r="AD75" s="189">
        <v>0</v>
      </c>
      <c r="AE75" s="49">
        <f t="shared" si="26"/>
        <v>0</v>
      </c>
      <c r="AF75" s="47">
        <v>0</v>
      </c>
      <c r="AG75" s="47">
        <f t="shared" si="27"/>
        <v>0</v>
      </c>
      <c r="AH75" s="49">
        <v>0</v>
      </c>
      <c r="AI75" s="54">
        <f t="shared" si="28"/>
        <v>0</v>
      </c>
      <c r="AJ75" s="57"/>
      <c r="AK75" s="58">
        <f t="shared" si="29"/>
        <v>4152.41</v>
      </c>
      <c r="AL75" s="59" t="s">
        <v>1680</v>
      </c>
      <c r="AM75" s="56">
        <f t="shared" si="30"/>
        <v>0</v>
      </c>
      <c r="AN75" s="56">
        <f t="shared" si="31"/>
        <v>4152.41</v>
      </c>
    </row>
    <row r="76" spans="1:40" ht="38.25" x14ac:dyDescent="0.2">
      <c r="A76" s="45" t="s">
        <v>901</v>
      </c>
      <c r="B76" s="44" t="s">
        <v>233</v>
      </c>
      <c r="C76" s="46" t="s">
        <v>6</v>
      </c>
      <c r="D76" s="205" t="s">
        <v>902</v>
      </c>
      <c r="E76" s="48">
        <v>5634059</v>
      </c>
      <c r="F76" s="50">
        <v>2</v>
      </c>
      <c r="G76" s="50">
        <v>0.71</v>
      </c>
      <c r="H76" s="50">
        <f t="shared" si="22"/>
        <v>2.71</v>
      </c>
      <c r="I76" s="50">
        <v>3.44</v>
      </c>
      <c r="J76" s="50">
        <v>6.15</v>
      </c>
      <c r="K76" s="51">
        <f t="shared" si="16"/>
        <v>15268.3</v>
      </c>
      <c r="L76" s="52"/>
      <c r="M76" s="49">
        <f t="shared" si="17"/>
        <v>5634059</v>
      </c>
      <c r="N76" s="53">
        <v>0</v>
      </c>
      <c r="O76" s="47">
        <f t="shared" si="18"/>
        <v>0</v>
      </c>
      <c r="P76" s="47">
        <v>918545</v>
      </c>
      <c r="Q76" s="53">
        <v>0</v>
      </c>
      <c r="R76" s="47">
        <f t="shared" si="23"/>
        <v>0</v>
      </c>
      <c r="S76" s="47">
        <v>0</v>
      </c>
      <c r="T76" s="47">
        <f t="shared" si="24"/>
        <v>0</v>
      </c>
      <c r="U76" s="47">
        <v>0</v>
      </c>
      <c r="V76" s="54">
        <f t="shared" si="25"/>
        <v>0</v>
      </c>
      <c r="W76" s="52"/>
      <c r="X76" s="49">
        <f t="shared" si="19"/>
        <v>5634059</v>
      </c>
      <c r="Y76" s="55">
        <v>19400</v>
      </c>
      <c r="Z76" s="56">
        <f t="shared" si="20"/>
        <v>5614659</v>
      </c>
      <c r="AA76" s="53">
        <v>0</v>
      </c>
      <c r="AB76" s="49">
        <f t="shared" si="21"/>
        <v>0</v>
      </c>
      <c r="AC76" s="49">
        <v>918545</v>
      </c>
      <c r="AD76" s="189">
        <v>0</v>
      </c>
      <c r="AE76" s="49">
        <f t="shared" si="26"/>
        <v>0</v>
      </c>
      <c r="AF76" s="47">
        <v>0</v>
      </c>
      <c r="AG76" s="47">
        <f t="shared" si="27"/>
        <v>0</v>
      </c>
      <c r="AH76" s="49">
        <v>0</v>
      </c>
      <c r="AI76" s="54">
        <f t="shared" si="28"/>
        <v>0</v>
      </c>
      <c r="AJ76" s="57"/>
      <c r="AK76" s="58">
        <f t="shared" si="29"/>
        <v>15268.3</v>
      </c>
      <c r="AL76" s="59" t="s">
        <v>1680</v>
      </c>
      <c r="AM76" s="56">
        <f t="shared" si="30"/>
        <v>0</v>
      </c>
      <c r="AN76" s="56">
        <f t="shared" si="31"/>
        <v>15268.3</v>
      </c>
    </row>
    <row r="77" spans="1:40" s="60" customFormat="1" x14ac:dyDescent="0.2">
      <c r="A77" s="45" t="s">
        <v>903</v>
      </c>
      <c r="B77" s="44" t="s">
        <v>249</v>
      </c>
      <c r="C77" s="46" t="s">
        <v>6</v>
      </c>
      <c r="D77" s="205" t="s">
        <v>109</v>
      </c>
      <c r="E77" s="48">
        <v>3319150</v>
      </c>
      <c r="F77" s="50">
        <v>3.62</v>
      </c>
      <c r="G77" s="50">
        <v>0</v>
      </c>
      <c r="H77" s="50">
        <f t="shared" si="22"/>
        <v>3.62</v>
      </c>
      <c r="I77" s="50">
        <v>0</v>
      </c>
      <c r="J77" s="50">
        <v>3.62</v>
      </c>
      <c r="K77" s="51">
        <f t="shared" si="16"/>
        <v>12015.32</v>
      </c>
      <c r="L77" s="52"/>
      <c r="M77" s="49">
        <f t="shared" si="17"/>
        <v>3319150</v>
      </c>
      <c r="N77" s="53">
        <v>0</v>
      </c>
      <c r="O77" s="47">
        <f t="shared" si="18"/>
        <v>0</v>
      </c>
      <c r="P77" s="47">
        <v>-399150</v>
      </c>
      <c r="Q77" s="53">
        <v>0</v>
      </c>
      <c r="R77" s="47">
        <f t="shared" si="23"/>
        <v>0</v>
      </c>
      <c r="S77" s="47">
        <v>0</v>
      </c>
      <c r="T77" s="47">
        <f t="shared" si="24"/>
        <v>0</v>
      </c>
      <c r="U77" s="47">
        <v>0</v>
      </c>
      <c r="V77" s="54">
        <f t="shared" si="25"/>
        <v>0</v>
      </c>
      <c r="W77" s="52"/>
      <c r="X77" s="49">
        <f t="shared" si="19"/>
        <v>3319150</v>
      </c>
      <c r="Y77" s="55">
        <v>0</v>
      </c>
      <c r="Z77" s="56">
        <f t="shared" si="20"/>
        <v>3319150</v>
      </c>
      <c r="AA77" s="53">
        <v>0</v>
      </c>
      <c r="AB77" s="49">
        <f t="shared" si="21"/>
        <v>0</v>
      </c>
      <c r="AC77" s="49">
        <v>-399150</v>
      </c>
      <c r="AD77" s="189">
        <v>0</v>
      </c>
      <c r="AE77" s="49">
        <f t="shared" si="26"/>
        <v>0</v>
      </c>
      <c r="AF77" s="47">
        <v>0</v>
      </c>
      <c r="AG77" s="47">
        <f t="shared" si="27"/>
        <v>0</v>
      </c>
      <c r="AH77" s="49">
        <v>0</v>
      </c>
      <c r="AI77" s="54">
        <f t="shared" si="28"/>
        <v>0</v>
      </c>
      <c r="AJ77" s="57"/>
      <c r="AK77" s="58">
        <f t="shared" si="29"/>
        <v>12015.32</v>
      </c>
      <c r="AL77" s="59" t="s">
        <v>1680</v>
      </c>
      <c r="AM77" s="56">
        <f t="shared" si="30"/>
        <v>0</v>
      </c>
      <c r="AN77" s="56">
        <f t="shared" si="31"/>
        <v>12015.32</v>
      </c>
    </row>
    <row r="78" spans="1:40" ht="38.25" x14ac:dyDescent="0.2">
      <c r="A78" s="45" t="s">
        <v>904</v>
      </c>
      <c r="B78" s="44" t="s">
        <v>431</v>
      </c>
      <c r="C78" s="46" t="s">
        <v>6</v>
      </c>
      <c r="D78" s="205" t="s">
        <v>905</v>
      </c>
      <c r="E78" s="48">
        <v>1517425</v>
      </c>
      <c r="F78" s="50">
        <v>3.2982</v>
      </c>
      <c r="G78" s="50">
        <v>0</v>
      </c>
      <c r="H78" s="50">
        <f t="shared" si="22"/>
        <v>3.2982</v>
      </c>
      <c r="I78" s="50">
        <v>2.742</v>
      </c>
      <c r="J78" s="50">
        <v>6.0402000000000005</v>
      </c>
      <c r="K78" s="51">
        <f t="shared" si="16"/>
        <v>5004.7700000000004</v>
      </c>
      <c r="L78" s="52"/>
      <c r="M78" s="49">
        <f t="shared" si="17"/>
        <v>1517425</v>
      </c>
      <c r="N78" s="53">
        <v>0</v>
      </c>
      <c r="O78" s="47">
        <f t="shared" si="18"/>
        <v>0</v>
      </c>
      <c r="P78" s="47">
        <v>80348</v>
      </c>
      <c r="Q78" s="53">
        <v>0</v>
      </c>
      <c r="R78" s="47">
        <f t="shared" si="23"/>
        <v>0</v>
      </c>
      <c r="S78" s="47">
        <v>0</v>
      </c>
      <c r="T78" s="47">
        <f t="shared" si="24"/>
        <v>0</v>
      </c>
      <c r="U78" s="47">
        <v>0</v>
      </c>
      <c r="V78" s="54">
        <f t="shared" si="25"/>
        <v>0</v>
      </c>
      <c r="W78" s="52"/>
      <c r="X78" s="49">
        <f t="shared" si="19"/>
        <v>1517425</v>
      </c>
      <c r="Y78" s="55">
        <v>0</v>
      </c>
      <c r="Z78" s="56">
        <f t="shared" si="20"/>
        <v>1517425</v>
      </c>
      <c r="AA78" s="53">
        <v>0</v>
      </c>
      <c r="AB78" s="49">
        <f t="shared" si="21"/>
        <v>0</v>
      </c>
      <c r="AC78" s="49">
        <v>80348</v>
      </c>
      <c r="AD78" s="189">
        <v>0</v>
      </c>
      <c r="AE78" s="49">
        <f t="shared" si="26"/>
        <v>0</v>
      </c>
      <c r="AF78" s="47">
        <v>0</v>
      </c>
      <c r="AG78" s="47">
        <f t="shared" si="27"/>
        <v>0</v>
      </c>
      <c r="AH78" s="49">
        <v>0</v>
      </c>
      <c r="AI78" s="54">
        <f t="shared" si="28"/>
        <v>0</v>
      </c>
      <c r="AJ78" s="57"/>
      <c r="AK78" s="58">
        <f t="shared" si="29"/>
        <v>5004.7700000000004</v>
      </c>
      <c r="AL78" s="59" t="s">
        <v>1680</v>
      </c>
      <c r="AM78" s="56">
        <f t="shared" si="30"/>
        <v>0</v>
      </c>
      <c r="AN78" s="56">
        <f t="shared" si="31"/>
        <v>5004.7700000000004</v>
      </c>
    </row>
    <row r="79" spans="1:40" x14ac:dyDescent="0.2">
      <c r="A79" s="45" t="s">
        <v>906</v>
      </c>
      <c r="B79" s="44" t="s">
        <v>90</v>
      </c>
      <c r="C79" s="46" t="s">
        <v>6</v>
      </c>
      <c r="D79" s="205" t="s">
        <v>89</v>
      </c>
      <c r="E79" s="48">
        <v>477200</v>
      </c>
      <c r="F79" s="50">
        <v>0</v>
      </c>
      <c r="G79" s="50">
        <v>0</v>
      </c>
      <c r="H79" s="50">
        <f t="shared" si="22"/>
        <v>0</v>
      </c>
      <c r="I79" s="50">
        <v>0</v>
      </c>
      <c r="J79" s="50">
        <v>0</v>
      </c>
      <c r="K79" s="51">
        <f t="shared" si="16"/>
        <v>0</v>
      </c>
      <c r="L79" s="52"/>
      <c r="M79" s="49">
        <f t="shared" si="17"/>
        <v>477200</v>
      </c>
      <c r="N79" s="53">
        <v>0</v>
      </c>
      <c r="O79" s="47">
        <f t="shared" si="18"/>
        <v>0</v>
      </c>
      <c r="P79" s="47">
        <v>4400</v>
      </c>
      <c r="Q79" s="53">
        <v>0</v>
      </c>
      <c r="R79" s="47">
        <f t="shared" si="23"/>
        <v>0</v>
      </c>
      <c r="S79" s="47">
        <v>0</v>
      </c>
      <c r="T79" s="47">
        <f t="shared" si="24"/>
        <v>0</v>
      </c>
      <c r="U79" s="47">
        <v>0</v>
      </c>
      <c r="V79" s="54">
        <f t="shared" si="25"/>
        <v>0</v>
      </c>
      <c r="W79" s="52"/>
      <c r="X79" s="49">
        <f t="shared" si="19"/>
        <v>477200</v>
      </c>
      <c r="Y79" s="55">
        <v>0</v>
      </c>
      <c r="Z79" s="56">
        <f t="shared" si="20"/>
        <v>477200</v>
      </c>
      <c r="AA79" s="53">
        <v>0</v>
      </c>
      <c r="AB79" s="49">
        <f t="shared" si="21"/>
        <v>0</v>
      </c>
      <c r="AC79" s="49">
        <v>4400</v>
      </c>
      <c r="AD79" s="189">
        <v>0</v>
      </c>
      <c r="AE79" s="49">
        <f t="shared" si="26"/>
        <v>0</v>
      </c>
      <c r="AF79" s="47">
        <v>0</v>
      </c>
      <c r="AG79" s="47">
        <f t="shared" si="27"/>
        <v>0</v>
      </c>
      <c r="AH79" s="49">
        <v>0</v>
      </c>
      <c r="AI79" s="54">
        <f t="shared" si="28"/>
        <v>0</v>
      </c>
      <c r="AJ79" s="57"/>
      <c r="AK79" s="58">
        <f t="shared" si="29"/>
        <v>0</v>
      </c>
      <c r="AL79" s="59" t="s">
        <v>1573</v>
      </c>
      <c r="AM79" s="56">
        <f t="shared" si="30"/>
        <v>0</v>
      </c>
      <c r="AN79" s="56">
        <f t="shared" si="31"/>
        <v>0</v>
      </c>
    </row>
    <row r="80" spans="1:40" s="60" customFormat="1" ht="25.5" x14ac:dyDescent="0.2">
      <c r="A80" s="45" t="s">
        <v>907</v>
      </c>
      <c r="B80" s="44" t="s">
        <v>124</v>
      </c>
      <c r="C80" s="46" t="s">
        <v>6</v>
      </c>
      <c r="D80" s="205" t="s">
        <v>908</v>
      </c>
      <c r="E80" s="48">
        <v>7568552</v>
      </c>
      <c r="F80" s="50">
        <v>2.2999999999999998</v>
      </c>
      <c r="G80" s="50">
        <v>0</v>
      </c>
      <c r="H80" s="50">
        <f t="shared" si="22"/>
        <v>2.2999999999999998</v>
      </c>
      <c r="I80" s="50">
        <v>0.84</v>
      </c>
      <c r="J80" s="50">
        <v>3.1399999999999997</v>
      </c>
      <c r="K80" s="51">
        <f t="shared" si="16"/>
        <v>17407.669999999998</v>
      </c>
      <c r="L80" s="52"/>
      <c r="M80" s="49">
        <f t="shared" si="17"/>
        <v>7568552</v>
      </c>
      <c r="N80" s="53">
        <v>0</v>
      </c>
      <c r="O80" s="47">
        <f t="shared" si="18"/>
        <v>0</v>
      </c>
      <c r="P80" s="47">
        <v>-27000</v>
      </c>
      <c r="Q80" s="53">
        <v>0</v>
      </c>
      <c r="R80" s="47">
        <f t="shared" si="23"/>
        <v>0</v>
      </c>
      <c r="S80" s="47">
        <v>0</v>
      </c>
      <c r="T80" s="47">
        <f t="shared" si="24"/>
        <v>0</v>
      </c>
      <c r="U80" s="47">
        <v>0</v>
      </c>
      <c r="V80" s="54">
        <f t="shared" si="25"/>
        <v>0</v>
      </c>
      <c r="W80" s="52"/>
      <c r="X80" s="49">
        <f t="shared" si="19"/>
        <v>7568552</v>
      </c>
      <c r="Y80" s="55">
        <v>0</v>
      </c>
      <c r="Z80" s="56">
        <f t="shared" si="20"/>
        <v>7568552</v>
      </c>
      <c r="AA80" s="53">
        <v>0</v>
      </c>
      <c r="AB80" s="49">
        <f t="shared" si="21"/>
        <v>0</v>
      </c>
      <c r="AC80" s="49">
        <v>-27000</v>
      </c>
      <c r="AD80" s="189">
        <v>0</v>
      </c>
      <c r="AE80" s="49">
        <f t="shared" si="26"/>
        <v>0</v>
      </c>
      <c r="AF80" s="47">
        <v>0</v>
      </c>
      <c r="AG80" s="47">
        <f t="shared" si="27"/>
        <v>0</v>
      </c>
      <c r="AH80" s="49">
        <v>0</v>
      </c>
      <c r="AI80" s="54">
        <f t="shared" si="28"/>
        <v>0</v>
      </c>
      <c r="AJ80" s="57"/>
      <c r="AK80" s="58">
        <f t="shared" si="29"/>
        <v>17407.669999999998</v>
      </c>
      <c r="AL80" s="59" t="s">
        <v>1679</v>
      </c>
      <c r="AM80" s="56">
        <f t="shared" si="30"/>
        <v>17407.669999999998</v>
      </c>
      <c r="AN80" s="56">
        <f t="shared" si="31"/>
        <v>0</v>
      </c>
    </row>
    <row r="81" spans="1:40" s="60" customFormat="1" ht="25.5" x14ac:dyDescent="0.2">
      <c r="A81" s="45" t="s">
        <v>909</v>
      </c>
      <c r="B81" s="44" t="s">
        <v>125</v>
      </c>
      <c r="C81" s="46" t="s">
        <v>6</v>
      </c>
      <c r="D81" s="205" t="s">
        <v>908</v>
      </c>
      <c r="E81" s="48">
        <v>1721062</v>
      </c>
      <c r="F81" s="50">
        <v>0</v>
      </c>
      <c r="G81" s="50">
        <v>3.85</v>
      </c>
      <c r="H81" s="50">
        <f t="shared" si="22"/>
        <v>3.85</v>
      </c>
      <c r="I81" s="50">
        <v>0</v>
      </c>
      <c r="J81" s="50">
        <v>3.85</v>
      </c>
      <c r="K81" s="51">
        <f t="shared" si="16"/>
        <v>6626.09</v>
      </c>
      <c r="L81" s="52"/>
      <c r="M81" s="49">
        <f t="shared" si="17"/>
        <v>1721062</v>
      </c>
      <c r="N81" s="53">
        <v>0</v>
      </c>
      <c r="O81" s="47">
        <f t="shared" si="18"/>
        <v>0</v>
      </c>
      <c r="P81" s="47">
        <v>32600</v>
      </c>
      <c r="Q81" s="53">
        <v>0</v>
      </c>
      <c r="R81" s="47">
        <f t="shared" si="23"/>
        <v>0</v>
      </c>
      <c r="S81" s="47">
        <v>0</v>
      </c>
      <c r="T81" s="47">
        <f t="shared" si="24"/>
        <v>0</v>
      </c>
      <c r="U81" s="47">
        <v>0</v>
      </c>
      <c r="V81" s="54">
        <f t="shared" si="25"/>
        <v>0</v>
      </c>
      <c r="W81" s="52"/>
      <c r="X81" s="49">
        <f t="shared" si="19"/>
        <v>1721062</v>
      </c>
      <c r="Y81" s="55">
        <v>0</v>
      </c>
      <c r="Z81" s="56">
        <f t="shared" si="20"/>
        <v>1721062</v>
      </c>
      <c r="AA81" s="53">
        <v>0</v>
      </c>
      <c r="AB81" s="49">
        <f t="shared" si="21"/>
        <v>0</v>
      </c>
      <c r="AC81" s="49">
        <v>32600</v>
      </c>
      <c r="AD81" s="189">
        <v>0</v>
      </c>
      <c r="AE81" s="49">
        <f t="shared" si="26"/>
        <v>0</v>
      </c>
      <c r="AF81" s="47">
        <v>0</v>
      </c>
      <c r="AG81" s="47">
        <f t="shared" si="27"/>
        <v>0</v>
      </c>
      <c r="AH81" s="49">
        <v>0</v>
      </c>
      <c r="AI81" s="54">
        <f t="shared" si="28"/>
        <v>0</v>
      </c>
      <c r="AJ81" s="57"/>
      <c r="AK81" s="58">
        <f t="shared" si="29"/>
        <v>6626.09</v>
      </c>
      <c r="AL81" s="59" t="s">
        <v>1680</v>
      </c>
      <c r="AM81" s="56">
        <f t="shared" si="30"/>
        <v>0</v>
      </c>
      <c r="AN81" s="56">
        <f t="shared" si="31"/>
        <v>6626.09</v>
      </c>
    </row>
    <row r="82" spans="1:40" ht="25.5" x14ac:dyDescent="0.2">
      <c r="A82" s="45" t="s">
        <v>910</v>
      </c>
      <c r="B82" s="44" t="s">
        <v>177</v>
      </c>
      <c r="C82" s="46" t="s">
        <v>6</v>
      </c>
      <c r="D82" s="205" t="s">
        <v>908</v>
      </c>
      <c r="E82" s="48">
        <v>13297700</v>
      </c>
      <c r="F82" s="50">
        <v>3</v>
      </c>
      <c r="G82" s="50">
        <v>0</v>
      </c>
      <c r="H82" s="50">
        <f t="shared" si="22"/>
        <v>3</v>
      </c>
      <c r="I82" s="50">
        <v>0.5</v>
      </c>
      <c r="J82" s="50">
        <v>3.5</v>
      </c>
      <c r="K82" s="51">
        <f t="shared" si="16"/>
        <v>39893.1</v>
      </c>
      <c r="L82" s="52"/>
      <c r="M82" s="49">
        <f t="shared" si="17"/>
        <v>13297700</v>
      </c>
      <c r="N82" s="53">
        <v>0</v>
      </c>
      <c r="O82" s="47">
        <f t="shared" si="18"/>
        <v>0</v>
      </c>
      <c r="P82" s="47">
        <v>-7670</v>
      </c>
      <c r="Q82" s="53">
        <v>0</v>
      </c>
      <c r="R82" s="47">
        <f t="shared" si="23"/>
        <v>0</v>
      </c>
      <c r="S82" s="47">
        <v>0</v>
      </c>
      <c r="T82" s="47">
        <f t="shared" si="24"/>
        <v>0</v>
      </c>
      <c r="U82" s="47">
        <v>0</v>
      </c>
      <c r="V82" s="54">
        <f t="shared" si="25"/>
        <v>0</v>
      </c>
      <c r="W82" s="52"/>
      <c r="X82" s="49">
        <f t="shared" si="19"/>
        <v>13297700</v>
      </c>
      <c r="Y82" s="55">
        <v>0</v>
      </c>
      <c r="Z82" s="56">
        <f t="shared" si="20"/>
        <v>13297700</v>
      </c>
      <c r="AA82" s="53">
        <v>0</v>
      </c>
      <c r="AB82" s="49">
        <f t="shared" si="21"/>
        <v>0</v>
      </c>
      <c r="AC82" s="49">
        <v>-7670</v>
      </c>
      <c r="AD82" s="189">
        <v>0</v>
      </c>
      <c r="AE82" s="49">
        <f t="shared" si="26"/>
        <v>0</v>
      </c>
      <c r="AF82" s="47">
        <v>0</v>
      </c>
      <c r="AG82" s="47">
        <f t="shared" si="27"/>
        <v>0</v>
      </c>
      <c r="AH82" s="49">
        <v>0</v>
      </c>
      <c r="AI82" s="54">
        <f t="shared" si="28"/>
        <v>0</v>
      </c>
      <c r="AJ82" s="57"/>
      <c r="AK82" s="58">
        <f t="shared" si="29"/>
        <v>39893.1</v>
      </c>
      <c r="AL82" s="59" t="s">
        <v>1679</v>
      </c>
      <c r="AM82" s="56">
        <f t="shared" si="30"/>
        <v>39893.1</v>
      </c>
      <c r="AN82" s="56">
        <f t="shared" si="31"/>
        <v>0</v>
      </c>
    </row>
    <row r="83" spans="1:40" ht="25.5" x14ac:dyDescent="0.2">
      <c r="A83" s="45" t="s">
        <v>911</v>
      </c>
      <c r="B83" s="44" t="s">
        <v>241</v>
      </c>
      <c r="C83" s="46" t="s">
        <v>6</v>
      </c>
      <c r="D83" s="205" t="s">
        <v>908</v>
      </c>
      <c r="E83" s="48">
        <v>9999300</v>
      </c>
      <c r="F83" s="50">
        <v>0</v>
      </c>
      <c r="G83" s="50">
        <v>0</v>
      </c>
      <c r="H83" s="50">
        <f t="shared" si="22"/>
        <v>0</v>
      </c>
      <c r="I83" s="50">
        <v>0</v>
      </c>
      <c r="J83" s="50">
        <v>0</v>
      </c>
      <c r="K83" s="51">
        <f t="shared" si="16"/>
        <v>0</v>
      </c>
      <c r="L83" s="52"/>
      <c r="M83" s="49">
        <f t="shared" si="17"/>
        <v>9999300</v>
      </c>
      <c r="N83" s="53">
        <v>0.39379999999999998</v>
      </c>
      <c r="O83" s="47">
        <f t="shared" si="18"/>
        <v>3937.72</v>
      </c>
      <c r="P83" s="47">
        <v>19050</v>
      </c>
      <c r="Q83" s="53">
        <v>0.39429999999999998</v>
      </c>
      <c r="R83" s="47">
        <f t="shared" si="23"/>
        <v>7.51</v>
      </c>
      <c r="S83" s="47">
        <v>3576.81</v>
      </c>
      <c r="T83" s="47">
        <f t="shared" si="24"/>
        <v>7.51</v>
      </c>
      <c r="U83" s="47">
        <v>0</v>
      </c>
      <c r="V83" s="54">
        <f t="shared" si="25"/>
        <v>3945.23</v>
      </c>
      <c r="W83" s="52"/>
      <c r="X83" s="49">
        <f t="shared" si="19"/>
        <v>9999300</v>
      </c>
      <c r="Y83" s="55">
        <v>0</v>
      </c>
      <c r="Z83" s="56">
        <f t="shared" si="20"/>
        <v>9999300</v>
      </c>
      <c r="AA83" s="53">
        <v>0</v>
      </c>
      <c r="AB83" s="49">
        <f t="shared" si="21"/>
        <v>0</v>
      </c>
      <c r="AC83" s="49">
        <v>19050</v>
      </c>
      <c r="AD83" s="189">
        <v>0</v>
      </c>
      <c r="AE83" s="49">
        <f t="shared" si="26"/>
        <v>0</v>
      </c>
      <c r="AF83" s="47">
        <v>0</v>
      </c>
      <c r="AG83" s="47">
        <f t="shared" si="27"/>
        <v>0</v>
      </c>
      <c r="AH83" s="49">
        <v>0</v>
      </c>
      <c r="AI83" s="54">
        <f t="shared" si="28"/>
        <v>0</v>
      </c>
      <c r="AJ83" s="57"/>
      <c r="AK83" s="58">
        <f t="shared" si="29"/>
        <v>3945.23</v>
      </c>
      <c r="AL83" s="59" t="s">
        <v>1679</v>
      </c>
      <c r="AM83" s="56">
        <f t="shared" si="30"/>
        <v>3945.23</v>
      </c>
      <c r="AN83" s="56">
        <f t="shared" si="31"/>
        <v>0</v>
      </c>
    </row>
    <row r="84" spans="1:40" ht="25.5" x14ac:dyDescent="0.2">
      <c r="A84" s="45" t="s">
        <v>912</v>
      </c>
      <c r="B84" s="44" t="s">
        <v>182</v>
      </c>
      <c r="C84" s="46" t="s">
        <v>6</v>
      </c>
      <c r="D84" s="205" t="s">
        <v>913</v>
      </c>
      <c r="E84" s="48">
        <v>2819680</v>
      </c>
      <c r="F84" s="50">
        <v>0</v>
      </c>
      <c r="G84" s="50">
        <v>0</v>
      </c>
      <c r="H84" s="50">
        <f t="shared" si="22"/>
        <v>0</v>
      </c>
      <c r="I84" s="50">
        <v>0</v>
      </c>
      <c r="J84" s="50">
        <v>0</v>
      </c>
      <c r="K84" s="51">
        <f t="shared" si="16"/>
        <v>0</v>
      </c>
      <c r="L84" s="52"/>
      <c r="M84" s="49">
        <f t="shared" si="17"/>
        <v>2819680</v>
      </c>
      <c r="N84" s="53">
        <v>0.56010000000000004</v>
      </c>
      <c r="O84" s="47">
        <f t="shared" si="18"/>
        <v>1579.3</v>
      </c>
      <c r="P84" s="47">
        <v>-16366</v>
      </c>
      <c r="Q84" s="53">
        <v>0.56030000000000002</v>
      </c>
      <c r="R84" s="47">
        <f t="shared" si="23"/>
        <v>-9.17</v>
      </c>
      <c r="S84" s="47">
        <v>1710.72</v>
      </c>
      <c r="T84" s="47">
        <f t="shared" si="24"/>
        <v>-9.17</v>
      </c>
      <c r="U84" s="47">
        <v>0</v>
      </c>
      <c r="V84" s="54">
        <f t="shared" si="25"/>
        <v>1570.13</v>
      </c>
      <c r="W84" s="52"/>
      <c r="X84" s="49">
        <f t="shared" si="19"/>
        <v>2819680</v>
      </c>
      <c r="Y84" s="55">
        <v>0</v>
      </c>
      <c r="Z84" s="56">
        <f t="shared" si="20"/>
        <v>2819680</v>
      </c>
      <c r="AA84" s="53">
        <v>0</v>
      </c>
      <c r="AB84" s="49">
        <f t="shared" si="21"/>
        <v>0</v>
      </c>
      <c r="AC84" s="49">
        <v>-16366</v>
      </c>
      <c r="AD84" s="189">
        <v>0</v>
      </c>
      <c r="AE84" s="49">
        <f t="shared" si="26"/>
        <v>0</v>
      </c>
      <c r="AF84" s="47">
        <v>0</v>
      </c>
      <c r="AG84" s="47">
        <f t="shared" si="27"/>
        <v>0</v>
      </c>
      <c r="AH84" s="49">
        <v>0</v>
      </c>
      <c r="AI84" s="54">
        <f t="shared" si="28"/>
        <v>0</v>
      </c>
      <c r="AJ84" s="57"/>
      <c r="AK84" s="58">
        <f t="shared" si="29"/>
        <v>1570.13</v>
      </c>
      <c r="AL84" s="59" t="s">
        <v>1679</v>
      </c>
      <c r="AM84" s="56">
        <f t="shared" si="30"/>
        <v>1570.13</v>
      </c>
      <c r="AN84" s="56">
        <f t="shared" si="31"/>
        <v>0</v>
      </c>
    </row>
    <row r="85" spans="1:40" x14ac:dyDescent="0.2">
      <c r="A85" s="45" t="s">
        <v>914</v>
      </c>
      <c r="B85" s="44" t="s">
        <v>355</v>
      </c>
      <c r="C85" s="46" t="s">
        <v>6</v>
      </c>
      <c r="D85" s="205" t="s">
        <v>179</v>
      </c>
      <c r="E85" s="48">
        <v>-204300</v>
      </c>
      <c r="F85" s="50">
        <v>0</v>
      </c>
      <c r="G85" s="50">
        <v>0</v>
      </c>
      <c r="H85" s="50">
        <f t="shared" si="22"/>
        <v>0</v>
      </c>
      <c r="I85" s="50">
        <v>2.65</v>
      </c>
      <c r="J85" s="50">
        <v>2.65</v>
      </c>
      <c r="K85" s="51">
        <f t="shared" si="16"/>
        <v>0</v>
      </c>
      <c r="L85" s="52"/>
      <c r="M85" s="49">
        <f t="shared" si="17"/>
        <v>-204300</v>
      </c>
      <c r="N85" s="53">
        <v>0</v>
      </c>
      <c r="O85" s="47">
        <f t="shared" si="18"/>
        <v>0</v>
      </c>
      <c r="P85" s="47">
        <v>32881</v>
      </c>
      <c r="Q85" s="53">
        <v>0</v>
      </c>
      <c r="R85" s="47">
        <f t="shared" si="23"/>
        <v>0</v>
      </c>
      <c r="S85" s="47">
        <v>0</v>
      </c>
      <c r="T85" s="47">
        <f t="shared" si="24"/>
        <v>0</v>
      </c>
      <c r="U85" s="47">
        <v>0</v>
      </c>
      <c r="V85" s="54">
        <f t="shared" si="25"/>
        <v>0</v>
      </c>
      <c r="W85" s="52"/>
      <c r="X85" s="49">
        <f t="shared" si="19"/>
        <v>-204300</v>
      </c>
      <c r="Y85" s="55">
        <v>0</v>
      </c>
      <c r="Z85" s="56">
        <f t="shared" si="20"/>
        <v>-204300</v>
      </c>
      <c r="AA85" s="53">
        <v>0</v>
      </c>
      <c r="AB85" s="49">
        <f t="shared" si="21"/>
        <v>0</v>
      </c>
      <c r="AC85" s="49">
        <v>32881</v>
      </c>
      <c r="AD85" s="189">
        <v>0</v>
      </c>
      <c r="AE85" s="49">
        <f t="shared" si="26"/>
        <v>0</v>
      </c>
      <c r="AF85" s="47">
        <v>0</v>
      </c>
      <c r="AG85" s="47">
        <f t="shared" si="27"/>
        <v>0</v>
      </c>
      <c r="AH85" s="49">
        <v>0</v>
      </c>
      <c r="AI85" s="54">
        <f t="shared" si="28"/>
        <v>0</v>
      </c>
      <c r="AJ85" s="57"/>
      <c r="AK85" s="58">
        <f t="shared" si="29"/>
        <v>0</v>
      </c>
      <c r="AL85" s="59" t="s">
        <v>1573</v>
      </c>
      <c r="AM85" s="56">
        <f t="shared" si="30"/>
        <v>0</v>
      </c>
      <c r="AN85" s="56">
        <f t="shared" si="31"/>
        <v>0</v>
      </c>
    </row>
    <row r="86" spans="1:40" ht="25.5" x14ac:dyDescent="0.2">
      <c r="A86" s="45" t="s">
        <v>915</v>
      </c>
      <c r="B86" s="44" t="s">
        <v>419</v>
      </c>
      <c r="C86" s="46" t="s">
        <v>6</v>
      </c>
      <c r="D86" s="205" t="s">
        <v>916</v>
      </c>
      <c r="E86" s="48">
        <v>105850</v>
      </c>
      <c r="F86" s="50">
        <v>0</v>
      </c>
      <c r="G86" s="50">
        <v>0</v>
      </c>
      <c r="H86" s="50">
        <f t="shared" si="22"/>
        <v>0</v>
      </c>
      <c r="I86" s="50">
        <v>0</v>
      </c>
      <c r="J86" s="50">
        <v>0</v>
      </c>
      <c r="K86" s="51">
        <f t="shared" si="16"/>
        <v>0</v>
      </c>
      <c r="L86" s="52"/>
      <c r="M86" s="49">
        <f t="shared" si="17"/>
        <v>105850</v>
      </c>
      <c r="N86" s="53">
        <v>0.74619999999999997</v>
      </c>
      <c r="O86" s="47">
        <f t="shared" si="18"/>
        <v>78.989999999999995</v>
      </c>
      <c r="P86" s="47">
        <v>-86100</v>
      </c>
      <c r="Q86" s="53">
        <v>0.75</v>
      </c>
      <c r="R86" s="47">
        <f t="shared" si="23"/>
        <v>-64.58</v>
      </c>
      <c r="S86" s="47">
        <v>467.93</v>
      </c>
      <c r="T86" s="47">
        <f t="shared" si="24"/>
        <v>-64.58</v>
      </c>
      <c r="U86" s="47">
        <v>0</v>
      </c>
      <c r="V86" s="54">
        <f t="shared" si="25"/>
        <v>14.41</v>
      </c>
      <c r="W86" s="52"/>
      <c r="X86" s="49">
        <f t="shared" si="19"/>
        <v>105850</v>
      </c>
      <c r="Y86" s="55">
        <v>0</v>
      </c>
      <c r="Z86" s="56">
        <f t="shared" si="20"/>
        <v>105850</v>
      </c>
      <c r="AA86" s="53">
        <v>0</v>
      </c>
      <c r="AB86" s="49">
        <f t="shared" si="21"/>
        <v>0</v>
      </c>
      <c r="AC86" s="49">
        <v>-86100</v>
      </c>
      <c r="AD86" s="189">
        <v>0</v>
      </c>
      <c r="AE86" s="49">
        <f t="shared" si="26"/>
        <v>0</v>
      </c>
      <c r="AF86" s="47">
        <v>0</v>
      </c>
      <c r="AG86" s="47">
        <f t="shared" si="27"/>
        <v>0</v>
      </c>
      <c r="AH86" s="49">
        <v>0</v>
      </c>
      <c r="AI86" s="54">
        <f t="shared" si="28"/>
        <v>0</v>
      </c>
      <c r="AJ86" s="57"/>
      <c r="AK86" s="58">
        <f t="shared" si="29"/>
        <v>14.41</v>
      </c>
      <c r="AL86" s="59" t="s">
        <v>1679</v>
      </c>
      <c r="AM86" s="56">
        <f t="shared" si="30"/>
        <v>14.41</v>
      </c>
      <c r="AN86" s="56">
        <f t="shared" si="31"/>
        <v>0</v>
      </c>
    </row>
    <row r="87" spans="1:40" x14ac:dyDescent="0.2">
      <c r="A87" s="45" t="s">
        <v>917</v>
      </c>
      <c r="B87" s="44" t="s">
        <v>674</v>
      </c>
      <c r="C87" s="46" t="s">
        <v>6</v>
      </c>
      <c r="D87" s="205" t="s">
        <v>179</v>
      </c>
      <c r="E87" s="48">
        <v>421400</v>
      </c>
      <c r="F87" s="50">
        <v>0</v>
      </c>
      <c r="G87" s="50">
        <v>0</v>
      </c>
      <c r="H87" s="50">
        <f t="shared" si="22"/>
        <v>0</v>
      </c>
      <c r="I87" s="50">
        <v>0</v>
      </c>
      <c r="J87" s="50">
        <v>0</v>
      </c>
      <c r="K87" s="51">
        <f t="shared" si="16"/>
        <v>0</v>
      </c>
      <c r="L87" s="52"/>
      <c r="M87" s="49">
        <f t="shared" si="17"/>
        <v>421400</v>
      </c>
      <c r="N87" s="53">
        <v>0</v>
      </c>
      <c r="O87" s="47">
        <f t="shared" si="18"/>
        <v>0</v>
      </c>
      <c r="P87" s="47">
        <v>-47150</v>
      </c>
      <c r="Q87" s="53">
        <v>0</v>
      </c>
      <c r="R87" s="47">
        <f t="shared" si="23"/>
        <v>0</v>
      </c>
      <c r="S87" s="47">
        <v>0</v>
      </c>
      <c r="T87" s="47">
        <f t="shared" si="24"/>
        <v>0</v>
      </c>
      <c r="U87" s="47">
        <v>0</v>
      </c>
      <c r="V87" s="54">
        <f t="shared" si="25"/>
        <v>0</v>
      </c>
      <c r="W87" s="52"/>
      <c r="X87" s="49">
        <f t="shared" si="19"/>
        <v>421400</v>
      </c>
      <c r="Y87" s="55">
        <v>0</v>
      </c>
      <c r="Z87" s="56">
        <f t="shared" si="20"/>
        <v>421400</v>
      </c>
      <c r="AA87" s="53">
        <v>0</v>
      </c>
      <c r="AB87" s="49">
        <f t="shared" si="21"/>
        <v>0</v>
      </c>
      <c r="AC87" s="49">
        <v>-47150</v>
      </c>
      <c r="AD87" s="189">
        <v>0</v>
      </c>
      <c r="AE87" s="49">
        <f t="shared" si="26"/>
        <v>0</v>
      </c>
      <c r="AF87" s="47">
        <v>0</v>
      </c>
      <c r="AG87" s="47">
        <f t="shared" si="27"/>
        <v>0</v>
      </c>
      <c r="AH87" s="49">
        <v>0</v>
      </c>
      <c r="AI87" s="54">
        <f t="shared" si="28"/>
        <v>0</v>
      </c>
      <c r="AJ87" s="57"/>
      <c r="AK87" s="58">
        <f t="shared" si="29"/>
        <v>0</v>
      </c>
      <c r="AL87" s="59" t="s">
        <v>1573</v>
      </c>
      <c r="AM87" s="56">
        <f t="shared" si="30"/>
        <v>0</v>
      </c>
      <c r="AN87" s="56">
        <f t="shared" si="31"/>
        <v>0</v>
      </c>
    </row>
    <row r="88" spans="1:40" ht="38.25" x14ac:dyDescent="0.2">
      <c r="A88" s="45" t="s">
        <v>707</v>
      </c>
      <c r="B88" s="44" t="s">
        <v>243</v>
      </c>
      <c r="C88" s="46" t="s">
        <v>29</v>
      </c>
      <c r="D88" s="205" t="s">
        <v>708</v>
      </c>
      <c r="E88" s="48">
        <v>26604764</v>
      </c>
      <c r="F88" s="50">
        <v>0</v>
      </c>
      <c r="G88" s="50">
        <v>0</v>
      </c>
      <c r="H88" s="50">
        <f t="shared" si="22"/>
        <v>0</v>
      </c>
      <c r="I88" s="50">
        <v>0</v>
      </c>
      <c r="J88" s="50">
        <v>0</v>
      </c>
      <c r="K88" s="51">
        <f t="shared" si="16"/>
        <v>0</v>
      </c>
      <c r="L88" s="52"/>
      <c r="M88" s="49">
        <f t="shared" si="17"/>
        <v>26604764</v>
      </c>
      <c r="N88" s="53">
        <v>0</v>
      </c>
      <c r="O88" s="47">
        <f t="shared" si="18"/>
        <v>0</v>
      </c>
      <c r="P88" s="47">
        <v>420683</v>
      </c>
      <c r="Q88" s="53">
        <v>0</v>
      </c>
      <c r="R88" s="47">
        <f t="shared" si="23"/>
        <v>0</v>
      </c>
      <c r="S88" s="47">
        <v>0</v>
      </c>
      <c r="T88" s="47">
        <f t="shared" si="24"/>
        <v>0</v>
      </c>
      <c r="U88" s="47">
        <v>0</v>
      </c>
      <c r="V88" s="54">
        <f t="shared" si="25"/>
        <v>0</v>
      </c>
      <c r="W88" s="52"/>
      <c r="X88" s="49">
        <f t="shared" si="19"/>
        <v>26604764</v>
      </c>
      <c r="Y88" s="55">
        <v>0</v>
      </c>
      <c r="Z88" s="56">
        <f t="shared" si="20"/>
        <v>26604764</v>
      </c>
      <c r="AA88" s="53">
        <v>0</v>
      </c>
      <c r="AB88" s="49">
        <f t="shared" si="21"/>
        <v>0</v>
      </c>
      <c r="AC88" s="49">
        <v>420683</v>
      </c>
      <c r="AD88" s="189">
        <v>0</v>
      </c>
      <c r="AE88" s="49">
        <f t="shared" si="26"/>
        <v>0</v>
      </c>
      <c r="AF88" s="47">
        <v>0</v>
      </c>
      <c r="AG88" s="47">
        <f t="shared" si="27"/>
        <v>0</v>
      </c>
      <c r="AH88" s="49">
        <v>0</v>
      </c>
      <c r="AI88" s="54">
        <f t="shared" si="28"/>
        <v>0</v>
      </c>
      <c r="AJ88" s="57"/>
      <c r="AK88" s="58">
        <f t="shared" si="29"/>
        <v>0</v>
      </c>
      <c r="AL88" s="59" t="s">
        <v>1573</v>
      </c>
      <c r="AM88" s="56">
        <f t="shared" si="30"/>
        <v>0</v>
      </c>
      <c r="AN88" s="56">
        <f t="shared" si="31"/>
        <v>0</v>
      </c>
    </row>
    <row r="89" spans="1:40" x14ac:dyDescent="0.2">
      <c r="A89" s="45" t="s">
        <v>918</v>
      </c>
      <c r="B89" s="44" t="s">
        <v>580</v>
      </c>
      <c r="C89" s="46" t="s">
        <v>6</v>
      </c>
      <c r="D89" s="205" t="s">
        <v>137</v>
      </c>
      <c r="E89" s="48">
        <v>3477750</v>
      </c>
      <c r="F89" s="50">
        <v>0</v>
      </c>
      <c r="G89" s="50">
        <v>1.76</v>
      </c>
      <c r="H89" s="50">
        <f t="shared" si="22"/>
        <v>1.76</v>
      </c>
      <c r="I89" s="50">
        <v>0.72</v>
      </c>
      <c r="J89" s="50">
        <v>2.48</v>
      </c>
      <c r="K89" s="51">
        <f t="shared" si="16"/>
        <v>6120.84</v>
      </c>
      <c r="L89" s="52"/>
      <c r="M89" s="49">
        <f t="shared" si="17"/>
        <v>3477750</v>
      </c>
      <c r="N89" s="53">
        <v>0</v>
      </c>
      <c r="O89" s="47">
        <f t="shared" si="18"/>
        <v>0</v>
      </c>
      <c r="P89" s="47">
        <v>38824</v>
      </c>
      <c r="Q89" s="53">
        <v>0</v>
      </c>
      <c r="R89" s="47">
        <f t="shared" si="23"/>
        <v>0</v>
      </c>
      <c r="S89" s="47">
        <v>0</v>
      </c>
      <c r="T89" s="47">
        <f t="shared" si="24"/>
        <v>0</v>
      </c>
      <c r="U89" s="47">
        <v>0</v>
      </c>
      <c r="V89" s="54">
        <f t="shared" si="25"/>
        <v>0</v>
      </c>
      <c r="W89" s="52"/>
      <c r="X89" s="49">
        <f t="shared" si="19"/>
        <v>3477750</v>
      </c>
      <c r="Y89" s="55">
        <v>0</v>
      </c>
      <c r="Z89" s="56">
        <f t="shared" si="20"/>
        <v>3477750</v>
      </c>
      <c r="AA89" s="53">
        <v>0</v>
      </c>
      <c r="AB89" s="49">
        <f t="shared" si="21"/>
        <v>0</v>
      </c>
      <c r="AC89" s="49">
        <v>38824</v>
      </c>
      <c r="AD89" s="189">
        <v>0</v>
      </c>
      <c r="AE89" s="49">
        <f t="shared" si="26"/>
        <v>0</v>
      </c>
      <c r="AF89" s="47">
        <v>0</v>
      </c>
      <c r="AG89" s="47">
        <f t="shared" si="27"/>
        <v>0</v>
      </c>
      <c r="AH89" s="49">
        <v>0</v>
      </c>
      <c r="AI89" s="54">
        <f t="shared" si="28"/>
        <v>0</v>
      </c>
      <c r="AJ89" s="57"/>
      <c r="AK89" s="58">
        <f t="shared" si="29"/>
        <v>6120.84</v>
      </c>
      <c r="AL89" s="59" t="s">
        <v>1679</v>
      </c>
      <c r="AM89" s="56">
        <f t="shared" si="30"/>
        <v>6120.84</v>
      </c>
      <c r="AN89" s="56">
        <f t="shared" si="31"/>
        <v>0</v>
      </c>
    </row>
    <row r="90" spans="1:40" x14ac:dyDescent="0.2">
      <c r="A90" s="45" t="s">
        <v>919</v>
      </c>
      <c r="B90" s="44" t="s">
        <v>228</v>
      </c>
      <c r="C90" s="46" t="s">
        <v>6</v>
      </c>
      <c r="D90" s="205" t="s">
        <v>137</v>
      </c>
      <c r="E90" s="48">
        <v>1344900</v>
      </c>
      <c r="F90" s="50">
        <v>0</v>
      </c>
      <c r="G90" s="50">
        <v>0</v>
      </c>
      <c r="H90" s="50">
        <f t="shared" si="22"/>
        <v>0</v>
      </c>
      <c r="I90" s="50">
        <v>2.02</v>
      </c>
      <c r="J90" s="50">
        <v>2.02</v>
      </c>
      <c r="K90" s="51">
        <f t="shared" si="16"/>
        <v>0</v>
      </c>
      <c r="L90" s="52"/>
      <c r="M90" s="49">
        <f t="shared" si="17"/>
        <v>1344900</v>
      </c>
      <c r="N90" s="53">
        <v>0</v>
      </c>
      <c r="O90" s="47">
        <f t="shared" si="18"/>
        <v>0</v>
      </c>
      <c r="P90" s="47">
        <v>205700</v>
      </c>
      <c r="Q90" s="53">
        <v>0</v>
      </c>
      <c r="R90" s="47">
        <f t="shared" si="23"/>
        <v>0</v>
      </c>
      <c r="S90" s="47">
        <v>0</v>
      </c>
      <c r="T90" s="47">
        <f t="shared" si="24"/>
        <v>0</v>
      </c>
      <c r="U90" s="47">
        <v>0</v>
      </c>
      <c r="V90" s="54">
        <f t="shared" si="25"/>
        <v>0</v>
      </c>
      <c r="W90" s="52"/>
      <c r="X90" s="49">
        <f t="shared" si="19"/>
        <v>1344900</v>
      </c>
      <c r="Y90" s="55">
        <v>0</v>
      </c>
      <c r="Z90" s="56">
        <f t="shared" si="20"/>
        <v>1344900</v>
      </c>
      <c r="AA90" s="53">
        <v>0</v>
      </c>
      <c r="AB90" s="49">
        <f t="shared" si="21"/>
        <v>0</v>
      </c>
      <c r="AC90" s="49">
        <v>205700</v>
      </c>
      <c r="AD90" s="189">
        <v>0</v>
      </c>
      <c r="AE90" s="49">
        <f t="shared" si="26"/>
        <v>0</v>
      </c>
      <c r="AF90" s="47">
        <v>0</v>
      </c>
      <c r="AG90" s="47">
        <f t="shared" si="27"/>
        <v>0</v>
      </c>
      <c r="AH90" s="49">
        <v>0</v>
      </c>
      <c r="AI90" s="54">
        <f t="shared" si="28"/>
        <v>0</v>
      </c>
      <c r="AJ90" s="57"/>
      <c r="AK90" s="58">
        <f t="shared" si="29"/>
        <v>0</v>
      </c>
      <c r="AL90" s="59" t="s">
        <v>1573</v>
      </c>
      <c r="AM90" s="56">
        <f t="shared" si="30"/>
        <v>0</v>
      </c>
      <c r="AN90" s="56">
        <f t="shared" si="31"/>
        <v>0</v>
      </c>
    </row>
    <row r="91" spans="1:40" s="60" customFormat="1" ht="25.5" x14ac:dyDescent="0.2">
      <c r="A91" s="45" t="s">
        <v>920</v>
      </c>
      <c r="B91" s="44" t="s">
        <v>534</v>
      </c>
      <c r="C91" s="46" t="s">
        <v>6</v>
      </c>
      <c r="D91" s="205" t="s">
        <v>921</v>
      </c>
      <c r="E91" s="48">
        <v>83880</v>
      </c>
      <c r="F91" s="50">
        <v>3.38</v>
      </c>
      <c r="G91" s="50">
        <v>0</v>
      </c>
      <c r="H91" s="50">
        <f t="shared" si="22"/>
        <v>3.38</v>
      </c>
      <c r="I91" s="50">
        <v>0</v>
      </c>
      <c r="J91" s="50">
        <v>3.38</v>
      </c>
      <c r="K91" s="51">
        <f t="shared" si="16"/>
        <v>283.51</v>
      </c>
      <c r="L91" s="52"/>
      <c r="M91" s="49">
        <f t="shared" si="17"/>
        <v>83880</v>
      </c>
      <c r="N91" s="53">
        <v>0</v>
      </c>
      <c r="O91" s="47">
        <f t="shared" si="18"/>
        <v>0</v>
      </c>
      <c r="P91" s="47">
        <v>3600</v>
      </c>
      <c r="Q91" s="53">
        <v>0</v>
      </c>
      <c r="R91" s="47">
        <f t="shared" si="23"/>
        <v>0</v>
      </c>
      <c r="S91" s="47">
        <v>0</v>
      </c>
      <c r="T91" s="47">
        <f t="shared" si="24"/>
        <v>0</v>
      </c>
      <c r="U91" s="47">
        <v>0</v>
      </c>
      <c r="V91" s="54">
        <f t="shared" si="25"/>
        <v>0</v>
      </c>
      <c r="W91" s="52"/>
      <c r="X91" s="49">
        <f t="shared" si="19"/>
        <v>83880</v>
      </c>
      <c r="Y91" s="55">
        <v>0</v>
      </c>
      <c r="Z91" s="56">
        <f t="shared" si="20"/>
        <v>83880</v>
      </c>
      <c r="AA91" s="53">
        <v>0</v>
      </c>
      <c r="AB91" s="49">
        <f t="shared" si="21"/>
        <v>0</v>
      </c>
      <c r="AC91" s="49">
        <v>3600</v>
      </c>
      <c r="AD91" s="189">
        <v>0</v>
      </c>
      <c r="AE91" s="49">
        <f t="shared" si="26"/>
        <v>0</v>
      </c>
      <c r="AF91" s="47">
        <v>0</v>
      </c>
      <c r="AG91" s="47">
        <f t="shared" si="27"/>
        <v>0</v>
      </c>
      <c r="AH91" s="49">
        <v>0</v>
      </c>
      <c r="AI91" s="54">
        <f t="shared" si="28"/>
        <v>0</v>
      </c>
      <c r="AJ91" s="57"/>
      <c r="AK91" s="58">
        <f t="shared" si="29"/>
        <v>283.51</v>
      </c>
      <c r="AL91" s="59" t="s">
        <v>1680</v>
      </c>
      <c r="AM91" s="56">
        <f t="shared" si="30"/>
        <v>0</v>
      </c>
      <c r="AN91" s="56">
        <f t="shared" si="31"/>
        <v>283.51</v>
      </c>
    </row>
    <row r="92" spans="1:40" ht="25.5" x14ac:dyDescent="0.2">
      <c r="A92" s="45" t="s">
        <v>922</v>
      </c>
      <c r="B92" s="44" t="s">
        <v>570</v>
      </c>
      <c r="C92" s="46" t="s">
        <v>6</v>
      </c>
      <c r="D92" s="205" t="s">
        <v>921</v>
      </c>
      <c r="E92" s="48">
        <v>2159450</v>
      </c>
      <c r="F92" s="50">
        <v>3.57</v>
      </c>
      <c r="G92" s="50">
        <v>0</v>
      </c>
      <c r="H92" s="50">
        <f t="shared" si="22"/>
        <v>3.57</v>
      </c>
      <c r="I92" s="50">
        <v>1.08</v>
      </c>
      <c r="J92" s="50">
        <v>4.6500000000000004</v>
      </c>
      <c r="K92" s="51">
        <f t="shared" si="16"/>
        <v>7709.24</v>
      </c>
      <c r="L92" s="52"/>
      <c r="M92" s="49">
        <f t="shared" si="17"/>
        <v>2159450</v>
      </c>
      <c r="N92" s="53">
        <v>0</v>
      </c>
      <c r="O92" s="47">
        <f t="shared" si="18"/>
        <v>0</v>
      </c>
      <c r="P92" s="47">
        <v>81300</v>
      </c>
      <c r="Q92" s="53">
        <v>0</v>
      </c>
      <c r="R92" s="47">
        <f t="shared" si="23"/>
        <v>0</v>
      </c>
      <c r="S92" s="47">
        <v>0</v>
      </c>
      <c r="T92" s="47">
        <f t="shared" si="24"/>
        <v>0</v>
      </c>
      <c r="U92" s="47">
        <v>0</v>
      </c>
      <c r="V92" s="54">
        <f t="shared" si="25"/>
        <v>0</v>
      </c>
      <c r="W92" s="52"/>
      <c r="X92" s="49">
        <f t="shared" si="19"/>
        <v>2159450</v>
      </c>
      <c r="Y92" s="55">
        <v>0</v>
      </c>
      <c r="Z92" s="56">
        <f t="shared" si="20"/>
        <v>2159450</v>
      </c>
      <c r="AA92" s="53">
        <v>0</v>
      </c>
      <c r="AB92" s="49">
        <f t="shared" si="21"/>
        <v>0</v>
      </c>
      <c r="AC92" s="49">
        <v>81300</v>
      </c>
      <c r="AD92" s="189">
        <v>0</v>
      </c>
      <c r="AE92" s="49">
        <f t="shared" si="26"/>
        <v>0</v>
      </c>
      <c r="AF92" s="47">
        <v>0</v>
      </c>
      <c r="AG92" s="47">
        <f t="shared" si="27"/>
        <v>0</v>
      </c>
      <c r="AH92" s="49">
        <v>0</v>
      </c>
      <c r="AI92" s="54">
        <f t="shared" si="28"/>
        <v>0</v>
      </c>
      <c r="AJ92" s="57"/>
      <c r="AK92" s="58">
        <f t="shared" si="29"/>
        <v>7709.24</v>
      </c>
      <c r="AL92" s="59" t="s">
        <v>1680</v>
      </c>
      <c r="AM92" s="56">
        <f t="shared" si="30"/>
        <v>0</v>
      </c>
      <c r="AN92" s="56">
        <f t="shared" si="31"/>
        <v>7709.24</v>
      </c>
    </row>
    <row r="93" spans="1:40" x14ac:dyDescent="0.2">
      <c r="A93" s="45" t="s">
        <v>923</v>
      </c>
      <c r="B93" s="44" t="s">
        <v>138</v>
      </c>
      <c r="C93" s="46" t="s">
        <v>6</v>
      </c>
      <c r="D93" s="205" t="s">
        <v>137</v>
      </c>
      <c r="E93" s="48">
        <v>826100</v>
      </c>
      <c r="F93" s="50">
        <v>0</v>
      </c>
      <c r="G93" s="50">
        <v>3.54</v>
      </c>
      <c r="H93" s="50">
        <f t="shared" si="22"/>
        <v>3.54</v>
      </c>
      <c r="I93" s="50">
        <v>0</v>
      </c>
      <c r="J93" s="50">
        <v>3.54</v>
      </c>
      <c r="K93" s="51">
        <f t="shared" si="16"/>
        <v>2924.39</v>
      </c>
      <c r="L93" s="52"/>
      <c r="M93" s="49">
        <f t="shared" si="17"/>
        <v>826100</v>
      </c>
      <c r="N93" s="53">
        <v>0</v>
      </c>
      <c r="O93" s="47">
        <f t="shared" si="18"/>
        <v>0</v>
      </c>
      <c r="P93" s="47">
        <v>2900</v>
      </c>
      <c r="Q93" s="53">
        <v>0</v>
      </c>
      <c r="R93" s="47">
        <f t="shared" si="23"/>
        <v>0</v>
      </c>
      <c r="S93" s="47">
        <v>0</v>
      </c>
      <c r="T93" s="47">
        <f t="shared" si="24"/>
        <v>0</v>
      </c>
      <c r="U93" s="47">
        <v>0</v>
      </c>
      <c r="V93" s="54">
        <f t="shared" si="25"/>
        <v>0</v>
      </c>
      <c r="W93" s="52"/>
      <c r="X93" s="49">
        <f t="shared" si="19"/>
        <v>826100</v>
      </c>
      <c r="Y93" s="55">
        <v>0</v>
      </c>
      <c r="Z93" s="56">
        <f t="shared" si="20"/>
        <v>826100</v>
      </c>
      <c r="AA93" s="53">
        <v>0</v>
      </c>
      <c r="AB93" s="49">
        <f t="shared" si="21"/>
        <v>0</v>
      </c>
      <c r="AC93" s="49">
        <v>2900</v>
      </c>
      <c r="AD93" s="189">
        <v>0</v>
      </c>
      <c r="AE93" s="49">
        <f t="shared" si="26"/>
        <v>0</v>
      </c>
      <c r="AF93" s="47">
        <v>0</v>
      </c>
      <c r="AG93" s="47">
        <f t="shared" si="27"/>
        <v>0</v>
      </c>
      <c r="AH93" s="49">
        <v>0</v>
      </c>
      <c r="AI93" s="54">
        <f t="shared" si="28"/>
        <v>0</v>
      </c>
      <c r="AJ93" s="57"/>
      <c r="AK93" s="58">
        <f t="shared" si="29"/>
        <v>2924.39</v>
      </c>
      <c r="AL93" s="59" t="s">
        <v>1680</v>
      </c>
      <c r="AM93" s="56">
        <f t="shared" si="30"/>
        <v>0</v>
      </c>
      <c r="AN93" s="56">
        <f t="shared" si="31"/>
        <v>2924.39</v>
      </c>
    </row>
    <row r="94" spans="1:40" x14ac:dyDescent="0.2">
      <c r="A94" s="45" t="s">
        <v>924</v>
      </c>
      <c r="B94" s="44" t="s">
        <v>668</v>
      </c>
      <c r="C94" s="46" t="s">
        <v>6</v>
      </c>
      <c r="D94" s="205" t="s">
        <v>137</v>
      </c>
      <c r="E94" s="48">
        <v>255100</v>
      </c>
      <c r="F94" s="50">
        <v>1.25</v>
      </c>
      <c r="G94" s="50">
        <v>0</v>
      </c>
      <c r="H94" s="50">
        <f t="shared" si="22"/>
        <v>1.25</v>
      </c>
      <c r="I94" s="50">
        <v>0</v>
      </c>
      <c r="J94" s="50">
        <v>1.25</v>
      </c>
      <c r="K94" s="51">
        <f t="shared" si="16"/>
        <v>318.88</v>
      </c>
      <c r="L94" s="52"/>
      <c r="M94" s="49">
        <f t="shared" si="17"/>
        <v>255100</v>
      </c>
      <c r="N94" s="53">
        <v>0</v>
      </c>
      <c r="O94" s="47">
        <f t="shared" si="18"/>
        <v>0</v>
      </c>
      <c r="P94" s="47">
        <v>-45800</v>
      </c>
      <c r="Q94" s="53">
        <v>0</v>
      </c>
      <c r="R94" s="47">
        <f t="shared" si="23"/>
        <v>0</v>
      </c>
      <c r="S94" s="47">
        <v>0</v>
      </c>
      <c r="T94" s="47">
        <f t="shared" si="24"/>
        <v>0</v>
      </c>
      <c r="U94" s="47">
        <v>0</v>
      </c>
      <c r="V94" s="54">
        <f t="shared" si="25"/>
        <v>0</v>
      </c>
      <c r="W94" s="52"/>
      <c r="X94" s="49">
        <f t="shared" si="19"/>
        <v>255100</v>
      </c>
      <c r="Y94" s="55">
        <v>0</v>
      </c>
      <c r="Z94" s="56">
        <f t="shared" si="20"/>
        <v>255100</v>
      </c>
      <c r="AA94" s="53">
        <v>0</v>
      </c>
      <c r="AB94" s="49">
        <f t="shared" si="21"/>
        <v>0</v>
      </c>
      <c r="AC94" s="49">
        <v>-45800</v>
      </c>
      <c r="AD94" s="189">
        <v>0</v>
      </c>
      <c r="AE94" s="49">
        <f t="shared" si="26"/>
        <v>0</v>
      </c>
      <c r="AF94" s="47">
        <v>0</v>
      </c>
      <c r="AG94" s="47">
        <f t="shared" si="27"/>
        <v>0</v>
      </c>
      <c r="AH94" s="49">
        <v>0</v>
      </c>
      <c r="AI94" s="54">
        <f t="shared" si="28"/>
        <v>0</v>
      </c>
      <c r="AJ94" s="57"/>
      <c r="AK94" s="58">
        <f t="shared" si="29"/>
        <v>318.88</v>
      </c>
      <c r="AL94" s="59" t="s">
        <v>1680</v>
      </c>
      <c r="AM94" s="56">
        <f t="shared" si="30"/>
        <v>0</v>
      </c>
      <c r="AN94" s="56">
        <f t="shared" si="31"/>
        <v>318.88</v>
      </c>
    </row>
    <row r="95" spans="1:40" ht="25.5" x14ac:dyDescent="0.2">
      <c r="A95" s="45" t="s">
        <v>925</v>
      </c>
      <c r="B95" s="44" t="s">
        <v>189</v>
      </c>
      <c r="C95" s="46" t="s">
        <v>6</v>
      </c>
      <c r="D95" s="205" t="s">
        <v>926</v>
      </c>
      <c r="E95" s="48">
        <v>3852306.5</v>
      </c>
      <c r="F95" s="50">
        <v>0</v>
      </c>
      <c r="G95" s="50">
        <v>2.25</v>
      </c>
      <c r="H95" s="50">
        <f t="shared" si="22"/>
        <v>2.25</v>
      </c>
      <c r="I95" s="50">
        <v>0.65</v>
      </c>
      <c r="J95" s="50">
        <v>2.9</v>
      </c>
      <c r="K95" s="51">
        <f t="shared" si="16"/>
        <v>8667.69</v>
      </c>
      <c r="L95" s="52"/>
      <c r="M95" s="49">
        <f t="shared" si="17"/>
        <v>3852306.5</v>
      </c>
      <c r="N95" s="53">
        <v>0</v>
      </c>
      <c r="O95" s="47">
        <f t="shared" si="18"/>
        <v>0</v>
      </c>
      <c r="P95" s="47">
        <v>-1701120</v>
      </c>
      <c r="Q95" s="53">
        <v>0</v>
      </c>
      <c r="R95" s="47">
        <f t="shared" si="23"/>
        <v>0</v>
      </c>
      <c r="S95" s="47">
        <v>0</v>
      </c>
      <c r="T95" s="47">
        <f t="shared" si="24"/>
        <v>0</v>
      </c>
      <c r="U95" s="47">
        <v>0</v>
      </c>
      <c r="V95" s="54">
        <f t="shared" si="25"/>
        <v>0</v>
      </c>
      <c r="W95" s="52"/>
      <c r="X95" s="49">
        <f t="shared" si="19"/>
        <v>3852306.5</v>
      </c>
      <c r="Y95" s="55">
        <v>0</v>
      </c>
      <c r="Z95" s="56">
        <f t="shared" si="20"/>
        <v>3852306.5</v>
      </c>
      <c r="AA95" s="53">
        <v>0</v>
      </c>
      <c r="AB95" s="49">
        <f t="shared" si="21"/>
        <v>0</v>
      </c>
      <c r="AC95" s="49">
        <v>-1701120</v>
      </c>
      <c r="AD95" s="189">
        <v>0</v>
      </c>
      <c r="AE95" s="49">
        <f t="shared" si="26"/>
        <v>0</v>
      </c>
      <c r="AF95" s="47">
        <v>0</v>
      </c>
      <c r="AG95" s="47">
        <f t="shared" si="27"/>
        <v>0</v>
      </c>
      <c r="AH95" s="49">
        <v>0</v>
      </c>
      <c r="AI95" s="54">
        <f t="shared" si="28"/>
        <v>0</v>
      </c>
      <c r="AJ95" s="57"/>
      <c r="AK95" s="58">
        <f t="shared" si="29"/>
        <v>8667.69</v>
      </c>
      <c r="AL95" s="59" t="s">
        <v>1679</v>
      </c>
      <c r="AM95" s="56">
        <f t="shared" si="30"/>
        <v>8667.69</v>
      </c>
      <c r="AN95" s="56">
        <f t="shared" si="31"/>
        <v>0</v>
      </c>
    </row>
    <row r="96" spans="1:40" ht="25.5" x14ac:dyDescent="0.2">
      <c r="A96" s="45" t="s">
        <v>927</v>
      </c>
      <c r="B96" s="44" t="s">
        <v>261</v>
      </c>
      <c r="C96" s="46" t="s">
        <v>6</v>
      </c>
      <c r="D96" s="205" t="s">
        <v>926</v>
      </c>
      <c r="E96" s="48">
        <v>11118695.5</v>
      </c>
      <c r="F96" s="50">
        <v>0</v>
      </c>
      <c r="G96" s="50">
        <v>2.44</v>
      </c>
      <c r="H96" s="50">
        <f t="shared" si="22"/>
        <v>2.44</v>
      </c>
      <c r="I96" s="50">
        <v>0</v>
      </c>
      <c r="J96" s="50">
        <v>2.44</v>
      </c>
      <c r="K96" s="51">
        <f t="shared" si="16"/>
        <v>27129.62</v>
      </c>
      <c r="L96" s="52"/>
      <c r="M96" s="49">
        <f t="shared" si="17"/>
        <v>11118695.5</v>
      </c>
      <c r="N96" s="53">
        <v>0</v>
      </c>
      <c r="O96" s="47">
        <f t="shared" si="18"/>
        <v>0</v>
      </c>
      <c r="P96" s="47">
        <v>-917735</v>
      </c>
      <c r="Q96" s="53">
        <v>0</v>
      </c>
      <c r="R96" s="47">
        <f t="shared" si="23"/>
        <v>0</v>
      </c>
      <c r="S96" s="47">
        <v>0</v>
      </c>
      <c r="T96" s="47">
        <f t="shared" si="24"/>
        <v>0</v>
      </c>
      <c r="U96" s="47">
        <v>0</v>
      </c>
      <c r="V96" s="54">
        <f t="shared" si="25"/>
        <v>0</v>
      </c>
      <c r="W96" s="52"/>
      <c r="X96" s="49">
        <f t="shared" si="19"/>
        <v>11118695.5</v>
      </c>
      <c r="Y96" s="55">
        <v>520268.5</v>
      </c>
      <c r="Z96" s="56">
        <f t="shared" si="20"/>
        <v>10598427</v>
      </c>
      <c r="AA96" s="53">
        <v>0</v>
      </c>
      <c r="AB96" s="49">
        <f t="shared" si="21"/>
        <v>0</v>
      </c>
      <c r="AC96" s="49">
        <v>-917735</v>
      </c>
      <c r="AD96" s="189">
        <v>0</v>
      </c>
      <c r="AE96" s="49">
        <f t="shared" si="26"/>
        <v>0</v>
      </c>
      <c r="AF96" s="47">
        <v>0</v>
      </c>
      <c r="AG96" s="47">
        <f t="shared" si="27"/>
        <v>0</v>
      </c>
      <c r="AH96" s="49">
        <v>0</v>
      </c>
      <c r="AI96" s="54">
        <f t="shared" si="28"/>
        <v>0</v>
      </c>
      <c r="AJ96" s="57"/>
      <c r="AK96" s="58">
        <f t="shared" si="29"/>
        <v>27129.62</v>
      </c>
      <c r="AL96" s="59" t="s">
        <v>1680</v>
      </c>
      <c r="AM96" s="56">
        <f t="shared" si="30"/>
        <v>0</v>
      </c>
      <c r="AN96" s="56">
        <f t="shared" si="31"/>
        <v>27129.62</v>
      </c>
    </row>
    <row r="97" spans="1:40" ht="25.5" x14ac:dyDescent="0.2">
      <c r="A97" s="45" t="s">
        <v>928</v>
      </c>
      <c r="B97" s="44" t="s">
        <v>323</v>
      </c>
      <c r="C97" s="46" t="s">
        <v>6</v>
      </c>
      <c r="D97" s="205" t="s">
        <v>929</v>
      </c>
      <c r="E97" s="48">
        <v>-1844493</v>
      </c>
      <c r="F97" s="50">
        <v>0</v>
      </c>
      <c r="G97" s="50">
        <v>0</v>
      </c>
      <c r="H97" s="50">
        <f t="shared" si="22"/>
        <v>0</v>
      </c>
      <c r="I97" s="50">
        <v>0</v>
      </c>
      <c r="J97" s="50">
        <v>0</v>
      </c>
      <c r="K97" s="51">
        <f t="shared" si="16"/>
        <v>0</v>
      </c>
      <c r="L97" s="52"/>
      <c r="M97" s="49">
        <f t="shared" si="17"/>
        <v>-1844493</v>
      </c>
      <c r="N97" s="53">
        <v>0</v>
      </c>
      <c r="O97" s="47">
        <f t="shared" si="18"/>
        <v>0</v>
      </c>
      <c r="P97" s="47">
        <v>-2485685</v>
      </c>
      <c r="Q97" s="53">
        <v>0</v>
      </c>
      <c r="R97" s="47">
        <f t="shared" si="23"/>
        <v>0</v>
      </c>
      <c r="S97" s="47">
        <v>0</v>
      </c>
      <c r="T97" s="47">
        <f t="shared" si="24"/>
        <v>0</v>
      </c>
      <c r="U97" s="47">
        <v>0</v>
      </c>
      <c r="V97" s="54">
        <f t="shared" si="25"/>
        <v>0</v>
      </c>
      <c r="W97" s="52"/>
      <c r="X97" s="49">
        <f t="shared" si="19"/>
        <v>-1844493</v>
      </c>
      <c r="Y97" s="55">
        <v>2400</v>
      </c>
      <c r="Z97" s="56">
        <f t="shared" si="20"/>
        <v>-1846893</v>
      </c>
      <c r="AA97" s="53">
        <v>0</v>
      </c>
      <c r="AB97" s="49">
        <f t="shared" si="21"/>
        <v>0</v>
      </c>
      <c r="AC97" s="49">
        <v>-2485685</v>
      </c>
      <c r="AD97" s="189">
        <v>0</v>
      </c>
      <c r="AE97" s="49">
        <f t="shared" si="26"/>
        <v>0</v>
      </c>
      <c r="AF97" s="47">
        <v>0</v>
      </c>
      <c r="AG97" s="47">
        <f t="shared" si="27"/>
        <v>0</v>
      </c>
      <c r="AH97" s="49">
        <v>0</v>
      </c>
      <c r="AI97" s="54">
        <f t="shared" si="28"/>
        <v>0</v>
      </c>
      <c r="AJ97" s="57"/>
      <c r="AK97" s="58">
        <f t="shared" si="29"/>
        <v>0</v>
      </c>
      <c r="AL97" s="59" t="s">
        <v>1573</v>
      </c>
      <c r="AM97" s="56">
        <f t="shared" si="30"/>
        <v>0</v>
      </c>
      <c r="AN97" s="56">
        <f t="shared" si="31"/>
        <v>0</v>
      </c>
    </row>
    <row r="98" spans="1:40" x14ac:dyDescent="0.2">
      <c r="A98" s="45" t="s">
        <v>930</v>
      </c>
      <c r="B98" s="44" t="s">
        <v>220</v>
      </c>
      <c r="C98" s="46" t="s">
        <v>6</v>
      </c>
      <c r="D98" s="205" t="s">
        <v>80</v>
      </c>
      <c r="E98" s="48">
        <v>515151</v>
      </c>
      <c r="F98" s="50">
        <v>6.0395000000000003</v>
      </c>
      <c r="G98" s="50">
        <v>3.9605000000000001</v>
      </c>
      <c r="H98" s="50">
        <f t="shared" si="22"/>
        <v>10</v>
      </c>
      <c r="I98" s="50">
        <v>0</v>
      </c>
      <c r="J98" s="50">
        <v>10</v>
      </c>
      <c r="K98" s="51">
        <f t="shared" si="16"/>
        <v>5151.51</v>
      </c>
      <c r="L98" s="52"/>
      <c r="M98" s="49">
        <f t="shared" si="17"/>
        <v>515151</v>
      </c>
      <c r="N98" s="53">
        <v>0</v>
      </c>
      <c r="O98" s="47">
        <f t="shared" si="18"/>
        <v>0</v>
      </c>
      <c r="P98" s="47">
        <v>740</v>
      </c>
      <c r="Q98" s="53">
        <v>0</v>
      </c>
      <c r="R98" s="47">
        <f t="shared" si="23"/>
        <v>0</v>
      </c>
      <c r="S98" s="47">
        <v>0</v>
      </c>
      <c r="T98" s="47">
        <f t="shared" si="24"/>
        <v>0</v>
      </c>
      <c r="U98" s="47">
        <v>0</v>
      </c>
      <c r="V98" s="54">
        <f t="shared" si="25"/>
        <v>0</v>
      </c>
      <c r="W98" s="52"/>
      <c r="X98" s="49">
        <f t="shared" si="19"/>
        <v>515151</v>
      </c>
      <c r="Y98" s="55">
        <v>0</v>
      </c>
      <c r="Z98" s="56">
        <f t="shared" si="20"/>
        <v>515151</v>
      </c>
      <c r="AA98" s="53">
        <v>0</v>
      </c>
      <c r="AB98" s="49">
        <f t="shared" si="21"/>
        <v>0</v>
      </c>
      <c r="AC98" s="49">
        <v>740</v>
      </c>
      <c r="AD98" s="189">
        <v>0</v>
      </c>
      <c r="AE98" s="49">
        <f t="shared" si="26"/>
        <v>0</v>
      </c>
      <c r="AF98" s="47">
        <v>0</v>
      </c>
      <c r="AG98" s="47">
        <f t="shared" si="27"/>
        <v>0</v>
      </c>
      <c r="AH98" s="49">
        <v>0</v>
      </c>
      <c r="AI98" s="54">
        <f t="shared" si="28"/>
        <v>0</v>
      </c>
      <c r="AJ98" s="57"/>
      <c r="AK98" s="58">
        <f t="shared" si="29"/>
        <v>5151.51</v>
      </c>
      <c r="AL98" s="59" t="s">
        <v>1679</v>
      </c>
      <c r="AM98" s="56">
        <f t="shared" si="30"/>
        <v>5151.51</v>
      </c>
      <c r="AN98" s="56">
        <f t="shared" si="31"/>
        <v>0</v>
      </c>
    </row>
    <row r="99" spans="1:40" x14ac:dyDescent="0.2">
      <c r="A99" s="45" t="s">
        <v>931</v>
      </c>
      <c r="B99" s="44" t="s">
        <v>272</v>
      </c>
      <c r="C99" s="46" t="s">
        <v>6</v>
      </c>
      <c r="D99" s="205" t="s">
        <v>80</v>
      </c>
      <c r="E99" s="48">
        <v>116170</v>
      </c>
      <c r="F99" s="50">
        <v>3.56</v>
      </c>
      <c r="G99" s="50">
        <v>0</v>
      </c>
      <c r="H99" s="50">
        <f t="shared" si="22"/>
        <v>3.56</v>
      </c>
      <c r="I99" s="50">
        <v>0</v>
      </c>
      <c r="J99" s="50">
        <v>3.56</v>
      </c>
      <c r="K99" s="51">
        <f t="shared" si="16"/>
        <v>413.57</v>
      </c>
      <c r="L99" s="52"/>
      <c r="M99" s="49">
        <f t="shared" si="17"/>
        <v>116170</v>
      </c>
      <c r="N99" s="53">
        <v>0</v>
      </c>
      <c r="O99" s="47">
        <f t="shared" si="18"/>
        <v>0</v>
      </c>
      <c r="P99" s="47">
        <v>0</v>
      </c>
      <c r="Q99" s="53">
        <v>0</v>
      </c>
      <c r="R99" s="47">
        <f t="shared" si="23"/>
        <v>0</v>
      </c>
      <c r="S99" s="47">
        <v>0</v>
      </c>
      <c r="T99" s="47">
        <f t="shared" si="24"/>
        <v>0</v>
      </c>
      <c r="U99" s="47">
        <v>0</v>
      </c>
      <c r="V99" s="54">
        <f t="shared" si="25"/>
        <v>0</v>
      </c>
      <c r="W99" s="52"/>
      <c r="X99" s="49">
        <f t="shared" si="19"/>
        <v>116170</v>
      </c>
      <c r="Y99" s="55">
        <v>0</v>
      </c>
      <c r="Z99" s="56">
        <f t="shared" si="20"/>
        <v>116170</v>
      </c>
      <c r="AA99" s="53">
        <v>0</v>
      </c>
      <c r="AB99" s="49">
        <f t="shared" si="21"/>
        <v>0</v>
      </c>
      <c r="AC99" s="49">
        <v>0</v>
      </c>
      <c r="AD99" s="189">
        <v>0</v>
      </c>
      <c r="AE99" s="49">
        <f t="shared" si="26"/>
        <v>0</v>
      </c>
      <c r="AF99" s="47">
        <v>0</v>
      </c>
      <c r="AG99" s="47">
        <f t="shared" si="27"/>
        <v>0</v>
      </c>
      <c r="AH99" s="49">
        <v>0</v>
      </c>
      <c r="AI99" s="54">
        <f t="shared" si="28"/>
        <v>0</v>
      </c>
      <c r="AJ99" s="57"/>
      <c r="AK99" s="58">
        <f t="shared" si="29"/>
        <v>413.57</v>
      </c>
      <c r="AL99" s="59" t="s">
        <v>1680</v>
      </c>
      <c r="AM99" s="56">
        <f t="shared" si="30"/>
        <v>0</v>
      </c>
      <c r="AN99" s="56">
        <f t="shared" si="31"/>
        <v>413.57</v>
      </c>
    </row>
    <row r="100" spans="1:40" ht="25.5" x14ac:dyDescent="0.2">
      <c r="A100" s="45" t="s">
        <v>932</v>
      </c>
      <c r="B100" s="44" t="s">
        <v>81</v>
      </c>
      <c r="C100" s="46" t="s">
        <v>6</v>
      </c>
      <c r="D100" s="205" t="s">
        <v>933</v>
      </c>
      <c r="E100" s="48">
        <v>2089113</v>
      </c>
      <c r="F100" s="50">
        <v>0</v>
      </c>
      <c r="G100" s="50">
        <v>0</v>
      </c>
      <c r="H100" s="50">
        <f t="shared" si="22"/>
        <v>0</v>
      </c>
      <c r="I100" s="50">
        <v>0</v>
      </c>
      <c r="J100" s="50">
        <v>0</v>
      </c>
      <c r="K100" s="51">
        <f t="shared" si="16"/>
        <v>0</v>
      </c>
      <c r="L100" s="52"/>
      <c r="M100" s="49">
        <f t="shared" si="17"/>
        <v>2089113</v>
      </c>
      <c r="N100" s="53">
        <v>0.99070000000000003</v>
      </c>
      <c r="O100" s="47">
        <f t="shared" si="18"/>
        <v>2069.6799999999998</v>
      </c>
      <c r="P100" s="47">
        <v>11600</v>
      </c>
      <c r="Q100" s="53">
        <v>1</v>
      </c>
      <c r="R100" s="47">
        <f t="shared" si="23"/>
        <v>11.6</v>
      </c>
      <c r="S100" s="47">
        <v>1931.31</v>
      </c>
      <c r="T100" s="47">
        <f t="shared" si="24"/>
        <v>11.6</v>
      </c>
      <c r="U100" s="47">
        <v>0</v>
      </c>
      <c r="V100" s="54">
        <f t="shared" si="25"/>
        <v>2081.2800000000002</v>
      </c>
      <c r="W100" s="52"/>
      <c r="X100" s="49">
        <f t="shared" si="19"/>
        <v>2089113</v>
      </c>
      <c r="Y100" s="55">
        <v>0</v>
      </c>
      <c r="Z100" s="56">
        <f t="shared" si="20"/>
        <v>2089113</v>
      </c>
      <c r="AA100" s="53">
        <v>0</v>
      </c>
      <c r="AB100" s="49">
        <f t="shared" si="21"/>
        <v>0</v>
      </c>
      <c r="AC100" s="49">
        <v>11600</v>
      </c>
      <c r="AD100" s="189">
        <v>0</v>
      </c>
      <c r="AE100" s="49">
        <f t="shared" si="26"/>
        <v>0</v>
      </c>
      <c r="AF100" s="47">
        <v>0</v>
      </c>
      <c r="AG100" s="47">
        <f t="shared" si="27"/>
        <v>0</v>
      </c>
      <c r="AH100" s="49">
        <v>0</v>
      </c>
      <c r="AI100" s="54">
        <f t="shared" si="28"/>
        <v>0</v>
      </c>
      <c r="AJ100" s="57"/>
      <c r="AK100" s="58">
        <f t="shared" si="29"/>
        <v>2081.2800000000002</v>
      </c>
      <c r="AL100" s="59" t="s">
        <v>1680</v>
      </c>
      <c r="AM100" s="56">
        <f t="shared" si="30"/>
        <v>0</v>
      </c>
      <c r="AN100" s="56">
        <f t="shared" si="31"/>
        <v>2081.2800000000002</v>
      </c>
    </row>
    <row r="101" spans="1:40" ht="38.25" x14ac:dyDescent="0.2">
      <c r="A101" s="45" t="s">
        <v>934</v>
      </c>
      <c r="B101" s="44" t="s">
        <v>520</v>
      </c>
      <c r="C101" s="46" t="s">
        <v>6</v>
      </c>
      <c r="D101" s="205" t="s">
        <v>935</v>
      </c>
      <c r="E101" s="48">
        <v>6693398</v>
      </c>
      <c r="F101" s="50">
        <v>5.33</v>
      </c>
      <c r="G101" s="50">
        <v>1.49</v>
      </c>
      <c r="H101" s="50">
        <f t="shared" si="22"/>
        <v>6.82</v>
      </c>
      <c r="I101" s="50">
        <v>0.98</v>
      </c>
      <c r="J101" s="50">
        <v>7.8000000000000007</v>
      </c>
      <c r="K101" s="51">
        <f t="shared" si="16"/>
        <v>45648.97</v>
      </c>
      <c r="L101" s="52"/>
      <c r="M101" s="49">
        <f t="shared" si="17"/>
        <v>6693398</v>
      </c>
      <c r="N101" s="53">
        <v>0</v>
      </c>
      <c r="O101" s="47">
        <f t="shared" si="18"/>
        <v>0</v>
      </c>
      <c r="P101" s="47">
        <v>-3490</v>
      </c>
      <c r="Q101" s="53">
        <v>0</v>
      </c>
      <c r="R101" s="47">
        <f t="shared" si="23"/>
        <v>0</v>
      </c>
      <c r="S101" s="47">
        <v>0</v>
      </c>
      <c r="T101" s="47">
        <f t="shared" si="24"/>
        <v>0</v>
      </c>
      <c r="U101" s="47">
        <v>0</v>
      </c>
      <c r="V101" s="54">
        <f t="shared" si="25"/>
        <v>0</v>
      </c>
      <c r="W101" s="52"/>
      <c r="X101" s="49">
        <f t="shared" si="19"/>
        <v>6693398</v>
      </c>
      <c r="Y101" s="55">
        <v>3258470</v>
      </c>
      <c r="Z101" s="56">
        <f t="shared" si="20"/>
        <v>3434928</v>
      </c>
      <c r="AA101" s="53">
        <v>0</v>
      </c>
      <c r="AB101" s="49">
        <f t="shared" si="21"/>
        <v>0</v>
      </c>
      <c r="AC101" s="49">
        <v>-3490</v>
      </c>
      <c r="AD101" s="189">
        <v>0</v>
      </c>
      <c r="AE101" s="49">
        <f t="shared" si="26"/>
        <v>0</v>
      </c>
      <c r="AF101" s="47">
        <v>0</v>
      </c>
      <c r="AG101" s="47">
        <f t="shared" si="27"/>
        <v>0</v>
      </c>
      <c r="AH101" s="49">
        <v>0</v>
      </c>
      <c r="AI101" s="54">
        <f t="shared" si="28"/>
        <v>0</v>
      </c>
      <c r="AJ101" s="57"/>
      <c r="AK101" s="58">
        <f t="shared" si="29"/>
        <v>45648.97</v>
      </c>
      <c r="AL101" s="59" t="s">
        <v>1680</v>
      </c>
      <c r="AM101" s="56">
        <f t="shared" si="30"/>
        <v>0</v>
      </c>
      <c r="AN101" s="56">
        <f t="shared" si="31"/>
        <v>45648.97</v>
      </c>
    </row>
    <row r="102" spans="1:40" x14ac:dyDescent="0.2">
      <c r="A102" s="45" t="s">
        <v>936</v>
      </c>
      <c r="B102" s="44" t="s">
        <v>533</v>
      </c>
      <c r="C102" s="46" t="s">
        <v>6</v>
      </c>
      <c r="D102" s="205" t="s">
        <v>937</v>
      </c>
      <c r="E102" s="48">
        <v>1504540.5</v>
      </c>
      <c r="F102" s="50">
        <v>3.3</v>
      </c>
      <c r="G102" s="50">
        <v>1.3</v>
      </c>
      <c r="H102" s="50">
        <f t="shared" si="22"/>
        <v>4.5999999999999996</v>
      </c>
      <c r="I102" s="50">
        <v>2.4</v>
      </c>
      <c r="J102" s="50">
        <v>7</v>
      </c>
      <c r="K102" s="51">
        <f t="shared" si="16"/>
        <v>6920.89</v>
      </c>
      <c r="L102" s="52"/>
      <c r="M102" s="49">
        <f t="shared" si="17"/>
        <v>1504540.5</v>
      </c>
      <c r="N102" s="53">
        <v>0</v>
      </c>
      <c r="O102" s="47">
        <f t="shared" si="18"/>
        <v>0</v>
      </c>
      <c r="P102" s="47">
        <v>57990.5</v>
      </c>
      <c r="Q102" s="53">
        <v>0</v>
      </c>
      <c r="R102" s="47">
        <f t="shared" si="23"/>
        <v>0</v>
      </c>
      <c r="S102" s="47">
        <v>0</v>
      </c>
      <c r="T102" s="47">
        <f t="shared" si="24"/>
        <v>0</v>
      </c>
      <c r="U102" s="47">
        <v>0</v>
      </c>
      <c r="V102" s="54">
        <f t="shared" si="25"/>
        <v>0</v>
      </c>
      <c r="W102" s="52"/>
      <c r="X102" s="49">
        <f t="shared" si="19"/>
        <v>1504540.5</v>
      </c>
      <c r="Y102" s="55">
        <v>0</v>
      </c>
      <c r="Z102" s="56">
        <f t="shared" si="20"/>
        <v>1504540.5</v>
      </c>
      <c r="AA102" s="53">
        <v>0</v>
      </c>
      <c r="AB102" s="49">
        <f t="shared" si="21"/>
        <v>0</v>
      </c>
      <c r="AC102" s="49">
        <v>57990.5</v>
      </c>
      <c r="AD102" s="189">
        <v>0</v>
      </c>
      <c r="AE102" s="49">
        <f t="shared" si="26"/>
        <v>0</v>
      </c>
      <c r="AF102" s="47">
        <v>0</v>
      </c>
      <c r="AG102" s="47">
        <f t="shared" si="27"/>
        <v>0</v>
      </c>
      <c r="AH102" s="49">
        <v>0</v>
      </c>
      <c r="AI102" s="54">
        <f t="shared" si="28"/>
        <v>0</v>
      </c>
      <c r="AJ102" s="57"/>
      <c r="AK102" s="58">
        <f t="shared" si="29"/>
        <v>6920.89</v>
      </c>
      <c r="AL102" s="59" t="s">
        <v>1680</v>
      </c>
      <c r="AM102" s="56">
        <f t="shared" si="30"/>
        <v>0</v>
      </c>
      <c r="AN102" s="56">
        <f t="shared" si="31"/>
        <v>6920.89</v>
      </c>
    </row>
    <row r="103" spans="1:40" ht="25.5" x14ac:dyDescent="0.2">
      <c r="A103" s="45" t="s">
        <v>938</v>
      </c>
      <c r="B103" s="44" t="s">
        <v>601</v>
      </c>
      <c r="C103" s="46" t="s">
        <v>6</v>
      </c>
      <c r="D103" s="205" t="s">
        <v>939</v>
      </c>
      <c r="E103" s="48">
        <v>5837025</v>
      </c>
      <c r="F103" s="50">
        <v>3.0110000000000001</v>
      </c>
      <c r="G103" s="50">
        <v>3.9889999999999999</v>
      </c>
      <c r="H103" s="50">
        <f t="shared" si="22"/>
        <v>7</v>
      </c>
      <c r="I103" s="50">
        <v>0</v>
      </c>
      <c r="J103" s="50">
        <v>7</v>
      </c>
      <c r="K103" s="51">
        <f t="shared" si="16"/>
        <v>40859.18</v>
      </c>
      <c r="L103" s="52"/>
      <c r="M103" s="49">
        <f t="shared" si="17"/>
        <v>5837025</v>
      </c>
      <c r="N103" s="53">
        <v>0</v>
      </c>
      <c r="O103" s="47">
        <f t="shared" si="18"/>
        <v>0</v>
      </c>
      <c r="P103" s="47">
        <v>754200</v>
      </c>
      <c r="Q103" s="53">
        <v>0</v>
      </c>
      <c r="R103" s="47">
        <f t="shared" si="23"/>
        <v>0</v>
      </c>
      <c r="S103" s="47">
        <v>0</v>
      </c>
      <c r="T103" s="47">
        <f t="shared" si="24"/>
        <v>0</v>
      </c>
      <c r="U103" s="47">
        <v>0</v>
      </c>
      <c r="V103" s="54">
        <f t="shared" si="25"/>
        <v>0</v>
      </c>
      <c r="W103" s="52"/>
      <c r="X103" s="49">
        <f t="shared" si="19"/>
        <v>5837025</v>
      </c>
      <c r="Y103" s="55">
        <v>0</v>
      </c>
      <c r="Z103" s="56">
        <f t="shared" si="20"/>
        <v>5837025</v>
      </c>
      <c r="AA103" s="53">
        <v>0</v>
      </c>
      <c r="AB103" s="49">
        <f t="shared" si="21"/>
        <v>0</v>
      </c>
      <c r="AC103" s="49">
        <v>754200</v>
      </c>
      <c r="AD103" s="189">
        <v>0</v>
      </c>
      <c r="AE103" s="49">
        <f t="shared" si="26"/>
        <v>0</v>
      </c>
      <c r="AF103" s="47">
        <v>0</v>
      </c>
      <c r="AG103" s="47">
        <f t="shared" si="27"/>
        <v>0</v>
      </c>
      <c r="AH103" s="49">
        <v>0</v>
      </c>
      <c r="AI103" s="54">
        <f t="shared" si="28"/>
        <v>0</v>
      </c>
      <c r="AJ103" s="57"/>
      <c r="AK103" s="58">
        <f t="shared" si="29"/>
        <v>40859.18</v>
      </c>
      <c r="AL103" s="59" t="s">
        <v>1680</v>
      </c>
      <c r="AM103" s="56">
        <f t="shared" si="30"/>
        <v>0</v>
      </c>
      <c r="AN103" s="56">
        <f t="shared" si="31"/>
        <v>40859.18</v>
      </c>
    </row>
    <row r="104" spans="1:40" ht="25.5" x14ac:dyDescent="0.2">
      <c r="A104" s="45" t="s">
        <v>940</v>
      </c>
      <c r="B104" s="44" t="s">
        <v>214</v>
      </c>
      <c r="C104" s="46" t="s">
        <v>6</v>
      </c>
      <c r="D104" s="205" t="s">
        <v>941</v>
      </c>
      <c r="E104" s="48">
        <v>17413955</v>
      </c>
      <c r="F104" s="50">
        <v>0</v>
      </c>
      <c r="G104" s="50">
        <v>2.33</v>
      </c>
      <c r="H104" s="50">
        <f t="shared" si="22"/>
        <v>2.33</v>
      </c>
      <c r="I104" s="50">
        <v>1.56</v>
      </c>
      <c r="J104" s="50">
        <v>3.89</v>
      </c>
      <c r="K104" s="51">
        <f t="shared" si="16"/>
        <v>40574.519999999997</v>
      </c>
      <c r="L104" s="52"/>
      <c r="M104" s="49">
        <f t="shared" si="17"/>
        <v>17413955</v>
      </c>
      <c r="N104" s="53">
        <v>0</v>
      </c>
      <c r="O104" s="47">
        <f t="shared" si="18"/>
        <v>0</v>
      </c>
      <c r="P104" s="47">
        <v>2177160</v>
      </c>
      <c r="Q104" s="53">
        <v>0</v>
      </c>
      <c r="R104" s="47">
        <f t="shared" si="23"/>
        <v>0</v>
      </c>
      <c r="S104" s="47">
        <v>0</v>
      </c>
      <c r="T104" s="47">
        <f t="shared" si="24"/>
        <v>0</v>
      </c>
      <c r="U104" s="47">
        <v>0</v>
      </c>
      <c r="V104" s="54">
        <f t="shared" si="25"/>
        <v>0</v>
      </c>
      <c r="W104" s="52"/>
      <c r="X104" s="49">
        <f t="shared" si="19"/>
        <v>17413955</v>
      </c>
      <c r="Y104" s="55">
        <v>0</v>
      </c>
      <c r="Z104" s="56">
        <f t="shared" si="20"/>
        <v>17413955</v>
      </c>
      <c r="AA104" s="53">
        <v>0</v>
      </c>
      <c r="AB104" s="49">
        <f t="shared" si="21"/>
        <v>0</v>
      </c>
      <c r="AC104" s="49">
        <v>2177160</v>
      </c>
      <c r="AD104" s="189">
        <v>0</v>
      </c>
      <c r="AE104" s="49">
        <f t="shared" si="26"/>
        <v>0</v>
      </c>
      <c r="AF104" s="47">
        <v>0</v>
      </c>
      <c r="AG104" s="47">
        <f t="shared" si="27"/>
        <v>0</v>
      </c>
      <c r="AH104" s="49">
        <v>0</v>
      </c>
      <c r="AI104" s="54">
        <f t="shared" si="28"/>
        <v>0</v>
      </c>
      <c r="AJ104" s="57"/>
      <c r="AK104" s="58">
        <f t="shared" si="29"/>
        <v>40574.519999999997</v>
      </c>
      <c r="AL104" s="59" t="s">
        <v>1679</v>
      </c>
      <c r="AM104" s="56">
        <f t="shared" si="30"/>
        <v>40574.519999999997</v>
      </c>
      <c r="AN104" s="56">
        <f t="shared" si="31"/>
        <v>0</v>
      </c>
    </row>
    <row r="105" spans="1:40" ht="51" x14ac:dyDescent="0.2">
      <c r="A105" s="45" t="s">
        <v>713</v>
      </c>
      <c r="B105" s="44" t="s">
        <v>225</v>
      </c>
      <c r="C105" s="46" t="s">
        <v>29</v>
      </c>
      <c r="D105" s="205" t="s">
        <v>714</v>
      </c>
      <c r="E105" s="48">
        <v>121725415</v>
      </c>
      <c r="F105" s="50">
        <v>0</v>
      </c>
      <c r="G105" s="50">
        <v>0</v>
      </c>
      <c r="H105" s="50">
        <f t="shared" si="22"/>
        <v>0</v>
      </c>
      <c r="I105" s="50">
        <v>0</v>
      </c>
      <c r="J105" s="50">
        <v>0</v>
      </c>
      <c r="K105" s="51">
        <f t="shared" si="16"/>
        <v>0</v>
      </c>
      <c r="L105" s="52"/>
      <c r="M105" s="49">
        <f t="shared" si="17"/>
        <v>121725415</v>
      </c>
      <c r="N105" s="53">
        <v>0</v>
      </c>
      <c r="O105" s="47">
        <f t="shared" si="18"/>
        <v>0</v>
      </c>
      <c r="P105" s="47">
        <v>474015</v>
      </c>
      <c r="Q105" s="53">
        <v>0</v>
      </c>
      <c r="R105" s="47">
        <f t="shared" si="23"/>
        <v>0</v>
      </c>
      <c r="S105" s="47">
        <v>0</v>
      </c>
      <c r="T105" s="47">
        <f t="shared" si="24"/>
        <v>0</v>
      </c>
      <c r="U105" s="47">
        <v>0</v>
      </c>
      <c r="V105" s="54">
        <f t="shared" si="25"/>
        <v>0</v>
      </c>
      <c r="W105" s="52"/>
      <c r="X105" s="49">
        <f t="shared" si="19"/>
        <v>121725415</v>
      </c>
      <c r="Y105" s="55">
        <v>0</v>
      </c>
      <c r="Z105" s="56">
        <f t="shared" si="20"/>
        <v>121725415</v>
      </c>
      <c r="AA105" s="53">
        <v>0</v>
      </c>
      <c r="AB105" s="49">
        <f t="shared" si="21"/>
        <v>0</v>
      </c>
      <c r="AC105" s="49">
        <v>474015</v>
      </c>
      <c r="AD105" s="189">
        <v>0</v>
      </c>
      <c r="AE105" s="49">
        <f t="shared" si="26"/>
        <v>0</v>
      </c>
      <c r="AF105" s="47">
        <v>0</v>
      </c>
      <c r="AG105" s="47">
        <f t="shared" si="27"/>
        <v>0</v>
      </c>
      <c r="AH105" s="49">
        <v>0</v>
      </c>
      <c r="AI105" s="54">
        <f t="shared" si="28"/>
        <v>0</v>
      </c>
      <c r="AJ105" s="57"/>
      <c r="AK105" s="58">
        <f t="shared" si="29"/>
        <v>0</v>
      </c>
      <c r="AL105" s="59" t="s">
        <v>1573</v>
      </c>
      <c r="AM105" s="56">
        <f t="shared" si="30"/>
        <v>0</v>
      </c>
      <c r="AN105" s="56">
        <f t="shared" si="31"/>
        <v>0</v>
      </c>
    </row>
    <row r="106" spans="1:40" ht="25.5" x14ac:dyDescent="0.2">
      <c r="A106" s="45" t="s">
        <v>942</v>
      </c>
      <c r="B106" s="44" t="s">
        <v>254</v>
      </c>
      <c r="C106" s="46" t="s">
        <v>6</v>
      </c>
      <c r="D106" s="205" t="s">
        <v>943</v>
      </c>
      <c r="E106" s="48">
        <v>101503175</v>
      </c>
      <c r="F106" s="50">
        <v>0</v>
      </c>
      <c r="G106" s="50">
        <v>4</v>
      </c>
      <c r="H106" s="50">
        <f t="shared" si="22"/>
        <v>4</v>
      </c>
      <c r="I106" s="50">
        <v>0</v>
      </c>
      <c r="J106" s="50">
        <v>4</v>
      </c>
      <c r="K106" s="51">
        <f t="shared" si="16"/>
        <v>406012.7</v>
      </c>
      <c r="L106" s="52"/>
      <c r="M106" s="49">
        <f t="shared" si="17"/>
        <v>101503175</v>
      </c>
      <c r="N106" s="53">
        <v>0</v>
      </c>
      <c r="O106" s="47">
        <f t="shared" si="18"/>
        <v>0</v>
      </c>
      <c r="P106" s="47">
        <v>-247764</v>
      </c>
      <c r="Q106" s="53">
        <v>0</v>
      </c>
      <c r="R106" s="47">
        <f t="shared" si="23"/>
        <v>0</v>
      </c>
      <c r="S106" s="47">
        <v>0</v>
      </c>
      <c r="T106" s="47">
        <f t="shared" si="24"/>
        <v>0</v>
      </c>
      <c r="U106" s="47">
        <v>0</v>
      </c>
      <c r="V106" s="54">
        <f t="shared" si="25"/>
        <v>0</v>
      </c>
      <c r="W106" s="52"/>
      <c r="X106" s="49">
        <f t="shared" si="19"/>
        <v>101503175</v>
      </c>
      <c r="Y106" s="55">
        <v>30659</v>
      </c>
      <c r="Z106" s="56">
        <f t="shared" si="20"/>
        <v>101472516</v>
      </c>
      <c r="AA106" s="53">
        <v>0</v>
      </c>
      <c r="AB106" s="49">
        <f t="shared" si="21"/>
        <v>0</v>
      </c>
      <c r="AC106" s="49">
        <v>-247764</v>
      </c>
      <c r="AD106" s="189">
        <v>0</v>
      </c>
      <c r="AE106" s="49">
        <f t="shared" si="26"/>
        <v>0</v>
      </c>
      <c r="AF106" s="47">
        <v>0</v>
      </c>
      <c r="AG106" s="47">
        <f t="shared" si="27"/>
        <v>0</v>
      </c>
      <c r="AH106" s="49">
        <v>0</v>
      </c>
      <c r="AI106" s="54">
        <f t="shared" si="28"/>
        <v>0</v>
      </c>
      <c r="AJ106" s="57"/>
      <c r="AK106" s="58">
        <f t="shared" si="29"/>
        <v>406012.7</v>
      </c>
      <c r="AL106" s="59" t="s">
        <v>1680</v>
      </c>
      <c r="AM106" s="56">
        <f t="shared" si="30"/>
        <v>0</v>
      </c>
      <c r="AN106" s="56">
        <f t="shared" si="31"/>
        <v>406012.7</v>
      </c>
    </row>
    <row r="107" spans="1:40" s="60" customFormat="1" x14ac:dyDescent="0.2">
      <c r="A107" s="45" t="s">
        <v>944</v>
      </c>
      <c r="B107" s="44" t="s">
        <v>289</v>
      </c>
      <c r="C107" s="46" t="s">
        <v>6</v>
      </c>
      <c r="D107" s="205" t="s">
        <v>76</v>
      </c>
      <c r="E107" s="48">
        <v>1851805</v>
      </c>
      <c r="F107" s="50">
        <v>6.2</v>
      </c>
      <c r="G107" s="50">
        <v>0</v>
      </c>
      <c r="H107" s="50">
        <f t="shared" si="22"/>
        <v>6.2</v>
      </c>
      <c r="I107" s="50">
        <v>0</v>
      </c>
      <c r="J107" s="50">
        <v>6.2</v>
      </c>
      <c r="K107" s="51">
        <f t="shared" si="16"/>
        <v>11481.19</v>
      </c>
      <c r="L107" s="52"/>
      <c r="M107" s="49">
        <f t="shared" si="17"/>
        <v>1851805</v>
      </c>
      <c r="N107" s="53">
        <v>0</v>
      </c>
      <c r="O107" s="47">
        <f t="shared" si="18"/>
        <v>0</v>
      </c>
      <c r="P107" s="47">
        <v>26017</v>
      </c>
      <c r="Q107" s="53">
        <v>0</v>
      </c>
      <c r="R107" s="47">
        <f t="shared" si="23"/>
        <v>0</v>
      </c>
      <c r="S107" s="47">
        <v>0</v>
      </c>
      <c r="T107" s="47">
        <f t="shared" si="24"/>
        <v>0</v>
      </c>
      <c r="U107" s="47">
        <v>0</v>
      </c>
      <c r="V107" s="54">
        <f t="shared" si="25"/>
        <v>0</v>
      </c>
      <c r="W107" s="52"/>
      <c r="X107" s="49">
        <f t="shared" si="19"/>
        <v>1851805</v>
      </c>
      <c r="Y107" s="55">
        <v>0</v>
      </c>
      <c r="Z107" s="56">
        <f t="shared" si="20"/>
        <v>1851805</v>
      </c>
      <c r="AA107" s="53">
        <v>0</v>
      </c>
      <c r="AB107" s="49">
        <f t="shared" si="21"/>
        <v>0</v>
      </c>
      <c r="AC107" s="49">
        <v>26017</v>
      </c>
      <c r="AD107" s="189">
        <v>0</v>
      </c>
      <c r="AE107" s="49">
        <f t="shared" si="26"/>
        <v>0</v>
      </c>
      <c r="AF107" s="47">
        <v>0</v>
      </c>
      <c r="AG107" s="47">
        <f t="shared" si="27"/>
        <v>0</v>
      </c>
      <c r="AH107" s="49">
        <v>0</v>
      </c>
      <c r="AI107" s="54">
        <f t="shared" si="28"/>
        <v>0</v>
      </c>
      <c r="AJ107" s="57"/>
      <c r="AK107" s="58">
        <f t="shared" si="29"/>
        <v>11481.19</v>
      </c>
      <c r="AL107" s="59" t="s">
        <v>1680</v>
      </c>
      <c r="AM107" s="56">
        <f t="shared" si="30"/>
        <v>0</v>
      </c>
      <c r="AN107" s="56">
        <f t="shared" si="31"/>
        <v>11481.19</v>
      </c>
    </row>
    <row r="108" spans="1:40" x14ac:dyDescent="0.2">
      <c r="A108" s="45" t="s">
        <v>945</v>
      </c>
      <c r="B108" s="44" t="s">
        <v>550</v>
      </c>
      <c r="C108" s="46" t="s">
        <v>6</v>
      </c>
      <c r="D108" s="205" t="s">
        <v>76</v>
      </c>
      <c r="E108" s="48">
        <v>2093158</v>
      </c>
      <c r="F108" s="50">
        <v>5.52</v>
      </c>
      <c r="G108" s="50">
        <v>0</v>
      </c>
      <c r="H108" s="50">
        <f t="shared" si="22"/>
        <v>5.52</v>
      </c>
      <c r="I108" s="50">
        <v>0.88</v>
      </c>
      <c r="J108" s="50">
        <v>6.3999999999999995</v>
      </c>
      <c r="K108" s="51">
        <f t="shared" si="16"/>
        <v>11554.23</v>
      </c>
      <c r="L108" s="52"/>
      <c r="M108" s="49">
        <f t="shared" si="17"/>
        <v>2093158</v>
      </c>
      <c r="N108" s="53">
        <v>0</v>
      </c>
      <c r="O108" s="47">
        <f t="shared" si="18"/>
        <v>0</v>
      </c>
      <c r="P108" s="47">
        <v>22074</v>
      </c>
      <c r="Q108" s="53">
        <v>0</v>
      </c>
      <c r="R108" s="47">
        <f t="shared" si="23"/>
        <v>0</v>
      </c>
      <c r="S108" s="47">
        <v>0</v>
      </c>
      <c r="T108" s="47">
        <f t="shared" si="24"/>
        <v>0</v>
      </c>
      <c r="U108" s="47">
        <v>0</v>
      </c>
      <c r="V108" s="54">
        <f t="shared" si="25"/>
        <v>0</v>
      </c>
      <c r="W108" s="52"/>
      <c r="X108" s="49">
        <f t="shared" si="19"/>
        <v>2093158</v>
      </c>
      <c r="Y108" s="55">
        <v>0</v>
      </c>
      <c r="Z108" s="56">
        <f t="shared" si="20"/>
        <v>2093158</v>
      </c>
      <c r="AA108" s="53">
        <v>0</v>
      </c>
      <c r="AB108" s="49">
        <f t="shared" si="21"/>
        <v>0</v>
      </c>
      <c r="AC108" s="49">
        <v>22074</v>
      </c>
      <c r="AD108" s="189">
        <v>0</v>
      </c>
      <c r="AE108" s="49">
        <f t="shared" si="26"/>
        <v>0</v>
      </c>
      <c r="AF108" s="47">
        <v>0</v>
      </c>
      <c r="AG108" s="47">
        <f t="shared" si="27"/>
        <v>0</v>
      </c>
      <c r="AH108" s="49">
        <v>0</v>
      </c>
      <c r="AI108" s="54">
        <f t="shared" si="28"/>
        <v>0</v>
      </c>
      <c r="AJ108" s="57"/>
      <c r="AK108" s="58">
        <f t="shared" si="29"/>
        <v>11554.23</v>
      </c>
      <c r="AL108" s="59" t="s">
        <v>1680</v>
      </c>
      <c r="AM108" s="56">
        <f t="shared" si="30"/>
        <v>0</v>
      </c>
      <c r="AN108" s="56">
        <f t="shared" si="31"/>
        <v>11554.23</v>
      </c>
    </row>
    <row r="109" spans="1:40" ht="25.5" x14ac:dyDescent="0.2">
      <c r="A109" s="45" t="s">
        <v>946</v>
      </c>
      <c r="B109" s="44" t="s">
        <v>113</v>
      </c>
      <c r="C109" s="46" t="s">
        <v>6</v>
      </c>
      <c r="D109" s="205" t="s">
        <v>947</v>
      </c>
      <c r="E109" s="48">
        <v>3801932</v>
      </c>
      <c r="F109" s="50">
        <v>0</v>
      </c>
      <c r="G109" s="50">
        <v>0</v>
      </c>
      <c r="H109" s="50">
        <f t="shared" si="22"/>
        <v>0</v>
      </c>
      <c r="I109" s="50">
        <v>0</v>
      </c>
      <c r="J109" s="50">
        <v>0</v>
      </c>
      <c r="K109" s="51">
        <f t="shared" si="16"/>
        <v>0</v>
      </c>
      <c r="L109" s="52"/>
      <c r="M109" s="49">
        <f t="shared" si="17"/>
        <v>3801932</v>
      </c>
      <c r="N109" s="53">
        <v>1.9</v>
      </c>
      <c r="O109" s="47">
        <f t="shared" si="18"/>
        <v>7223.67</v>
      </c>
      <c r="P109" s="47">
        <v>574771</v>
      </c>
      <c r="Q109" s="53">
        <v>1.9</v>
      </c>
      <c r="R109" s="47">
        <f t="shared" si="23"/>
        <v>1092.06</v>
      </c>
      <c r="S109" s="47">
        <v>2344.9899999999998</v>
      </c>
      <c r="T109" s="47">
        <f t="shared" si="24"/>
        <v>1092.06</v>
      </c>
      <c r="U109" s="47">
        <v>0</v>
      </c>
      <c r="V109" s="54">
        <f t="shared" si="25"/>
        <v>8315.73</v>
      </c>
      <c r="W109" s="52"/>
      <c r="X109" s="49">
        <f t="shared" si="19"/>
        <v>3801932</v>
      </c>
      <c r="Y109" s="55">
        <v>0</v>
      </c>
      <c r="Z109" s="56">
        <f t="shared" si="20"/>
        <v>3801932</v>
      </c>
      <c r="AA109" s="53">
        <v>0</v>
      </c>
      <c r="AB109" s="49">
        <f t="shared" si="21"/>
        <v>0</v>
      </c>
      <c r="AC109" s="49">
        <v>574771</v>
      </c>
      <c r="AD109" s="189">
        <v>0</v>
      </c>
      <c r="AE109" s="49">
        <f t="shared" si="26"/>
        <v>0</v>
      </c>
      <c r="AF109" s="47">
        <v>0</v>
      </c>
      <c r="AG109" s="47">
        <f t="shared" si="27"/>
        <v>0</v>
      </c>
      <c r="AH109" s="49">
        <v>0</v>
      </c>
      <c r="AI109" s="54">
        <f t="shared" si="28"/>
        <v>0</v>
      </c>
      <c r="AJ109" s="57"/>
      <c r="AK109" s="58">
        <f t="shared" si="29"/>
        <v>8315.73</v>
      </c>
      <c r="AL109" s="59" t="s">
        <v>1680</v>
      </c>
      <c r="AM109" s="56">
        <f t="shared" si="30"/>
        <v>0</v>
      </c>
      <c r="AN109" s="56">
        <f t="shared" si="31"/>
        <v>8315.73</v>
      </c>
    </row>
    <row r="110" spans="1:40" ht="25.5" x14ac:dyDescent="0.2">
      <c r="A110" s="45" t="s">
        <v>948</v>
      </c>
      <c r="B110" s="44" t="s">
        <v>77</v>
      </c>
      <c r="C110" s="46" t="s">
        <v>6</v>
      </c>
      <c r="D110" s="205" t="s">
        <v>949</v>
      </c>
      <c r="E110" s="48">
        <v>347789</v>
      </c>
      <c r="F110" s="50">
        <v>2.34</v>
      </c>
      <c r="G110" s="50">
        <v>0</v>
      </c>
      <c r="H110" s="50">
        <f t="shared" si="22"/>
        <v>2.34</v>
      </c>
      <c r="I110" s="50">
        <v>0</v>
      </c>
      <c r="J110" s="50">
        <v>2.34</v>
      </c>
      <c r="K110" s="51">
        <f t="shared" si="16"/>
        <v>813.83</v>
      </c>
      <c r="L110" s="52"/>
      <c r="M110" s="49">
        <f t="shared" si="17"/>
        <v>347789</v>
      </c>
      <c r="N110" s="53">
        <v>0</v>
      </c>
      <c r="O110" s="47">
        <f t="shared" si="18"/>
        <v>0</v>
      </c>
      <c r="P110" s="47">
        <v>2070</v>
      </c>
      <c r="Q110" s="53">
        <v>0</v>
      </c>
      <c r="R110" s="47">
        <f t="shared" si="23"/>
        <v>0</v>
      </c>
      <c r="S110" s="47">
        <v>0</v>
      </c>
      <c r="T110" s="47">
        <f t="shared" si="24"/>
        <v>0</v>
      </c>
      <c r="U110" s="47">
        <v>0</v>
      </c>
      <c r="V110" s="54">
        <f t="shared" si="25"/>
        <v>0</v>
      </c>
      <c r="W110" s="52"/>
      <c r="X110" s="49">
        <f t="shared" si="19"/>
        <v>347789</v>
      </c>
      <c r="Y110" s="55">
        <v>0</v>
      </c>
      <c r="Z110" s="56">
        <f t="shared" si="20"/>
        <v>347789</v>
      </c>
      <c r="AA110" s="53">
        <v>0</v>
      </c>
      <c r="AB110" s="49">
        <f t="shared" si="21"/>
        <v>0</v>
      </c>
      <c r="AC110" s="49">
        <v>2070</v>
      </c>
      <c r="AD110" s="189">
        <v>0</v>
      </c>
      <c r="AE110" s="49">
        <f t="shared" si="26"/>
        <v>0</v>
      </c>
      <c r="AF110" s="47">
        <v>0</v>
      </c>
      <c r="AG110" s="47">
        <f t="shared" si="27"/>
        <v>0</v>
      </c>
      <c r="AH110" s="49">
        <v>0</v>
      </c>
      <c r="AI110" s="54">
        <f t="shared" si="28"/>
        <v>0</v>
      </c>
      <c r="AJ110" s="57"/>
      <c r="AK110" s="58">
        <f t="shared" si="29"/>
        <v>813.83</v>
      </c>
      <c r="AL110" s="59" t="s">
        <v>1680</v>
      </c>
      <c r="AM110" s="56">
        <f t="shared" si="30"/>
        <v>0</v>
      </c>
      <c r="AN110" s="56">
        <f t="shared" si="31"/>
        <v>813.83</v>
      </c>
    </row>
    <row r="111" spans="1:40" ht="25.5" x14ac:dyDescent="0.2">
      <c r="A111" s="45" t="s">
        <v>950</v>
      </c>
      <c r="B111" s="44" t="s">
        <v>457</v>
      </c>
      <c r="C111" s="46" t="s">
        <v>6</v>
      </c>
      <c r="D111" s="205" t="s">
        <v>943</v>
      </c>
      <c r="E111" s="48">
        <v>62326</v>
      </c>
      <c r="F111" s="50">
        <v>0</v>
      </c>
      <c r="G111" s="50">
        <v>0</v>
      </c>
      <c r="H111" s="50">
        <f t="shared" si="22"/>
        <v>0</v>
      </c>
      <c r="I111" s="50">
        <v>0</v>
      </c>
      <c r="J111" s="50">
        <v>0</v>
      </c>
      <c r="K111" s="51">
        <f t="shared" si="16"/>
        <v>0</v>
      </c>
      <c r="L111" s="52"/>
      <c r="M111" s="49">
        <f t="shared" si="17"/>
        <v>62326</v>
      </c>
      <c r="N111" s="53">
        <v>0</v>
      </c>
      <c r="O111" s="47">
        <f t="shared" si="18"/>
        <v>0</v>
      </c>
      <c r="P111" s="47">
        <v>0</v>
      </c>
      <c r="Q111" s="53">
        <v>0</v>
      </c>
      <c r="R111" s="47">
        <f t="shared" si="23"/>
        <v>0</v>
      </c>
      <c r="S111" s="47">
        <v>0</v>
      </c>
      <c r="T111" s="47">
        <f t="shared" si="24"/>
        <v>0</v>
      </c>
      <c r="U111" s="47">
        <v>0</v>
      </c>
      <c r="V111" s="54">
        <f t="shared" si="25"/>
        <v>0</v>
      </c>
      <c r="W111" s="52"/>
      <c r="X111" s="49">
        <f t="shared" si="19"/>
        <v>62326</v>
      </c>
      <c r="Y111" s="55">
        <v>0</v>
      </c>
      <c r="Z111" s="56">
        <f t="shared" si="20"/>
        <v>62326</v>
      </c>
      <c r="AA111" s="53">
        <v>0</v>
      </c>
      <c r="AB111" s="49">
        <f t="shared" si="21"/>
        <v>0</v>
      </c>
      <c r="AC111" s="49">
        <v>0</v>
      </c>
      <c r="AD111" s="189">
        <v>0</v>
      </c>
      <c r="AE111" s="49">
        <f t="shared" si="26"/>
        <v>0</v>
      </c>
      <c r="AF111" s="47">
        <v>0</v>
      </c>
      <c r="AG111" s="47">
        <f t="shared" si="27"/>
        <v>0</v>
      </c>
      <c r="AH111" s="49">
        <v>0</v>
      </c>
      <c r="AI111" s="54">
        <f t="shared" si="28"/>
        <v>0</v>
      </c>
      <c r="AJ111" s="57"/>
      <c r="AK111" s="58">
        <f t="shared" si="29"/>
        <v>0</v>
      </c>
      <c r="AL111" s="59" t="s">
        <v>1573</v>
      </c>
      <c r="AM111" s="56">
        <f t="shared" si="30"/>
        <v>0</v>
      </c>
      <c r="AN111" s="56">
        <f t="shared" si="31"/>
        <v>0</v>
      </c>
    </row>
    <row r="112" spans="1:40" x14ac:dyDescent="0.2">
      <c r="A112" s="45" t="s">
        <v>951</v>
      </c>
      <c r="B112" s="44" t="s">
        <v>361</v>
      </c>
      <c r="C112" s="46" t="s">
        <v>6</v>
      </c>
      <c r="D112" s="205" t="s">
        <v>131</v>
      </c>
      <c r="E112" s="48">
        <v>-1210300</v>
      </c>
      <c r="F112" s="50">
        <v>0</v>
      </c>
      <c r="G112" s="50">
        <v>0</v>
      </c>
      <c r="H112" s="50">
        <f t="shared" si="22"/>
        <v>0</v>
      </c>
      <c r="I112" s="50">
        <v>0</v>
      </c>
      <c r="J112" s="50">
        <v>0</v>
      </c>
      <c r="K112" s="51">
        <f t="shared" si="16"/>
        <v>0</v>
      </c>
      <c r="L112" s="52"/>
      <c r="M112" s="49">
        <f t="shared" si="17"/>
        <v>-1210300</v>
      </c>
      <c r="N112" s="53">
        <v>0</v>
      </c>
      <c r="O112" s="47">
        <f t="shared" si="18"/>
        <v>0</v>
      </c>
      <c r="P112" s="47">
        <v>0</v>
      </c>
      <c r="Q112" s="53">
        <v>0</v>
      </c>
      <c r="R112" s="47">
        <f t="shared" si="23"/>
        <v>0</v>
      </c>
      <c r="S112" s="47">
        <v>0</v>
      </c>
      <c r="T112" s="47">
        <f t="shared" si="24"/>
        <v>0</v>
      </c>
      <c r="U112" s="47">
        <v>0</v>
      </c>
      <c r="V112" s="54">
        <f t="shared" si="25"/>
        <v>0</v>
      </c>
      <c r="W112" s="52"/>
      <c r="X112" s="49">
        <f t="shared" si="19"/>
        <v>-1210300</v>
      </c>
      <c r="Y112" s="55">
        <v>81500</v>
      </c>
      <c r="Z112" s="56">
        <f t="shared" si="20"/>
        <v>-1291800</v>
      </c>
      <c r="AA112" s="53">
        <v>0</v>
      </c>
      <c r="AB112" s="49">
        <f t="shared" si="21"/>
        <v>0</v>
      </c>
      <c r="AC112" s="49">
        <v>0</v>
      </c>
      <c r="AD112" s="189">
        <v>0</v>
      </c>
      <c r="AE112" s="49">
        <f t="shared" si="26"/>
        <v>0</v>
      </c>
      <c r="AF112" s="47">
        <v>0</v>
      </c>
      <c r="AG112" s="47">
        <f t="shared" si="27"/>
        <v>0</v>
      </c>
      <c r="AH112" s="49">
        <v>0</v>
      </c>
      <c r="AI112" s="54">
        <f t="shared" si="28"/>
        <v>0</v>
      </c>
      <c r="AJ112" s="57"/>
      <c r="AK112" s="58">
        <f t="shared" si="29"/>
        <v>0</v>
      </c>
      <c r="AL112" s="59" t="s">
        <v>1573</v>
      </c>
      <c r="AM112" s="56">
        <f t="shared" si="30"/>
        <v>0</v>
      </c>
      <c r="AN112" s="56">
        <f t="shared" si="31"/>
        <v>0</v>
      </c>
    </row>
    <row r="113" spans="1:40" ht="25.5" x14ac:dyDescent="0.2">
      <c r="A113" s="45" t="s">
        <v>952</v>
      </c>
      <c r="B113" s="44" t="s">
        <v>501</v>
      </c>
      <c r="C113" s="46" t="s">
        <v>6</v>
      </c>
      <c r="D113" s="205" t="s">
        <v>953</v>
      </c>
      <c r="E113" s="48">
        <v>3702461</v>
      </c>
      <c r="F113" s="50">
        <v>2.8</v>
      </c>
      <c r="G113" s="50">
        <v>1.5</v>
      </c>
      <c r="H113" s="50">
        <f t="shared" si="22"/>
        <v>4.3</v>
      </c>
      <c r="I113" s="50">
        <v>0</v>
      </c>
      <c r="J113" s="50">
        <v>4.3</v>
      </c>
      <c r="K113" s="51">
        <f t="shared" si="16"/>
        <v>15920.58</v>
      </c>
      <c r="L113" s="52"/>
      <c r="M113" s="49">
        <f t="shared" si="17"/>
        <v>3702461</v>
      </c>
      <c r="N113" s="53">
        <v>0</v>
      </c>
      <c r="O113" s="47">
        <f t="shared" si="18"/>
        <v>0</v>
      </c>
      <c r="P113" s="47">
        <v>2400</v>
      </c>
      <c r="Q113" s="53">
        <v>0</v>
      </c>
      <c r="R113" s="47">
        <f t="shared" si="23"/>
        <v>0</v>
      </c>
      <c r="S113" s="47">
        <v>0</v>
      </c>
      <c r="T113" s="47">
        <f t="shared" si="24"/>
        <v>0</v>
      </c>
      <c r="U113" s="47">
        <v>0</v>
      </c>
      <c r="V113" s="54">
        <f t="shared" si="25"/>
        <v>0</v>
      </c>
      <c r="W113" s="52"/>
      <c r="X113" s="49">
        <f t="shared" si="19"/>
        <v>3702461</v>
      </c>
      <c r="Y113" s="55">
        <v>0</v>
      </c>
      <c r="Z113" s="56">
        <f t="shared" si="20"/>
        <v>3702461</v>
      </c>
      <c r="AA113" s="53">
        <v>0</v>
      </c>
      <c r="AB113" s="49">
        <f t="shared" si="21"/>
        <v>0</v>
      </c>
      <c r="AC113" s="49">
        <v>2400</v>
      </c>
      <c r="AD113" s="189">
        <v>0</v>
      </c>
      <c r="AE113" s="49">
        <f t="shared" si="26"/>
        <v>0</v>
      </c>
      <c r="AF113" s="47">
        <v>0</v>
      </c>
      <c r="AG113" s="47">
        <f t="shared" si="27"/>
        <v>0</v>
      </c>
      <c r="AH113" s="49">
        <v>0</v>
      </c>
      <c r="AI113" s="54">
        <f t="shared" si="28"/>
        <v>0</v>
      </c>
      <c r="AJ113" s="57"/>
      <c r="AK113" s="58">
        <f t="shared" si="29"/>
        <v>15920.58</v>
      </c>
      <c r="AL113" s="59" t="s">
        <v>1679</v>
      </c>
      <c r="AM113" s="56">
        <f t="shared" si="30"/>
        <v>15920.58</v>
      </c>
      <c r="AN113" s="56">
        <f t="shared" si="31"/>
        <v>0</v>
      </c>
    </row>
    <row r="114" spans="1:40" x14ac:dyDescent="0.2">
      <c r="A114" s="45" t="s">
        <v>954</v>
      </c>
      <c r="B114" s="44" t="s">
        <v>132</v>
      </c>
      <c r="C114" s="46" t="s">
        <v>6</v>
      </c>
      <c r="D114" s="205" t="s">
        <v>131</v>
      </c>
      <c r="E114" s="48">
        <v>88459030</v>
      </c>
      <c r="F114" s="50">
        <v>4</v>
      </c>
      <c r="G114" s="50">
        <v>0</v>
      </c>
      <c r="H114" s="50">
        <f t="shared" si="22"/>
        <v>4</v>
      </c>
      <c r="I114" s="50">
        <v>0</v>
      </c>
      <c r="J114" s="50">
        <v>4</v>
      </c>
      <c r="K114" s="51">
        <f t="shared" si="16"/>
        <v>353836.12</v>
      </c>
      <c r="L114" s="52"/>
      <c r="M114" s="49">
        <f t="shared" si="17"/>
        <v>88459030</v>
      </c>
      <c r="N114" s="53">
        <v>0</v>
      </c>
      <c r="O114" s="47">
        <f t="shared" si="18"/>
        <v>0</v>
      </c>
      <c r="P114" s="47">
        <v>-11884900</v>
      </c>
      <c r="Q114" s="53">
        <v>0</v>
      </c>
      <c r="R114" s="47">
        <f t="shared" si="23"/>
        <v>0</v>
      </c>
      <c r="S114" s="47">
        <v>0</v>
      </c>
      <c r="T114" s="47">
        <f t="shared" si="24"/>
        <v>0</v>
      </c>
      <c r="U114" s="47">
        <v>0</v>
      </c>
      <c r="V114" s="54">
        <f t="shared" si="25"/>
        <v>0</v>
      </c>
      <c r="W114" s="52"/>
      <c r="X114" s="49">
        <f t="shared" si="19"/>
        <v>88459030</v>
      </c>
      <c r="Y114" s="55">
        <v>11648900</v>
      </c>
      <c r="Z114" s="56">
        <f t="shared" si="20"/>
        <v>76810130</v>
      </c>
      <c r="AA114" s="53">
        <v>0</v>
      </c>
      <c r="AB114" s="49">
        <f t="shared" si="21"/>
        <v>0</v>
      </c>
      <c r="AC114" s="49">
        <v>-11884900</v>
      </c>
      <c r="AD114" s="189">
        <v>0</v>
      </c>
      <c r="AE114" s="49">
        <f t="shared" si="26"/>
        <v>0</v>
      </c>
      <c r="AF114" s="47">
        <v>0</v>
      </c>
      <c r="AG114" s="47">
        <f t="shared" si="27"/>
        <v>0</v>
      </c>
      <c r="AH114" s="49">
        <v>0</v>
      </c>
      <c r="AI114" s="54">
        <f t="shared" si="28"/>
        <v>0</v>
      </c>
      <c r="AJ114" s="57"/>
      <c r="AK114" s="58">
        <f t="shared" si="29"/>
        <v>353836.12</v>
      </c>
      <c r="AL114" s="59" t="s">
        <v>1679</v>
      </c>
      <c r="AM114" s="56">
        <f t="shared" si="30"/>
        <v>353836.12</v>
      </c>
      <c r="AN114" s="56">
        <f t="shared" si="31"/>
        <v>0</v>
      </c>
    </row>
    <row r="115" spans="1:40" x14ac:dyDescent="0.2">
      <c r="A115" s="45" t="s">
        <v>955</v>
      </c>
      <c r="B115" s="44" t="s">
        <v>494</v>
      </c>
      <c r="C115" s="46" t="s">
        <v>6</v>
      </c>
      <c r="D115" s="205" t="s">
        <v>131</v>
      </c>
      <c r="E115" s="48">
        <v>7169324</v>
      </c>
      <c r="F115" s="50">
        <v>0</v>
      </c>
      <c r="G115" s="50">
        <v>0</v>
      </c>
      <c r="H115" s="50">
        <f t="shared" si="22"/>
        <v>0</v>
      </c>
      <c r="I115" s="50">
        <v>0</v>
      </c>
      <c r="J115" s="50">
        <v>0</v>
      </c>
      <c r="K115" s="51">
        <f t="shared" si="16"/>
        <v>0</v>
      </c>
      <c r="L115" s="52"/>
      <c r="M115" s="49">
        <f t="shared" si="17"/>
        <v>7169324</v>
      </c>
      <c r="N115" s="53">
        <v>1</v>
      </c>
      <c r="O115" s="47">
        <f t="shared" si="18"/>
        <v>7169.32</v>
      </c>
      <c r="P115" s="47">
        <v>2215500</v>
      </c>
      <c r="Q115" s="53">
        <v>1.9644999999999999</v>
      </c>
      <c r="R115" s="47">
        <f t="shared" si="23"/>
        <v>4352.3500000000004</v>
      </c>
      <c r="S115" s="47">
        <v>11208.99</v>
      </c>
      <c r="T115" s="47">
        <f t="shared" si="24"/>
        <v>4352.3500000000004</v>
      </c>
      <c r="U115" s="47">
        <v>0</v>
      </c>
      <c r="V115" s="54">
        <f t="shared" si="25"/>
        <v>11521.67</v>
      </c>
      <c r="W115" s="52"/>
      <c r="X115" s="49">
        <f t="shared" si="19"/>
        <v>7169324</v>
      </c>
      <c r="Y115" s="55">
        <v>0</v>
      </c>
      <c r="Z115" s="56">
        <f t="shared" si="20"/>
        <v>7169324</v>
      </c>
      <c r="AA115" s="53">
        <v>0</v>
      </c>
      <c r="AB115" s="49">
        <f t="shared" si="21"/>
        <v>0</v>
      </c>
      <c r="AC115" s="49">
        <v>2215500</v>
      </c>
      <c r="AD115" s="189">
        <v>0</v>
      </c>
      <c r="AE115" s="49">
        <f t="shared" si="26"/>
        <v>0</v>
      </c>
      <c r="AF115" s="47">
        <v>0</v>
      </c>
      <c r="AG115" s="47">
        <f t="shared" si="27"/>
        <v>0</v>
      </c>
      <c r="AH115" s="49">
        <v>0</v>
      </c>
      <c r="AI115" s="54">
        <f t="shared" si="28"/>
        <v>0</v>
      </c>
      <c r="AJ115" s="57"/>
      <c r="AK115" s="58">
        <f t="shared" si="29"/>
        <v>11521.67</v>
      </c>
      <c r="AL115" s="59" t="s">
        <v>1679</v>
      </c>
      <c r="AM115" s="56">
        <f t="shared" si="30"/>
        <v>11521.67</v>
      </c>
      <c r="AN115" s="56">
        <f t="shared" si="31"/>
        <v>0</v>
      </c>
    </row>
    <row r="116" spans="1:40" ht="38.25" x14ac:dyDescent="0.2">
      <c r="A116" s="45" t="s">
        <v>717</v>
      </c>
      <c r="B116" s="44" t="s">
        <v>245</v>
      </c>
      <c r="C116" s="46" t="s">
        <v>29</v>
      </c>
      <c r="D116" s="205" t="s">
        <v>718</v>
      </c>
      <c r="E116" s="48">
        <v>3659650</v>
      </c>
      <c r="F116" s="50">
        <v>0</v>
      </c>
      <c r="G116" s="50">
        <v>0</v>
      </c>
      <c r="H116" s="50">
        <f t="shared" si="22"/>
        <v>0</v>
      </c>
      <c r="I116" s="50">
        <v>0</v>
      </c>
      <c r="J116" s="50">
        <v>0</v>
      </c>
      <c r="K116" s="51">
        <f t="shared" si="16"/>
        <v>0</v>
      </c>
      <c r="L116" s="52"/>
      <c r="M116" s="49">
        <f t="shared" si="17"/>
        <v>3659650</v>
      </c>
      <c r="N116" s="53">
        <v>0</v>
      </c>
      <c r="O116" s="47">
        <f t="shared" si="18"/>
        <v>0</v>
      </c>
      <c r="P116" s="47">
        <v>18502477</v>
      </c>
      <c r="Q116" s="53">
        <v>0</v>
      </c>
      <c r="R116" s="47">
        <f t="shared" si="23"/>
        <v>0</v>
      </c>
      <c r="S116" s="47">
        <v>0</v>
      </c>
      <c r="T116" s="47">
        <f t="shared" si="24"/>
        <v>0</v>
      </c>
      <c r="U116" s="47">
        <v>0</v>
      </c>
      <c r="V116" s="54">
        <f t="shared" si="25"/>
        <v>0</v>
      </c>
      <c r="W116" s="52"/>
      <c r="X116" s="49">
        <f t="shared" si="19"/>
        <v>3659650</v>
      </c>
      <c r="Y116" s="55">
        <v>0</v>
      </c>
      <c r="Z116" s="56">
        <f t="shared" si="20"/>
        <v>3659650</v>
      </c>
      <c r="AA116" s="53">
        <v>0</v>
      </c>
      <c r="AB116" s="49">
        <f t="shared" si="21"/>
        <v>0</v>
      </c>
      <c r="AC116" s="49">
        <v>18502477</v>
      </c>
      <c r="AD116" s="189">
        <v>0</v>
      </c>
      <c r="AE116" s="49">
        <f t="shared" si="26"/>
        <v>0</v>
      </c>
      <c r="AF116" s="47">
        <v>0</v>
      </c>
      <c r="AG116" s="47">
        <f t="shared" si="27"/>
        <v>0</v>
      </c>
      <c r="AH116" s="49">
        <v>0</v>
      </c>
      <c r="AI116" s="54">
        <f t="shared" si="28"/>
        <v>0</v>
      </c>
      <c r="AJ116" s="57"/>
      <c r="AK116" s="58">
        <f t="shared" si="29"/>
        <v>0</v>
      </c>
      <c r="AL116" s="59" t="s">
        <v>1573</v>
      </c>
      <c r="AM116" s="56">
        <f t="shared" si="30"/>
        <v>0</v>
      </c>
      <c r="AN116" s="56">
        <f t="shared" si="31"/>
        <v>0</v>
      </c>
    </row>
    <row r="117" spans="1:40" ht="25.5" x14ac:dyDescent="0.2">
      <c r="A117" s="45" t="s">
        <v>956</v>
      </c>
      <c r="B117" s="44" t="s">
        <v>97</v>
      </c>
      <c r="C117" s="46" t="s">
        <v>6</v>
      </c>
      <c r="D117" s="205" t="s">
        <v>957</v>
      </c>
      <c r="E117" s="48">
        <v>1300946</v>
      </c>
      <c r="F117" s="50">
        <v>9.1199999999999992</v>
      </c>
      <c r="G117" s="50">
        <v>0</v>
      </c>
      <c r="H117" s="50">
        <f t="shared" si="22"/>
        <v>9.1199999999999992</v>
      </c>
      <c r="I117" s="50">
        <v>0</v>
      </c>
      <c r="J117" s="50">
        <v>9.1199999999999992</v>
      </c>
      <c r="K117" s="51">
        <f t="shared" si="16"/>
        <v>11864.63</v>
      </c>
      <c r="L117" s="52"/>
      <c r="M117" s="49">
        <f t="shared" si="17"/>
        <v>1300946</v>
      </c>
      <c r="N117" s="53">
        <v>0</v>
      </c>
      <c r="O117" s="47">
        <f t="shared" si="18"/>
        <v>0</v>
      </c>
      <c r="P117" s="47">
        <v>3664</v>
      </c>
      <c r="Q117" s="53">
        <v>0</v>
      </c>
      <c r="R117" s="47">
        <f t="shared" si="23"/>
        <v>0</v>
      </c>
      <c r="S117" s="47">
        <v>0</v>
      </c>
      <c r="T117" s="47">
        <f t="shared" si="24"/>
        <v>0</v>
      </c>
      <c r="U117" s="47">
        <v>0</v>
      </c>
      <c r="V117" s="54">
        <f t="shared" si="25"/>
        <v>0</v>
      </c>
      <c r="W117" s="52"/>
      <c r="X117" s="49">
        <f t="shared" si="19"/>
        <v>1300946</v>
      </c>
      <c r="Y117" s="55">
        <v>0</v>
      </c>
      <c r="Z117" s="56">
        <f t="shared" si="20"/>
        <v>1300946</v>
      </c>
      <c r="AA117" s="53">
        <v>0</v>
      </c>
      <c r="AB117" s="49">
        <f t="shared" si="21"/>
        <v>0</v>
      </c>
      <c r="AC117" s="49">
        <v>3664</v>
      </c>
      <c r="AD117" s="189">
        <v>0</v>
      </c>
      <c r="AE117" s="49">
        <f t="shared" si="26"/>
        <v>0</v>
      </c>
      <c r="AF117" s="47">
        <v>0</v>
      </c>
      <c r="AG117" s="47">
        <f t="shared" si="27"/>
        <v>0</v>
      </c>
      <c r="AH117" s="49">
        <v>0</v>
      </c>
      <c r="AI117" s="54">
        <f t="shared" si="28"/>
        <v>0</v>
      </c>
      <c r="AJ117" s="57"/>
      <c r="AK117" s="58">
        <f t="shared" si="29"/>
        <v>11864.63</v>
      </c>
      <c r="AL117" s="59" t="s">
        <v>1680</v>
      </c>
      <c r="AM117" s="56">
        <f t="shared" si="30"/>
        <v>0</v>
      </c>
      <c r="AN117" s="56">
        <f t="shared" si="31"/>
        <v>11864.63</v>
      </c>
    </row>
    <row r="118" spans="1:40" x14ac:dyDescent="0.2">
      <c r="A118" s="45" t="s">
        <v>958</v>
      </c>
      <c r="B118" s="44" t="s">
        <v>180</v>
      </c>
      <c r="C118" s="46" t="s">
        <v>6</v>
      </c>
      <c r="D118" s="205" t="s">
        <v>98</v>
      </c>
      <c r="E118" s="48">
        <v>10082079.5</v>
      </c>
      <c r="F118" s="50">
        <v>3.14</v>
      </c>
      <c r="G118" s="50">
        <v>4.45</v>
      </c>
      <c r="H118" s="50">
        <f t="shared" si="22"/>
        <v>7.59</v>
      </c>
      <c r="I118" s="50">
        <v>0</v>
      </c>
      <c r="J118" s="50">
        <v>7.59</v>
      </c>
      <c r="K118" s="51">
        <f t="shared" si="16"/>
        <v>76522.98</v>
      </c>
      <c r="L118" s="52"/>
      <c r="M118" s="49">
        <f t="shared" si="17"/>
        <v>10082079.5</v>
      </c>
      <c r="N118" s="53">
        <v>0</v>
      </c>
      <c r="O118" s="47">
        <f t="shared" si="18"/>
        <v>0</v>
      </c>
      <c r="P118" s="47">
        <v>-614869</v>
      </c>
      <c r="Q118" s="53">
        <v>0</v>
      </c>
      <c r="R118" s="47">
        <f t="shared" si="23"/>
        <v>0</v>
      </c>
      <c r="S118" s="47">
        <v>0</v>
      </c>
      <c r="T118" s="47">
        <f t="shared" si="24"/>
        <v>0</v>
      </c>
      <c r="U118" s="47">
        <v>0</v>
      </c>
      <c r="V118" s="54">
        <f t="shared" si="25"/>
        <v>0</v>
      </c>
      <c r="W118" s="52"/>
      <c r="X118" s="49">
        <f t="shared" si="19"/>
        <v>10082079.5</v>
      </c>
      <c r="Y118" s="55">
        <v>0</v>
      </c>
      <c r="Z118" s="56">
        <f t="shared" si="20"/>
        <v>10082079.5</v>
      </c>
      <c r="AA118" s="53">
        <v>0.5</v>
      </c>
      <c r="AB118" s="49">
        <f t="shared" si="21"/>
        <v>5041.04</v>
      </c>
      <c r="AC118" s="49">
        <v>-614869</v>
      </c>
      <c r="AD118" s="189">
        <v>0.5</v>
      </c>
      <c r="AE118" s="49">
        <f t="shared" si="26"/>
        <v>-307.43</v>
      </c>
      <c r="AF118" s="47">
        <v>5347.39</v>
      </c>
      <c r="AG118" s="47">
        <f t="shared" si="27"/>
        <v>-307.43</v>
      </c>
      <c r="AH118" s="49">
        <v>0</v>
      </c>
      <c r="AI118" s="54">
        <f t="shared" si="28"/>
        <v>4733.6099999999997</v>
      </c>
      <c r="AJ118" s="57"/>
      <c r="AK118" s="58">
        <f t="shared" si="29"/>
        <v>81256.59</v>
      </c>
      <c r="AL118" s="59" t="s">
        <v>1680</v>
      </c>
      <c r="AM118" s="56">
        <f t="shared" si="30"/>
        <v>0</v>
      </c>
      <c r="AN118" s="56">
        <f t="shared" si="31"/>
        <v>81256.59</v>
      </c>
    </row>
    <row r="119" spans="1:40" ht="25.5" x14ac:dyDescent="0.2">
      <c r="A119" s="45" t="s">
        <v>959</v>
      </c>
      <c r="B119" s="44" t="s">
        <v>246</v>
      </c>
      <c r="C119" s="46" t="s">
        <v>6</v>
      </c>
      <c r="D119" s="205" t="s">
        <v>960</v>
      </c>
      <c r="E119" s="48">
        <v>9227530.5</v>
      </c>
      <c r="F119" s="50">
        <v>2.3690000000000002</v>
      </c>
      <c r="G119" s="50">
        <v>3.75</v>
      </c>
      <c r="H119" s="50">
        <f t="shared" si="22"/>
        <v>6.1189999999999998</v>
      </c>
      <c r="I119" s="50">
        <v>0.88100000000000001</v>
      </c>
      <c r="J119" s="50">
        <v>7</v>
      </c>
      <c r="K119" s="51">
        <f t="shared" si="16"/>
        <v>56463.26</v>
      </c>
      <c r="L119" s="52"/>
      <c r="M119" s="49">
        <f t="shared" si="17"/>
        <v>9227530.5</v>
      </c>
      <c r="N119" s="53">
        <v>0</v>
      </c>
      <c r="O119" s="47">
        <f t="shared" si="18"/>
        <v>0</v>
      </c>
      <c r="P119" s="47">
        <v>9082200</v>
      </c>
      <c r="Q119" s="53">
        <v>0</v>
      </c>
      <c r="R119" s="47">
        <f t="shared" si="23"/>
        <v>0</v>
      </c>
      <c r="S119" s="47">
        <v>0</v>
      </c>
      <c r="T119" s="47">
        <f t="shared" si="24"/>
        <v>0</v>
      </c>
      <c r="U119" s="47">
        <v>0</v>
      </c>
      <c r="V119" s="54">
        <f t="shared" si="25"/>
        <v>0</v>
      </c>
      <c r="W119" s="52"/>
      <c r="X119" s="49">
        <f t="shared" si="19"/>
        <v>9227530.5</v>
      </c>
      <c r="Y119" s="55">
        <v>0</v>
      </c>
      <c r="Z119" s="56">
        <f t="shared" si="20"/>
        <v>9227530.5</v>
      </c>
      <c r="AA119" s="53">
        <v>0</v>
      </c>
      <c r="AB119" s="49">
        <f t="shared" si="21"/>
        <v>0</v>
      </c>
      <c r="AC119" s="49">
        <v>9082200</v>
      </c>
      <c r="AD119" s="189">
        <v>0</v>
      </c>
      <c r="AE119" s="49">
        <f t="shared" si="26"/>
        <v>0</v>
      </c>
      <c r="AF119" s="47">
        <v>0</v>
      </c>
      <c r="AG119" s="47">
        <f t="shared" si="27"/>
        <v>0</v>
      </c>
      <c r="AH119" s="49">
        <v>0</v>
      </c>
      <c r="AI119" s="54">
        <f t="shared" si="28"/>
        <v>0</v>
      </c>
      <c r="AJ119" s="57"/>
      <c r="AK119" s="58">
        <f t="shared" si="29"/>
        <v>56463.26</v>
      </c>
      <c r="AL119" s="59" t="s">
        <v>1679</v>
      </c>
      <c r="AM119" s="56">
        <f t="shared" si="30"/>
        <v>56463.26</v>
      </c>
      <c r="AN119" s="56">
        <f t="shared" si="31"/>
        <v>0</v>
      </c>
    </row>
    <row r="120" spans="1:40" s="60" customFormat="1" ht="25.5" x14ac:dyDescent="0.2">
      <c r="A120" s="45" t="s">
        <v>961</v>
      </c>
      <c r="B120" s="44" t="s">
        <v>301</v>
      </c>
      <c r="C120" s="46" t="s">
        <v>6</v>
      </c>
      <c r="D120" s="205" t="s">
        <v>962</v>
      </c>
      <c r="E120" s="48">
        <v>-19654690</v>
      </c>
      <c r="F120" s="50">
        <v>0</v>
      </c>
      <c r="G120" s="50">
        <v>4.1900000000000004</v>
      </c>
      <c r="H120" s="50">
        <f t="shared" si="22"/>
        <v>4.1900000000000004</v>
      </c>
      <c r="I120" s="50">
        <v>0</v>
      </c>
      <c r="J120" s="50">
        <v>4.1900000000000004</v>
      </c>
      <c r="K120" s="51">
        <f t="shared" si="16"/>
        <v>0</v>
      </c>
      <c r="L120" s="52"/>
      <c r="M120" s="49">
        <f t="shared" si="17"/>
        <v>-19654690</v>
      </c>
      <c r="N120" s="53">
        <v>0.8</v>
      </c>
      <c r="O120" s="47">
        <f t="shared" si="18"/>
        <v>-15723.75</v>
      </c>
      <c r="P120" s="47">
        <v>0</v>
      </c>
      <c r="Q120" s="53">
        <v>0.8</v>
      </c>
      <c r="R120" s="47">
        <f t="shared" si="23"/>
        <v>0</v>
      </c>
      <c r="S120" s="47">
        <v>0</v>
      </c>
      <c r="T120" s="47">
        <f t="shared" si="24"/>
        <v>0</v>
      </c>
      <c r="U120" s="47">
        <v>0</v>
      </c>
      <c r="V120" s="54">
        <f t="shared" si="25"/>
        <v>0</v>
      </c>
      <c r="W120" s="52"/>
      <c r="X120" s="49">
        <f t="shared" si="19"/>
        <v>-19654690</v>
      </c>
      <c r="Y120" s="55">
        <v>0</v>
      </c>
      <c r="Z120" s="56">
        <f t="shared" si="20"/>
        <v>-19654690</v>
      </c>
      <c r="AA120" s="53">
        <v>0</v>
      </c>
      <c r="AB120" s="49">
        <f t="shared" si="21"/>
        <v>0</v>
      </c>
      <c r="AC120" s="49">
        <v>0</v>
      </c>
      <c r="AD120" s="189">
        <v>0</v>
      </c>
      <c r="AE120" s="49">
        <f t="shared" si="26"/>
        <v>0</v>
      </c>
      <c r="AF120" s="47">
        <v>0</v>
      </c>
      <c r="AG120" s="47">
        <f t="shared" si="27"/>
        <v>0</v>
      </c>
      <c r="AH120" s="49">
        <v>0</v>
      </c>
      <c r="AI120" s="54">
        <f t="shared" si="28"/>
        <v>0</v>
      </c>
      <c r="AJ120" s="57"/>
      <c r="AK120" s="58">
        <f t="shared" si="29"/>
        <v>0</v>
      </c>
      <c r="AL120" s="59" t="s">
        <v>1573</v>
      </c>
      <c r="AM120" s="56">
        <f t="shared" si="30"/>
        <v>0</v>
      </c>
      <c r="AN120" s="56">
        <f t="shared" si="31"/>
        <v>0</v>
      </c>
    </row>
    <row r="121" spans="1:40" x14ac:dyDescent="0.2">
      <c r="A121" s="45" t="s">
        <v>963</v>
      </c>
      <c r="B121" s="44" t="s">
        <v>429</v>
      </c>
      <c r="C121" s="46" t="s">
        <v>6</v>
      </c>
      <c r="D121" s="205" t="s">
        <v>964</v>
      </c>
      <c r="E121" s="48">
        <v>22367</v>
      </c>
      <c r="F121" s="50">
        <v>0</v>
      </c>
      <c r="G121" s="50">
        <v>0</v>
      </c>
      <c r="H121" s="50">
        <f t="shared" si="22"/>
        <v>0</v>
      </c>
      <c r="I121" s="50">
        <v>0</v>
      </c>
      <c r="J121" s="50">
        <v>0</v>
      </c>
      <c r="K121" s="51">
        <f t="shared" si="16"/>
        <v>0</v>
      </c>
      <c r="L121" s="52"/>
      <c r="M121" s="49">
        <f t="shared" si="17"/>
        <v>22367</v>
      </c>
      <c r="N121" s="53">
        <v>0</v>
      </c>
      <c r="O121" s="47">
        <f t="shared" si="18"/>
        <v>0</v>
      </c>
      <c r="P121" s="47">
        <v>0</v>
      </c>
      <c r="Q121" s="53">
        <v>0</v>
      </c>
      <c r="R121" s="47">
        <f t="shared" si="23"/>
        <v>0</v>
      </c>
      <c r="S121" s="47">
        <v>0</v>
      </c>
      <c r="T121" s="47">
        <f t="shared" si="24"/>
        <v>0</v>
      </c>
      <c r="U121" s="47">
        <v>0</v>
      </c>
      <c r="V121" s="54">
        <f t="shared" si="25"/>
        <v>0</v>
      </c>
      <c r="W121" s="52"/>
      <c r="X121" s="49">
        <f t="shared" si="19"/>
        <v>22367</v>
      </c>
      <c r="Y121" s="55">
        <v>0</v>
      </c>
      <c r="Z121" s="56">
        <f t="shared" si="20"/>
        <v>22367</v>
      </c>
      <c r="AA121" s="53">
        <v>0</v>
      </c>
      <c r="AB121" s="49">
        <f t="shared" si="21"/>
        <v>0</v>
      </c>
      <c r="AC121" s="49">
        <v>0</v>
      </c>
      <c r="AD121" s="189">
        <v>0</v>
      </c>
      <c r="AE121" s="49">
        <f t="shared" si="26"/>
        <v>0</v>
      </c>
      <c r="AF121" s="47">
        <v>0</v>
      </c>
      <c r="AG121" s="47">
        <f t="shared" si="27"/>
        <v>0</v>
      </c>
      <c r="AH121" s="49">
        <v>0</v>
      </c>
      <c r="AI121" s="54">
        <f t="shared" si="28"/>
        <v>0</v>
      </c>
      <c r="AJ121" s="57"/>
      <c r="AK121" s="58">
        <f t="shared" si="29"/>
        <v>0</v>
      </c>
      <c r="AL121" s="59" t="s">
        <v>1573</v>
      </c>
      <c r="AM121" s="56">
        <f t="shared" si="30"/>
        <v>0</v>
      </c>
      <c r="AN121" s="56">
        <f t="shared" si="31"/>
        <v>0</v>
      </c>
    </row>
    <row r="122" spans="1:40" ht="25.5" x14ac:dyDescent="0.2">
      <c r="A122" s="45" t="s">
        <v>965</v>
      </c>
      <c r="B122" s="44" t="s">
        <v>508</v>
      </c>
      <c r="C122" s="46" t="s">
        <v>6</v>
      </c>
      <c r="D122" s="205" t="s">
        <v>966</v>
      </c>
      <c r="E122" s="48">
        <v>1918737</v>
      </c>
      <c r="F122" s="50">
        <v>12.04</v>
      </c>
      <c r="G122" s="50">
        <v>0</v>
      </c>
      <c r="H122" s="50">
        <f t="shared" si="22"/>
        <v>12.04</v>
      </c>
      <c r="I122" s="50">
        <v>0</v>
      </c>
      <c r="J122" s="50">
        <v>12.04</v>
      </c>
      <c r="K122" s="51">
        <f t="shared" si="16"/>
        <v>23101.59</v>
      </c>
      <c r="L122" s="52"/>
      <c r="M122" s="49">
        <f t="shared" si="17"/>
        <v>1918737</v>
      </c>
      <c r="N122" s="53">
        <v>0</v>
      </c>
      <c r="O122" s="47">
        <f t="shared" si="18"/>
        <v>0</v>
      </c>
      <c r="P122" s="47">
        <v>840</v>
      </c>
      <c r="Q122" s="53">
        <v>0</v>
      </c>
      <c r="R122" s="47">
        <f t="shared" si="23"/>
        <v>0</v>
      </c>
      <c r="S122" s="47">
        <v>0</v>
      </c>
      <c r="T122" s="47">
        <f t="shared" si="24"/>
        <v>0</v>
      </c>
      <c r="U122" s="47">
        <v>0</v>
      </c>
      <c r="V122" s="54">
        <f t="shared" si="25"/>
        <v>0</v>
      </c>
      <c r="W122" s="52"/>
      <c r="X122" s="49">
        <f t="shared" si="19"/>
        <v>1918737</v>
      </c>
      <c r="Y122" s="55">
        <v>0</v>
      </c>
      <c r="Z122" s="56">
        <f t="shared" si="20"/>
        <v>1918737</v>
      </c>
      <c r="AA122" s="53">
        <v>0</v>
      </c>
      <c r="AB122" s="49">
        <f t="shared" si="21"/>
        <v>0</v>
      </c>
      <c r="AC122" s="49">
        <v>840</v>
      </c>
      <c r="AD122" s="189">
        <v>0</v>
      </c>
      <c r="AE122" s="49">
        <f t="shared" si="26"/>
        <v>0</v>
      </c>
      <c r="AF122" s="47">
        <v>0</v>
      </c>
      <c r="AG122" s="47">
        <f t="shared" si="27"/>
        <v>0</v>
      </c>
      <c r="AH122" s="49">
        <v>0</v>
      </c>
      <c r="AI122" s="54">
        <f t="shared" si="28"/>
        <v>0</v>
      </c>
      <c r="AJ122" s="57"/>
      <c r="AK122" s="58">
        <f t="shared" si="29"/>
        <v>23101.59</v>
      </c>
      <c r="AL122" s="59" t="s">
        <v>1680</v>
      </c>
      <c r="AM122" s="56">
        <f t="shared" si="30"/>
        <v>0</v>
      </c>
      <c r="AN122" s="56">
        <f t="shared" si="31"/>
        <v>23101.59</v>
      </c>
    </row>
    <row r="123" spans="1:40" x14ac:dyDescent="0.2">
      <c r="A123" s="45" t="s">
        <v>967</v>
      </c>
      <c r="B123" s="44" t="s">
        <v>547</v>
      </c>
      <c r="C123" s="46" t="s">
        <v>6</v>
      </c>
      <c r="D123" s="205" t="s">
        <v>98</v>
      </c>
      <c r="E123" s="48">
        <v>3973563</v>
      </c>
      <c r="F123" s="50">
        <v>7.65</v>
      </c>
      <c r="G123" s="50">
        <v>0</v>
      </c>
      <c r="H123" s="50">
        <f t="shared" si="22"/>
        <v>7.65</v>
      </c>
      <c r="I123" s="50">
        <v>0</v>
      </c>
      <c r="J123" s="50">
        <v>7.65</v>
      </c>
      <c r="K123" s="51">
        <f t="shared" si="16"/>
        <v>30397.759999999998</v>
      </c>
      <c r="L123" s="52"/>
      <c r="M123" s="49">
        <f t="shared" si="17"/>
        <v>3973563</v>
      </c>
      <c r="N123" s="53">
        <v>4.984</v>
      </c>
      <c r="O123" s="47">
        <f t="shared" si="18"/>
        <v>19804.240000000002</v>
      </c>
      <c r="P123" s="47">
        <v>18900</v>
      </c>
      <c r="Q123" s="53">
        <v>4.984</v>
      </c>
      <c r="R123" s="47">
        <f t="shared" si="23"/>
        <v>94.2</v>
      </c>
      <c r="S123" s="47">
        <v>20675.52</v>
      </c>
      <c r="T123" s="47">
        <f t="shared" si="24"/>
        <v>94.2</v>
      </c>
      <c r="U123" s="47">
        <v>0</v>
      </c>
      <c r="V123" s="54">
        <f t="shared" si="25"/>
        <v>19898.439999999999</v>
      </c>
      <c r="W123" s="52"/>
      <c r="X123" s="49">
        <f t="shared" si="19"/>
        <v>3973563</v>
      </c>
      <c r="Y123" s="55">
        <v>0</v>
      </c>
      <c r="Z123" s="56">
        <f t="shared" si="20"/>
        <v>3973563</v>
      </c>
      <c r="AA123" s="53">
        <v>0</v>
      </c>
      <c r="AB123" s="49">
        <f t="shared" si="21"/>
        <v>0</v>
      </c>
      <c r="AC123" s="49">
        <v>18900</v>
      </c>
      <c r="AD123" s="189">
        <v>0</v>
      </c>
      <c r="AE123" s="49">
        <f t="shared" si="26"/>
        <v>0</v>
      </c>
      <c r="AF123" s="47">
        <v>0</v>
      </c>
      <c r="AG123" s="47">
        <f t="shared" si="27"/>
        <v>0</v>
      </c>
      <c r="AH123" s="49">
        <v>0</v>
      </c>
      <c r="AI123" s="54">
        <f t="shared" si="28"/>
        <v>0</v>
      </c>
      <c r="AJ123" s="57"/>
      <c r="AK123" s="58">
        <f t="shared" si="29"/>
        <v>50296.2</v>
      </c>
      <c r="AL123" s="59" t="s">
        <v>1679</v>
      </c>
      <c r="AM123" s="56">
        <f t="shared" si="30"/>
        <v>50296.2</v>
      </c>
      <c r="AN123" s="56">
        <f t="shared" si="31"/>
        <v>0</v>
      </c>
    </row>
    <row r="124" spans="1:40" x14ac:dyDescent="0.2">
      <c r="A124" s="45" t="s">
        <v>968</v>
      </c>
      <c r="B124" s="44" t="s">
        <v>510</v>
      </c>
      <c r="C124" s="46" t="s">
        <v>6</v>
      </c>
      <c r="D124" s="205" t="s">
        <v>98</v>
      </c>
      <c r="E124" s="48">
        <v>8800</v>
      </c>
      <c r="F124" s="50">
        <v>0</v>
      </c>
      <c r="G124" s="50">
        <v>0</v>
      </c>
      <c r="H124" s="50">
        <f t="shared" si="22"/>
        <v>0</v>
      </c>
      <c r="I124" s="50">
        <v>0</v>
      </c>
      <c r="J124" s="50">
        <v>0</v>
      </c>
      <c r="K124" s="51">
        <f t="shared" si="16"/>
        <v>0</v>
      </c>
      <c r="L124" s="52"/>
      <c r="M124" s="49">
        <f t="shared" si="17"/>
        <v>8800</v>
      </c>
      <c r="N124" s="53">
        <v>0</v>
      </c>
      <c r="O124" s="47">
        <f t="shared" si="18"/>
        <v>0</v>
      </c>
      <c r="P124" s="47">
        <v>0</v>
      </c>
      <c r="Q124" s="53">
        <v>0</v>
      </c>
      <c r="R124" s="47">
        <f t="shared" si="23"/>
        <v>0</v>
      </c>
      <c r="S124" s="47">
        <v>0</v>
      </c>
      <c r="T124" s="47">
        <f t="shared" si="24"/>
        <v>0</v>
      </c>
      <c r="U124" s="47">
        <v>0</v>
      </c>
      <c r="V124" s="54">
        <f t="shared" si="25"/>
        <v>0</v>
      </c>
      <c r="W124" s="52"/>
      <c r="X124" s="49">
        <f t="shared" si="19"/>
        <v>8800</v>
      </c>
      <c r="Y124" s="55">
        <v>0</v>
      </c>
      <c r="Z124" s="56">
        <f t="shared" si="20"/>
        <v>8800</v>
      </c>
      <c r="AA124" s="53">
        <v>0</v>
      </c>
      <c r="AB124" s="49">
        <f t="shared" si="21"/>
        <v>0</v>
      </c>
      <c r="AC124" s="49">
        <v>0</v>
      </c>
      <c r="AD124" s="189">
        <v>0</v>
      </c>
      <c r="AE124" s="49">
        <f t="shared" si="26"/>
        <v>0</v>
      </c>
      <c r="AF124" s="47">
        <v>0</v>
      </c>
      <c r="AG124" s="47">
        <f t="shared" si="27"/>
        <v>0</v>
      </c>
      <c r="AH124" s="49">
        <v>0</v>
      </c>
      <c r="AI124" s="54">
        <f t="shared" si="28"/>
        <v>0</v>
      </c>
      <c r="AJ124" s="57"/>
      <c r="AK124" s="58">
        <f t="shared" si="29"/>
        <v>0</v>
      </c>
      <c r="AL124" s="59" t="s">
        <v>1573</v>
      </c>
      <c r="AM124" s="56">
        <f t="shared" si="30"/>
        <v>0</v>
      </c>
      <c r="AN124" s="56">
        <f t="shared" si="31"/>
        <v>0</v>
      </c>
    </row>
    <row r="125" spans="1:40" x14ac:dyDescent="0.2">
      <c r="A125" s="45" t="s">
        <v>969</v>
      </c>
      <c r="B125" s="44" t="s">
        <v>320</v>
      </c>
      <c r="C125" s="46" t="s">
        <v>6</v>
      </c>
      <c r="D125" s="205" t="s">
        <v>18</v>
      </c>
      <c r="E125" s="48">
        <v>3187515</v>
      </c>
      <c r="F125" s="50">
        <v>2.65</v>
      </c>
      <c r="G125" s="50">
        <v>0</v>
      </c>
      <c r="H125" s="50">
        <f t="shared" si="22"/>
        <v>2.65</v>
      </c>
      <c r="I125" s="50">
        <v>0</v>
      </c>
      <c r="J125" s="50">
        <v>2.65</v>
      </c>
      <c r="K125" s="51">
        <f t="shared" si="16"/>
        <v>8446.91</v>
      </c>
      <c r="L125" s="52"/>
      <c r="M125" s="49">
        <f t="shared" si="17"/>
        <v>3187515</v>
      </c>
      <c r="N125" s="53">
        <v>0.53949999999999998</v>
      </c>
      <c r="O125" s="47">
        <f t="shared" si="18"/>
        <v>1719.66</v>
      </c>
      <c r="P125" s="47">
        <v>250184</v>
      </c>
      <c r="Q125" s="53">
        <v>0.53990000000000005</v>
      </c>
      <c r="R125" s="47">
        <f t="shared" si="23"/>
        <v>135.07</v>
      </c>
      <c r="S125" s="47">
        <v>1857.4</v>
      </c>
      <c r="T125" s="47">
        <f t="shared" si="24"/>
        <v>135.07</v>
      </c>
      <c r="U125" s="47">
        <v>0</v>
      </c>
      <c r="V125" s="54">
        <f t="shared" si="25"/>
        <v>1854.73</v>
      </c>
      <c r="W125" s="52"/>
      <c r="X125" s="49">
        <f t="shared" si="19"/>
        <v>3187515</v>
      </c>
      <c r="Y125" s="55">
        <v>0</v>
      </c>
      <c r="Z125" s="56">
        <f t="shared" si="20"/>
        <v>3187515</v>
      </c>
      <c r="AA125" s="53">
        <v>0</v>
      </c>
      <c r="AB125" s="49">
        <f t="shared" si="21"/>
        <v>0</v>
      </c>
      <c r="AC125" s="49">
        <v>250184</v>
      </c>
      <c r="AD125" s="189">
        <v>0</v>
      </c>
      <c r="AE125" s="49">
        <f t="shared" si="26"/>
        <v>0</v>
      </c>
      <c r="AF125" s="47">
        <v>0</v>
      </c>
      <c r="AG125" s="47">
        <f t="shared" si="27"/>
        <v>0</v>
      </c>
      <c r="AH125" s="49">
        <v>0</v>
      </c>
      <c r="AI125" s="54">
        <f t="shared" si="28"/>
        <v>0</v>
      </c>
      <c r="AJ125" s="57"/>
      <c r="AK125" s="58">
        <f t="shared" si="29"/>
        <v>10301.64</v>
      </c>
      <c r="AL125" s="59" t="s">
        <v>1679</v>
      </c>
      <c r="AM125" s="56">
        <f t="shared" si="30"/>
        <v>10301.64</v>
      </c>
      <c r="AN125" s="56">
        <f t="shared" si="31"/>
        <v>0</v>
      </c>
    </row>
    <row r="126" spans="1:40" x14ac:dyDescent="0.2">
      <c r="A126" s="45" t="s">
        <v>970</v>
      </c>
      <c r="B126" s="44" t="s">
        <v>19</v>
      </c>
      <c r="C126" s="46" t="s">
        <v>6</v>
      </c>
      <c r="D126" s="205" t="s">
        <v>18</v>
      </c>
      <c r="E126" s="48">
        <v>677500</v>
      </c>
      <c r="F126" s="50">
        <v>1.208</v>
      </c>
      <c r="G126" s="50">
        <v>0</v>
      </c>
      <c r="H126" s="50">
        <f t="shared" si="22"/>
        <v>1.208</v>
      </c>
      <c r="I126" s="50">
        <v>0.53</v>
      </c>
      <c r="J126" s="50">
        <v>1.738</v>
      </c>
      <c r="K126" s="51">
        <f t="shared" si="16"/>
        <v>818.42</v>
      </c>
      <c r="L126" s="52"/>
      <c r="M126" s="49">
        <f t="shared" si="17"/>
        <v>677500</v>
      </c>
      <c r="N126" s="53">
        <v>0</v>
      </c>
      <c r="O126" s="47">
        <f t="shared" si="18"/>
        <v>0</v>
      </c>
      <c r="P126" s="47">
        <v>0</v>
      </c>
      <c r="Q126" s="53">
        <v>0</v>
      </c>
      <c r="R126" s="47">
        <f t="shared" si="23"/>
        <v>0</v>
      </c>
      <c r="S126" s="47">
        <v>0</v>
      </c>
      <c r="T126" s="47">
        <f t="shared" si="24"/>
        <v>0</v>
      </c>
      <c r="U126" s="47">
        <v>0</v>
      </c>
      <c r="V126" s="54">
        <f t="shared" si="25"/>
        <v>0</v>
      </c>
      <c r="W126" s="52"/>
      <c r="X126" s="49">
        <f t="shared" si="19"/>
        <v>677500</v>
      </c>
      <c r="Y126" s="55">
        <v>0</v>
      </c>
      <c r="Z126" s="56">
        <f t="shared" si="20"/>
        <v>677500</v>
      </c>
      <c r="AA126" s="53">
        <v>0</v>
      </c>
      <c r="AB126" s="49">
        <f t="shared" si="21"/>
        <v>0</v>
      </c>
      <c r="AC126" s="49">
        <v>0</v>
      </c>
      <c r="AD126" s="189">
        <v>0</v>
      </c>
      <c r="AE126" s="49">
        <f t="shared" si="26"/>
        <v>0</v>
      </c>
      <c r="AF126" s="47">
        <v>0</v>
      </c>
      <c r="AG126" s="47">
        <f t="shared" si="27"/>
        <v>0</v>
      </c>
      <c r="AH126" s="49">
        <v>0</v>
      </c>
      <c r="AI126" s="54">
        <f t="shared" si="28"/>
        <v>0</v>
      </c>
      <c r="AJ126" s="57"/>
      <c r="AK126" s="58">
        <f t="shared" si="29"/>
        <v>818.42</v>
      </c>
      <c r="AL126" s="59" t="s">
        <v>1679</v>
      </c>
      <c r="AM126" s="56">
        <f t="shared" si="30"/>
        <v>818.42</v>
      </c>
      <c r="AN126" s="56">
        <f t="shared" si="31"/>
        <v>0</v>
      </c>
    </row>
    <row r="127" spans="1:40" ht="25.5" x14ac:dyDescent="0.2">
      <c r="A127" s="45" t="s">
        <v>971</v>
      </c>
      <c r="B127" s="44" t="s">
        <v>528</v>
      </c>
      <c r="C127" s="46" t="s">
        <v>6</v>
      </c>
      <c r="D127" s="205" t="s">
        <v>972</v>
      </c>
      <c r="E127" s="48">
        <v>1143413</v>
      </c>
      <c r="F127" s="50">
        <v>3.0261</v>
      </c>
      <c r="G127" s="50">
        <v>0.54449999999999998</v>
      </c>
      <c r="H127" s="50">
        <f t="shared" si="22"/>
        <v>3.5705999999999998</v>
      </c>
      <c r="I127" s="50">
        <v>0</v>
      </c>
      <c r="J127" s="50">
        <v>3.5705999999999998</v>
      </c>
      <c r="K127" s="51">
        <f t="shared" si="16"/>
        <v>4082.67</v>
      </c>
      <c r="L127" s="52"/>
      <c r="M127" s="49">
        <f t="shared" si="17"/>
        <v>1143413</v>
      </c>
      <c r="N127" s="53">
        <v>0</v>
      </c>
      <c r="O127" s="47">
        <f t="shared" si="18"/>
        <v>0</v>
      </c>
      <c r="P127" s="47">
        <v>1500</v>
      </c>
      <c r="Q127" s="53">
        <v>0</v>
      </c>
      <c r="R127" s="47">
        <f t="shared" si="23"/>
        <v>0</v>
      </c>
      <c r="S127" s="47">
        <v>0</v>
      </c>
      <c r="T127" s="47">
        <f t="shared" si="24"/>
        <v>0</v>
      </c>
      <c r="U127" s="47">
        <v>0</v>
      </c>
      <c r="V127" s="54">
        <f t="shared" si="25"/>
        <v>0</v>
      </c>
      <c r="W127" s="52"/>
      <c r="X127" s="49">
        <f t="shared" si="19"/>
        <v>1143413</v>
      </c>
      <c r="Y127" s="55">
        <v>0</v>
      </c>
      <c r="Z127" s="56">
        <f t="shared" si="20"/>
        <v>1143413</v>
      </c>
      <c r="AA127" s="53">
        <v>0</v>
      </c>
      <c r="AB127" s="49">
        <f t="shared" si="21"/>
        <v>0</v>
      </c>
      <c r="AC127" s="49">
        <v>1500</v>
      </c>
      <c r="AD127" s="189">
        <v>0</v>
      </c>
      <c r="AE127" s="49">
        <f t="shared" si="26"/>
        <v>0</v>
      </c>
      <c r="AF127" s="47">
        <v>0</v>
      </c>
      <c r="AG127" s="47">
        <f t="shared" si="27"/>
        <v>0</v>
      </c>
      <c r="AH127" s="49">
        <v>0</v>
      </c>
      <c r="AI127" s="54">
        <f t="shared" si="28"/>
        <v>0</v>
      </c>
      <c r="AJ127" s="57"/>
      <c r="AK127" s="58">
        <f t="shared" si="29"/>
        <v>4082.67</v>
      </c>
      <c r="AL127" s="59" t="s">
        <v>1679</v>
      </c>
      <c r="AM127" s="56">
        <f t="shared" si="30"/>
        <v>4082.67</v>
      </c>
      <c r="AN127" s="56">
        <f t="shared" si="31"/>
        <v>0</v>
      </c>
    </row>
    <row r="128" spans="1:40" ht="25.5" x14ac:dyDescent="0.2">
      <c r="A128" s="45" t="s">
        <v>973</v>
      </c>
      <c r="B128" s="44" t="s">
        <v>532</v>
      </c>
      <c r="C128" s="46" t="s">
        <v>6</v>
      </c>
      <c r="D128" s="205" t="s">
        <v>974</v>
      </c>
      <c r="E128" s="48">
        <v>19558688</v>
      </c>
      <c r="F128" s="50">
        <v>0.55000000000000004</v>
      </c>
      <c r="G128" s="50">
        <v>1.3125</v>
      </c>
      <c r="H128" s="50">
        <f t="shared" si="22"/>
        <v>1.8625</v>
      </c>
      <c r="I128" s="50">
        <v>0.4375</v>
      </c>
      <c r="J128" s="50">
        <v>2.2999999999999998</v>
      </c>
      <c r="K128" s="51">
        <f t="shared" si="16"/>
        <v>36428.06</v>
      </c>
      <c r="L128" s="52"/>
      <c r="M128" s="49">
        <f t="shared" si="17"/>
        <v>19558688</v>
      </c>
      <c r="N128" s="53">
        <v>1.3112999999999999</v>
      </c>
      <c r="O128" s="47">
        <f t="shared" si="18"/>
        <v>25647.31</v>
      </c>
      <c r="P128" s="47">
        <v>-182500</v>
      </c>
      <c r="Q128" s="53">
        <v>1.3189</v>
      </c>
      <c r="R128" s="47">
        <f t="shared" si="23"/>
        <v>-240.7</v>
      </c>
      <c r="S128" s="47">
        <v>24825.23</v>
      </c>
      <c r="T128" s="47">
        <f t="shared" si="24"/>
        <v>-240.7</v>
      </c>
      <c r="U128" s="47">
        <v>0</v>
      </c>
      <c r="V128" s="54">
        <f t="shared" si="25"/>
        <v>25406.61</v>
      </c>
      <c r="W128" s="52"/>
      <c r="X128" s="49">
        <f t="shared" si="19"/>
        <v>19558688</v>
      </c>
      <c r="Y128" s="55">
        <v>0</v>
      </c>
      <c r="Z128" s="56">
        <f t="shared" si="20"/>
        <v>19558688</v>
      </c>
      <c r="AA128" s="53">
        <v>0</v>
      </c>
      <c r="AB128" s="49">
        <f t="shared" si="21"/>
        <v>0</v>
      </c>
      <c r="AC128" s="49">
        <v>-182500</v>
      </c>
      <c r="AD128" s="189">
        <v>0</v>
      </c>
      <c r="AE128" s="49">
        <f t="shared" si="26"/>
        <v>0</v>
      </c>
      <c r="AF128" s="47">
        <v>0</v>
      </c>
      <c r="AG128" s="47">
        <f t="shared" si="27"/>
        <v>0</v>
      </c>
      <c r="AH128" s="49">
        <v>0</v>
      </c>
      <c r="AI128" s="54">
        <f t="shared" si="28"/>
        <v>0</v>
      </c>
      <c r="AJ128" s="57"/>
      <c r="AK128" s="58">
        <f t="shared" si="29"/>
        <v>61834.67</v>
      </c>
      <c r="AL128" s="59" t="s">
        <v>1679</v>
      </c>
      <c r="AM128" s="56">
        <f t="shared" si="30"/>
        <v>61834.67</v>
      </c>
      <c r="AN128" s="56">
        <f t="shared" si="31"/>
        <v>0</v>
      </c>
    </row>
    <row r="129" spans="1:40" ht="51" x14ac:dyDescent="0.2">
      <c r="A129" s="45" t="s">
        <v>719</v>
      </c>
      <c r="B129" s="44" t="s">
        <v>287</v>
      </c>
      <c r="C129" s="46" t="s">
        <v>29</v>
      </c>
      <c r="D129" s="205" t="s">
        <v>720</v>
      </c>
      <c r="E129" s="48">
        <v>134507660</v>
      </c>
      <c r="F129" s="50">
        <v>0</v>
      </c>
      <c r="G129" s="50">
        <v>0</v>
      </c>
      <c r="H129" s="50">
        <f t="shared" si="22"/>
        <v>0</v>
      </c>
      <c r="I129" s="50">
        <v>0</v>
      </c>
      <c r="J129" s="50">
        <v>0</v>
      </c>
      <c r="K129" s="51">
        <f t="shared" si="16"/>
        <v>0</v>
      </c>
      <c r="L129" s="52"/>
      <c r="M129" s="49">
        <f t="shared" si="17"/>
        <v>134507660</v>
      </c>
      <c r="N129" s="53">
        <v>0</v>
      </c>
      <c r="O129" s="47">
        <f t="shared" si="18"/>
        <v>0</v>
      </c>
      <c r="P129" s="47">
        <v>-3152126</v>
      </c>
      <c r="Q129" s="53">
        <v>0</v>
      </c>
      <c r="R129" s="47">
        <f t="shared" si="23"/>
        <v>0</v>
      </c>
      <c r="S129" s="47">
        <v>0</v>
      </c>
      <c r="T129" s="47">
        <f t="shared" si="24"/>
        <v>0</v>
      </c>
      <c r="U129" s="47">
        <v>0</v>
      </c>
      <c r="V129" s="54">
        <f t="shared" si="25"/>
        <v>0</v>
      </c>
      <c r="W129" s="52"/>
      <c r="X129" s="49">
        <f t="shared" si="19"/>
        <v>134507660</v>
      </c>
      <c r="Y129" s="55">
        <v>0</v>
      </c>
      <c r="Z129" s="56">
        <f t="shared" si="20"/>
        <v>134507660</v>
      </c>
      <c r="AA129" s="53">
        <v>0</v>
      </c>
      <c r="AB129" s="49">
        <f t="shared" si="21"/>
        <v>0</v>
      </c>
      <c r="AC129" s="49">
        <v>-3152126</v>
      </c>
      <c r="AD129" s="189">
        <v>0</v>
      </c>
      <c r="AE129" s="49">
        <f t="shared" si="26"/>
        <v>0</v>
      </c>
      <c r="AF129" s="47">
        <v>0</v>
      </c>
      <c r="AG129" s="47">
        <f t="shared" si="27"/>
        <v>0</v>
      </c>
      <c r="AH129" s="49">
        <v>0</v>
      </c>
      <c r="AI129" s="54">
        <f t="shared" si="28"/>
        <v>0</v>
      </c>
      <c r="AJ129" s="57"/>
      <c r="AK129" s="58">
        <f t="shared" si="29"/>
        <v>0</v>
      </c>
      <c r="AL129" s="59" t="s">
        <v>1573</v>
      </c>
      <c r="AM129" s="56">
        <f t="shared" si="30"/>
        <v>0</v>
      </c>
      <c r="AN129" s="56">
        <f t="shared" si="31"/>
        <v>0</v>
      </c>
    </row>
    <row r="130" spans="1:40" x14ac:dyDescent="0.2">
      <c r="A130" s="45" t="s">
        <v>975</v>
      </c>
      <c r="B130" s="44" t="s">
        <v>267</v>
      </c>
      <c r="C130" s="46" t="s">
        <v>6</v>
      </c>
      <c r="D130" s="205" t="s">
        <v>60</v>
      </c>
      <c r="E130" s="48">
        <v>27543100</v>
      </c>
      <c r="F130" s="50">
        <v>0</v>
      </c>
      <c r="G130" s="50">
        <v>0</v>
      </c>
      <c r="H130" s="50">
        <f t="shared" si="22"/>
        <v>0</v>
      </c>
      <c r="I130" s="50">
        <v>0</v>
      </c>
      <c r="J130" s="50">
        <v>0</v>
      </c>
      <c r="K130" s="51">
        <f t="shared" si="16"/>
        <v>0</v>
      </c>
      <c r="L130" s="52"/>
      <c r="M130" s="49">
        <f t="shared" si="17"/>
        <v>27543100</v>
      </c>
      <c r="N130" s="53">
        <v>4</v>
      </c>
      <c r="O130" s="47">
        <f t="shared" si="18"/>
        <v>110172.4</v>
      </c>
      <c r="P130" s="47">
        <v>165840</v>
      </c>
      <c r="Q130" s="53">
        <v>4</v>
      </c>
      <c r="R130" s="47">
        <f t="shared" si="23"/>
        <v>663.36</v>
      </c>
      <c r="S130" s="47">
        <v>113316.6</v>
      </c>
      <c r="T130" s="47">
        <f t="shared" si="24"/>
        <v>663.36</v>
      </c>
      <c r="U130" s="47">
        <v>0</v>
      </c>
      <c r="V130" s="54">
        <f t="shared" si="25"/>
        <v>110835.76</v>
      </c>
      <c r="W130" s="52"/>
      <c r="X130" s="49">
        <f t="shared" si="19"/>
        <v>27543100</v>
      </c>
      <c r="Y130" s="55">
        <v>-2063487.5</v>
      </c>
      <c r="Z130" s="56">
        <f t="shared" si="20"/>
        <v>29606587.5</v>
      </c>
      <c r="AA130" s="53">
        <v>0</v>
      </c>
      <c r="AB130" s="49">
        <f t="shared" si="21"/>
        <v>0</v>
      </c>
      <c r="AC130" s="49">
        <v>165840</v>
      </c>
      <c r="AD130" s="189">
        <v>0</v>
      </c>
      <c r="AE130" s="49">
        <f t="shared" si="26"/>
        <v>0</v>
      </c>
      <c r="AF130" s="47">
        <v>0</v>
      </c>
      <c r="AG130" s="47">
        <f t="shared" si="27"/>
        <v>0</v>
      </c>
      <c r="AH130" s="49">
        <v>0</v>
      </c>
      <c r="AI130" s="54">
        <f t="shared" si="28"/>
        <v>0</v>
      </c>
      <c r="AJ130" s="57"/>
      <c r="AK130" s="58">
        <f t="shared" si="29"/>
        <v>110835.76</v>
      </c>
      <c r="AL130" s="59" t="s">
        <v>1679</v>
      </c>
      <c r="AM130" s="56">
        <f t="shared" si="30"/>
        <v>110835.76</v>
      </c>
      <c r="AN130" s="56">
        <f t="shared" si="31"/>
        <v>0</v>
      </c>
    </row>
    <row r="131" spans="1:40" ht="25.5" x14ac:dyDescent="0.2">
      <c r="A131" s="45" t="s">
        <v>976</v>
      </c>
      <c r="B131" s="44" t="s">
        <v>299</v>
      </c>
      <c r="C131" s="46" t="s">
        <v>6</v>
      </c>
      <c r="D131" s="205" t="s">
        <v>977</v>
      </c>
      <c r="E131" s="48">
        <v>24401580</v>
      </c>
      <c r="F131" s="50">
        <v>4.2699999999999996</v>
      </c>
      <c r="G131" s="50">
        <v>0.72</v>
      </c>
      <c r="H131" s="50">
        <f t="shared" si="22"/>
        <v>4.9899999999999993</v>
      </c>
      <c r="I131" s="50">
        <v>1.31</v>
      </c>
      <c r="J131" s="50">
        <v>6.2999999999999989</v>
      </c>
      <c r="K131" s="51">
        <f t="shared" si="16"/>
        <v>121763.88</v>
      </c>
      <c r="L131" s="52"/>
      <c r="M131" s="49">
        <f t="shared" si="17"/>
        <v>24401580</v>
      </c>
      <c r="N131" s="53">
        <v>1</v>
      </c>
      <c r="O131" s="47">
        <f t="shared" si="18"/>
        <v>24401.58</v>
      </c>
      <c r="P131" s="47">
        <v>-12026600</v>
      </c>
      <c r="Q131" s="53">
        <v>1</v>
      </c>
      <c r="R131" s="47">
        <f t="shared" si="23"/>
        <v>-12026.6</v>
      </c>
      <c r="S131" s="47">
        <v>29422.83</v>
      </c>
      <c r="T131" s="47">
        <f t="shared" si="24"/>
        <v>-12026.6</v>
      </c>
      <c r="U131" s="47">
        <v>0</v>
      </c>
      <c r="V131" s="54">
        <f t="shared" si="25"/>
        <v>12374.98</v>
      </c>
      <c r="W131" s="52"/>
      <c r="X131" s="49">
        <f t="shared" si="19"/>
        <v>24401580</v>
      </c>
      <c r="Y131" s="55">
        <v>0</v>
      </c>
      <c r="Z131" s="56">
        <f t="shared" si="20"/>
        <v>24401580</v>
      </c>
      <c r="AA131" s="53">
        <v>0</v>
      </c>
      <c r="AB131" s="49">
        <f t="shared" si="21"/>
        <v>0</v>
      </c>
      <c r="AC131" s="49">
        <v>-12026600</v>
      </c>
      <c r="AD131" s="189">
        <v>0</v>
      </c>
      <c r="AE131" s="49">
        <f t="shared" si="26"/>
        <v>0</v>
      </c>
      <c r="AF131" s="47">
        <v>0</v>
      </c>
      <c r="AG131" s="47">
        <f t="shared" si="27"/>
        <v>0</v>
      </c>
      <c r="AH131" s="49">
        <v>0</v>
      </c>
      <c r="AI131" s="54">
        <f t="shared" si="28"/>
        <v>0</v>
      </c>
      <c r="AJ131" s="57"/>
      <c r="AK131" s="58">
        <f t="shared" si="29"/>
        <v>134138.86000000002</v>
      </c>
      <c r="AL131" s="59" t="s">
        <v>1679</v>
      </c>
      <c r="AM131" s="56">
        <f t="shared" si="30"/>
        <v>134138.86000000002</v>
      </c>
      <c r="AN131" s="56">
        <f t="shared" si="31"/>
        <v>0</v>
      </c>
    </row>
    <row r="132" spans="1:40" x14ac:dyDescent="0.2">
      <c r="A132" s="45" t="s">
        <v>978</v>
      </c>
      <c r="B132" s="44" t="s">
        <v>477</v>
      </c>
      <c r="C132" s="46" t="s">
        <v>6</v>
      </c>
      <c r="D132" s="205" t="s">
        <v>60</v>
      </c>
      <c r="E132" s="48">
        <v>614400</v>
      </c>
      <c r="F132" s="50">
        <v>0</v>
      </c>
      <c r="G132" s="50">
        <v>0</v>
      </c>
      <c r="H132" s="50">
        <f t="shared" si="22"/>
        <v>0</v>
      </c>
      <c r="I132" s="50">
        <v>0</v>
      </c>
      <c r="J132" s="50">
        <v>0</v>
      </c>
      <c r="K132" s="51">
        <f t="shared" si="16"/>
        <v>0</v>
      </c>
      <c r="L132" s="52"/>
      <c r="M132" s="49">
        <f t="shared" si="17"/>
        <v>614400</v>
      </c>
      <c r="N132" s="53">
        <v>2.5</v>
      </c>
      <c r="O132" s="47">
        <f t="shared" si="18"/>
        <v>1536</v>
      </c>
      <c r="P132" s="47">
        <v>-3600</v>
      </c>
      <c r="Q132" s="53">
        <v>2.5</v>
      </c>
      <c r="R132" s="47">
        <f t="shared" si="23"/>
        <v>-9</v>
      </c>
      <c r="S132" s="47">
        <v>3304.5</v>
      </c>
      <c r="T132" s="47">
        <f t="shared" si="24"/>
        <v>-9</v>
      </c>
      <c r="U132" s="47">
        <v>0</v>
      </c>
      <c r="V132" s="54">
        <f t="shared" si="25"/>
        <v>1527</v>
      </c>
      <c r="W132" s="52"/>
      <c r="X132" s="49">
        <f t="shared" si="19"/>
        <v>614400</v>
      </c>
      <c r="Y132" s="55">
        <v>0</v>
      </c>
      <c r="Z132" s="56">
        <f t="shared" si="20"/>
        <v>614400</v>
      </c>
      <c r="AA132" s="53">
        <v>0</v>
      </c>
      <c r="AB132" s="49">
        <f t="shared" si="21"/>
        <v>0</v>
      </c>
      <c r="AC132" s="49">
        <v>-3600</v>
      </c>
      <c r="AD132" s="189">
        <v>0</v>
      </c>
      <c r="AE132" s="49">
        <f t="shared" si="26"/>
        <v>0</v>
      </c>
      <c r="AF132" s="47">
        <v>0</v>
      </c>
      <c r="AG132" s="47">
        <f t="shared" si="27"/>
        <v>0</v>
      </c>
      <c r="AH132" s="49">
        <v>0</v>
      </c>
      <c r="AI132" s="54">
        <f t="shared" si="28"/>
        <v>0</v>
      </c>
      <c r="AJ132" s="57"/>
      <c r="AK132" s="58">
        <f t="shared" si="29"/>
        <v>1527</v>
      </c>
      <c r="AL132" s="59" t="s">
        <v>1680</v>
      </c>
      <c r="AM132" s="56">
        <f t="shared" si="30"/>
        <v>0</v>
      </c>
      <c r="AN132" s="56">
        <f t="shared" si="31"/>
        <v>1527</v>
      </c>
    </row>
    <row r="133" spans="1:40" ht="25.5" x14ac:dyDescent="0.2">
      <c r="A133" s="45" t="s">
        <v>979</v>
      </c>
      <c r="B133" s="44" t="s">
        <v>298</v>
      </c>
      <c r="C133" s="46" t="s">
        <v>6</v>
      </c>
      <c r="D133" s="205" t="s">
        <v>980</v>
      </c>
      <c r="E133" s="48">
        <v>1288271</v>
      </c>
      <c r="F133" s="50">
        <v>7.75</v>
      </c>
      <c r="G133" s="50">
        <v>0</v>
      </c>
      <c r="H133" s="50">
        <f t="shared" si="22"/>
        <v>7.75</v>
      </c>
      <c r="I133" s="50">
        <v>0</v>
      </c>
      <c r="J133" s="50">
        <v>7.75</v>
      </c>
      <c r="K133" s="51">
        <f t="shared" si="16"/>
        <v>9984.1</v>
      </c>
      <c r="L133" s="52"/>
      <c r="M133" s="49">
        <f t="shared" si="17"/>
        <v>1288271</v>
      </c>
      <c r="N133" s="53">
        <v>0</v>
      </c>
      <c r="O133" s="47">
        <f t="shared" si="18"/>
        <v>0</v>
      </c>
      <c r="P133" s="47">
        <v>11100</v>
      </c>
      <c r="Q133" s="53">
        <v>0</v>
      </c>
      <c r="R133" s="47">
        <f t="shared" si="23"/>
        <v>0</v>
      </c>
      <c r="S133" s="47">
        <v>0</v>
      </c>
      <c r="T133" s="47">
        <f t="shared" si="24"/>
        <v>0</v>
      </c>
      <c r="U133" s="47">
        <v>0</v>
      </c>
      <c r="V133" s="54">
        <f t="shared" si="25"/>
        <v>0</v>
      </c>
      <c r="W133" s="52"/>
      <c r="X133" s="49">
        <f t="shared" si="19"/>
        <v>1288271</v>
      </c>
      <c r="Y133" s="55">
        <v>124700</v>
      </c>
      <c r="Z133" s="56">
        <f t="shared" si="20"/>
        <v>1163571</v>
      </c>
      <c r="AA133" s="53">
        <v>0</v>
      </c>
      <c r="AB133" s="49">
        <f t="shared" si="21"/>
        <v>0</v>
      </c>
      <c r="AC133" s="49">
        <v>11100</v>
      </c>
      <c r="AD133" s="189">
        <v>0</v>
      </c>
      <c r="AE133" s="49">
        <f t="shared" si="26"/>
        <v>0</v>
      </c>
      <c r="AF133" s="47">
        <v>0</v>
      </c>
      <c r="AG133" s="47">
        <f t="shared" si="27"/>
        <v>0</v>
      </c>
      <c r="AH133" s="49">
        <v>0</v>
      </c>
      <c r="AI133" s="54">
        <f t="shared" si="28"/>
        <v>0</v>
      </c>
      <c r="AJ133" s="57"/>
      <c r="AK133" s="58">
        <f t="shared" si="29"/>
        <v>9984.1</v>
      </c>
      <c r="AL133" s="59" t="s">
        <v>1680</v>
      </c>
      <c r="AM133" s="56">
        <f t="shared" si="30"/>
        <v>0</v>
      </c>
      <c r="AN133" s="56">
        <f t="shared" si="31"/>
        <v>9984.1</v>
      </c>
    </row>
    <row r="134" spans="1:40" x14ac:dyDescent="0.2">
      <c r="A134" s="45" t="s">
        <v>981</v>
      </c>
      <c r="B134" s="44" t="s">
        <v>99</v>
      </c>
      <c r="C134" s="46" t="s">
        <v>6</v>
      </c>
      <c r="D134" s="205" t="s">
        <v>60</v>
      </c>
      <c r="E134" s="48">
        <v>1776600</v>
      </c>
      <c r="F134" s="50">
        <v>0</v>
      </c>
      <c r="G134" s="50">
        <v>13</v>
      </c>
      <c r="H134" s="50">
        <f t="shared" si="22"/>
        <v>13</v>
      </c>
      <c r="I134" s="50">
        <v>0</v>
      </c>
      <c r="J134" s="50">
        <v>13</v>
      </c>
      <c r="K134" s="51">
        <f t="shared" ref="K134:K197" si="32">MAX(ROUND(E134*H134/1000,2),0)</f>
        <v>23095.8</v>
      </c>
      <c r="L134" s="52"/>
      <c r="M134" s="49">
        <f t="shared" ref="M134:M197" si="33">E134</f>
        <v>1776600</v>
      </c>
      <c r="N134" s="53">
        <v>2</v>
      </c>
      <c r="O134" s="47">
        <f t="shared" ref="O134:O197" si="34">ROUND(M134*N134/1000,2)</f>
        <v>3553.2</v>
      </c>
      <c r="P134" s="47">
        <v>34400</v>
      </c>
      <c r="Q134" s="53">
        <v>2</v>
      </c>
      <c r="R134" s="47">
        <f t="shared" si="23"/>
        <v>68.8</v>
      </c>
      <c r="S134" s="47">
        <v>2815.4</v>
      </c>
      <c r="T134" s="47">
        <f t="shared" si="24"/>
        <v>68.8</v>
      </c>
      <c r="U134" s="47">
        <v>0</v>
      </c>
      <c r="V134" s="54">
        <f t="shared" si="25"/>
        <v>3622</v>
      </c>
      <c r="W134" s="52"/>
      <c r="X134" s="49">
        <f t="shared" ref="X134:X197" si="35">E134</f>
        <v>1776600</v>
      </c>
      <c r="Y134" s="55">
        <v>-157700</v>
      </c>
      <c r="Z134" s="56">
        <f t="shared" ref="Z134:Z197" si="36">X134-Y134</f>
        <v>1934300</v>
      </c>
      <c r="AA134" s="53">
        <v>0</v>
      </c>
      <c r="AB134" s="49">
        <f t="shared" ref="AB134:AB197" si="37">ROUND(Z134*AA134/1000,2)</f>
        <v>0</v>
      </c>
      <c r="AC134" s="49">
        <v>34400</v>
      </c>
      <c r="AD134" s="189">
        <v>0</v>
      </c>
      <c r="AE134" s="49">
        <f t="shared" si="26"/>
        <v>0</v>
      </c>
      <c r="AF134" s="47">
        <v>0</v>
      </c>
      <c r="AG134" s="47">
        <f t="shared" si="27"/>
        <v>0</v>
      </c>
      <c r="AH134" s="49">
        <v>0</v>
      </c>
      <c r="AI134" s="54">
        <f t="shared" si="28"/>
        <v>0</v>
      </c>
      <c r="AJ134" s="57"/>
      <c r="AK134" s="58">
        <f t="shared" si="29"/>
        <v>26717.8</v>
      </c>
      <c r="AL134" s="59" t="s">
        <v>1679</v>
      </c>
      <c r="AM134" s="56">
        <f t="shared" si="30"/>
        <v>26717.8</v>
      </c>
      <c r="AN134" s="56">
        <f t="shared" si="31"/>
        <v>0</v>
      </c>
    </row>
    <row r="135" spans="1:40" x14ac:dyDescent="0.2">
      <c r="A135" s="45" t="s">
        <v>982</v>
      </c>
      <c r="B135" s="44" t="s">
        <v>286</v>
      </c>
      <c r="C135" s="46" t="s">
        <v>6</v>
      </c>
      <c r="D135" s="205" t="s">
        <v>60</v>
      </c>
      <c r="E135" s="48">
        <v>432100</v>
      </c>
      <c r="F135" s="50">
        <v>10.199999999999999</v>
      </c>
      <c r="G135" s="50">
        <v>2.8</v>
      </c>
      <c r="H135" s="50">
        <f t="shared" ref="H135:H198" si="38">F135+G135</f>
        <v>13</v>
      </c>
      <c r="I135" s="50">
        <v>3.15</v>
      </c>
      <c r="J135" s="50">
        <v>16.149999999999999</v>
      </c>
      <c r="K135" s="51">
        <f t="shared" si="32"/>
        <v>5617.3</v>
      </c>
      <c r="L135" s="52"/>
      <c r="M135" s="49">
        <f t="shared" si="33"/>
        <v>432100</v>
      </c>
      <c r="N135" s="53">
        <v>0.99629999999999996</v>
      </c>
      <c r="O135" s="47">
        <f t="shared" si="34"/>
        <v>430.5</v>
      </c>
      <c r="P135" s="47">
        <v>0</v>
      </c>
      <c r="Q135" s="53">
        <v>1</v>
      </c>
      <c r="R135" s="47">
        <f t="shared" ref="R135:R198" si="39">ROUND(P135*Q135/1000,2)</f>
        <v>0</v>
      </c>
      <c r="S135" s="47">
        <v>471.7</v>
      </c>
      <c r="T135" s="47">
        <f t="shared" ref="T135:T198" si="40">IF(-R135&gt;0,MAX(R135,-S135),R135)</f>
        <v>0</v>
      </c>
      <c r="U135" s="47">
        <v>0</v>
      </c>
      <c r="V135" s="54">
        <f t="shared" ref="V135:V198" si="41">MAX(ROUND(O135+T135-U135,2),0)</f>
        <v>430.5</v>
      </c>
      <c r="W135" s="52"/>
      <c r="X135" s="49">
        <f t="shared" si="35"/>
        <v>432100</v>
      </c>
      <c r="Y135" s="55">
        <v>0</v>
      </c>
      <c r="Z135" s="56">
        <f t="shared" si="36"/>
        <v>432100</v>
      </c>
      <c r="AA135" s="53">
        <v>0</v>
      </c>
      <c r="AB135" s="49">
        <f t="shared" si="37"/>
        <v>0</v>
      </c>
      <c r="AC135" s="49">
        <v>0</v>
      </c>
      <c r="AD135" s="189">
        <v>0</v>
      </c>
      <c r="AE135" s="49">
        <f t="shared" ref="AE135:AE198" si="42">ROUND(AC135*AD135/1000,2)</f>
        <v>0</v>
      </c>
      <c r="AF135" s="47">
        <v>0</v>
      </c>
      <c r="AG135" s="47">
        <f t="shared" ref="AG135:AG198" si="43">IF(-AE135&gt;0,MAX(AE135,-AF135),AE135)</f>
        <v>0</v>
      </c>
      <c r="AH135" s="49">
        <v>0</v>
      </c>
      <c r="AI135" s="54">
        <f t="shared" ref="AI135:AI198" si="44">MAX(ROUND(AB135+AG135-AH135,2),0)</f>
        <v>0</v>
      </c>
      <c r="AJ135" s="57"/>
      <c r="AK135" s="58">
        <f t="shared" ref="AK135:AK198" si="45">AI135+V135+K135</f>
        <v>6047.8</v>
      </c>
      <c r="AL135" s="59" t="s">
        <v>1680</v>
      </c>
      <c r="AM135" s="56">
        <f t="shared" ref="AM135:AM198" si="46">IF($AL135="Summer", $AK135, 0)</f>
        <v>0</v>
      </c>
      <c r="AN135" s="56">
        <f t="shared" ref="AN135:AN198" si="47">IF($AL135="Winter", $AK135, 0)</f>
        <v>6047.8</v>
      </c>
    </row>
    <row r="136" spans="1:40" x14ac:dyDescent="0.2">
      <c r="A136" s="45" t="s">
        <v>983</v>
      </c>
      <c r="B136" s="44" t="s">
        <v>163</v>
      </c>
      <c r="C136" s="46" t="s">
        <v>6</v>
      </c>
      <c r="D136" s="205" t="s">
        <v>60</v>
      </c>
      <c r="E136" s="48">
        <v>25010650</v>
      </c>
      <c r="F136" s="50">
        <v>0.8</v>
      </c>
      <c r="G136" s="50">
        <v>3.67</v>
      </c>
      <c r="H136" s="50">
        <f t="shared" si="38"/>
        <v>4.47</v>
      </c>
      <c r="I136" s="50">
        <v>0</v>
      </c>
      <c r="J136" s="50">
        <v>4.47</v>
      </c>
      <c r="K136" s="51">
        <f t="shared" si="32"/>
        <v>111797.61</v>
      </c>
      <c r="L136" s="52"/>
      <c r="M136" s="49">
        <f t="shared" si="33"/>
        <v>25010650</v>
      </c>
      <c r="N136" s="53">
        <v>0.5</v>
      </c>
      <c r="O136" s="47">
        <f t="shared" si="34"/>
        <v>12505.33</v>
      </c>
      <c r="P136" s="47">
        <v>116269</v>
      </c>
      <c r="Q136" s="53">
        <v>0.5</v>
      </c>
      <c r="R136" s="47">
        <f t="shared" si="39"/>
        <v>58.13</v>
      </c>
      <c r="S136" s="47">
        <v>10028.33</v>
      </c>
      <c r="T136" s="47">
        <f t="shared" si="40"/>
        <v>58.13</v>
      </c>
      <c r="U136" s="47">
        <v>0</v>
      </c>
      <c r="V136" s="54">
        <f t="shared" si="41"/>
        <v>12563.46</v>
      </c>
      <c r="W136" s="52"/>
      <c r="X136" s="49">
        <f t="shared" si="35"/>
        <v>25010650</v>
      </c>
      <c r="Y136" s="55">
        <v>0</v>
      </c>
      <c r="Z136" s="56">
        <f t="shared" si="36"/>
        <v>25010650</v>
      </c>
      <c r="AA136" s="53">
        <v>0</v>
      </c>
      <c r="AB136" s="49">
        <f t="shared" si="37"/>
        <v>0</v>
      </c>
      <c r="AC136" s="49">
        <v>116269</v>
      </c>
      <c r="AD136" s="189">
        <v>0</v>
      </c>
      <c r="AE136" s="49">
        <f t="shared" si="42"/>
        <v>0</v>
      </c>
      <c r="AF136" s="47">
        <v>0</v>
      </c>
      <c r="AG136" s="47">
        <f t="shared" si="43"/>
        <v>0</v>
      </c>
      <c r="AH136" s="49">
        <v>0</v>
      </c>
      <c r="AI136" s="54">
        <f t="shared" si="44"/>
        <v>0</v>
      </c>
      <c r="AJ136" s="57"/>
      <c r="AK136" s="58">
        <f t="shared" si="45"/>
        <v>124361.07</v>
      </c>
      <c r="AL136" s="59" t="s">
        <v>1679</v>
      </c>
      <c r="AM136" s="56">
        <f t="shared" si="46"/>
        <v>124361.07</v>
      </c>
      <c r="AN136" s="56">
        <f t="shared" si="47"/>
        <v>0</v>
      </c>
    </row>
    <row r="137" spans="1:40" ht="38.25" x14ac:dyDescent="0.2">
      <c r="A137" s="45" t="s">
        <v>984</v>
      </c>
      <c r="B137" s="44" t="s">
        <v>263</v>
      </c>
      <c r="C137" s="46" t="s">
        <v>6</v>
      </c>
      <c r="D137" s="205" t="s">
        <v>985</v>
      </c>
      <c r="E137" s="48">
        <v>5250235</v>
      </c>
      <c r="F137" s="50">
        <v>0</v>
      </c>
      <c r="G137" s="50">
        <v>0</v>
      </c>
      <c r="H137" s="50">
        <f t="shared" si="38"/>
        <v>0</v>
      </c>
      <c r="I137" s="50">
        <v>0</v>
      </c>
      <c r="J137" s="50">
        <v>0</v>
      </c>
      <c r="K137" s="51">
        <f t="shared" si="32"/>
        <v>0</v>
      </c>
      <c r="L137" s="52"/>
      <c r="M137" s="49">
        <f t="shared" si="33"/>
        <v>5250235</v>
      </c>
      <c r="N137" s="53">
        <v>0.92320000000000002</v>
      </c>
      <c r="O137" s="47">
        <f t="shared" si="34"/>
        <v>4847.0200000000004</v>
      </c>
      <c r="P137" s="47">
        <v>171801</v>
      </c>
      <c r="Q137" s="53">
        <v>0.93620000000000003</v>
      </c>
      <c r="R137" s="47">
        <f t="shared" si="39"/>
        <v>160.84</v>
      </c>
      <c r="S137" s="47">
        <v>1390.65</v>
      </c>
      <c r="T137" s="47">
        <f t="shared" si="40"/>
        <v>160.84</v>
      </c>
      <c r="U137" s="47">
        <v>0</v>
      </c>
      <c r="V137" s="54">
        <f t="shared" si="41"/>
        <v>5007.8599999999997</v>
      </c>
      <c r="W137" s="52"/>
      <c r="X137" s="49">
        <f t="shared" si="35"/>
        <v>5250235</v>
      </c>
      <c r="Y137" s="55">
        <v>1080725</v>
      </c>
      <c r="Z137" s="56">
        <f t="shared" si="36"/>
        <v>4169510</v>
      </c>
      <c r="AA137" s="53">
        <v>0</v>
      </c>
      <c r="AB137" s="49">
        <f t="shared" si="37"/>
        <v>0</v>
      </c>
      <c r="AC137" s="49">
        <v>171801</v>
      </c>
      <c r="AD137" s="189">
        <v>0</v>
      </c>
      <c r="AE137" s="49">
        <f t="shared" si="42"/>
        <v>0</v>
      </c>
      <c r="AF137" s="47">
        <v>0</v>
      </c>
      <c r="AG137" s="47">
        <f t="shared" si="43"/>
        <v>0</v>
      </c>
      <c r="AH137" s="49">
        <v>0</v>
      </c>
      <c r="AI137" s="54">
        <f t="shared" si="44"/>
        <v>0</v>
      </c>
      <c r="AJ137" s="57"/>
      <c r="AK137" s="58">
        <f t="shared" si="45"/>
        <v>5007.8599999999997</v>
      </c>
      <c r="AL137" s="59" t="s">
        <v>1679</v>
      </c>
      <c r="AM137" s="56">
        <f t="shared" si="46"/>
        <v>5007.8599999999997</v>
      </c>
      <c r="AN137" s="56">
        <f t="shared" si="47"/>
        <v>0</v>
      </c>
    </row>
    <row r="138" spans="1:40" x14ac:dyDescent="0.2">
      <c r="A138" s="45" t="s">
        <v>986</v>
      </c>
      <c r="B138" s="44" t="s">
        <v>376</v>
      </c>
      <c r="C138" s="46" t="s">
        <v>6</v>
      </c>
      <c r="D138" s="205" t="s">
        <v>60</v>
      </c>
      <c r="E138" s="48">
        <v>2892450</v>
      </c>
      <c r="F138" s="50">
        <v>0</v>
      </c>
      <c r="G138" s="50">
        <v>0</v>
      </c>
      <c r="H138" s="50">
        <f t="shared" si="38"/>
        <v>0</v>
      </c>
      <c r="I138" s="50">
        <v>0</v>
      </c>
      <c r="J138" s="50">
        <v>0</v>
      </c>
      <c r="K138" s="51">
        <f t="shared" si="32"/>
        <v>0</v>
      </c>
      <c r="L138" s="52"/>
      <c r="M138" s="49">
        <f t="shared" si="33"/>
        <v>2892450</v>
      </c>
      <c r="N138" s="53">
        <v>3.2919999999999998</v>
      </c>
      <c r="O138" s="47">
        <f t="shared" si="34"/>
        <v>9521.9500000000007</v>
      </c>
      <c r="P138" s="47">
        <v>37512</v>
      </c>
      <c r="Q138" s="53">
        <v>3.3</v>
      </c>
      <c r="R138" s="47">
        <f t="shared" si="39"/>
        <v>123.79</v>
      </c>
      <c r="S138" s="47">
        <v>8496.51</v>
      </c>
      <c r="T138" s="47">
        <f t="shared" si="40"/>
        <v>123.79</v>
      </c>
      <c r="U138" s="47">
        <v>0</v>
      </c>
      <c r="V138" s="54">
        <f t="shared" si="41"/>
        <v>9645.74</v>
      </c>
      <c r="W138" s="52"/>
      <c r="X138" s="49">
        <f t="shared" si="35"/>
        <v>2892450</v>
      </c>
      <c r="Y138" s="55">
        <v>0</v>
      </c>
      <c r="Z138" s="56">
        <f t="shared" si="36"/>
        <v>2892450</v>
      </c>
      <c r="AA138" s="53">
        <v>0</v>
      </c>
      <c r="AB138" s="49">
        <f t="shared" si="37"/>
        <v>0</v>
      </c>
      <c r="AC138" s="49">
        <v>37512</v>
      </c>
      <c r="AD138" s="189">
        <v>0</v>
      </c>
      <c r="AE138" s="49">
        <f t="shared" si="42"/>
        <v>0</v>
      </c>
      <c r="AF138" s="47">
        <v>0</v>
      </c>
      <c r="AG138" s="47">
        <f t="shared" si="43"/>
        <v>0</v>
      </c>
      <c r="AH138" s="49">
        <v>0</v>
      </c>
      <c r="AI138" s="54">
        <f t="shared" si="44"/>
        <v>0</v>
      </c>
      <c r="AJ138" s="57"/>
      <c r="AK138" s="58">
        <f t="shared" si="45"/>
        <v>9645.74</v>
      </c>
      <c r="AL138" s="59" t="s">
        <v>1680</v>
      </c>
      <c r="AM138" s="56">
        <f t="shared" si="46"/>
        <v>0</v>
      </c>
      <c r="AN138" s="56">
        <f t="shared" si="47"/>
        <v>9645.74</v>
      </c>
    </row>
    <row r="139" spans="1:40" x14ac:dyDescent="0.2">
      <c r="A139" s="45" t="s">
        <v>987</v>
      </c>
      <c r="B139" s="44" t="s">
        <v>268</v>
      </c>
      <c r="C139" s="46" t="s">
        <v>6</v>
      </c>
      <c r="D139" s="205" t="s">
        <v>60</v>
      </c>
      <c r="E139" s="48">
        <v>-693874</v>
      </c>
      <c r="F139" s="50">
        <v>0</v>
      </c>
      <c r="G139" s="50">
        <v>2.5099999999999998</v>
      </c>
      <c r="H139" s="50">
        <f t="shared" si="38"/>
        <v>2.5099999999999998</v>
      </c>
      <c r="I139" s="50">
        <v>0</v>
      </c>
      <c r="J139" s="50">
        <v>2.5099999999999998</v>
      </c>
      <c r="K139" s="51">
        <f t="shared" si="32"/>
        <v>0</v>
      </c>
      <c r="L139" s="52"/>
      <c r="M139" s="49">
        <f t="shared" si="33"/>
        <v>-693874</v>
      </c>
      <c r="N139" s="53">
        <v>0.74880000000000002</v>
      </c>
      <c r="O139" s="47">
        <f t="shared" si="34"/>
        <v>-519.57000000000005</v>
      </c>
      <c r="P139" s="47">
        <v>191034</v>
      </c>
      <c r="Q139" s="53">
        <v>0.74880000000000002</v>
      </c>
      <c r="R139" s="47">
        <f t="shared" si="39"/>
        <v>143.05000000000001</v>
      </c>
      <c r="S139" s="47">
        <v>0</v>
      </c>
      <c r="T139" s="47">
        <f t="shared" si="40"/>
        <v>143.05000000000001</v>
      </c>
      <c r="U139" s="47">
        <v>0</v>
      </c>
      <c r="V139" s="54">
        <f t="shared" si="41"/>
        <v>0</v>
      </c>
      <c r="W139" s="52"/>
      <c r="X139" s="49">
        <f t="shared" si="35"/>
        <v>-693874</v>
      </c>
      <c r="Y139" s="55">
        <v>0</v>
      </c>
      <c r="Z139" s="56">
        <f t="shared" si="36"/>
        <v>-693874</v>
      </c>
      <c r="AA139" s="53">
        <v>0</v>
      </c>
      <c r="AB139" s="49">
        <f t="shared" si="37"/>
        <v>0</v>
      </c>
      <c r="AC139" s="49">
        <v>191034</v>
      </c>
      <c r="AD139" s="189">
        <v>0</v>
      </c>
      <c r="AE139" s="49">
        <f t="shared" si="42"/>
        <v>0</v>
      </c>
      <c r="AF139" s="47">
        <v>0</v>
      </c>
      <c r="AG139" s="47">
        <f t="shared" si="43"/>
        <v>0</v>
      </c>
      <c r="AH139" s="49">
        <v>0</v>
      </c>
      <c r="AI139" s="54">
        <f t="shared" si="44"/>
        <v>0</v>
      </c>
      <c r="AJ139" s="57"/>
      <c r="AK139" s="58">
        <f t="shared" si="45"/>
        <v>0</v>
      </c>
      <c r="AL139" s="59" t="s">
        <v>1573</v>
      </c>
      <c r="AM139" s="56">
        <f t="shared" si="46"/>
        <v>0</v>
      </c>
      <c r="AN139" s="56">
        <f t="shared" si="47"/>
        <v>0</v>
      </c>
    </row>
    <row r="140" spans="1:40" x14ac:dyDescent="0.2">
      <c r="A140" s="45" t="s">
        <v>988</v>
      </c>
      <c r="B140" s="44" t="s">
        <v>61</v>
      </c>
      <c r="C140" s="46" t="s">
        <v>6</v>
      </c>
      <c r="D140" s="205" t="s">
        <v>60</v>
      </c>
      <c r="E140" s="48">
        <v>8152250</v>
      </c>
      <c r="F140" s="50">
        <v>3.7</v>
      </c>
      <c r="G140" s="50">
        <v>0</v>
      </c>
      <c r="H140" s="50">
        <f t="shared" si="38"/>
        <v>3.7</v>
      </c>
      <c r="I140" s="50">
        <v>0</v>
      </c>
      <c r="J140" s="50">
        <v>3.7</v>
      </c>
      <c r="K140" s="51">
        <f t="shared" si="32"/>
        <v>30163.33</v>
      </c>
      <c r="L140" s="52"/>
      <c r="M140" s="49">
        <f t="shared" si="33"/>
        <v>8152250</v>
      </c>
      <c r="N140" s="53">
        <v>0</v>
      </c>
      <c r="O140" s="47">
        <f t="shared" si="34"/>
        <v>0</v>
      </c>
      <c r="P140" s="47">
        <v>571597</v>
      </c>
      <c r="Q140" s="53">
        <v>0</v>
      </c>
      <c r="R140" s="47">
        <f t="shared" si="39"/>
        <v>0</v>
      </c>
      <c r="S140" s="47">
        <v>0</v>
      </c>
      <c r="T140" s="47">
        <f t="shared" si="40"/>
        <v>0</v>
      </c>
      <c r="U140" s="47">
        <v>0</v>
      </c>
      <c r="V140" s="54">
        <f t="shared" si="41"/>
        <v>0</v>
      </c>
      <c r="W140" s="52"/>
      <c r="X140" s="49">
        <f t="shared" si="35"/>
        <v>8152250</v>
      </c>
      <c r="Y140" s="55">
        <v>0</v>
      </c>
      <c r="Z140" s="56">
        <f t="shared" si="36"/>
        <v>8152250</v>
      </c>
      <c r="AA140" s="53">
        <v>0</v>
      </c>
      <c r="AB140" s="49">
        <f t="shared" si="37"/>
        <v>0</v>
      </c>
      <c r="AC140" s="49">
        <v>571597</v>
      </c>
      <c r="AD140" s="189">
        <v>0</v>
      </c>
      <c r="AE140" s="49">
        <f t="shared" si="42"/>
        <v>0</v>
      </c>
      <c r="AF140" s="47">
        <v>0</v>
      </c>
      <c r="AG140" s="47">
        <f t="shared" si="43"/>
        <v>0</v>
      </c>
      <c r="AH140" s="49">
        <v>0</v>
      </c>
      <c r="AI140" s="54">
        <f t="shared" si="44"/>
        <v>0</v>
      </c>
      <c r="AJ140" s="57"/>
      <c r="AK140" s="58">
        <f t="shared" si="45"/>
        <v>30163.33</v>
      </c>
      <c r="AL140" s="59" t="s">
        <v>1679</v>
      </c>
      <c r="AM140" s="56">
        <f t="shared" si="46"/>
        <v>30163.33</v>
      </c>
      <c r="AN140" s="56">
        <f t="shared" si="47"/>
        <v>0</v>
      </c>
    </row>
    <row r="141" spans="1:40" ht="25.5" x14ac:dyDescent="0.2">
      <c r="A141" s="45" t="s">
        <v>989</v>
      </c>
      <c r="B141" s="44" t="s">
        <v>219</v>
      </c>
      <c r="C141" s="46" t="s">
        <v>6</v>
      </c>
      <c r="D141" s="205" t="s">
        <v>990</v>
      </c>
      <c r="E141" s="48">
        <v>3900950</v>
      </c>
      <c r="F141" s="50">
        <v>1.67</v>
      </c>
      <c r="G141" s="50">
        <v>0</v>
      </c>
      <c r="H141" s="50">
        <f t="shared" si="38"/>
        <v>1.67</v>
      </c>
      <c r="I141" s="50">
        <v>0.9</v>
      </c>
      <c r="J141" s="50">
        <v>2.57</v>
      </c>
      <c r="K141" s="51">
        <f t="shared" si="32"/>
        <v>6514.59</v>
      </c>
      <c r="L141" s="52"/>
      <c r="M141" s="49">
        <f t="shared" si="33"/>
        <v>3900950</v>
      </c>
      <c r="N141" s="53">
        <v>1.3933</v>
      </c>
      <c r="O141" s="47">
        <f t="shared" si="34"/>
        <v>5435.19</v>
      </c>
      <c r="P141" s="47">
        <v>-25745</v>
      </c>
      <c r="Q141" s="53">
        <v>1.4016</v>
      </c>
      <c r="R141" s="47">
        <f t="shared" si="39"/>
        <v>-36.08</v>
      </c>
      <c r="S141" s="47">
        <v>8254.65</v>
      </c>
      <c r="T141" s="47">
        <f t="shared" si="40"/>
        <v>-36.08</v>
      </c>
      <c r="U141" s="47">
        <v>0</v>
      </c>
      <c r="V141" s="54">
        <f t="shared" si="41"/>
        <v>5399.11</v>
      </c>
      <c r="W141" s="52"/>
      <c r="X141" s="49">
        <f t="shared" si="35"/>
        <v>3900950</v>
      </c>
      <c r="Y141" s="55">
        <v>149300</v>
      </c>
      <c r="Z141" s="56">
        <f t="shared" si="36"/>
        <v>3751650</v>
      </c>
      <c r="AA141" s="53">
        <v>0</v>
      </c>
      <c r="AB141" s="49">
        <f t="shared" si="37"/>
        <v>0</v>
      </c>
      <c r="AC141" s="49">
        <v>-25745</v>
      </c>
      <c r="AD141" s="189">
        <v>0</v>
      </c>
      <c r="AE141" s="49">
        <f t="shared" si="42"/>
        <v>0</v>
      </c>
      <c r="AF141" s="47">
        <v>0</v>
      </c>
      <c r="AG141" s="47">
        <f t="shared" si="43"/>
        <v>0</v>
      </c>
      <c r="AH141" s="49">
        <v>0</v>
      </c>
      <c r="AI141" s="54">
        <f t="shared" si="44"/>
        <v>0</v>
      </c>
      <c r="AJ141" s="57"/>
      <c r="AK141" s="58">
        <f t="shared" si="45"/>
        <v>11913.7</v>
      </c>
      <c r="AL141" s="59" t="s">
        <v>1680</v>
      </c>
      <c r="AM141" s="56">
        <f t="shared" si="46"/>
        <v>0</v>
      </c>
      <c r="AN141" s="56">
        <f t="shared" si="47"/>
        <v>11913.7</v>
      </c>
    </row>
    <row r="142" spans="1:40" ht="25.5" x14ac:dyDescent="0.2">
      <c r="A142" s="45" t="s">
        <v>991</v>
      </c>
      <c r="B142" s="44" t="s">
        <v>198</v>
      </c>
      <c r="C142" s="46" t="s">
        <v>6</v>
      </c>
      <c r="D142" s="205" t="s">
        <v>992</v>
      </c>
      <c r="E142" s="48">
        <v>1455548</v>
      </c>
      <c r="F142" s="50">
        <v>0</v>
      </c>
      <c r="G142" s="50">
        <v>0</v>
      </c>
      <c r="H142" s="50">
        <f t="shared" si="38"/>
        <v>0</v>
      </c>
      <c r="I142" s="50">
        <v>0</v>
      </c>
      <c r="J142" s="50">
        <v>0</v>
      </c>
      <c r="K142" s="51">
        <f t="shared" si="32"/>
        <v>0</v>
      </c>
      <c r="L142" s="52"/>
      <c r="M142" s="49">
        <f t="shared" si="33"/>
        <v>1455548</v>
      </c>
      <c r="N142" s="53">
        <v>2</v>
      </c>
      <c r="O142" s="47">
        <f t="shared" si="34"/>
        <v>2911.1</v>
      </c>
      <c r="P142" s="47">
        <v>29200</v>
      </c>
      <c r="Q142" s="53">
        <v>2</v>
      </c>
      <c r="R142" s="47">
        <f t="shared" si="39"/>
        <v>58.4</v>
      </c>
      <c r="S142" s="47">
        <v>4300.26</v>
      </c>
      <c r="T142" s="47">
        <f t="shared" si="40"/>
        <v>58.4</v>
      </c>
      <c r="U142" s="47">
        <v>0</v>
      </c>
      <c r="V142" s="54">
        <f t="shared" si="41"/>
        <v>2969.5</v>
      </c>
      <c r="W142" s="52"/>
      <c r="X142" s="49">
        <f t="shared" si="35"/>
        <v>1455548</v>
      </c>
      <c r="Y142" s="55">
        <v>0</v>
      </c>
      <c r="Z142" s="56">
        <f t="shared" si="36"/>
        <v>1455548</v>
      </c>
      <c r="AA142" s="53">
        <v>0</v>
      </c>
      <c r="AB142" s="49">
        <f t="shared" si="37"/>
        <v>0</v>
      </c>
      <c r="AC142" s="49">
        <v>29200</v>
      </c>
      <c r="AD142" s="189">
        <v>0</v>
      </c>
      <c r="AE142" s="49">
        <f t="shared" si="42"/>
        <v>0</v>
      </c>
      <c r="AF142" s="47">
        <v>0</v>
      </c>
      <c r="AG142" s="47">
        <f t="shared" si="43"/>
        <v>0</v>
      </c>
      <c r="AH142" s="49">
        <v>0</v>
      </c>
      <c r="AI142" s="54">
        <f t="shared" si="44"/>
        <v>0</v>
      </c>
      <c r="AJ142" s="57"/>
      <c r="AK142" s="58">
        <f t="shared" si="45"/>
        <v>2969.5</v>
      </c>
      <c r="AL142" s="59" t="s">
        <v>1679</v>
      </c>
      <c r="AM142" s="56">
        <f t="shared" si="46"/>
        <v>2969.5</v>
      </c>
      <c r="AN142" s="56">
        <f t="shared" si="47"/>
        <v>0</v>
      </c>
    </row>
    <row r="143" spans="1:40" x14ac:dyDescent="0.2">
      <c r="A143" s="45" t="s">
        <v>993</v>
      </c>
      <c r="B143" s="44" t="s">
        <v>614</v>
      </c>
      <c r="C143" s="46" t="s">
        <v>6</v>
      </c>
      <c r="D143" s="205" t="s">
        <v>60</v>
      </c>
      <c r="E143" s="48">
        <v>7205250</v>
      </c>
      <c r="F143" s="50">
        <v>0</v>
      </c>
      <c r="G143" s="50">
        <v>0</v>
      </c>
      <c r="H143" s="50">
        <f t="shared" si="38"/>
        <v>0</v>
      </c>
      <c r="I143" s="50">
        <v>0</v>
      </c>
      <c r="J143" s="50">
        <v>0</v>
      </c>
      <c r="K143" s="51">
        <f t="shared" si="32"/>
        <v>0</v>
      </c>
      <c r="L143" s="52"/>
      <c r="M143" s="49">
        <f t="shared" si="33"/>
        <v>7205250</v>
      </c>
      <c r="N143" s="53">
        <v>1.8059000000000001</v>
      </c>
      <c r="O143" s="47">
        <f t="shared" si="34"/>
        <v>13011.96</v>
      </c>
      <c r="P143" s="47">
        <v>-444200</v>
      </c>
      <c r="Q143" s="53">
        <v>1.8059000000000001</v>
      </c>
      <c r="R143" s="47">
        <f t="shared" si="39"/>
        <v>-802.18</v>
      </c>
      <c r="S143" s="47">
        <v>7624.78</v>
      </c>
      <c r="T143" s="47">
        <f t="shared" si="40"/>
        <v>-802.18</v>
      </c>
      <c r="U143" s="47">
        <v>0</v>
      </c>
      <c r="V143" s="54">
        <f t="shared" si="41"/>
        <v>12209.78</v>
      </c>
      <c r="W143" s="52"/>
      <c r="X143" s="49">
        <f t="shared" si="35"/>
        <v>7205250</v>
      </c>
      <c r="Y143" s="55">
        <v>0</v>
      </c>
      <c r="Z143" s="56">
        <f t="shared" si="36"/>
        <v>7205250</v>
      </c>
      <c r="AA143" s="53">
        <v>0</v>
      </c>
      <c r="AB143" s="49">
        <f t="shared" si="37"/>
        <v>0</v>
      </c>
      <c r="AC143" s="49">
        <v>-444200</v>
      </c>
      <c r="AD143" s="189">
        <v>0</v>
      </c>
      <c r="AE143" s="49">
        <f t="shared" si="42"/>
        <v>0</v>
      </c>
      <c r="AF143" s="47">
        <v>0</v>
      </c>
      <c r="AG143" s="47">
        <f t="shared" si="43"/>
        <v>0</v>
      </c>
      <c r="AH143" s="49">
        <v>0</v>
      </c>
      <c r="AI143" s="54">
        <f t="shared" si="44"/>
        <v>0</v>
      </c>
      <c r="AJ143" s="57"/>
      <c r="AK143" s="58">
        <f t="shared" si="45"/>
        <v>12209.78</v>
      </c>
      <c r="AL143" s="59" t="s">
        <v>1679</v>
      </c>
      <c r="AM143" s="56">
        <f t="shared" si="46"/>
        <v>12209.78</v>
      </c>
      <c r="AN143" s="56">
        <f t="shared" si="47"/>
        <v>0</v>
      </c>
    </row>
    <row r="144" spans="1:40" x14ac:dyDescent="0.2">
      <c r="A144" s="45" t="s">
        <v>994</v>
      </c>
      <c r="B144" s="44" t="s">
        <v>386</v>
      </c>
      <c r="C144" s="46" t="s">
        <v>6</v>
      </c>
      <c r="D144" s="205" t="s">
        <v>60</v>
      </c>
      <c r="E144" s="48">
        <v>2222500</v>
      </c>
      <c r="F144" s="50">
        <v>5</v>
      </c>
      <c r="G144" s="50">
        <v>0</v>
      </c>
      <c r="H144" s="50">
        <f t="shared" si="38"/>
        <v>5</v>
      </c>
      <c r="I144" s="50">
        <v>0</v>
      </c>
      <c r="J144" s="50">
        <v>5</v>
      </c>
      <c r="K144" s="51">
        <f t="shared" si="32"/>
        <v>11112.5</v>
      </c>
      <c r="L144" s="52"/>
      <c r="M144" s="49">
        <f t="shared" si="33"/>
        <v>2222500</v>
      </c>
      <c r="N144" s="53">
        <v>0.99039999999999995</v>
      </c>
      <c r="O144" s="47">
        <f t="shared" si="34"/>
        <v>2201.16</v>
      </c>
      <c r="P144" s="47">
        <v>75500</v>
      </c>
      <c r="Q144" s="53">
        <v>0.99819999999999998</v>
      </c>
      <c r="R144" s="47">
        <f t="shared" si="39"/>
        <v>75.36</v>
      </c>
      <c r="S144" s="47">
        <v>1522.21</v>
      </c>
      <c r="T144" s="47">
        <f t="shared" si="40"/>
        <v>75.36</v>
      </c>
      <c r="U144" s="47">
        <v>0</v>
      </c>
      <c r="V144" s="54">
        <f t="shared" si="41"/>
        <v>2276.52</v>
      </c>
      <c r="W144" s="52"/>
      <c r="X144" s="49">
        <f t="shared" si="35"/>
        <v>2222500</v>
      </c>
      <c r="Y144" s="55">
        <v>0</v>
      </c>
      <c r="Z144" s="56">
        <f t="shared" si="36"/>
        <v>2222500</v>
      </c>
      <c r="AA144" s="53">
        <v>0</v>
      </c>
      <c r="AB144" s="49">
        <f t="shared" si="37"/>
        <v>0</v>
      </c>
      <c r="AC144" s="49">
        <v>75500</v>
      </c>
      <c r="AD144" s="189">
        <v>0</v>
      </c>
      <c r="AE144" s="49">
        <f t="shared" si="42"/>
        <v>0</v>
      </c>
      <c r="AF144" s="47">
        <v>0</v>
      </c>
      <c r="AG144" s="47">
        <f t="shared" si="43"/>
        <v>0</v>
      </c>
      <c r="AH144" s="49">
        <v>0</v>
      </c>
      <c r="AI144" s="54">
        <f t="shared" si="44"/>
        <v>0</v>
      </c>
      <c r="AJ144" s="57"/>
      <c r="AK144" s="58">
        <f t="shared" si="45"/>
        <v>13389.02</v>
      </c>
      <c r="AL144" s="59" t="s">
        <v>1680</v>
      </c>
      <c r="AM144" s="56">
        <f t="shared" si="46"/>
        <v>0</v>
      </c>
      <c r="AN144" s="56">
        <f t="shared" si="47"/>
        <v>13389.02</v>
      </c>
    </row>
    <row r="145" spans="1:40" x14ac:dyDescent="0.2">
      <c r="A145" s="45" t="s">
        <v>995</v>
      </c>
      <c r="B145" s="44" t="s">
        <v>664</v>
      </c>
      <c r="C145" s="46" t="s">
        <v>6</v>
      </c>
      <c r="D145" s="205" t="s">
        <v>60</v>
      </c>
      <c r="E145" s="48">
        <v>1767950</v>
      </c>
      <c r="F145" s="50">
        <v>0</v>
      </c>
      <c r="G145" s="50">
        <v>0</v>
      </c>
      <c r="H145" s="50">
        <f t="shared" si="38"/>
        <v>0</v>
      </c>
      <c r="I145" s="50">
        <v>0</v>
      </c>
      <c r="J145" s="50">
        <v>0</v>
      </c>
      <c r="K145" s="51">
        <f t="shared" si="32"/>
        <v>0</v>
      </c>
      <c r="L145" s="52"/>
      <c r="M145" s="49">
        <f t="shared" si="33"/>
        <v>1767950</v>
      </c>
      <c r="N145" s="53">
        <v>3.2</v>
      </c>
      <c r="O145" s="47">
        <f t="shared" si="34"/>
        <v>5657.44</v>
      </c>
      <c r="P145" s="47">
        <v>5400</v>
      </c>
      <c r="Q145" s="53">
        <v>3.2</v>
      </c>
      <c r="R145" s="47">
        <f t="shared" si="39"/>
        <v>17.28</v>
      </c>
      <c r="S145" s="47">
        <v>7513.76</v>
      </c>
      <c r="T145" s="47">
        <f t="shared" si="40"/>
        <v>17.28</v>
      </c>
      <c r="U145" s="47">
        <v>0</v>
      </c>
      <c r="V145" s="54">
        <f t="shared" si="41"/>
        <v>5674.72</v>
      </c>
      <c r="W145" s="52"/>
      <c r="X145" s="49">
        <f t="shared" si="35"/>
        <v>1767950</v>
      </c>
      <c r="Y145" s="55">
        <v>0</v>
      </c>
      <c r="Z145" s="56">
        <f t="shared" si="36"/>
        <v>1767950</v>
      </c>
      <c r="AA145" s="53">
        <v>0</v>
      </c>
      <c r="AB145" s="49">
        <f t="shared" si="37"/>
        <v>0</v>
      </c>
      <c r="AC145" s="49">
        <v>5400</v>
      </c>
      <c r="AD145" s="189">
        <v>0</v>
      </c>
      <c r="AE145" s="49">
        <f t="shared" si="42"/>
        <v>0</v>
      </c>
      <c r="AF145" s="47">
        <v>0</v>
      </c>
      <c r="AG145" s="47">
        <f t="shared" si="43"/>
        <v>0</v>
      </c>
      <c r="AH145" s="49">
        <v>0</v>
      </c>
      <c r="AI145" s="54">
        <f t="shared" si="44"/>
        <v>0</v>
      </c>
      <c r="AJ145" s="57"/>
      <c r="AK145" s="58">
        <f t="shared" si="45"/>
        <v>5674.72</v>
      </c>
      <c r="AL145" s="59" t="s">
        <v>1680</v>
      </c>
      <c r="AM145" s="56">
        <f t="shared" si="46"/>
        <v>0</v>
      </c>
      <c r="AN145" s="56">
        <f t="shared" si="47"/>
        <v>5674.72</v>
      </c>
    </row>
    <row r="146" spans="1:40" x14ac:dyDescent="0.2">
      <c r="A146" s="45" t="s">
        <v>996</v>
      </c>
      <c r="B146" s="44" t="s">
        <v>100</v>
      </c>
      <c r="C146" s="46" t="s">
        <v>6</v>
      </c>
      <c r="D146" s="205" t="s">
        <v>60</v>
      </c>
      <c r="E146" s="48">
        <v>2294200</v>
      </c>
      <c r="F146" s="50">
        <v>2.6</v>
      </c>
      <c r="G146" s="50">
        <v>0</v>
      </c>
      <c r="H146" s="50">
        <f t="shared" si="38"/>
        <v>2.6</v>
      </c>
      <c r="I146" s="50">
        <v>2.4</v>
      </c>
      <c r="J146" s="50">
        <v>5</v>
      </c>
      <c r="K146" s="51">
        <f t="shared" si="32"/>
        <v>5964.92</v>
      </c>
      <c r="L146" s="52"/>
      <c r="M146" s="49">
        <f t="shared" si="33"/>
        <v>2294200</v>
      </c>
      <c r="N146" s="53">
        <v>0</v>
      </c>
      <c r="O146" s="47">
        <f t="shared" si="34"/>
        <v>0</v>
      </c>
      <c r="P146" s="47">
        <v>-126200</v>
      </c>
      <c r="Q146" s="53">
        <v>0</v>
      </c>
      <c r="R146" s="47">
        <f t="shared" si="39"/>
        <v>0</v>
      </c>
      <c r="S146" s="47">
        <v>0</v>
      </c>
      <c r="T146" s="47">
        <f t="shared" si="40"/>
        <v>0</v>
      </c>
      <c r="U146" s="47">
        <v>0</v>
      </c>
      <c r="V146" s="54">
        <f t="shared" si="41"/>
        <v>0</v>
      </c>
      <c r="W146" s="52"/>
      <c r="X146" s="49">
        <f t="shared" si="35"/>
        <v>2294200</v>
      </c>
      <c r="Y146" s="55">
        <v>0</v>
      </c>
      <c r="Z146" s="56">
        <f t="shared" si="36"/>
        <v>2294200</v>
      </c>
      <c r="AA146" s="53">
        <v>0</v>
      </c>
      <c r="AB146" s="49">
        <f t="shared" si="37"/>
        <v>0</v>
      </c>
      <c r="AC146" s="49">
        <v>-126200</v>
      </c>
      <c r="AD146" s="189">
        <v>0</v>
      </c>
      <c r="AE146" s="49">
        <f t="shared" si="42"/>
        <v>0</v>
      </c>
      <c r="AF146" s="47">
        <v>0</v>
      </c>
      <c r="AG146" s="47">
        <f t="shared" si="43"/>
        <v>0</v>
      </c>
      <c r="AH146" s="49">
        <v>0</v>
      </c>
      <c r="AI146" s="54">
        <f t="shared" si="44"/>
        <v>0</v>
      </c>
      <c r="AJ146" s="57"/>
      <c r="AK146" s="58">
        <f t="shared" si="45"/>
        <v>5964.92</v>
      </c>
      <c r="AL146" s="59" t="s">
        <v>1679</v>
      </c>
      <c r="AM146" s="56">
        <f t="shared" si="46"/>
        <v>5964.92</v>
      </c>
      <c r="AN146" s="56">
        <f t="shared" si="47"/>
        <v>0</v>
      </c>
    </row>
    <row r="147" spans="1:40" x14ac:dyDescent="0.2">
      <c r="A147" s="45" t="s">
        <v>997</v>
      </c>
      <c r="B147" s="44" t="s">
        <v>93</v>
      </c>
      <c r="C147" s="46" t="s">
        <v>6</v>
      </c>
      <c r="D147" s="205" t="s">
        <v>60</v>
      </c>
      <c r="E147" s="48">
        <v>2558700</v>
      </c>
      <c r="F147" s="50">
        <v>3.9</v>
      </c>
      <c r="G147" s="50">
        <v>0</v>
      </c>
      <c r="H147" s="50">
        <f t="shared" si="38"/>
        <v>3.9</v>
      </c>
      <c r="I147" s="50">
        <v>3.36</v>
      </c>
      <c r="J147" s="50">
        <v>7.26</v>
      </c>
      <c r="K147" s="51">
        <f t="shared" si="32"/>
        <v>9978.93</v>
      </c>
      <c r="L147" s="52"/>
      <c r="M147" s="49">
        <f t="shared" si="33"/>
        <v>2558700</v>
      </c>
      <c r="N147" s="53">
        <v>0</v>
      </c>
      <c r="O147" s="47">
        <f t="shared" si="34"/>
        <v>0</v>
      </c>
      <c r="P147" s="47">
        <v>1800</v>
      </c>
      <c r="Q147" s="53">
        <v>0</v>
      </c>
      <c r="R147" s="47">
        <f t="shared" si="39"/>
        <v>0</v>
      </c>
      <c r="S147" s="47">
        <v>0</v>
      </c>
      <c r="T147" s="47">
        <f t="shared" si="40"/>
        <v>0</v>
      </c>
      <c r="U147" s="47">
        <v>0</v>
      </c>
      <c r="V147" s="54">
        <f t="shared" si="41"/>
        <v>0</v>
      </c>
      <c r="W147" s="52"/>
      <c r="X147" s="49">
        <f t="shared" si="35"/>
        <v>2558700</v>
      </c>
      <c r="Y147" s="55">
        <v>0</v>
      </c>
      <c r="Z147" s="56">
        <f t="shared" si="36"/>
        <v>2558700</v>
      </c>
      <c r="AA147" s="53">
        <v>0</v>
      </c>
      <c r="AB147" s="49">
        <f t="shared" si="37"/>
        <v>0</v>
      </c>
      <c r="AC147" s="49">
        <v>1800</v>
      </c>
      <c r="AD147" s="189">
        <v>0</v>
      </c>
      <c r="AE147" s="49">
        <f t="shared" si="42"/>
        <v>0</v>
      </c>
      <c r="AF147" s="47">
        <v>0</v>
      </c>
      <c r="AG147" s="47">
        <f t="shared" si="43"/>
        <v>0</v>
      </c>
      <c r="AH147" s="49">
        <v>0</v>
      </c>
      <c r="AI147" s="54">
        <f t="shared" si="44"/>
        <v>0</v>
      </c>
      <c r="AJ147" s="57"/>
      <c r="AK147" s="58">
        <f t="shared" si="45"/>
        <v>9978.93</v>
      </c>
      <c r="AL147" s="59" t="s">
        <v>1680</v>
      </c>
      <c r="AM147" s="56">
        <f t="shared" si="46"/>
        <v>0</v>
      </c>
      <c r="AN147" s="56">
        <f t="shared" si="47"/>
        <v>9978.93</v>
      </c>
    </row>
    <row r="148" spans="1:40" ht="25.5" x14ac:dyDescent="0.2">
      <c r="A148" s="45" t="s">
        <v>998</v>
      </c>
      <c r="B148" s="44" t="s">
        <v>412</v>
      </c>
      <c r="C148" s="46" t="s">
        <v>6</v>
      </c>
      <c r="D148" s="205" t="s">
        <v>999</v>
      </c>
      <c r="E148" s="48">
        <v>9377297</v>
      </c>
      <c r="F148" s="50">
        <v>2.41</v>
      </c>
      <c r="G148" s="50">
        <v>1.29</v>
      </c>
      <c r="H148" s="50">
        <f t="shared" si="38"/>
        <v>3.7</v>
      </c>
      <c r="I148" s="50">
        <v>0</v>
      </c>
      <c r="J148" s="50">
        <v>3.7</v>
      </c>
      <c r="K148" s="51">
        <f t="shared" si="32"/>
        <v>34696</v>
      </c>
      <c r="L148" s="52"/>
      <c r="M148" s="49">
        <f t="shared" si="33"/>
        <v>9377297</v>
      </c>
      <c r="N148" s="53">
        <v>1.2958000000000001</v>
      </c>
      <c r="O148" s="47">
        <f t="shared" si="34"/>
        <v>12151.1</v>
      </c>
      <c r="P148" s="47">
        <v>-4212</v>
      </c>
      <c r="Q148" s="53">
        <v>1.3107</v>
      </c>
      <c r="R148" s="47">
        <f t="shared" si="39"/>
        <v>-5.52</v>
      </c>
      <c r="S148" s="47">
        <v>10999.83</v>
      </c>
      <c r="T148" s="47">
        <f t="shared" si="40"/>
        <v>-5.52</v>
      </c>
      <c r="U148" s="47">
        <v>0</v>
      </c>
      <c r="V148" s="54">
        <f t="shared" si="41"/>
        <v>12145.58</v>
      </c>
      <c r="W148" s="52"/>
      <c r="X148" s="49">
        <f t="shared" si="35"/>
        <v>9377297</v>
      </c>
      <c r="Y148" s="55">
        <v>0</v>
      </c>
      <c r="Z148" s="56">
        <f t="shared" si="36"/>
        <v>9377297</v>
      </c>
      <c r="AA148" s="53">
        <v>0</v>
      </c>
      <c r="AB148" s="49">
        <f t="shared" si="37"/>
        <v>0</v>
      </c>
      <c r="AC148" s="49">
        <v>-4212</v>
      </c>
      <c r="AD148" s="189">
        <v>0</v>
      </c>
      <c r="AE148" s="49">
        <f t="shared" si="42"/>
        <v>0</v>
      </c>
      <c r="AF148" s="47">
        <v>0</v>
      </c>
      <c r="AG148" s="47">
        <f t="shared" si="43"/>
        <v>0</v>
      </c>
      <c r="AH148" s="49">
        <v>0</v>
      </c>
      <c r="AI148" s="54">
        <f t="shared" si="44"/>
        <v>0</v>
      </c>
      <c r="AJ148" s="57"/>
      <c r="AK148" s="58">
        <f t="shared" si="45"/>
        <v>46841.58</v>
      </c>
      <c r="AL148" s="59" t="s">
        <v>1679</v>
      </c>
      <c r="AM148" s="56">
        <f t="shared" si="46"/>
        <v>46841.58</v>
      </c>
      <c r="AN148" s="56">
        <f t="shared" si="47"/>
        <v>0</v>
      </c>
    </row>
    <row r="149" spans="1:40" ht="25.5" x14ac:dyDescent="0.2">
      <c r="A149" s="45" t="s">
        <v>1000</v>
      </c>
      <c r="B149" s="44" t="s">
        <v>470</v>
      </c>
      <c r="C149" s="46" t="s">
        <v>6</v>
      </c>
      <c r="D149" s="205" t="s">
        <v>992</v>
      </c>
      <c r="E149" s="48">
        <v>853400</v>
      </c>
      <c r="F149" s="50">
        <v>0</v>
      </c>
      <c r="G149" s="50">
        <v>0</v>
      </c>
      <c r="H149" s="50">
        <f t="shared" si="38"/>
        <v>0</v>
      </c>
      <c r="I149" s="50">
        <v>0</v>
      </c>
      <c r="J149" s="50">
        <v>0</v>
      </c>
      <c r="K149" s="51">
        <f t="shared" si="32"/>
        <v>0</v>
      </c>
      <c r="L149" s="52"/>
      <c r="M149" s="49">
        <f t="shared" si="33"/>
        <v>853400</v>
      </c>
      <c r="N149" s="53">
        <v>0</v>
      </c>
      <c r="O149" s="47">
        <f t="shared" si="34"/>
        <v>0</v>
      </c>
      <c r="P149" s="47">
        <v>293600</v>
      </c>
      <c r="Q149" s="53">
        <v>0</v>
      </c>
      <c r="R149" s="47">
        <f t="shared" si="39"/>
        <v>0</v>
      </c>
      <c r="S149" s="47">
        <v>0</v>
      </c>
      <c r="T149" s="47">
        <f t="shared" si="40"/>
        <v>0</v>
      </c>
      <c r="U149" s="47">
        <v>0</v>
      </c>
      <c r="V149" s="54">
        <f t="shared" si="41"/>
        <v>0</v>
      </c>
      <c r="W149" s="52"/>
      <c r="X149" s="49">
        <f t="shared" si="35"/>
        <v>853400</v>
      </c>
      <c r="Y149" s="55">
        <v>0</v>
      </c>
      <c r="Z149" s="56">
        <f t="shared" si="36"/>
        <v>853400</v>
      </c>
      <c r="AA149" s="53">
        <v>0</v>
      </c>
      <c r="AB149" s="49">
        <f t="shared" si="37"/>
        <v>0</v>
      </c>
      <c r="AC149" s="49">
        <v>293600</v>
      </c>
      <c r="AD149" s="189">
        <v>0</v>
      </c>
      <c r="AE149" s="49">
        <f t="shared" si="42"/>
        <v>0</v>
      </c>
      <c r="AF149" s="47">
        <v>0</v>
      </c>
      <c r="AG149" s="47">
        <f t="shared" si="43"/>
        <v>0</v>
      </c>
      <c r="AH149" s="49">
        <v>0</v>
      </c>
      <c r="AI149" s="54">
        <f t="shared" si="44"/>
        <v>0</v>
      </c>
      <c r="AJ149" s="57"/>
      <c r="AK149" s="58">
        <f t="shared" si="45"/>
        <v>0</v>
      </c>
      <c r="AL149" s="59" t="s">
        <v>1573</v>
      </c>
      <c r="AM149" s="56">
        <f t="shared" si="46"/>
        <v>0</v>
      </c>
      <c r="AN149" s="56">
        <f t="shared" si="47"/>
        <v>0</v>
      </c>
    </row>
    <row r="150" spans="1:40" ht="25.5" x14ac:dyDescent="0.2">
      <c r="A150" s="45" t="s">
        <v>1001</v>
      </c>
      <c r="B150" s="44" t="s">
        <v>395</v>
      </c>
      <c r="C150" s="46" t="s">
        <v>6</v>
      </c>
      <c r="D150" s="205" t="s">
        <v>990</v>
      </c>
      <c r="E150" s="48">
        <v>6204103</v>
      </c>
      <c r="F150" s="50">
        <v>4</v>
      </c>
      <c r="G150" s="50">
        <v>0</v>
      </c>
      <c r="H150" s="50">
        <f t="shared" si="38"/>
        <v>4</v>
      </c>
      <c r="I150" s="50">
        <v>0</v>
      </c>
      <c r="J150" s="50">
        <v>4</v>
      </c>
      <c r="K150" s="51">
        <f t="shared" si="32"/>
        <v>24816.41</v>
      </c>
      <c r="L150" s="52"/>
      <c r="M150" s="49">
        <f t="shared" si="33"/>
        <v>6204103</v>
      </c>
      <c r="N150" s="53">
        <v>0</v>
      </c>
      <c r="O150" s="47">
        <f t="shared" si="34"/>
        <v>0</v>
      </c>
      <c r="P150" s="47">
        <v>5554554</v>
      </c>
      <c r="Q150" s="53">
        <v>0</v>
      </c>
      <c r="R150" s="47">
        <f t="shared" si="39"/>
        <v>0</v>
      </c>
      <c r="S150" s="47">
        <v>0</v>
      </c>
      <c r="T150" s="47">
        <f t="shared" si="40"/>
        <v>0</v>
      </c>
      <c r="U150" s="47">
        <v>0</v>
      </c>
      <c r="V150" s="54">
        <f t="shared" si="41"/>
        <v>0</v>
      </c>
      <c r="W150" s="52"/>
      <c r="X150" s="49">
        <f t="shared" si="35"/>
        <v>6204103</v>
      </c>
      <c r="Y150" s="55">
        <v>0</v>
      </c>
      <c r="Z150" s="56">
        <f t="shared" si="36"/>
        <v>6204103</v>
      </c>
      <c r="AA150" s="53">
        <v>0</v>
      </c>
      <c r="AB150" s="49">
        <f t="shared" si="37"/>
        <v>0</v>
      </c>
      <c r="AC150" s="49">
        <v>5554554</v>
      </c>
      <c r="AD150" s="189">
        <v>0</v>
      </c>
      <c r="AE150" s="49">
        <f t="shared" si="42"/>
        <v>0</v>
      </c>
      <c r="AF150" s="47">
        <v>0</v>
      </c>
      <c r="AG150" s="47">
        <f t="shared" si="43"/>
        <v>0</v>
      </c>
      <c r="AH150" s="49">
        <v>0</v>
      </c>
      <c r="AI150" s="54">
        <f t="shared" si="44"/>
        <v>0</v>
      </c>
      <c r="AJ150" s="57"/>
      <c r="AK150" s="58">
        <f t="shared" si="45"/>
        <v>24816.41</v>
      </c>
      <c r="AL150" s="59" t="s">
        <v>1680</v>
      </c>
      <c r="AM150" s="56">
        <f t="shared" si="46"/>
        <v>0</v>
      </c>
      <c r="AN150" s="56">
        <f t="shared" si="47"/>
        <v>24816.41</v>
      </c>
    </row>
    <row r="151" spans="1:40" ht="25.5" x14ac:dyDescent="0.2">
      <c r="A151" s="45" t="s">
        <v>1002</v>
      </c>
      <c r="B151" s="44" t="s">
        <v>91</v>
      </c>
      <c r="C151" s="46" t="s">
        <v>6</v>
      </c>
      <c r="D151" s="205" t="s">
        <v>1003</v>
      </c>
      <c r="E151" s="48">
        <v>2144161</v>
      </c>
      <c r="F151" s="50">
        <v>0</v>
      </c>
      <c r="G151" s="50">
        <v>0</v>
      </c>
      <c r="H151" s="50">
        <f t="shared" si="38"/>
        <v>0</v>
      </c>
      <c r="I151" s="50">
        <v>0</v>
      </c>
      <c r="J151" s="50">
        <v>0</v>
      </c>
      <c r="K151" s="51">
        <f t="shared" si="32"/>
        <v>0</v>
      </c>
      <c r="L151" s="52"/>
      <c r="M151" s="49">
        <f t="shared" si="33"/>
        <v>2144161</v>
      </c>
      <c r="N151" s="53">
        <v>0</v>
      </c>
      <c r="O151" s="47">
        <f t="shared" si="34"/>
        <v>0</v>
      </c>
      <c r="P151" s="47">
        <v>1169891</v>
      </c>
      <c r="Q151" s="53">
        <v>0</v>
      </c>
      <c r="R151" s="47">
        <f t="shared" si="39"/>
        <v>0</v>
      </c>
      <c r="S151" s="47">
        <v>0</v>
      </c>
      <c r="T151" s="47">
        <f t="shared" si="40"/>
        <v>0</v>
      </c>
      <c r="U151" s="47">
        <v>0</v>
      </c>
      <c r="V151" s="54">
        <f t="shared" si="41"/>
        <v>0</v>
      </c>
      <c r="W151" s="52"/>
      <c r="X151" s="49">
        <f t="shared" si="35"/>
        <v>2144161</v>
      </c>
      <c r="Y151" s="55">
        <v>0</v>
      </c>
      <c r="Z151" s="56">
        <f t="shared" si="36"/>
        <v>2144161</v>
      </c>
      <c r="AA151" s="53">
        <v>0</v>
      </c>
      <c r="AB151" s="49">
        <f t="shared" si="37"/>
        <v>0</v>
      </c>
      <c r="AC151" s="49">
        <v>1169891</v>
      </c>
      <c r="AD151" s="189">
        <v>0</v>
      </c>
      <c r="AE151" s="49">
        <f t="shared" si="42"/>
        <v>0</v>
      </c>
      <c r="AF151" s="47">
        <v>0</v>
      </c>
      <c r="AG151" s="47">
        <f t="shared" si="43"/>
        <v>0</v>
      </c>
      <c r="AH151" s="49">
        <v>0</v>
      </c>
      <c r="AI151" s="54">
        <f t="shared" si="44"/>
        <v>0</v>
      </c>
      <c r="AJ151" s="57"/>
      <c r="AK151" s="58">
        <f t="shared" si="45"/>
        <v>0</v>
      </c>
      <c r="AL151" s="59" t="s">
        <v>1573</v>
      </c>
      <c r="AM151" s="56">
        <f t="shared" si="46"/>
        <v>0</v>
      </c>
      <c r="AN151" s="56">
        <f t="shared" si="47"/>
        <v>0</v>
      </c>
    </row>
    <row r="152" spans="1:40" ht="25.5" x14ac:dyDescent="0.2">
      <c r="A152" s="45" t="s">
        <v>1004</v>
      </c>
      <c r="B152" s="44" t="s">
        <v>290</v>
      </c>
      <c r="C152" s="46" t="s">
        <v>6</v>
      </c>
      <c r="D152" s="205" t="s">
        <v>1003</v>
      </c>
      <c r="E152" s="48">
        <v>-149825</v>
      </c>
      <c r="F152" s="50">
        <v>0</v>
      </c>
      <c r="G152" s="50">
        <v>0</v>
      </c>
      <c r="H152" s="50">
        <f t="shared" si="38"/>
        <v>0</v>
      </c>
      <c r="I152" s="50">
        <v>0</v>
      </c>
      <c r="J152" s="50">
        <v>0</v>
      </c>
      <c r="K152" s="51">
        <f t="shared" si="32"/>
        <v>0</v>
      </c>
      <c r="L152" s="52"/>
      <c r="M152" s="49">
        <f t="shared" si="33"/>
        <v>-149825</v>
      </c>
      <c r="N152" s="53">
        <v>0</v>
      </c>
      <c r="O152" s="47">
        <f t="shared" si="34"/>
        <v>0</v>
      </c>
      <c r="P152" s="47">
        <v>994307</v>
      </c>
      <c r="Q152" s="53">
        <v>0</v>
      </c>
      <c r="R152" s="47">
        <f t="shared" si="39"/>
        <v>0</v>
      </c>
      <c r="S152" s="47">
        <v>0</v>
      </c>
      <c r="T152" s="47">
        <f t="shared" si="40"/>
        <v>0</v>
      </c>
      <c r="U152" s="47">
        <v>0</v>
      </c>
      <c r="V152" s="54">
        <f t="shared" si="41"/>
        <v>0</v>
      </c>
      <c r="W152" s="52"/>
      <c r="X152" s="49">
        <f t="shared" si="35"/>
        <v>-149825</v>
      </c>
      <c r="Y152" s="55">
        <v>0</v>
      </c>
      <c r="Z152" s="56">
        <f t="shared" si="36"/>
        <v>-149825</v>
      </c>
      <c r="AA152" s="53">
        <v>0</v>
      </c>
      <c r="AB152" s="49">
        <f t="shared" si="37"/>
        <v>0</v>
      </c>
      <c r="AC152" s="49">
        <v>994307</v>
      </c>
      <c r="AD152" s="189">
        <v>0</v>
      </c>
      <c r="AE152" s="49">
        <f t="shared" si="42"/>
        <v>0</v>
      </c>
      <c r="AF152" s="47">
        <v>0</v>
      </c>
      <c r="AG152" s="47">
        <f t="shared" si="43"/>
        <v>0</v>
      </c>
      <c r="AH152" s="49">
        <v>0</v>
      </c>
      <c r="AI152" s="54">
        <f t="shared" si="44"/>
        <v>0</v>
      </c>
      <c r="AJ152" s="57"/>
      <c r="AK152" s="58">
        <f t="shared" si="45"/>
        <v>0</v>
      </c>
      <c r="AL152" s="59" t="s">
        <v>1573</v>
      </c>
      <c r="AM152" s="56">
        <f t="shared" si="46"/>
        <v>0</v>
      </c>
      <c r="AN152" s="56">
        <f t="shared" si="47"/>
        <v>0</v>
      </c>
    </row>
    <row r="153" spans="1:40" x14ac:dyDescent="0.2">
      <c r="A153" s="45" t="s">
        <v>1005</v>
      </c>
      <c r="B153" s="44" t="s">
        <v>112</v>
      </c>
      <c r="C153" s="46" t="s">
        <v>6</v>
      </c>
      <c r="D153" s="205" t="s">
        <v>111</v>
      </c>
      <c r="E153" s="48">
        <v>942248</v>
      </c>
      <c r="F153" s="50">
        <v>2.4500000000000002</v>
      </c>
      <c r="G153" s="50">
        <v>0</v>
      </c>
      <c r="H153" s="50">
        <f t="shared" si="38"/>
        <v>2.4500000000000002</v>
      </c>
      <c r="I153" s="50">
        <v>0</v>
      </c>
      <c r="J153" s="50">
        <v>2.4500000000000002</v>
      </c>
      <c r="K153" s="51">
        <f t="shared" si="32"/>
        <v>2308.5100000000002</v>
      </c>
      <c r="L153" s="52"/>
      <c r="M153" s="49">
        <f t="shared" si="33"/>
        <v>942248</v>
      </c>
      <c r="N153" s="53">
        <v>0</v>
      </c>
      <c r="O153" s="47">
        <f t="shared" si="34"/>
        <v>0</v>
      </c>
      <c r="P153" s="47">
        <v>-7526</v>
      </c>
      <c r="Q153" s="53">
        <v>0</v>
      </c>
      <c r="R153" s="47">
        <f t="shared" si="39"/>
        <v>0</v>
      </c>
      <c r="S153" s="47">
        <v>0</v>
      </c>
      <c r="T153" s="47">
        <f t="shared" si="40"/>
        <v>0</v>
      </c>
      <c r="U153" s="47">
        <v>0</v>
      </c>
      <c r="V153" s="54">
        <f t="shared" si="41"/>
        <v>0</v>
      </c>
      <c r="W153" s="52"/>
      <c r="X153" s="49">
        <f t="shared" si="35"/>
        <v>942248</v>
      </c>
      <c r="Y153" s="55">
        <v>0</v>
      </c>
      <c r="Z153" s="56">
        <f t="shared" si="36"/>
        <v>942248</v>
      </c>
      <c r="AA153" s="53">
        <v>0</v>
      </c>
      <c r="AB153" s="49">
        <f t="shared" si="37"/>
        <v>0</v>
      </c>
      <c r="AC153" s="49">
        <v>-7526</v>
      </c>
      <c r="AD153" s="189">
        <v>0</v>
      </c>
      <c r="AE153" s="49">
        <f t="shared" si="42"/>
        <v>0</v>
      </c>
      <c r="AF153" s="47">
        <v>0</v>
      </c>
      <c r="AG153" s="47">
        <f t="shared" si="43"/>
        <v>0</v>
      </c>
      <c r="AH153" s="49">
        <v>0</v>
      </c>
      <c r="AI153" s="54">
        <f t="shared" si="44"/>
        <v>0</v>
      </c>
      <c r="AJ153" s="57"/>
      <c r="AK153" s="58">
        <f t="shared" si="45"/>
        <v>2308.5100000000002</v>
      </c>
      <c r="AL153" s="59" t="s">
        <v>1679</v>
      </c>
      <c r="AM153" s="56">
        <f t="shared" si="46"/>
        <v>2308.5100000000002</v>
      </c>
      <c r="AN153" s="56">
        <f t="shared" si="47"/>
        <v>0</v>
      </c>
    </row>
    <row r="154" spans="1:40" x14ac:dyDescent="0.2">
      <c r="A154" s="45" t="s">
        <v>1006</v>
      </c>
      <c r="B154" s="44" t="s">
        <v>362</v>
      </c>
      <c r="C154" s="46" t="s">
        <v>6</v>
      </c>
      <c r="D154" s="205" t="s">
        <v>111</v>
      </c>
      <c r="E154" s="48">
        <v>-246097</v>
      </c>
      <c r="F154" s="50">
        <v>0</v>
      </c>
      <c r="G154" s="50">
        <v>0</v>
      </c>
      <c r="H154" s="50">
        <f t="shared" si="38"/>
        <v>0</v>
      </c>
      <c r="I154" s="50">
        <v>0</v>
      </c>
      <c r="J154" s="50">
        <v>0</v>
      </c>
      <c r="K154" s="51">
        <f t="shared" si="32"/>
        <v>0</v>
      </c>
      <c r="L154" s="52"/>
      <c r="M154" s="49">
        <f t="shared" si="33"/>
        <v>-246097</v>
      </c>
      <c r="N154" s="53">
        <v>0</v>
      </c>
      <c r="O154" s="47">
        <f t="shared" si="34"/>
        <v>0</v>
      </c>
      <c r="P154" s="47">
        <v>52584</v>
      </c>
      <c r="Q154" s="53">
        <v>0</v>
      </c>
      <c r="R154" s="47">
        <f t="shared" si="39"/>
        <v>0</v>
      </c>
      <c r="S154" s="47">
        <v>0</v>
      </c>
      <c r="T154" s="47">
        <f t="shared" si="40"/>
        <v>0</v>
      </c>
      <c r="U154" s="47">
        <v>0</v>
      </c>
      <c r="V154" s="54">
        <f t="shared" si="41"/>
        <v>0</v>
      </c>
      <c r="W154" s="52"/>
      <c r="X154" s="49">
        <f t="shared" si="35"/>
        <v>-246097</v>
      </c>
      <c r="Y154" s="55">
        <v>0</v>
      </c>
      <c r="Z154" s="56">
        <f t="shared" si="36"/>
        <v>-246097</v>
      </c>
      <c r="AA154" s="53">
        <v>0</v>
      </c>
      <c r="AB154" s="49">
        <f t="shared" si="37"/>
        <v>0</v>
      </c>
      <c r="AC154" s="49">
        <v>52584</v>
      </c>
      <c r="AD154" s="189">
        <v>0</v>
      </c>
      <c r="AE154" s="49">
        <f t="shared" si="42"/>
        <v>0</v>
      </c>
      <c r="AF154" s="47">
        <v>0</v>
      </c>
      <c r="AG154" s="47">
        <f t="shared" si="43"/>
        <v>0</v>
      </c>
      <c r="AH154" s="49">
        <v>0</v>
      </c>
      <c r="AI154" s="54">
        <f t="shared" si="44"/>
        <v>0</v>
      </c>
      <c r="AJ154" s="57"/>
      <c r="AK154" s="58">
        <f t="shared" si="45"/>
        <v>0</v>
      </c>
      <c r="AL154" s="59" t="s">
        <v>1573</v>
      </c>
      <c r="AM154" s="56">
        <f t="shared" si="46"/>
        <v>0</v>
      </c>
      <c r="AN154" s="56">
        <f t="shared" si="47"/>
        <v>0</v>
      </c>
    </row>
    <row r="155" spans="1:40" x14ac:dyDescent="0.2">
      <c r="A155" s="45" t="s">
        <v>1007</v>
      </c>
      <c r="B155" s="44" t="s">
        <v>641</v>
      </c>
      <c r="C155" s="46" t="s">
        <v>6</v>
      </c>
      <c r="D155" s="205" t="s">
        <v>111</v>
      </c>
      <c r="E155" s="48">
        <v>-1722728</v>
      </c>
      <c r="F155" s="50">
        <v>0</v>
      </c>
      <c r="G155" s="50">
        <v>0</v>
      </c>
      <c r="H155" s="50">
        <f t="shared" si="38"/>
        <v>0</v>
      </c>
      <c r="I155" s="50">
        <v>0.6</v>
      </c>
      <c r="J155" s="50">
        <v>0.6</v>
      </c>
      <c r="K155" s="51">
        <f t="shared" si="32"/>
        <v>0</v>
      </c>
      <c r="L155" s="52"/>
      <c r="M155" s="49">
        <f t="shared" si="33"/>
        <v>-1722728</v>
      </c>
      <c r="N155" s="53">
        <v>1</v>
      </c>
      <c r="O155" s="47">
        <f t="shared" si="34"/>
        <v>-1722.73</v>
      </c>
      <c r="P155" s="47">
        <v>0</v>
      </c>
      <c r="Q155" s="53">
        <v>1</v>
      </c>
      <c r="R155" s="47">
        <f t="shared" si="39"/>
        <v>0</v>
      </c>
      <c r="S155" s="47">
        <v>0</v>
      </c>
      <c r="T155" s="47">
        <f t="shared" si="40"/>
        <v>0</v>
      </c>
      <c r="U155" s="47">
        <v>0</v>
      </c>
      <c r="V155" s="54">
        <f t="shared" si="41"/>
        <v>0</v>
      </c>
      <c r="W155" s="52"/>
      <c r="X155" s="49">
        <f t="shared" si="35"/>
        <v>-1722728</v>
      </c>
      <c r="Y155" s="55">
        <v>640891.25</v>
      </c>
      <c r="Z155" s="56">
        <f t="shared" si="36"/>
        <v>-2363619.25</v>
      </c>
      <c r="AA155" s="53">
        <v>0</v>
      </c>
      <c r="AB155" s="49">
        <f t="shared" si="37"/>
        <v>0</v>
      </c>
      <c r="AC155" s="49">
        <v>0</v>
      </c>
      <c r="AD155" s="189">
        <v>0</v>
      </c>
      <c r="AE155" s="49">
        <f t="shared" si="42"/>
        <v>0</v>
      </c>
      <c r="AF155" s="47">
        <v>0</v>
      </c>
      <c r="AG155" s="47">
        <f t="shared" si="43"/>
        <v>0</v>
      </c>
      <c r="AH155" s="49">
        <v>0</v>
      </c>
      <c r="AI155" s="54">
        <f t="shared" si="44"/>
        <v>0</v>
      </c>
      <c r="AJ155" s="57"/>
      <c r="AK155" s="58">
        <f t="shared" si="45"/>
        <v>0</v>
      </c>
      <c r="AL155" s="59" t="s">
        <v>1573</v>
      </c>
      <c r="AM155" s="56">
        <f t="shared" si="46"/>
        <v>0</v>
      </c>
      <c r="AN155" s="56">
        <f t="shared" si="47"/>
        <v>0</v>
      </c>
    </row>
    <row r="156" spans="1:40" x14ac:dyDescent="0.2">
      <c r="A156" s="45" t="s">
        <v>1008</v>
      </c>
      <c r="B156" s="44" t="s">
        <v>649</v>
      </c>
      <c r="C156" s="46" t="s">
        <v>6</v>
      </c>
      <c r="D156" s="205" t="s">
        <v>111</v>
      </c>
      <c r="E156" s="48">
        <v>-359680</v>
      </c>
      <c r="F156" s="50">
        <v>0</v>
      </c>
      <c r="G156" s="50">
        <v>0</v>
      </c>
      <c r="H156" s="50">
        <f t="shared" si="38"/>
        <v>0</v>
      </c>
      <c r="I156" s="50">
        <v>0</v>
      </c>
      <c r="J156" s="50">
        <v>0</v>
      </c>
      <c r="K156" s="51">
        <f t="shared" si="32"/>
        <v>0</v>
      </c>
      <c r="L156" s="52"/>
      <c r="M156" s="49">
        <f t="shared" si="33"/>
        <v>-359680</v>
      </c>
      <c r="N156" s="53">
        <v>0</v>
      </c>
      <c r="O156" s="47">
        <f t="shared" si="34"/>
        <v>0</v>
      </c>
      <c r="P156" s="47">
        <v>0</v>
      </c>
      <c r="Q156" s="53">
        <v>0</v>
      </c>
      <c r="R156" s="47">
        <f t="shared" si="39"/>
        <v>0</v>
      </c>
      <c r="S156" s="47">
        <v>0</v>
      </c>
      <c r="T156" s="47">
        <f t="shared" si="40"/>
        <v>0</v>
      </c>
      <c r="U156" s="47">
        <v>0</v>
      </c>
      <c r="V156" s="54">
        <f t="shared" si="41"/>
        <v>0</v>
      </c>
      <c r="W156" s="52"/>
      <c r="X156" s="49">
        <f t="shared" si="35"/>
        <v>-359680</v>
      </c>
      <c r="Y156" s="55">
        <v>0</v>
      </c>
      <c r="Z156" s="56">
        <f t="shared" si="36"/>
        <v>-359680</v>
      </c>
      <c r="AA156" s="53">
        <v>0</v>
      </c>
      <c r="AB156" s="49">
        <f t="shared" si="37"/>
        <v>0</v>
      </c>
      <c r="AC156" s="49">
        <v>0</v>
      </c>
      <c r="AD156" s="189">
        <v>0</v>
      </c>
      <c r="AE156" s="49">
        <f t="shared" si="42"/>
        <v>0</v>
      </c>
      <c r="AF156" s="47">
        <v>0</v>
      </c>
      <c r="AG156" s="47">
        <f t="shared" si="43"/>
        <v>0</v>
      </c>
      <c r="AH156" s="49">
        <v>0</v>
      </c>
      <c r="AI156" s="54">
        <f t="shared" si="44"/>
        <v>0</v>
      </c>
      <c r="AJ156" s="57"/>
      <c r="AK156" s="58">
        <f t="shared" si="45"/>
        <v>0</v>
      </c>
      <c r="AL156" s="59" t="s">
        <v>1573</v>
      </c>
      <c r="AM156" s="56">
        <f t="shared" si="46"/>
        <v>0</v>
      </c>
      <c r="AN156" s="56">
        <f t="shared" si="47"/>
        <v>0</v>
      </c>
    </row>
    <row r="157" spans="1:40" ht="76.5" x14ac:dyDescent="0.2">
      <c r="A157" s="45" t="s">
        <v>723</v>
      </c>
      <c r="B157" s="44" t="s">
        <v>622</v>
      </c>
      <c r="C157" s="46" t="s">
        <v>29</v>
      </c>
      <c r="D157" s="206" t="s">
        <v>724</v>
      </c>
      <c r="E157" s="48">
        <v>29439370</v>
      </c>
      <c r="F157" s="50">
        <v>0</v>
      </c>
      <c r="G157" s="50">
        <v>0</v>
      </c>
      <c r="H157" s="50">
        <f t="shared" si="38"/>
        <v>0</v>
      </c>
      <c r="I157" s="50">
        <v>0</v>
      </c>
      <c r="J157" s="50">
        <v>0</v>
      </c>
      <c r="K157" s="51">
        <f t="shared" si="32"/>
        <v>0</v>
      </c>
      <c r="L157" s="52"/>
      <c r="M157" s="49">
        <f t="shared" si="33"/>
        <v>29439370</v>
      </c>
      <c r="N157" s="53">
        <v>0</v>
      </c>
      <c r="O157" s="47">
        <f t="shared" si="34"/>
        <v>0</v>
      </c>
      <c r="P157" s="47">
        <v>4367059</v>
      </c>
      <c r="Q157" s="53">
        <v>0</v>
      </c>
      <c r="R157" s="47">
        <f t="shared" si="39"/>
        <v>0</v>
      </c>
      <c r="S157" s="47">
        <v>0</v>
      </c>
      <c r="T157" s="47">
        <f t="shared" si="40"/>
        <v>0</v>
      </c>
      <c r="U157" s="47">
        <v>0</v>
      </c>
      <c r="V157" s="54">
        <f t="shared" si="41"/>
        <v>0</v>
      </c>
      <c r="W157" s="52"/>
      <c r="X157" s="49">
        <f t="shared" si="35"/>
        <v>29439370</v>
      </c>
      <c r="Y157" s="55">
        <v>0</v>
      </c>
      <c r="Z157" s="56">
        <f t="shared" si="36"/>
        <v>29439370</v>
      </c>
      <c r="AA157" s="53">
        <v>0</v>
      </c>
      <c r="AB157" s="49">
        <f t="shared" si="37"/>
        <v>0</v>
      </c>
      <c r="AC157" s="49">
        <v>4367059</v>
      </c>
      <c r="AD157" s="189">
        <v>0</v>
      </c>
      <c r="AE157" s="49">
        <f t="shared" si="42"/>
        <v>0</v>
      </c>
      <c r="AF157" s="47">
        <v>0</v>
      </c>
      <c r="AG157" s="47">
        <f t="shared" si="43"/>
        <v>0</v>
      </c>
      <c r="AH157" s="49">
        <v>0</v>
      </c>
      <c r="AI157" s="54">
        <f t="shared" si="44"/>
        <v>0</v>
      </c>
      <c r="AJ157" s="57"/>
      <c r="AK157" s="58">
        <f t="shared" si="45"/>
        <v>0</v>
      </c>
      <c r="AL157" s="59" t="s">
        <v>1573</v>
      </c>
      <c r="AM157" s="56">
        <f t="shared" si="46"/>
        <v>0</v>
      </c>
      <c r="AN157" s="56">
        <f t="shared" si="47"/>
        <v>0</v>
      </c>
    </row>
    <row r="158" spans="1:40" ht="38.25" x14ac:dyDescent="0.2">
      <c r="A158" s="45" t="s">
        <v>1009</v>
      </c>
      <c r="B158" s="44" t="s">
        <v>623</v>
      </c>
      <c r="C158" s="46" t="s">
        <v>6</v>
      </c>
      <c r="D158" s="205" t="s">
        <v>1010</v>
      </c>
      <c r="E158" s="48">
        <v>38530479</v>
      </c>
      <c r="F158" s="50">
        <v>3.1</v>
      </c>
      <c r="G158" s="50">
        <v>0</v>
      </c>
      <c r="H158" s="50">
        <f t="shared" si="38"/>
        <v>3.1</v>
      </c>
      <c r="I158" s="50">
        <v>0</v>
      </c>
      <c r="J158" s="50">
        <v>3.1</v>
      </c>
      <c r="K158" s="51">
        <f t="shared" si="32"/>
        <v>119444.48</v>
      </c>
      <c r="L158" s="52"/>
      <c r="M158" s="49">
        <f t="shared" si="33"/>
        <v>38530479</v>
      </c>
      <c r="N158" s="53">
        <v>0</v>
      </c>
      <c r="O158" s="47">
        <f t="shared" si="34"/>
        <v>0</v>
      </c>
      <c r="P158" s="47">
        <v>1065772</v>
      </c>
      <c r="Q158" s="53">
        <v>0</v>
      </c>
      <c r="R158" s="47">
        <f t="shared" si="39"/>
        <v>0</v>
      </c>
      <c r="S158" s="47">
        <v>0</v>
      </c>
      <c r="T158" s="47">
        <f t="shared" si="40"/>
        <v>0</v>
      </c>
      <c r="U158" s="47">
        <v>0</v>
      </c>
      <c r="V158" s="54">
        <f t="shared" si="41"/>
        <v>0</v>
      </c>
      <c r="W158" s="52"/>
      <c r="X158" s="49">
        <f t="shared" si="35"/>
        <v>38530479</v>
      </c>
      <c r="Y158" s="55">
        <v>1112025</v>
      </c>
      <c r="Z158" s="56">
        <f t="shared" si="36"/>
        <v>37418454</v>
      </c>
      <c r="AA158" s="53">
        <v>0</v>
      </c>
      <c r="AB158" s="49">
        <f t="shared" si="37"/>
        <v>0</v>
      </c>
      <c r="AC158" s="49">
        <v>1065772</v>
      </c>
      <c r="AD158" s="189">
        <v>0</v>
      </c>
      <c r="AE158" s="49">
        <f t="shared" si="42"/>
        <v>0</v>
      </c>
      <c r="AF158" s="47">
        <v>0</v>
      </c>
      <c r="AG158" s="47">
        <f t="shared" si="43"/>
        <v>0</v>
      </c>
      <c r="AH158" s="49">
        <v>0</v>
      </c>
      <c r="AI158" s="54">
        <f t="shared" si="44"/>
        <v>0</v>
      </c>
      <c r="AJ158" s="57"/>
      <c r="AK158" s="58">
        <f t="shared" si="45"/>
        <v>119444.48</v>
      </c>
      <c r="AL158" s="59" t="s">
        <v>1679</v>
      </c>
      <c r="AM158" s="56">
        <f t="shared" si="46"/>
        <v>119444.48</v>
      </c>
      <c r="AN158" s="56">
        <f t="shared" si="47"/>
        <v>0</v>
      </c>
    </row>
    <row r="159" spans="1:40" ht="38.25" x14ac:dyDescent="0.2">
      <c r="A159" s="45" t="s">
        <v>1011</v>
      </c>
      <c r="B159" s="44" t="s">
        <v>145</v>
      </c>
      <c r="C159" s="46" t="s">
        <v>6</v>
      </c>
      <c r="D159" s="205" t="s">
        <v>1012</v>
      </c>
      <c r="E159" s="48">
        <v>-163750</v>
      </c>
      <c r="F159" s="50">
        <v>3.95</v>
      </c>
      <c r="G159" s="50">
        <v>0</v>
      </c>
      <c r="H159" s="50">
        <f t="shared" si="38"/>
        <v>3.95</v>
      </c>
      <c r="I159" s="50">
        <v>1.17</v>
      </c>
      <c r="J159" s="50">
        <v>5.12</v>
      </c>
      <c r="K159" s="51">
        <f t="shared" si="32"/>
        <v>0</v>
      </c>
      <c r="L159" s="52"/>
      <c r="M159" s="49">
        <f t="shared" si="33"/>
        <v>-163750</v>
      </c>
      <c r="N159" s="53">
        <v>0</v>
      </c>
      <c r="O159" s="47">
        <f t="shared" si="34"/>
        <v>0</v>
      </c>
      <c r="P159" s="47">
        <v>0</v>
      </c>
      <c r="Q159" s="53">
        <v>0</v>
      </c>
      <c r="R159" s="47">
        <f t="shared" si="39"/>
        <v>0</v>
      </c>
      <c r="S159" s="47">
        <v>0</v>
      </c>
      <c r="T159" s="47">
        <f t="shared" si="40"/>
        <v>0</v>
      </c>
      <c r="U159" s="47">
        <v>0</v>
      </c>
      <c r="V159" s="54">
        <f t="shared" si="41"/>
        <v>0</v>
      </c>
      <c r="W159" s="52"/>
      <c r="X159" s="49">
        <f t="shared" si="35"/>
        <v>-163750</v>
      </c>
      <c r="Y159" s="55">
        <v>0</v>
      </c>
      <c r="Z159" s="56">
        <f t="shared" si="36"/>
        <v>-163750</v>
      </c>
      <c r="AA159" s="53">
        <v>0</v>
      </c>
      <c r="AB159" s="49">
        <f t="shared" si="37"/>
        <v>0</v>
      </c>
      <c r="AC159" s="49">
        <v>0</v>
      </c>
      <c r="AD159" s="189">
        <v>0</v>
      </c>
      <c r="AE159" s="49">
        <f t="shared" si="42"/>
        <v>0</v>
      </c>
      <c r="AF159" s="47">
        <v>0</v>
      </c>
      <c r="AG159" s="47">
        <f t="shared" si="43"/>
        <v>0</v>
      </c>
      <c r="AH159" s="49">
        <v>0</v>
      </c>
      <c r="AI159" s="54">
        <f t="shared" si="44"/>
        <v>0</v>
      </c>
      <c r="AJ159" s="57"/>
      <c r="AK159" s="58">
        <f t="shared" si="45"/>
        <v>0</v>
      </c>
      <c r="AL159" s="59" t="s">
        <v>1573</v>
      </c>
      <c r="AM159" s="56">
        <f t="shared" si="46"/>
        <v>0</v>
      </c>
      <c r="AN159" s="56">
        <f t="shared" si="47"/>
        <v>0</v>
      </c>
    </row>
    <row r="160" spans="1:40" ht="38.25" x14ac:dyDescent="0.2">
      <c r="A160" s="45" t="s">
        <v>1013</v>
      </c>
      <c r="B160" s="44" t="s">
        <v>382</v>
      </c>
      <c r="C160" s="46" t="s">
        <v>6</v>
      </c>
      <c r="D160" s="205" t="s">
        <v>1012</v>
      </c>
      <c r="E160" s="48">
        <v>920810</v>
      </c>
      <c r="F160" s="50">
        <v>2.85</v>
      </c>
      <c r="G160" s="50">
        <v>0</v>
      </c>
      <c r="H160" s="50">
        <f t="shared" si="38"/>
        <v>2.85</v>
      </c>
      <c r="I160" s="50">
        <v>0</v>
      </c>
      <c r="J160" s="50">
        <v>2.85</v>
      </c>
      <c r="K160" s="51">
        <f t="shared" si="32"/>
        <v>2624.31</v>
      </c>
      <c r="L160" s="52"/>
      <c r="M160" s="49">
        <f t="shared" si="33"/>
        <v>920810</v>
      </c>
      <c r="N160" s="53">
        <v>0</v>
      </c>
      <c r="O160" s="47">
        <f t="shared" si="34"/>
        <v>0</v>
      </c>
      <c r="P160" s="47">
        <v>100900</v>
      </c>
      <c r="Q160" s="53">
        <v>0</v>
      </c>
      <c r="R160" s="47">
        <f t="shared" si="39"/>
        <v>0</v>
      </c>
      <c r="S160" s="47">
        <v>0</v>
      </c>
      <c r="T160" s="47">
        <f t="shared" si="40"/>
        <v>0</v>
      </c>
      <c r="U160" s="47">
        <v>0</v>
      </c>
      <c r="V160" s="54">
        <f t="shared" si="41"/>
        <v>0</v>
      </c>
      <c r="W160" s="52"/>
      <c r="X160" s="49">
        <f t="shared" si="35"/>
        <v>920810</v>
      </c>
      <c r="Y160" s="55">
        <v>34475</v>
      </c>
      <c r="Z160" s="56">
        <f t="shared" si="36"/>
        <v>886335</v>
      </c>
      <c r="AA160" s="53">
        <v>0</v>
      </c>
      <c r="AB160" s="49">
        <f t="shared" si="37"/>
        <v>0</v>
      </c>
      <c r="AC160" s="49">
        <v>100900</v>
      </c>
      <c r="AD160" s="189">
        <v>0</v>
      </c>
      <c r="AE160" s="49">
        <f t="shared" si="42"/>
        <v>0</v>
      </c>
      <c r="AF160" s="47">
        <v>0</v>
      </c>
      <c r="AG160" s="47">
        <f t="shared" si="43"/>
        <v>0</v>
      </c>
      <c r="AH160" s="49">
        <v>0</v>
      </c>
      <c r="AI160" s="54">
        <f t="shared" si="44"/>
        <v>0</v>
      </c>
      <c r="AJ160" s="57"/>
      <c r="AK160" s="58">
        <f t="shared" si="45"/>
        <v>2624.31</v>
      </c>
      <c r="AL160" s="59" t="s">
        <v>1680</v>
      </c>
      <c r="AM160" s="56">
        <f t="shared" si="46"/>
        <v>0</v>
      </c>
      <c r="AN160" s="56">
        <f t="shared" si="47"/>
        <v>2624.31</v>
      </c>
    </row>
    <row r="161" spans="1:40" ht="38.25" x14ac:dyDescent="0.2">
      <c r="A161" s="45" t="s">
        <v>1014</v>
      </c>
      <c r="B161" s="44" t="s">
        <v>36</v>
      </c>
      <c r="C161" s="46" t="s">
        <v>6</v>
      </c>
      <c r="D161" s="205" t="s">
        <v>1015</v>
      </c>
      <c r="E161" s="48">
        <v>5822246</v>
      </c>
      <c r="F161" s="50">
        <v>0</v>
      </c>
      <c r="G161" s="50">
        <v>0</v>
      </c>
      <c r="H161" s="50">
        <f t="shared" si="38"/>
        <v>0</v>
      </c>
      <c r="I161" s="50">
        <v>0</v>
      </c>
      <c r="J161" s="50">
        <v>0</v>
      </c>
      <c r="K161" s="51">
        <f t="shared" si="32"/>
        <v>0</v>
      </c>
      <c r="L161" s="52"/>
      <c r="M161" s="49">
        <f t="shared" si="33"/>
        <v>5822246</v>
      </c>
      <c r="N161" s="53">
        <v>0</v>
      </c>
      <c r="O161" s="47">
        <f t="shared" si="34"/>
        <v>0</v>
      </c>
      <c r="P161" s="47">
        <v>5240933</v>
      </c>
      <c r="Q161" s="53">
        <v>0</v>
      </c>
      <c r="R161" s="47">
        <f t="shared" si="39"/>
        <v>0</v>
      </c>
      <c r="S161" s="47">
        <v>0</v>
      </c>
      <c r="T161" s="47">
        <f t="shared" si="40"/>
        <v>0</v>
      </c>
      <c r="U161" s="47">
        <v>0</v>
      </c>
      <c r="V161" s="54">
        <f t="shared" si="41"/>
        <v>0</v>
      </c>
      <c r="W161" s="52"/>
      <c r="X161" s="49">
        <f t="shared" si="35"/>
        <v>5822246</v>
      </c>
      <c r="Y161" s="55">
        <v>256600</v>
      </c>
      <c r="Z161" s="56">
        <f t="shared" si="36"/>
        <v>5565646</v>
      </c>
      <c r="AA161" s="53">
        <v>0</v>
      </c>
      <c r="AB161" s="49">
        <f t="shared" si="37"/>
        <v>0</v>
      </c>
      <c r="AC161" s="49">
        <v>5122533</v>
      </c>
      <c r="AD161" s="189">
        <v>0</v>
      </c>
      <c r="AE161" s="49">
        <f t="shared" si="42"/>
        <v>0</v>
      </c>
      <c r="AF161" s="47">
        <v>0</v>
      </c>
      <c r="AG161" s="47">
        <f t="shared" si="43"/>
        <v>0</v>
      </c>
      <c r="AH161" s="49">
        <v>0</v>
      </c>
      <c r="AI161" s="54">
        <f t="shared" si="44"/>
        <v>0</v>
      </c>
      <c r="AJ161" s="57"/>
      <c r="AK161" s="58">
        <f t="shared" si="45"/>
        <v>0</v>
      </c>
      <c r="AL161" s="59" t="s">
        <v>1573</v>
      </c>
      <c r="AM161" s="56">
        <f t="shared" si="46"/>
        <v>0</v>
      </c>
      <c r="AN161" s="56">
        <f t="shared" si="47"/>
        <v>0</v>
      </c>
    </row>
    <row r="162" spans="1:40" ht="25.5" x14ac:dyDescent="0.2">
      <c r="A162" s="45" t="s">
        <v>1016</v>
      </c>
      <c r="B162" s="44" t="s">
        <v>54</v>
      </c>
      <c r="C162" s="46" t="s">
        <v>6</v>
      </c>
      <c r="D162" s="205" t="s">
        <v>1017</v>
      </c>
      <c r="E162" s="48">
        <v>831498</v>
      </c>
      <c r="F162" s="50">
        <v>5.7</v>
      </c>
      <c r="G162" s="50">
        <v>0</v>
      </c>
      <c r="H162" s="50">
        <f t="shared" si="38"/>
        <v>5.7</v>
      </c>
      <c r="I162" s="50">
        <v>2.7</v>
      </c>
      <c r="J162" s="50">
        <v>8.4</v>
      </c>
      <c r="K162" s="51">
        <f t="shared" si="32"/>
        <v>4739.54</v>
      </c>
      <c r="L162" s="52"/>
      <c r="M162" s="49">
        <f t="shared" si="33"/>
        <v>831498</v>
      </c>
      <c r="N162" s="53">
        <v>0</v>
      </c>
      <c r="O162" s="47">
        <f t="shared" si="34"/>
        <v>0</v>
      </c>
      <c r="P162" s="47">
        <v>4600</v>
      </c>
      <c r="Q162" s="53">
        <v>0</v>
      </c>
      <c r="R162" s="47">
        <f t="shared" si="39"/>
        <v>0</v>
      </c>
      <c r="S162" s="47">
        <v>0</v>
      </c>
      <c r="T162" s="47">
        <f t="shared" si="40"/>
        <v>0</v>
      </c>
      <c r="U162" s="47">
        <v>0</v>
      </c>
      <c r="V162" s="54">
        <f t="shared" si="41"/>
        <v>0</v>
      </c>
      <c r="W162" s="52"/>
      <c r="X162" s="49">
        <f t="shared" si="35"/>
        <v>831498</v>
      </c>
      <c r="Y162" s="55">
        <v>0</v>
      </c>
      <c r="Z162" s="56">
        <f t="shared" si="36"/>
        <v>831498</v>
      </c>
      <c r="AA162" s="53">
        <v>0</v>
      </c>
      <c r="AB162" s="49">
        <f t="shared" si="37"/>
        <v>0</v>
      </c>
      <c r="AC162" s="49">
        <v>4600</v>
      </c>
      <c r="AD162" s="189">
        <v>0</v>
      </c>
      <c r="AE162" s="49">
        <f t="shared" si="42"/>
        <v>0</v>
      </c>
      <c r="AF162" s="47">
        <v>0</v>
      </c>
      <c r="AG162" s="47">
        <f t="shared" si="43"/>
        <v>0</v>
      </c>
      <c r="AH162" s="49">
        <v>0</v>
      </c>
      <c r="AI162" s="54">
        <f t="shared" si="44"/>
        <v>0</v>
      </c>
      <c r="AJ162" s="57"/>
      <c r="AK162" s="58">
        <f t="shared" si="45"/>
        <v>4739.54</v>
      </c>
      <c r="AL162" s="59" t="s">
        <v>1680</v>
      </c>
      <c r="AM162" s="56">
        <f t="shared" si="46"/>
        <v>0</v>
      </c>
      <c r="AN162" s="56">
        <f t="shared" si="47"/>
        <v>4739.54</v>
      </c>
    </row>
    <row r="163" spans="1:40" ht="25.5" x14ac:dyDescent="0.2">
      <c r="A163" s="45" t="s">
        <v>1018</v>
      </c>
      <c r="B163" s="44" t="s">
        <v>129</v>
      </c>
      <c r="C163" s="46" t="s">
        <v>6</v>
      </c>
      <c r="D163" s="205" t="s">
        <v>1019</v>
      </c>
      <c r="E163" s="48">
        <v>41436295</v>
      </c>
      <c r="F163" s="50">
        <v>2.2200000000000002</v>
      </c>
      <c r="G163" s="50">
        <v>0</v>
      </c>
      <c r="H163" s="50">
        <f t="shared" si="38"/>
        <v>2.2200000000000002</v>
      </c>
      <c r="I163" s="50">
        <v>0</v>
      </c>
      <c r="J163" s="50">
        <v>2.2200000000000002</v>
      </c>
      <c r="K163" s="51">
        <f t="shared" si="32"/>
        <v>91988.57</v>
      </c>
      <c r="L163" s="52"/>
      <c r="M163" s="49">
        <f t="shared" si="33"/>
        <v>41436295</v>
      </c>
      <c r="N163" s="53">
        <v>0</v>
      </c>
      <c r="O163" s="47">
        <f t="shared" si="34"/>
        <v>0</v>
      </c>
      <c r="P163" s="47">
        <v>222783</v>
      </c>
      <c r="Q163" s="53">
        <v>0</v>
      </c>
      <c r="R163" s="47">
        <f t="shared" si="39"/>
        <v>0</v>
      </c>
      <c r="S163" s="47">
        <v>0</v>
      </c>
      <c r="T163" s="47">
        <f t="shared" si="40"/>
        <v>0</v>
      </c>
      <c r="U163" s="47">
        <v>0</v>
      </c>
      <c r="V163" s="54">
        <f t="shared" si="41"/>
        <v>0</v>
      </c>
      <c r="W163" s="52"/>
      <c r="X163" s="49">
        <f t="shared" si="35"/>
        <v>41436295</v>
      </c>
      <c r="Y163" s="55">
        <v>541537.5</v>
      </c>
      <c r="Z163" s="56">
        <f t="shared" si="36"/>
        <v>40894757.5</v>
      </c>
      <c r="AA163" s="53">
        <v>0</v>
      </c>
      <c r="AB163" s="49">
        <f t="shared" si="37"/>
        <v>0</v>
      </c>
      <c r="AC163" s="49">
        <v>222783</v>
      </c>
      <c r="AD163" s="189">
        <v>0</v>
      </c>
      <c r="AE163" s="49">
        <f t="shared" si="42"/>
        <v>0</v>
      </c>
      <c r="AF163" s="47">
        <v>0</v>
      </c>
      <c r="AG163" s="47">
        <f t="shared" si="43"/>
        <v>0</v>
      </c>
      <c r="AH163" s="49">
        <v>0</v>
      </c>
      <c r="AI163" s="54">
        <f t="shared" si="44"/>
        <v>0</v>
      </c>
      <c r="AJ163" s="57"/>
      <c r="AK163" s="58">
        <f t="shared" si="45"/>
        <v>91988.57</v>
      </c>
      <c r="AL163" s="59" t="s">
        <v>1680</v>
      </c>
      <c r="AM163" s="56">
        <f t="shared" si="46"/>
        <v>0</v>
      </c>
      <c r="AN163" s="56">
        <f t="shared" si="47"/>
        <v>91988.57</v>
      </c>
    </row>
    <row r="164" spans="1:40" ht="25.5" x14ac:dyDescent="0.2">
      <c r="A164" s="45" t="s">
        <v>1020</v>
      </c>
      <c r="B164" s="44" t="s">
        <v>281</v>
      </c>
      <c r="C164" s="46" t="s">
        <v>6</v>
      </c>
      <c r="D164" s="205" t="s">
        <v>1021</v>
      </c>
      <c r="E164" s="48">
        <v>130522</v>
      </c>
      <c r="F164" s="50">
        <v>0</v>
      </c>
      <c r="G164" s="50">
        <v>0</v>
      </c>
      <c r="H164" s="50">
        <f t="shared" si="38"/>
        <v>0</v>
      </c>
      <c r="I164" s="50">
        <v>0</v>
      </c>
      <c r="J164" s="50">
        <v>0</v>
      </c>
      <c r="K164" s="51">
        <f t="shared" si="32"/>
        <v>0</v>
      </c>
      <c r="L164" s="52"/>
      <c r="M164" s="49">
        <f t="shared" si="33"/>
        <v>130522</v>
      </c>
      <c r="N164" s="53">
        <v>3</v>
      </c>
      <c r="O164" s="47">
        <f t="shared" si="34"/>
        <v>391.57</v>
      </c>
      <c r="P164" s="47">
        <v>95900</v>
      </c>
      <c r="Q164" s="53">
        <v>3</v>
      </c>
      <c r="R164" s="47">
        <f t="shared" si="39"/>
        <v>287.7</v>
      </c>
      <c r="S164" s="47">
        <v>692.92</v>
      </c>
      <c r="T164" s="47">
        <f t="shared" si="40"/>
        <v>287.7</v>
      </c>
      <c r="U164" s="47">
        <v>0</v>
      </c>
      <c r="V164" s="54">
        <f t="shared" si="41"/>
        <v>679.27</v>
      </c>
      <c r="W164" s="52"/>
      <c r="X164" s="49">
        <f t="shared" si="35"/>
        <v>130522</v>
      </c>
      <c r="Y164" s="55">
        <v>0</v>
      </c>
      <c r="Z164" s="56">
        <f t="shared" si="36"/>
        <v>130522</v>
      </c>
      <c r="AA164" s="53">
        <v>0</v>
      </c>
      <c r="AB164" s="49">
        <f t="shared" si="37"/>
        <v>0</v>
      </c>
      <c r="AC164" s="49">
        <v>95900</v>
      </c>
      <c r="AD164" s="189">
        <v>0</v>
      </c>
      <c r="AE164" s="49">
        <f t="shared" si="42"/>
        <v>0</v>
      </c>
      <c r="AF164" s="47">
        <v>0</v>
      </c>
      <c r="AG164" s="47">
        <f t="shared" si="43"/>
        <v>0</v>
      </c>
      <c r="AH164" s="49">
        <v>0</v>
      </c>
      <c r="AI164" s="54">
        <f t="shared" si="44"/>
        <v>0</v>
      </c>
      <c r="AJ164" s="57"/>
      <c r="AK164" s="58">
        <f t="shared" si="45"/>
        <v>679.27</v>
      </c>
      <c r="AL164" s="59" t="s">
        <v>1680</v>
      </c>
      <c r="AM164" s="56">
        <f t="shared" si="46"/>
        <v>0</v>
      </c>
      <c r="AN164" s="56">
        <f t="shared" si="47"/>
        <v>679.27</v>
      </c>
    </row>
    <row r="165" spans="1:40" ht="25.5" x14ac:dyDescent="0.2">
      <c r="A165" s="45" t="s">
        <v>1022</v>
      </c>
      <c r="B165" s="44" t="s">
        <v>364</v>
      </c>
      <c r="C165" s="46" t="s">
        <v>6</v>
      </c>
      <c r="D165" s="205" t="s">
        <v>1023</v>
      </c>
      <c r="E165" s="48">
        <v>-22247447</v>
      </c>
      <c r="F165" s="50">
        <v>1.64</v>
      </c>
      <c r="G165" s="50">
        <v>0</v>
      </c>
      <c r="H165" s="50">
        <f t="shared" si="38"/>
        <v>1.64</v>
      </c>
      <c r="I165" s="50">
        <v>0</v>
      </c>
      <c r="J165" s="50">
        <v>1.64</v>
      </c>
      <c r="K165" s="51">
        <f t="shared" si="32"/>
        <v>0</v>
      </c>
      <c r="L165" s="52"/>
      <c r="M165" s="49">
        <f t="shared" si="33"/>
        <v>-22247447</v>
      </c>
      <c r="N165" s="53">
        <v>0</v>
      </c>
      <c r="O165" s="47">
        <f t="shared" si="34"/>
        <v>0</v>
      </c>
      <c r="P165" s="47">
        <v>0</v>
      </c>
      <c r="Q165" s="53">
        <v>0</v>
      </c>
      <c r="R165" s="47">
        <f t="shared" si="39"/>
        <v>0</v>
      </c>
      <c r="S165" s="47">
        <v>0</v>
      </c>
      <c r="T165" s="47">
        <f t="shared" si="40"/>
        <v>0</v>
      </c>
      <c r="U165" s="47">
        <v>0</v>
      </c>
      <c r="V165" s="54">
        <f t="shared" si="41"/>
        <v>0</v>
      </c>
      <c r="W165" s="52"/>
      <c r="X165" s="49">
        <f t="shared" si="35"/>
        <v>-22247447</v>
      </c>
      <c r="Y165" s="55">
        <v>0</v>
      </c>
      <c r="Z165" s="56">
        <f t="shared" si="36"/>
        <v>-22247447</v>
      </c>
      <c r="AA165" s="53">
        <v>0</v>
      </c>
      <c r="AB165" s="49">
        <f t="shared" si="37"/>
        <v>0</v>
      </c>
      <c r="AC165" s="49">
        <v>0</v>
      </c>
      <c r="AD165" s="189">
        <v>0</v>
      </c>
      <c r="AE165" s="49">
        <f t="shared" si="42"/>
        <v>0</v>
      </c>
      <c r="AF165" s="47">
        <v>0</v>
      </c>
      <c r="AG165" s="47">
        <f t="shared" si="43"/>
        <v>0</v>
      </c>
      <c r="AH165" s="49">
        <v>0</v>
      </c>
      <c r="AI165" s="54">
        <f t="shared" si="44"/>
        <v>0</v>
      </c>
      <c r="AJ165" s="57"/>
      <c r="AK165" s="58">
        <f t="shared" si="45"/>
        <v>0</v>
      </c>
      <c r="AL165" s="59" t="s">
        <v>1573</v>
      </c>
      <c r="AM165" s="56">
        <f t="shared" si="46"/>
        <v>0</v>
      </c>
      <c r="AN165" s="56">
        <f t="shared" si="47"/>
        <v>0</v>
      </c>
    </row>
    <row r="166" spans="1:40" ht="25.5" x14ac:dyDescent="0.2">
      <c r="A166" s="45" t="s">
        <v>1024</v>
      </c>
      <c r="B166" s="44" t="s">
        <v>604</v>
      </c>
      <c r="C166" s="46" t="s">
        <v>6</v>
      </c>
      <c r="D166" s="205" t="s">
        <v>1025</v>
      </c>
      <c r="E166" s="48">
        <v>11511639</v>
      </c>
      <c r="F166" s="50">
        <v>0</v>
      </c>
      <c r="G166" s="50">
        <v>6.4</v>
      </c>
      <c r="H166" s="50">
        <f t="shared" si="38"/>
        <v>6.4</v>
      </c>
      <c r="I166" s="50">
        <v>1.6</v>
      </c>
      <c r="J166" s="50">
        <v>8</v>
      </c>
      <c r="K166" s="51">
        <f t="shared" si="32"/>
        <v>73674.490000000005</v>
      </c>
      <c r="L166" s="52"/>
      <c r="M166" s="49">
        <f t="shared" si="33"/>
        <v>11511639</v>
      </c>
      <c r="N166" s="53">
        <v>0</v>
      </c>
      <c r="O166" s="47">
        <f t="shared" si="34"/>
        <v>0</v>
      </c>
      <c r="P166" s="47">
        <v>364650</v>
      </c>
      <c r="Q166" s="53">
        <v>0</v>
      </c>
      <c r="R166" s="47">
        <f t="shared" si="39"/>
        <v>0</v>
      </c>
      <c r="S166" s="47">
        <v>0</v>
      </c>
      <c r="T166" s="47">
        <f t="shared" si="40"/>
        <v>0</v>
      </c>
      <c r="U166" s="47">
        <v>0</v>
      </c>
      <c r="V166" s="54">
        <f t="shared" si="41"/>
        <v>0</v>
      </c>
      <c r="W166" s="52"/>
      <c r="X166" s="49">
        <f t="shared" si="35"/>
        <v>11511639</v>
      </c>
      <c r="Y166" s="55">
        <v>345700</v>
      </c>
      <c r="Z166" s="56">
        <f t="shared" si="36"/>
        <v>11165939</v>
      </c>
      <c r="AA166" s="53">
        <v>0</v>
      </c>
      <c r="AB166" s="49">
        <f t="shared" si="37"/>
        <v>0</v>
      </c>
      <c r="AC166" s="49">
        <v>364650</v>
      </c>
      <c r="AD166" s="189">
        <v>0</v>
      </c>
      <c r="AE166" s="49">
        <f t="shared" si="42"/>
        <v>0</v>
      </c>
      <c r="AF166" s="47">
        <v>0</v>
      </c>
      <c r="AG166" s="47">
        <f t="shared" si="43"/>
        <v>0</v>
      </c>
      <c r="AH166" s="49">
        <v>0</v>
      </c>
      <c r="AI166" s="54">
        <f t="shared" si="44"/>
        <v>0</v>
      </c>
      <c r="AJ166" s="57"/>
      <c r="AK166" s="58">
        <f t="shared" si="45"/>
        <v>73674.490000000005</v>
      </c>
      <c r="AL166" s="59" t="s">
        <v>1680</v>
      </c>
      <c r="AM166" s="56">
        <f t="shared" si="46"/>
        <v>0</v>
      </c>
      <c r="AN166" s="56">
        <f t="shared" si="47"/>
        <v>73674.490000000005</v>
      </c>
    </row>
    <row r="167" spans="1:40" ht="25.5" x14ac:dyDescent="0.2">
      <c r="A167" s="45" t="s">
        <v>1026</v>
      </c>
      <c r="B167" s="44" t="s">
        <v>161</v>
      </c>
      <c r="C167" s="46" t="s">
        <v>6</v>
      </c>
      <c r="D167" s="205" t="s">
        <v>1027</v>
      </c>
      <c r="E167" s="48">
        <v>256325</v>
      </c>
      <c r="F167" s="50">
        <v>0</v>
      </c>
      <c r="G167" s="50">
        <v>0</v>
      </c>
      <c r="H167" s="50">
        <f t="shared" si="38"/>
        <v>0</v>
      </c>
      <c r="I167" s="50">
        <v>0.25</v>
      </c>
      <c r="J167" s="50">
        <v>0.25</v>
      </c>
      <c r="K167" s="51">
        <f t="shared" si="32"/>
        <v>0</v>
      </c>
      <c r="L167" s="52"/>
      <c r="M167" s="49">
        <f t="shared" si="33"/>
        <v>256325</v>
      </c>
      <c r="N167" s="53">
        <v>3.5</v>
      </c>
      <c r="O167" s="47">
        <f t="shared" si="34"/>
        <v>897.14</v>
      </c>
      <c r="P167" s="47">
        <v>-62396</v>
      </c>
      <c r="Q167" s="53">
        <v>3.5</v>
      </c>
      <c r="R167" s="47">
        <f t="shared" si="39"/>
        <v>-218.39</v>
      </c>
      <c r="S167" s="47">
        <v>746.11</v>
      </c>
      <c r="T167" s="47">
        <f t="shared" si="40"/>
        <v>-218.39</v>
      </c>
      <c r="U167" s="47">
        <v>0</v>
      </c>
      <c r="V167" s="54">
        <f t="shared" si="41"/>
        <v>678.75</v>
      </c>
      <c r="W167" s="52"/>
      <c r="X167" s="49">
        <f t="shared" si="35"/>
        <v>256325</v>
      </c>
      <c r="Y167" s="55">
        <v>0</v>
      </c>
      <c r="Z167" s="56">
        <f t="shared" si="36"/>
        <v>256325</v>
      </c>
      <c r="AA167" s="53">
        <v>0</v>
      </c>
      <c r="AB167" s="49">
        <f t="shared" si="37"/>
        <v>0</v>
      </c>
      <c r="AC167" s="49">
        <v>-62396</v>
      </c>
      <c r="AD167" s="189">
        <v>0</v>
      </c>
      <c r="AE167" s="49">
        <f t="shared" si="42"/>
        <v>0</v>
      </c>
      <c r="AF167" s="47">
        <v>0</v>
      </c>
      <c r="AG167" s="47">
        <f t="shared" si="43"/>
        <v>0</v>
      </c>
      <c r="AH167" s="49">
        <v>0</v>
      </c>
      <c r="AI167" s="54">
        <f t="shared" si="44"/>
        <v>0</v>
      </c>
      <c r="AJ167" s="57"/>
      <c r="AK167" s="58">
        <f t="shared" si="45"/>
        <v>678.75</v>
      </c>
      <c r="AL167" s="59" t="s">
        <v>1680</v>
      </c>
      <c r="AM167" s="56">
        <f t="shared" si="46"/>
        <v>0</v>
      </c>
      <c r="AN167" s="56">
        <f t="shared" si="47"/>
        <v>678.75</v>
      </c>
    </row>
    <row r="168" spans="1:40" x14ac:dyDescent="0.2">
      <c r="A168" s="45" t="s">
        <v>1028</v>
      </c>
      <c r="B168" s="44" t="s">
        <v>334</v>
      </c>
      <c r="C168" s="46" t="s">
        <v>6</v>
      </c>
      <c r="D168" s="205" t="s">
        <v>8</v>
      </c>
      <c r="E168" s="48">
        <v>6511445</v>
      </c>
      <c r="F168" s="50">
        <v>0</v>
      </c>
      <c r="G168" s="50">
        <v>0</v>
      </c>
      <c r="H168" s="50">
        <f t="shared" si="38"/>
        <v>0</v>
      </c>
      <c r="I168" s="50">
        <v>0</v>
      </c>
      <c r="J168" s="50">
        <v>0</v>
      </c>
      <c r="K168" s="51">
        <f t="shared" si="32"/>
        <v>0</v>
      </c>
      <c r="L168" s="52"/>
      <c r="M168" s="49">
        <f t="shared" si="33"/>
        <v>6511445</v>
      </c>
      <c r="N168" s="53">
        <v>1.9987999999999999</v>
      </c>
      <c r="O168" s="47">
        <f t="shared" si="34"/>
        <v>13015.08</v>
      </c>
      <c r="P168" s="47">
        <v>600565</v>
      </c>
      <c r="Q168" s="53">
        <v>1.9987999999999999</v>
      </c>
      <c r="R168" s="47">
        <f t="shared" si="39"/>
        <v>1200.4100000000001</v>
      </c>
      <c r="S168" s="47">
        <v>12832.24</v>
      </c>
      <c r="T168" s="47">
        <f t="shared" si="40"/>
        <v>1200.4100000000001</v>
      </c>
      <c r="U168" s="47">
        <v>0</v>
      </c>
      <c r="V168" s="54">
        <f t="shared" si="41"/>
        <v>14215.49</v>
      </c>
      <c r="W168" s="52"/>
      <c r="X168" s="49">
        <f t="shared" si="35"/>
        <v>6511445</v>
      </c>
      <c r="Y168" s="55">
        <v>0</v>
      </c>
      <c r="Z168" s="56">
        <f t="shared" si="36"/>
        <v>6511445</v>
      </c>
      <c r="AA168" s="53">
        <v>0</v>
      </c>
      <c r="AB168" s="49">
        <f t="shared" si="37"/>
        <v>0</v>
      </c>
      <c r="AC168" s="49">
        <v>600565</v>
      </c>
      <c r="AD168" s="189">
        <v>0</v>
      </c>
      <c r="AE168" s="49">
        <f t="shared" si="42"/>
        <v>0</v>
      </c>
      <c r="AF168" s="47">
        <v>0</v>
      </c>
      <c r="AG168" s="47">
        <f t="shared" si="43"/>
        <v>0</v>
      </c>
      <c r="AH168" s="49">
        <v>0</v>
      </c>
      <c r="AI168" s="54">
        <f t="shared" si="44"/>
        <v>0</v>
      </c>
      <c r="AJ168" s="57"/>
      <c r="AK168" s="58">
        <f t="shared" si="45"/>
        <v>14215.49</v>
      </c>
      <c r="AL168" s="59" t="s">
        <v>1679</v>
      </c>
      <c r="AM168" s="56">
        <f t="shared" si="46"/>
        <v>14215.49</v>
      </c>
      <c r="AN168" s="56">
        <f t="shared" si="47"/>
        <v>0</v>
      </c>
    </row>
    <row r="169" spans="1:40" ht="25.5" x14ac:dyDescent="0.2">
      <c r="A169" s="45" t="s">
        <v>1029</v>
      </c>
      <c r="B169" s="44" t="s">
        <v>370</v>
      </c>
      <c r="C169" s="46" t="s">
        <v>6</v>
      </c>
      <c r="D169" s="205" t="s">
        <v>1030</v>
      </c>
      <c r="E169" s="48">
        <v>11896060</v>
      </c>
      <c r="F169" s="50">
        <v>8.3000000000000007</v>
      </c>
      <c r="G169" s="50">
        <v>0</v>
      </c>
      <c r="H169" s="50">
        <f t="shared" si="38"/>
        <v>8.3000000000000007</v>
      </c>
      <c r="I169" s="50">
        <v>0</v>
      </c>
      <c r="J169" s="50">
        <v>8.3000000000000007</v>
      </c>
      <c r="K169" s="51">
        <f t="shared" si="32"/>
        <v>98737.3</v>
      </c>
      <c r="L169" s="52"/>
      <c r="M169" s="49">
        <f t="shared" si="33"/>
        <v>11896060</v>
      </c>
      <c r="N169" s="53">
        <v>0</v>
      </c>
      <c r="O169" s="47">
        <f t="shared" si="34"/>
        <v>0</v>
      </c>
      <c r="P169" s="47">
        <v>117091</v>
      </c>
      <c r="Q169" s="53">
        <v>0</v>
      </c>
      <c r="R169" s="47">
        <f t="shared" si="39"/>
        <v>0</v>
      </c>
      <c r="S169" s="47">
        <v>0</v>
      </c>
      <c r="T169" s="47">
        <f t="shared" si="40"/>
        <v>0</v>
      </c>
      <c r="U169" s="47">
        <v>0</v>
      </c>
      <c r="V169" s="54">
        <f t="shared" si="41"/>
        <v>0</v>
      </c>
      <c r="W169" s="52"/>
      <c r="X169" s="49">
        <f t="shared" si="35"/>
        <v>11896060</v>
      </c>
      <c r="Y169" s="55">
        <v>0</v>
      </c>
      <c r="Z169" s="56">
        <f t="shared" si="36"/>
        <v>11896060</v>
      </c>
      <c r="AA169" s="53">
        <v>0</v>
      </c>
      <c r="AB169" s="49">
        <f t="shared" si="37"/>
        <v>0</v>
      </c>
      <c r="AC169" s="49">
        <v>117091</v>
      </c>
      <c r="AD169" s="189">
        <v>0</v>
      </c>
      <c r="AE169" s="49">
        <f t="shared" si="42"/>
        <v>0</v>
      </c>
      <c r="AF169" s="47">
        <v>0</v>
      </c>
      <c r="AG169" s="47">
        <f t="shared" si="43"/>
        <v>0</v>
      </c>
      <c r="AH169" s="49">
        <v>0</v>
      </c>
      <c r="AI169" s="54">
        <f t="shared" si="44"/>
        <v>0</v>
      </c>
      <c r="AJ169" s="57"/>
      <c r="AK169" s="58">
        <f t="shared" si="45"/>
        <v>98737.3</v>
      </c>
      <c r="AL169" s="59" t="s">
        <v>1680</v>
      </c>
      <c r="AM169" s="56">
        <f t="shared" si="46"/>
        <v>0</v>
      </c>
      <c r="AN169" s="56">
        <f t="shared" si="47"/>
        <v>98737.3</v>
      </c>
    </row>
    <row r="170" spans="1:40" ht="38.25" x14ac:dyDescent="0.2">
      <c r="A170" s="45" t="s">
        <v>1031</v>
      </c>
      <c r="B170" s="44" t="s">
        <v>413</v>
      </c>
      <c r="C170" s="46" t="s">
        <v>6</v>
      </c>
      <c r="D170" s="205" t="s">
        <v>1032</v>
      </c>
      <c r="E170" s="48">
        <v>18664054</v>
      </c>
      <c r="F170" s="50">
        <v>0</v>
      </c>
      <c r="G170" s="50">
        <v>0</v>
      </c>
      <c r="H170" s="50">
        <f t="shared" si="38"/>
        <v>0</v>
      </c>
      <c r="I170" s="50">
        <v>0</v>
      </c>
      <c r="J170" s="50">
        <v>0</v>
      </c>
      <c r="K170" s="51">
        <f t="shared" si="32"/>
        <v>0</v>
      </c>
      <c r="L170" s="52"/>
      <c r="M170" s="49">
        <f t="shared" si="33"/>
        <v>18664054</v>
      </c>
      <c r="N170" s="53">
        <v>0.74939999999999996</v>
      </c>
      <c r="O170" s="47">
        <f t="shared" si="34"/>
        <v>13986.84</v>
      </c>
      <c r="P170" s="47">
        <v>38226</v>
      </c>
      <c r="Q170" s="53">
        <v>0.75</v>
      </c>
      <c r="R170" s="47">
        <f t="shared" si="39"/>
        <v>28.67</v>
      </c>
      <c r="S170" s="47">
        <v>11246.01</v>
      </c>
      <c r="T170" s="47">
        <f t="shared" si="40"/>
        <v>28.67</v>
      </c>
      <c r="U170" s="47">
        <v>0</v>
      </c>
      <c r="V170" s="54">
        <f t="shared" si="41"/>
        <v>14015.51</v>
      </c>
      <c r="W170" s="52"/>
      <c r="X170" s="49">
        <f t="shared" si="35"/>
        <v>18664054</v>
      </c>
      <c r="Y170" s="55">
        <v>0</v>
      </c>
      <c r="Z170" s="56">
        <f t="shared" si="36"/>
        <v>18664054</v>
      </c>
      <c r="AA170" s="53">
        <v>0</v>
      </c>
      <c r="AB170" s="49">
        <f t="shared" si="37"/>
        <v>0</v>
      </c>
      <c r="AC170" s="49">
        <v>38226</v>
      </c>
      <c r="AD170" s="189">
        <v>0</v>
      </c>
      <c r="AE170" s="49">
        <f t="shared" si="42"/>
        <v>0</v>
      </c>
      <c r="AF170" s="47">
        <v>0</v>
      </c>
      <c r="AG170" s="47">
        <f t="shared" si="43"/>
        <v>0</v>
      </c>
      <c r="AH170" s="49">
        <v>0</v>
      </c>
      <c r="AI170" s="54">
        <f t="shared" si="44"/>
        <v>0</v>
      </c>
      <c r="AJ170" s="57"/>
      <c r="AK170" s="58">
        <f t="shared" si="45"/>
        <v>14015.51</v>
      </c>
      <c r="AL170" s="59" t="s">
        <v>1680</v>
      </c>
      <c r="AM170" s="56">
        <f t="shared" si="46"/>
        <v>0</v>
      </c>
      <c r="AN170" s="56">
        <f t="shared" si="47"/>
        <v>14015.51</v>
      </c>
    </row>
    <row r="171" spans="1:40" ht="25.5" x14ac:dyDescent="0.2">
      <c r="A171" s="45" t="s">
        <v>1033</v>
      </c>
      <c r="B171" s="44" t="s">
        <v>491</v>
      </c>
      <c r="C171" s="46" t="s">
        <v>6</v>
      </c>
      <c r="D171" s="205" t="s">
        <v>1030</v>
      </c>
      <c r="E171" s="48">
        <v>1092040</v>
      </c>
      <c r="F171" s="50">
        <v>1.1000000000000001</v>
      </c>
      <c r="G171" s="50">
        <v>0</v>
      </c>
      <c r="H171" s="50">
        <f t="shared" si="38"/>
        <v>1.1000000000000001</v>
      </c>
      <c r="I171" s="50">
        <v>0</v>
      </c>
      <c r="J171" s="50">
        <v>1.1000000000000001</v>
      </c>
      <c r="K171" s="51">
        <f t="shared" si="32"/>
        <v>1201.24</v>
      </c>
      <c r="L171" s="52"/>
      <c r="M171" s="49">
        <f t="shared" si="33"/>
        <v>1092040</v>
      </c>
      <c r="N171" s="53">
        <v>0.6946</v>
      </c>
      <c r="O171" s="47">
        <f t="shared" si="34"/>
        <v>758.53</v>
      </c>
      <c r="P171" s="47">
        <v>0</v>
      </c>
      <c r="Q171" s="53">
        <v>0.7</v>
      </c>
      <c r="R171" s="47">
        <f t="shared" si="39"/>
        <v>0</v>
      </c>
      <c r="S171" s="47">
        <v>758.24</v>
      </c>
      <c r="T171" s="47">
        <f t="shared" si="40"/>
        <v>0</v>
      </c>
      <c r="U171" s="47">
        <v>0</v>
      </c>
      <c r="V171" s="54">
        <f t="shared" si="41"/>
        <v>758.53</v>
      </c>
      <c r="W171" s="52"/>
      <c r="X171" s="49">
        <f t="shared" si="35"/>
        <v>1092040</v>
      </c>
      <c r="Y171" s="55">
        <v>0</v>
      </c>
      <c r="Z171" s="56">
        <f t="shared" si="36"/>
        <v>1092040</v>
      </c>
      <c r="AA171" s="53">
        <v>0</v>
      </c>
      <c r="AB171" s="49">
        <f t="shared" si="37"/>
        <v>0</v>
      </c>
      <c r="AC171" s="49">
        <v>0</v>
      </c>
      <c r="AD171" s="189">
        <v>0</v>
      </c>
      <c r="AE171" s="49">
        <f t="shared" si="42"/>
        <v>0</v>
      </c>
      <c r="AF171" s="47">
        <v>0</v>
      </c>
      <c r="AG171" s="47">
        <f t="shared" si="43"/>
        <v>0</v>
      </c>
      <c r="AH171" s="49">
        <v>0</v>
      </c>
      <c r="AI171" s="54">
        <f t="shared" si="44"/>
        <v>0</v>
      </c>
      <c r="AJ171" s="57"/>
      <c r="AK171" s="58">
        <f t="shared" si="45"/>
        <v>1959.77</v>
      </c>
      <c r="AL171" s="59" t="s">
        <v>1680</v>
      </c>
      <c r="AM171" s="56">
        <f t="shared" si="46"/>
        <v>0</v>
      </c>
      <c r="AN171" s="56">
        <f t="shared" si="47"/>
        <v>1959.77</v>
      </c>
    </row>
    <row r="172" spans="1:40" x14ac:dyDescent="0.2">
      <c r="A172" s="45" t="s">
        <v>1034</v>
      </c>
      <c r="B172" s="44" t="s">
        <v>538</v>
      </c>
      <c r="C172" s="46" t="s">
        <v>6</v>
      </c>
      <c r="D172" s="205" t="s">
        <v>8</v>
      </c>
      <c r="E172" s="48">
        <v>1486489</v>
      </c>
      <c r="F172" s="50">
        <v>0</v>
      </c>
      <c r="G172" s="50">
        <v>0</v>
      </c>
      <c r="H172" s="50">
        <f t="shared" si="38"/>
        <v>0</v>
      </c>
      <c r="I172" s="50">
        <v>1.6</v>
      </c>
      <c r="J172" s="50">
        <v>1.6</v>
      </c>
      <c r="K172" s="51">
        <f t="shared" si="32"/>
        <v>0</v>
      </c>
      <c r="L172" s="52"/>
      <c r="M172" s="49">
        <f t="shared" si="33"/>
        <v>1486489</v>
      </c>
      <c r="N172" s="53">
        <v>0</v>
      </c>
      <c r="O172" s="47">
        <f t="shared" si="34"/>
        <v>0</v>
      </c>
      <c r="P172" s="47">
        <v>-30660</v>
      </c>
      <c r="Q172" s="53">
        <v>0</v>
      </c>
      <c r="R172" s="47">
        <f t="shared" si="39"/>
        <v>0</v>
      </c>
      <c r="S172" s="47">
        <v>0</v>
      </c>
      <c r="T172" s="47">
        <f t="shared" si="40"/>
        <v>0</v>
      </c>
      <c r="U172" s="47">
        <v>0</v>
      </c>
      <c r="V172" s="54">
        <f t="shared" si="41"/>
        <v>0</v>
      </c>
      <c r="W172" s="52"/>
      <c r="X172" s="49">
        <f t="shared" si="35"/>
        <v>1486489</v>
      </c>
      <c r="Y172" s="55">
        <v>0</v>
      </c>
      <c r="Z172" s="56">
        <f t="shared" si="36"/>
        <v>1486489</v>
      </c>
      <c r="AA172" s="53">
        <v>0</v>
      </c>
      <c r="AB172" s="49">
        <f t="shared" si="37"/>
        <v>0</v>
      </c>
      <c r="AC172" s="49">
        <v>-30660</v>
      </c>
      <c r="AD172" s="189">
        <v>0</v>
      </c>
      <c r="AE172" s="49">
        <f t="shared" si="42"/>
        <v>0</v>
      </c>
      <c r="AF172" s="47">
        <v>0</v>
      </c>
      <c r="AG172" s="47">
        <f t="shared" si="43"/>
        <v>0</v>
      </c>
      <c r="AH172" s="49">
        <v>0</v>
      </c>
      <c r="AI172" s="54">
        <f t="shared" si="44"/>
        <v>0</v>
      </c>
      <c r="AJ172" s="57"/>
      <c r="AK172" s="58">
        <f t="shared" si="45"/>
        <v>0</v>
      </c>
      <c r="AL172" s="59" t="s">
        <v>1573</v>
      </c>
      <c r="AM172" s="56">
        <f t="shared" si="46"/>
        <v>0</v>
      </c>
      <c r="AN172" s="56">
        <f t="shared" si="47"/>
        <v>0</v>
      </c>
    </row>
    <row r="173" spans="1:40" ht="25.5" x14ac:dyDescent="0.2">
      <c r="A173" s="45" t="s">
        <v>1035</v>
      </c>
      <c r="B173" s="44" t="s">
        <v>552</v>
      </c>
      <c r="C173" s="46" t="s">
        <v>6</v>
      </c>
      <c r="D173" s="205" t="s">
        <v>1027</v>
      </c>
      <c r="E173" s="48">
        <v>2613169</v>
      </c>
      <c r="F173" s="50">
        <v>3.27</v>
      </c>
      <c r="G173" s="50">
        <v>0</v>
      </c>
      <c r="H173" s="50">
        <f t="shared" si="38"/>
        <v>3.27</v>
      </c>
      <c r="I173" s="50">
        <v>0</v>
      </c>
      <c r="J173" s="50">
        <v>3.27</v>
      </c>
      <c r="K173" s="51">
        <f t="shared" si="32"/>
        <v>8545.06</v>
      </c>
      <c r="L173" s="52"/>
      <c r="M173" s="49">
        <f t="shared" si="33"/>
        <v>2613169</v>
      </c>
      <c r="N173" s="53">
        <v>1.8965000000000001</v>
      </c>
      <c r="O173" s="47">
        <f t="shared" si="34"/>
        <v>4955.88</v>
      </c>
      <c r="P173" s="47">
        <v>-722610</v>
      </c>
      <c r="Q173" s="53">
        <v>1.9</v>
      </c>
      <c r="R173" s="47">
        <f t="shared" si="39"/>
        <v>-1372.96</v>
      </c>
      <c r="S173" s="47">
        <v>2234.42</v>
      </c>
      <c r="T173" s="47">
        <f t="shared" si="40"/>
        <v>-1372.96</v>
      </c>
      <c r="U173" s="47">
        <v>0</v>
      </c>
      <c r="V173" s="54">
        <f t="shared" si="41"/>
        <v>3582.92</v>
      </c>
      <c r="W173" s="52"/>
      <c r="X173" s="49">
        <f t="shared" si="35"/>
        <v>2613169</v>
      </c>
      <c r="Y173" s="55">
        <v>0</v>
      </c>
      <c r="Z173" s="56">
        <f t="shared" si="36"/>
        <v>2613169</v>
      </c>
      <c r="AA173" s="53">
        <v>0</v>
      </c>
      <c r="AB173" s="49">
        <f t="shared" si="37"/>
        <v>0</v>
      </c>
      <c r="AC173" s="49">
        <v>-722610</v>
      </c>
      <c r="AD173" s="189">
        <v>0</v>
      </c>
      <c r="AE173" s="49">
        <f t="shared" si="42"/>
        <v>0</v>
      </c>
      <c r="AF173" s="47">
        <v>0</v>
      </c>
      <c r="AG173" s="47">
        <f t="shared" si="43"/>
        <v>0</v>
      </c>
      <c r="AH173" s="49">
        <v>0</v>
      </c>
      <c r="AI173" s="54">
        <f t="shared" si="44"/>
        <v>0</v>
      </c>
      <c r="AJ173" s="57"/>
      <c r="AK173" s="58">
        <f t="shared" si="45"/>
        <v>12127.98</v>
      </c>
      <c r="AL173" s="59" t="s">
        <v>1680</v>
      </c>
      <c r="AM173" s="56">
        <f t="shared" si="46"/>
        <v>0</v>
      </c>
      <c r="AN173" s="56">
        <f t="shared" si="47"/>
        <v>12127.98</v>
      </c>
    </row>
    <row r="174" spans="1:40" ht="25.5" x14ac:dyDescent="0.2">
      <c r="A174" s="45" t="s">
        <v>1036</v>
      </c>
      <c r="B174" s="44" t="s">
        <v>642</v>
      </c>
      <c r="C174" s="46" t="s">
        <v>6</v>
      </c>
      <c r="D174" s="205" t="s">
        <v>1037</v>
      </c>
      <c r="E174" s="48">
        <v>-72580</v>
      </c>
      <c r="F174" s="50">
        <v>0</v>
      </c>
      <c r="G174" s="50">
        <v>0</v>
      </c>
      <c r="H174" s="50">
        <f t="shared" si="38"/>
        <v>0</v>
      </c>
      <c r="I174" s="50">
        <v>0</v>
      </c>
      <c r="J174" s="50">
        <v>0</v>
      </c>
      <c r="K174" s="51">
        <f t="shared" si="32"/>
        <v>0</v>
      </c>
      <c r="L174" s="52"/>
      <c r="M174" s="49">
        <f t="shared" si="33"/>
        <v>-72580</v>
      </c>
      <c r="N174" s="53">
        <v>1</v>
      </c>
      <c r="O174" s="47">
        <f t="shared" si="34"/>
        <v>-72.58</v>
      </c>
      <c r="P174" s="47">
        <v>0</v>
      </c>
      <c r="Q174" s="53">
        <v>1</v>
      </c>
      <c r="R174" s="47">
        <f t="shared" si="39"/>
        <v>0</v>
      </c>
      <c r="S174" s="47">
        <v>0</v>
      </c>
      <c r="T174" s="47">
        <f t="shared" si="40"/>
        <v>0</v>
      </c>
      <c r="U174" s="47">
        <v>0</v>
      </c>
      <c r="V174" s="54">
        <f t="shared" si="41"/>
        <v>0</v>
      </c>
      <c r="W174" s="52"/>
      <c r="X174" s="49">
        <f t="shared" si="35"/>
        <v>-72580</v>
      </c>
      <c r="Y174" s="55">
        <v>0</v>
      </c>
      <c r="Z174" s="56">
        <f t="shared" si="36"/>
        <v>-72580</v>
      </c>
      <c r="AA174" s="53">
        <v>0</v>
      </c>
      <c r="AB174" s="49">
        <f t="shared" si="37"/>
        <v>0</v>
      </c>
      <c r="AC174" s="49">
        <v>0</v>
      </c>
      <c r="AD174" s="189">
        <v>0</v>
      </c>
      <c r="AE174" s="49">
        <f t="shared" si="42"/>
        <v>0</v>
      </c>
      <c r="AF174" s="47">
        <v>0</v>
      </c>
      <c r="AG174" s="47">
        <f t="shared" si="43"/>
        <v>0</v>
      </c>
      <c r="AH174" s="49">
        <v>0</v>
      </c>
      <c r="AI174" s="54">
        <f t="shared" si="44"/>
        <v>0</v>
      </c>
      <c r="AJ174" s="57"/>
      <c r="AK174" s="58">
        <f t="shared" si="45"/>
        <v>0</v>
      </c>
      <c r="AL174" s="59" t="s">
        <v>1573</v>
      </c>
      <c r="AM174" s="56">
        <f t="shared" si="46"/>
        <v>0</v>
      </c>
      <c r="AN174" s="56">
        <f t="shared" si="47"/>
        <v>0</v>
      </c>
    </row>
    <row r="175" spans="1:40" ht="51" x14ac:dyDescent="0.2">
      <c r="A175" s="45" t="s">
        <v>729</v>
      </c>
      <c r="B175" s="44" t="s">
        <v>211</v>
      </c>
      <c r="C175" s="46" t="s">
        <v>29</v>
      </c>
      <c r="D175" s="205" t="s">
        <v>730</v>
      </c>
      <c r="E175" s="48">
        <v>4656492</v>
      </c>
      <c r="F175" s="50">
        <v>0</v>
      </c>
      <c r="G175" s="50">
        <v>0</v>
      </c>
      <c r="H175" s="50">
        <f t="shared" si="38"/>
        <v>0</v>
      </c>
      <c r="I175" s="50">
        <v>0</v>
      </c>
      <c r="J175" s="50">
        <v>0</v>
      </c>
      <c r="K175" s="51">
        <f t="shared" si="32"/>
        <v>0</v>
      </c>
      <c r="L175" s="52"/>
      <c r="M175" s="49">
        <f t="shared" si="33"/>
        <v>4656492</v>
      </c>
      <c r="N175" s="53">
        <v>0</v>
      </c>
      <c r="O175" s="47">
        <f t="shared" si="34"/>
        <v>0</v>
      </c>
      <c r="P175" s="47">
        <v>2769900</v>
      </c>
      <c r="Q175" s="53">
        <v>0</v>
      </c>
      <c r="R175" s="47">
        <f t="shared" si="39"/>
        <v>0</v>
      </c>
      <c r="S175" s="47">
        <v>0</v>
      </c>
      <c r="T175" s="47">
        <f t="shared" si="40"/>
        <v>0</v>
      </c>
      <c r="U175" s="47">
        <v>0</v>
      </c>
      <c r="V175" s="54">
        <f t="shared" si="41"/>
        <v>0</v>
      </c>
      <c r="W175" s="52"/>
      <c r="X175" s="49">
        <f t="shared" si="35"/>
        <v>4656492</v>
      </c>
      <c r="Y175" s="55">
        <v>0</v>
      </c>
      <c r="Z175" s="56">
        <f t="shared" si="36"/>
        <v>4656492</v>
      </c>
      <c r="AA175" s="53">
        <v>0</v>
      </c>
      <c r="AB175" s="49">
        <f t="shared" si="37"/>
        <v>0</v>
      </c>
      <c r="AC175" s="49">
        <v>2769900</v>
      </c>
      <c r="AD175" s="189">
        <v>0</v>
      </c>
      <c r="AE175" s="49">
        <f t="shared" si="42"/>
        <v>0</v>
      </c>
      <c r="AF175" s="47">
        <v>0</v>
      </c>
      <c r="AG175" s="47">
        <f t="shared" si="43"/>
        <v>0</v>
      </c>
      <c r="AH175" s="49">
        <v>0</v>
      </c>
      <c r="AI175" s="54">
        <f t="shared" si="44"/>
        <v>0</v>
      </c>
      <c r="AJ175" s="57"/>
      <c r="AK175" s="58">
        <f t="shared" si="45"/>
        <v>0</v>
      </c>
      <c r="AL175" s="59" t="s">
        <v>1573</v>
      </c>
      <c r="AM175" s="56">
        <f t="shared" si="46"/>
        <v>0</v>
      </c>
      <c r="AN175" s="56">
        <f t="shared" si="47"/>
        <v>0</v>
      </c>
    </row>
    <row r="176" spans="1:40" x14ac:dyDescent="0.2">
      <c r="A176" s="45" t="s">
        <v>1038</v>
      </c>
      <c r="B176" s="44" t="s">
        <v>317</v>
      </c>
      <c r="C176" s="46" t="s">
        <v>6</v>
      </c>
      <c r="D176" s="205" t="s">
        <v>4</v>
      </c>
      <c r="E176" s="48">
        <v>-1886795</v>
      </c>
      <c r="F176" s="50">
        <v>9.6</v>
      </c>
      <c r="G176" s="50">
        <v>0</v>
      </c>
      <c r="H176" s="50">
        <f t="shared" si="38"/>
        <v>9.6</v>
      </c>
      <c r="I176" s="50">
        <v>0</v>
      </c>
      <c r="J176" s="50">
        <v>9.6</v>
      </c>
      <c r="K176" s="51">
        <f t="shared" si="32"/>
        <v>0</v>
      </c>
      <c r="L176" s="52"/>
      <c r="M176" s="49">
        <f t="shared" si="33"/>
        <v>-1886795</v>
      </c>
      <c r="N176" s="53">
        <v>0</v>
      </c>
      <c r="O176" s="47">
        <f t="shared" si="34"/>
        <v>0</v>
      </c>
      <c r="P176" s="47">
        <v>0</v>
      </c>
      <c r="Q176" s="53">
        <v>0</v>
      </c>
      <c r="R176" s="47">
        <f t="shared" si="39"/>
        <v>0</v>
      </c>
      <c r="S176" s="47">
        <v>0</v>
      </c>
      <c r="T176" s="47">
        <f t="shared" si="40"/>
        <v>0</v>
      </c>
      <c r="U176" s="47">
        <v>0</v>
      </c>
      <c r="V176" s="54">
        <f t="shared" si="41"/>
        <v>0</v>
      </c>
      <c r="W176" s="52"/>
      <c r="X176" s="49">
        <f t="shared" si="35"/>
        <v>-1886795</v>
      </c>
      <c r="Y176" s="55">
        <v>0</v>
      </c>
      <c r="Z176" s="56">
        <f t="shared" si="36"/>
        <v>-1886795</v>
      </c>
      <c r="AA176" s="53">
        <v>0</v>
      </c>
      <c r="AB176" s="49">
        <f t="shared" si="37"/>
        <v>0</v>
      </c>
      <c r="AC176" s="49">
        <v>0</v>
      </c>
      <c r="AD176" s="189">
        <v>0</v>
      </c>
      <c r="AE176" s="49">
        <f t="shared" si="42"/>
        <v>0</v>
      </c>
      <c r="AF176" s="47">
        <v>0</v>
      </c>
      <c r="AG176" s="47">
        <f t="shared" si="43"/>
        <v>0</v>
      </c>
      <c r="AH176" s="49">
        <v>0</v>
      </c>
      <c r="AI176" s="54">
        <f t="shared" si="44"/>
        <v>0</v>
      </c>
      <c r="AJ176" s="57"/>
      <c r="AK176" s="58">
        <f t="shared" si="45"/>
        <v>0</v>
      </c>
      <c r="AL176" s="59" t="s">
        <v>1573</v>
      </c>
      <c r="AM176" s="56">
        <f t="shared" si="46"/>
        <v>0</v>
      </c>
      <c r="AN176" s="56">
        <f t="shared" si="47"/>
        <v>0</v>
      </c>
    </row>
    <row r="177" spans="1:40" ht="25.5" x14ac:dyDescent="0.2">
      <c r="A177" s="45" t="s">
        <v>1039</v>
      </c>
      <c r="B177" s="44" t="s">
        <v>5</v>
      </c>
      <c r="C177" s="46" t="s">
        <v>6</v>
      </c>
      <c r="D177" s="205" t="s">
        <v>1040</v>
      </c>
      <c r="E177" s="48">
        <v>-1748721</v>
      </c>
      <c r="F177" s="50">
        <v>0</v>
      </c>
      <c r="G177" s="50">
        <v>0</v>
      </c>
      <c r="H177" s="50">
        <f t="shared" si="38"/>
        <v>0</v>
      </c>
      <c r="I177" s="50">
        <v>0</v>
      </c>
      <c r="J177" s="50">
        <v>0</v>
      </c>
      <c r="K177" s="51">
        <f t="shared" si="32"/>
        <v>0</v>
      </c>
      <c r="L177" s="52"/>
      <c r="M177" s="49">
        <f t="shared" si="33"/>
        <v>-1748721</v>
      </c>
      <c r="N177" s="53">
        <v>0</v>
      </c>
      <c r="O177" s="47">
        <f t="shared" si="34"/>
        <v>0</v>
      </c>
      <c r="P177" s="47">
        <v>0</v>
      </c>
      <c r="Q177" s="53">
        <v>0</v>
      </c>
      <c r="R177" s="47">
        <f t="shared" si="39"/>
        <v>0</v>
      </c>
      <c r="S177" s="47">
        <v>0</v>
      </c>
      <c r="T177" s="47">
        <f t="shared" si="40"/>
        <v>0</v>
      </c>
      <c r="U177" s="47">
        <v>0</v>
      </c>
      <c r="V177" s="54">
        <f t="shared" si="41"/>
        <v>0</v>
      </c>
      <c r="W177" s="52"/>
      <c r="X177" s="49">
        <f t="shared" si="35"/>
        <v>-1748721</v>
      </c>
      <c r="Y177" s="55">
        <v>0</v>
      </c>
      <c r="Z177" s="56">
        <f t="shared" si="36"/>
        <v>-1748721</v>
      </c>
      <c r="AA177" s="53">
        <v>0</v>
      </c>
      <c r="AB177" s="49">
        <f t="shared" si="37"/>
        <v>0</v>
      </c>
      <c r="AC177" s="49">
        <v>0</v>
      </c>
      <c r="AD177" s="189">
        <v>0</v>
      </c>
      <c r="AE177" s="49">
        <f t="shared" si="42"/>
        <v>0</v>
      </c>
      <c r="AF177" s="47">
        <v>0</v>
      </c>
      <c r="AG177" s="47">
        <f t="shared" si="43"/>
        <v>0</v>
      </c>
      <c r="AH177" s="49">
        <v>0</v>
      </c>
      <c r="AI177" s="54">
        <f t="shared" si="44"/>
        <v>0</v>
      </c>
      <c r="AJ177" s="57"/>
      <c r="AK177" s="58">
        <f t="shared" si="45"/>
        <v>0</v>
      </c>
      <c r="AL177" s="59" t="s">
        <v>1573</v>
      </c>
      <c r="AM177" s="56">
        <f t="shared" si="46"/>
        <v>0</v>
      </c>
      <c r="AN177" s="56">
        <f t="shared" si="47"/>
        <v>0</v>
      </c>
    </row>
    <row r="178" spans="1:40" ht="25.5" x14ac:dyDescent="0.2">
      <c r="A178" s="45" t="s">
        <v>1041</v>
      </c>
      <c r="B178" s="44" t="s">
        <v>159</v>
      </c>
      <c r="C178" s="46" t="s">
        <v>6</v>
      </c>
      <c r="D178" s="205" t="s">
        <v>1042</v>
      </c>
      <c r="E178" s="48">
        <v>1161856</v>
      </c>
      <c r="F178" s="50">
        <v>4.5</v>
      </c>
      <c r="G178" s="50">
        <v>0</v>
      </c>
      <c r="H178" s="50">
        <f t="shared" si="38"/>
        <v>4.5</v>
      </c>
      <c r="I178" s="50">
        <v>0</v>
      </c>
      <c r="J178" s="50">
        <v>4.5</v>
      </c>
      <c r="K178" s="51">
        <f t="shared" si="32"/>
        <v>5228.3500000000004</v>
      </c>
      <c r="L178" s="52"/>
      <c r="M178" s="49">
        <f t="shared" si="33"/>
        <v>1161856</v>
      </c>
      <c r="N178" s="53">
        <v>0</v>
      </c>
      <c r="O178" s="47">
        <f t="shared" si="34"/>
        <v>0</v>
      </c>
      <c r="P178" s="47">
        <v>-259648</v>
      </c>
      <c r="Q178" s="53">
        <v>0</v>
      </c>
      <c r="R178" s="47">
        <f t="shared" si="39"/>
        <v>0</v>
      </c>
      <c r="S178" s="47">
        <v>0</v>
      </c>
      <c r="T178" s="47">
        <f t="shared" si="40"/>
        <v>0</v>
      </c>
      <c r="U178" s="47">
        <v>0</v>
      </c>
      <c r="V178" s="54">
        <f t="shared" si="41"/>
        <v>0</v>
      </c>
      <c r="W178" s="52"/>
      <c r="X178" s="49">
        <f t="shared" si="35"/>
        <v>1161856</v>
      </c>
      <c r="Y178" s="55">
        <v>0</v>
      </c>
      <c r="Z178" s="56">
        <f t="shared" si="36"/>
        <v>1161856</v>
      </c>
      <c r="AA178" s="53">
        <v>0</v>
      </c>
      <c r="AB178" s="49">
        <f t="shared" si="37"/>
        <v>0</v>
      </c>
      <c r="AC178" s="49">
        <v>-259648</v>
      </c>
      <c r="AD178" s="189">
        <v>0</v>
      </c>
      <c r="AE178" s="49">
        <f t="shared" si="42"/>
        <v>0</v>
      </c>
      <c r="AF178" s="47">
        <v>0</v>
      </c>
      <c r="AG178" s="47">
        <f t="shared" si="43"/>
        <v>0</v>
      </c>
      <c r="AH178" s="49">
        <v>0</v>
      </c>
      <c r="AI178" s="54">
        <f t="shared" si="44"/>
        <v>0</v>
      </c>
      <c r="AJ178" s="57"/>
      <c r="AK178" s="58">
        <f t="shared" si="45"/>
        <v>5228.3500000000004</v>
      </c>
      <c r="AL178" s="59" t="s">
        <v>1679</v>
      </c>
      <c r="AM178" s="56">
        <f t="shared" si="46"/>
        <v>5228.3500000000004</v>
      </c>
      <c r="AN178" s="56">
        <f t="shared" si="47"/>
        <v>0</v>
      </c>
    </row>
    <row r="179" spans="1:40" x14ac:dyDescent="0.2">
      <c r="A179" s="45" t="s">
        <v>1043</v>
      </c>
      <c r="B179" s="44" t="s">
        <v>181</v>
      </c>
      <c r="C179" s="46" t="s">
        <v>6</v>
      </c>
      <c r="D179" s="205" t="s">
        <v>4</v>
      </c>
      <c r="E179" s="48">
        <v>-265958</v>
      </c>
      <c r="F179" s="50">
        <v>0</v>
      </c>
      <c r="G179" s="50">
        <v>0</v>
      </c>
      <c r="H179" s="50">
        <f t="shared" si="38"/>
        <v>0</v>
      </c>
      <c r="I179" s="50">
        <v>0</v>
      </c>
      <c r="J179" s="50">
        <v>0</v>
      </c>
      <c r="K179" s="51">
        <f t="shared" si="32"/>
        <v>0</v>
      </c>
      <c r="L179" s="52"/>
      <c r="M179" s="49">
        <f t="shared" si="33"/>
        <v>-265958</v>
      </c>
      <c r="N179" s="53">
        <v>0.1928</v>
      </c>
      <c r="O179" s="47">
        <f t="shared" si="34"/>
        <v>-51.28</v>
      </c>
      <c r="P179" s="47">
        <v>0</v>
      </c>
      <c r="Q179" s="53">
        <v>0.19309999999999999</v>
      </c>
      <c r="R179" s="47">
        <f t="shared" si="39"/>
        <v>0</v>
      </c>
      <c r="S179" s="47">
        <v>0</v>
      </c>
      <c r="T179" s="47">
        <f t="shared" si="40"/>
        <v>0</v>
      </c>
      <c r="U179" s="47">
        <v>0</v>
      </c>
      <c r="V179" s="54">
        <f t="shared" si="41"/>
        <v>0</v>
      </c>
      <c r="W179" s="52"/>
      <c r="X179" s="49">
        <f t="shared" si="35"/>
        <v>-265958</v>
      </c>
      <c r="Y179" s="55">
        <v>0</v>
      </c>
      <c r="Z179" s="56">
        <f t="shared" si="36"/>
        <v>-265958</v>
      </c>
      <c r="AA179" s="53">
        <v>0</v>
      </c>
      <c r="AB179" s="49">
        <f t="shared" si="37"/>
        <v>0</v>
      </c>
      <c r="AC179" s="49">
        <v>0</v>
      </c>
      <c r="AD179" s="189">
        <v>0</v>
      </c>
      <c r="AE179" s="49">
        <f t="shared" si="42"/>
        <v>0</v>
      </c>
      <c r="AF179" s="47">
        <v>0</v>
      </c>
      <c r="AG179" s="47">
        <f t="shared" si="43"/>
        <v>0</v>
      </c>
      <c r="AH179" s="49">
        <v>0</v>
      </c>
      <c r="AI179" s="54">
        <f t="shared" si="44"/>
        <v>0</v>
      </c>
      <c r="AJ179" s="57"/>
      <c r="AK179" s="58">
        <f t="shared" si="45"/>
        <v>0</v>
      </c>
      <c r="AL179" s="59" t="s">
        <v>1573</v>
      </c>
      <c r="AM179" s="56">
        <f t="shared" si="46"/>
        <v>0</v>
      </c>
      <c r="AN179" s="56">
        <f t="shared" si="47"/>
        <v>0</v>
      </c>
    </row>
    <row r="180" spans="1:40" s="60" customFormat="1" x14ac:dyDescent="0.2">
      <c r="A180" s="45" t="s">
        <v>1044</v>
      </c>
      <c r="B180" s="44" t="s">
        <v>252</v>
      </c>
      <c r="C180" s="46" t="s">
        <v>6</v>
      </c>
      <c r="D180" s="205" t="s">
        <v>4</v>
      </c>
      <c r="E180" s="48">
        <v>1274935</v>
      </c>
      <c r="F180" s="50">
        <v>0</v>
      </c>
      <c r="G180" s="50">
        <v>0</v>
      </c>
      <c r="H180" s="50">
        <f t="shared" si="38"/>
        <v>0</v>
      </c>
      <c r="I180" s="50">
        <v>0</v>
      </c>
      <c r="J180" s="50">
        <v>0</v>
      </c>
      <c r="K180" s="51">
        <f t="shared" si="32"/>
        <v>0</v>
      </c>
      <c r="L180" s="52"/>
      <c r="M180" s="49">
        <f t="shared" si="33"/>
        <v>1274935</v>
      </c>
      <c r="N180" s="53">
        <v>0</v>
      </c>
      <c r="O180" s="47">
        <f t="shared" si="34"/>
        <v>0</v>
      </c>
      <c r="P180" s="47">
        <v>-89890</v>
      </c>
      <c r="Q180" s="53">
        <v>0</v>
      </c>
      <c r="R180" s="47">
        <f t="shared" si="39"/>
        <v>0</v>
      </c>
      <c r="S180" s="47">
        <v>0</v>
      </c>
      <c r="T180" s="47">
        <f t="shared" si="40"/>
        <v>0</v>
      </c>
      <c r="U180" s="47">
        <v>0</v>
      </c>
      <c r="V180" s="54">
        <f t="shared" si="41"/>
        <v>0</v>
      </c>
      <c r="W180" s="52"/>
      <c r="X180" s="49">
        <f t="shared" si="35"/>
        <v>1274935</v>
      </c>
      <c r="Y180" s="55">
        <v>0</v>
      </c>
      <c r="Z180" s="56">
        <f t="shared" si="36"/>
        <v>1274935</v>
      </c>
      <c r="AA180" s="53">
        <v>0</v>
      </c>
      <c r="AB180" s="49">
        <f t="shared" si="37"/>
        <v>0</v>
      </c>
      <c r="AC180" s="49">
        <v>-89890</v>
      </c>
      <c r="AD180" s="189">
        <v>0</v>
      </c>
      <c r="AE180" s="49">
        <f t="shared" si="42"/>
        <v>0</v>
      </c>
      <c r="AF180" s="47">
        <v>0</v>
      </c>
      <c r="AG180" s="47">
        <f t="shared" si="43"/>
        <v>0</v>
      </c>
      <c r="AH180" s="49">
        <v>0</v>
      </c>
      <c r="AI180" s="54">
        <f t="shared" si="44"/>
        <v>0</v>
      </c>
      <c r="AJ180" s="57"/>
      <c r="AK180" s="58">
        <f t="shared" si="45"/>
        <v>0</v>
      </c>
      <c r="AL180" s="59" t="s">
        <v>1573</v>
      </c>
      <c r="AM180" s="56">
        <f t="shared" si="46"/>
        <v>0</v>
      </c>
      <c r="AN180" s="56">
        <f t="shared" si="47"/>
        <v>0</v>
      </c>
    </row>
    <row r="181" spans="1:40" x14ac:dyDescent="0.2">
      <c r="A181" s="45" t="s">
        <v>1045</v>
      </c>
      <c r="B181" s="44" t="s">
        <v>516</v>
      </c>
      <c r="C181" s="46" t="s">
        <v>6</v>
      </c>
      <c r="D181" s="205" t="s">
        <v>4</v>
      </c>
      <c r="E181" s="48">
        <v>29712</v>
      </c>
      <c r="F181" s="50">
        <v>2.96</v>
      </c>
      <c r="G181" s="50">
        <v>0</v>
      </c>
      <c r="H181" s="50">
        <f t="shared" si="38"/>
        <v>2.96</v>
      </c>
      <c r="I181" s="50">
        <v>0</v>
      </c>
      <c r="J181" s="50">
        <v>2.96</v>
      </c>
      <c r="K181" s="51">
        <f t="shared" si="32"/>
        <v>87.95</v>
      </c>
      <c r="L181" s="52"/>
      <c r="M181" s="49">
        <f t="shared" si="33"/>
        <v>29712</v>
      </c>
      <c r="N181" s="53">
        <v>0</v>
      </c>
      <c r="O181" s="47">
        <f t="shared" si="34"/>
        <v>0</v>
      </c>
      <c r="P181" s="47">
        <v>473886</v>
      </c>
      <c r="Q181" s="53">
        <v>0</v>
      </c>
      <c r="R181" s="47">
        <f t="shared" si="39"/>
        <v>0</v>
      </c>
      <c r="S181" s="47">
        <v>0</v>
      </c>
      <c r="T181" s="47">
        <f t="shared" si="40"/>
        <v>0</v>
      </c>
      <c r="U181" s="47">
        <v>0</v>
      </c>
      <c r="V181" s="54">
        <f t="shared" si="41"/>
        <v>0</v>
      </c>
      <c r="W181" s="52"/>
      <c r="X181" s="49">
        <f t="shared" si="35"/>
        <v>29712</v>
      </c>
      <c r="Y181" s="55">
        <v>0</v>
      </c>
      <c r="Z181" s="56">
        <f t="shared" si="36"/>
        <v>29712</v>
      </c>
      <c r="AA181" s="53">
        <v>0</v>
      </c>
      <c r="AB181" s="49">
        <f t="shared" si="37"/>
        <v>0</v>
      </c>
      <c r="AC181" s="49">
        <v>473886</v>
      </c>
      <c r="AD181" s="189">
        <v>0</v>
      </c>
      <c r="AE181" s="49">
        <f t="shared" si="42"/>
        <v>0</v>
      </c>
      <c r="AF181" s="47">
        <v>0</v>
      </c>
      <c r="AG181" s="47">
        <f t="shared" si="43"/>
        <v>0</v>
      </c>
      <c r="AH181" s="49">
        <v>0</v>
      </c>
      <c r="AI181" s="54">
        <f t="shared" si="44"/>
        <v>0</v>
      </c>
      <c r="AJ181" s="57"/>
      <c r="AK181" s="58">
        <f t="shared" si="45"/>
        <v>87.95</v>
      </c>
      <c r="AL181" s="59" t="s">
        <v>1679</v>
      </c>
      <c r="AM181" s="56">
        <f t="shared" si="46"/>
        <v>87.95</v>
      </c>
      <c r="AN181" s="56">
        <f t="shared" si="47"/>
        <v>0</v>
      </c>
    </row>
    <row r="182" spans="1:40" x14ac:dyDescent="0.2">
      <c r="A182" s="45" t="s">
        <v>1046</v>
      </c>
      <c r="B182" s="44" t="s">
        <v>343</v>
      </c>
      <c r="C182" s="46" t="s">
        <v>6</v>
      </c>
      <c r="D182" s="205" t="s">
        <v>4</v>
      </c>
      <c r="E182" s="48">
        <v>-1579384</v>
      </c>
      <c r="F182" s="50">
        <v>8.89</v>
      </c>
      <c r="G182" s="50">
        <v>0</v>
      </c>
      <c r="H182" s="50">
        <f t="shared" si="38"/>
        <v>8.89</v>
      </c>
      <c r="I182" s="50">
        <v>0.75</v>
      </c>
      <c r="J182" s="50">
        <v>9.64</v>
      </c>
      <c r="K182" s="51">
        <f t="shared" si="32"/>
        <v>0</v>
      </c>
      <c r="L182" s="52"/>
      <c r="M182" s="49">
        <f t="shared" si="33"/>
        <v>-1579384</v>
      </c>
      <c r="N182" s="53">
        <v>0</v>
      </c>
      <c r="O182" s="47">
        <f t="shared" si="34"/>
        <v>0</v>
      </c>
      <c r="P182" s="47">
        <v>0</v>
      </c>
      <c r="Q182" s="53">
        <v>0</v>
      </c>
      <c r="R182" s="47">
        <f t="shared" si="39"/>
        <v>0</v>
      </c>
      <c r="S182" s="47">
        <v>0</v>
      </c>
      <c r="T182" s="47">
        <f t="shared" si="40"/>
        <v>0</v>
      </c>
      <c r="U182" s="47">
        <v>0</v>
      </c>
      <c r="V182" s="54">
        <f t="shared" si="41"/>
        <v>0</v>
      </c>
      <c r="W182" s="52"/>
      <c r="X182" s="49">
        <f t="shared" si="35"/>
        <v>-1579384</v>
      </c>
      <c r="Y182" s="55">
        <v>0</v>
      </c>
      <c r="Z182" s="56">
        <f t="shared" si="36"/>
        <v>-1579384</v>
      </c>
      <c r="AA182" s="53">
        <v>0</v>
      </c>
      <c r="AB182" s="49">
        <f t="shared" si="37"/>
        <v>0</v>
      </c>
      <c r="AC182" s="49">
        <v>0</v>
      </c>
      <c r="AD182" s="189">
        <v>0</v>
      </c>
      <c r="AE182" s="49">
        <f t="shared" si="42"/>
        <v>0</v>
      </c>
      <c r="AF182" s="47">
        <v>0</v>
      </c>
      <c r="AG182" s="47">
        <f t="shared" si="43"/>
        <v>0</v>
      </c>
      <c r="AH182" s="49">
        <v>0</v>
      </c>
      <c r="AI182" s="54">
        <f t="shared" si="44"/>
        <v>0</v>
      </c>
      <c r="AJ182" s="57"/>
      <c r="AK182" s="58">
        <f t="shared" si="45"/>
        <v>0</v>
      </c>
      <c r="AL182" s="59" t="s">
        <v>1573</v>
      </c>
      <c r="AM182" s="56">
        <f t="shared" si="46"/>
        <v>0</v>
      </c>
      <c r="AN182" s="56">
        <f t="shared" si="47"/>
        <v>0</v>
      </c>
    </row>
    <row r="183" spans="1:40" s="60" customFormat="1" ht="25.5" x14ac:dyDescent="0.2">
      <c r="A183" s="45" t="s">
        <v>1047</v>
      </c>
      <c r="B183" s="44" t="s">
        <v>387</v>
      </c>
      <c r="C183" s="46" t="s">
        <v>6</v>
      </c>
      <c r="D183" s="205" t="s">
        <v>1042</v>
      </c>
      <c r="E183" s="48">
        <v>1234019</v>
      </c>
      <c r="F183" s="50">
        <v>1.52</v>
      </c>
      <c r="G183" s="50">
        <v>3.52</v>
      </c>
      <c r="H183" s="50">
        <f t="shared" si="38"/>
        <v>5.04</v>
      </c>
      <c r="I183" s="50">
        <v>1.06</v>
      </c>
      <c r="J183" s="50">
        <v>6.1</v>
      </c>
      <c r="K183" s="51">
        <f t="shared" si="32"/>
        <v>6219.46</v>
      </c>
      <c r="L183" s="52"/>
      <c r="M183" s="49">
        <f t="shared" si="33"/>
        <v>1234019</v>
      </c>
      <c r="N183" s="53">
        <v>0</v>
      </c>
      <c r="O183" s="47">
        <f t="shared" si="34"/>
        <v>0</v>
      </c>
      <c r="P183" s="47">
        <v>1312783</v>
      </c>
      <c r="Q183" s="53">
        <v>0</v>
      </c>
      <c r="R183" s="47">
        <f t="shared" si="39"/>
        <v>0</v>
      </c>
      <c r="S183" s="47">
        <v>0</v>
      </c>
      <c r="T183" s="47">
        <f t="shared" si="40"/>
        <v>0</v>
      </c>
      <c r="U183" s="47">
        <v>0</v>
      </c>
      <c r="V183" s="54">
        <f t="shared" si="41"/>
        <v>0</v>
      </c>
      <c r="W183" s="52"/>
      <c r="X183" s="49">
        <f t="shared" si="35"/>
        <v>1234019</v>
      </c>
      <c r="Y183" s="55">
        <v>0</v>
      </c>
      <c r="Z183" s="56">
        <f t="shared" si="36"/>
        <v>1234019</v>
      </c>
      <c r="AA183" s="53">
        <v>0</v>
      </c>
      <c r="AB183" s="49">
        <f t="shared" si="37"/>
        <v>0</v>
      </c>
      <c r="AC183" s="49">
        <v>1312783</v>
      </c>
      <c r="AD183" s="189">
        <v>0</v>
      </c>
      <c r="AE183" s="49">
        <f t="shared" si="42"/>
        <v>0</v>
      </c>
      <c r="AF183" s="47">
        <v>0</v>
      </c>
      <c r="AG183" s="47">
        <f t="shared" si="43"/>
        <v>0</v>
      </c>
      <c r="AH183" s="49">
        <v>0</v>
      </c>
      <c r="AI183" s="54">
        <f t="shared" si="44"/>
        <v>0</v>
      </c>
      <c r="AJ183" s="57"/>
      <c r="AK183" s="58">
        <f t="shared" si="45"/>
        <v>6219.46</v>
      </c>
      <c r="AL183" s="59" t="s">
        <v>1679</v>
      </c>
      <c r="AM183" s="56">
        <f t="shared" si="46"/>
        <v>6219.46</v>
      </c>
      <c r="AN183" s="56">
        <f t="shared" si="47"/>
        <v>0</v>
      </c>
    </row>
    <row r="184" spans="1:40" x14ac:dyDescent="0.2">
      <c r="A184" s="45" t="s">
        <v>1048</v>
      </c>
      <c r="B184" s="44" t="s">
        <v>606</v>
      </c>
      <c r="C184" s="46" t="s">
        <v>6</v>
      </c>
      <c r="D184" s="205" t="s">
        <v>4</v>
      </c>
      <c r="E184" s="48">
        <v>40610</v>
      </c>
      <c r="F184" s="50">
        <v>0</v>
      </c>
      <c r="G184" s="50">
        <v>0</v>
      </c>
      <c r="H184" s="50">
        <f t="shared" si="38"/>
        <v>0</v>
      </c>
      <c r="I184" s="50">
        <v>0</v>
      </c>
      <c r="J184" s="50">
        <v>0</v>
      </c>
      <c r="K184" s="51">
        <f t="shared" si="32"/>
        <v>0</v>
      </c>
      <c r="L184" s="52"/>
      <c r="M184" s="49">
        <f t="shared" si="33"/>
        <v>40610</v>
      </c>
      <c r="N184" s="53">
        <v>0</v>
      </c>
      <c r="O184" s="47">
        <f t="shared" si="34"/>
        <v>0</v>
      </c>
      <c r="P184" s="47">
        <v>-9682</v>
      </c>
      <c r="Q184" s="53">
        <v>0</v>
      </c>
      <c r="R184" s="47">
        <f t="shared" si="39"/>
        <v>0</v>
      </c>
      <c r="S184" s="47">
        <v>0</v>
      </c>
      <c r="T184" s="47">
        <f t="shared" si="40"/>
        <v>0</v>
      </c>
      <c r="U184" s="47">
        <v>0</v>
      </c>
      <c r="V184" s="54">
        <f t="shared" si="41"/>
        <v>0</v>
      </c>
      <c r="W184" s="52"/>
      <c r="X184" s="49">
        <f t="shared" si="35"/>
        <v>40610</v>
      </c>
      <c r="Y184" s="55">
        <v>0</v>
      </c>
      <c r="Z184" s="56">
        <f t="shared" si="36"/>
        <v>40610</v>
      </c>
      <c r="AA184" s="53">
        <v>0</v>
      </c>
      <c r="AB184" s="49">
        <f t="shared" si="37"/>
        <v>0</v>
      </c>
      <c r="AC184" s="49">
        <v>-9682</v>
      </c>
      <c r="AD184" s="189">
        <v>0</v>
      </c>
      <c r="AE184" s="49">
        <f t="shared" si="42"/>
        <v>0</v>
      </c>
      <c r="AF184" s="47">
        <v>0</v>
      </c>
      <c r="AG184" s="47">
        <f t="shared" si="43"/>
        <v>0</v>
      </c>
      <c r="AH184" s="49">
        <v>0</v>
      </c>
      <c r="AI184" s="54">
        <f t="shared" si="44"/>
        <v>0</v>
      </c>
      <c r="AJ184" s="57"/>
      <c r="AK184" s="58">
        <f t="shared" si="45"/>
        <v>0</v>
      </c>
      <c r="AL184" s="59" t="s">
        <v>1573</v>
      </c>
      <c r="AM184" s="56">
        <f t="shared" si="46"/>
        <v>0</v>
      </c>
      <c r="AN184" s="56">
        <f t="shared" si="47"/>
        <v>0</v>
      </c>
    </row>
    <row r="185" spans="1:40" ht="25.5" x14ac:dyDescent="0.2">
      <c r="A185" s="45" t="s">
        <v>731</v>
      </c>
      <c r="B185" s="44" t="s">
        <v>348</v>
      </c>
      <c r="C185" s="46" t="s">
        <v>29</v>
      </c>
      <c r="D185" s="205" t="s">
        <v>732</v>
      </c>
      <c r="E185" s="48">
        <v>-201821387</v>
      </c>
      <c r="F185" s="50">
        <v>0</v>
      </c>
      <c r="G185" s="50">
        <v>0</v>
      </c>
      <c r="H185" s="50">
        <f t="shared" si="38"/>
        <v>0</v>
      </c>
      <c r="I185" s="50">
        <v>0</v>
      </c>
      <c r="J185" s="50">
        <v>0</v>
      </c>
      <c r="K185" s="51">
        <f t="shared" si="32"/>
        <v>0</v>
      </c>
      <c r="L185" s="52"/>
      <c r="M185" s="49">
        <f t="shared" si="33"/>
        <v>-201821387</v>
      </c>
      <c r="N185" s="53">
        <v>0</v>
      </c>
      <c r="O185" s="47">
        <f t="shared" si="34"/>
        <v>0</v>
      </c>
      <c r="P185" s="47">
        <v>0</v>
      </c>
      <c r="Q185" s="53">
        <v>0</v>
      </c>
      <c r="R185" s="47">
        <f t="shared" si="39"/>
        <v>0</v>
      </c>
      <c r="S185" s="47">
        <v>0</v>
      </c>
      <c r="T185" s="47">
        <f t="shared" si="40"/>
        <v>0</v>
      </c>
      <c r="U185" s="47">
        <v>0</v>
      </c>
      <c r="V185" s="54">
        <f t="shared" si="41"/>
        <v>0</v>
      </c>
      <c r="W185" s="52"/>
      <c r="X185" s="49">
        <f t="shared" si="35"/>
        <v>-201821387</v>
      </c>
      <c r="Y185" s="55">
        <v>0</v>
      </c>
      <c r="Z185" s="56">
        <f t="shared" si="36"/>
        <v>-201821387</v>
      </c>
      <c r="AA185" s="53">
        <v>0</v>
      </c>
      <c r="AB185" s="49">
        <f t="shared" si="37"/>
        <v>0</v>
      </c>
      <c r="AC185" s="49">
        <v>0</v>
      </c>
      <c r="AD185" s="189">
        <v>0</v>
      </c>
      <c r="AE185" s="49">
        <f t="shared" si="42"/>
        <v>0</v>
      </c>
      <c r="AF185" s="47">
        <v>0</v>
      </c>
      <c r="AG185" s="47">
        <f t="shared" si="43"/>
        <v>0</v>
      </c>
      <c r="AH185" s="49">
        <v>0</v>
      </c>
      <c r="AI185" s="54">
        <f t="shared" si="44"/>
        <v>0</v>
      </c>
      <c r="AJ185" s="57"/>
      <c r="AK185" s="58">
        <f t="shared" si="45"/>
        <v>0</v>
      </c>
      <c r="AL185" s="59" t="s">
        <v>1573</v>
      </c>
      <c r="AM185" s="56">
        <f t="shared" si="46"/>
        <v>0</v>
      </c>
      <c r="AN185" s="56">
        <f t="shared" si="47"/>
        <v>0</v>
      </c>
    </row>
    <row r="186" spans="1:40" x14ac:dyDescent="0.2">
      <c r="A186" s="45" t="s">
        <v>1049</v>
      </c>
      <c r="B186" s="44" t="s">
        <v>68</v>
      </c>
      <c r="C186" s="46" t="s">
        <v>6</v>
      </c>
      <c r="D186" s="205" t="s">
        <v>67</v>
      </c>
      <c r="E186" s="48">
        <v>6235689</v>
      </c>
      <c r="F186" s="50">
        <v>0</v>
      </c>
      <c r="G186" s="50">
        <v>0</v>
      </c>
      <c r="H186" s="50">
        <f t="shared" si="38"/>
        <v>0</v>
      </c>
      <c r="I186" s="50">
        <v>0</v>
      </c>
      <c r="J186" s="50">
        <v>0</v>
      </c>
      <c r="K186" s="51">
        <f t="shared" si="32"/>
        <v>0</v>
      </c>
      <c r="L186" s="52"/>
      <c r="M186" s="49">
        <f t="shared" si="33"/>
        <v>6235689</v>
      </c>
      <c r="N186" s="53">
        <v>0</v>
      </c>
      <c r="O186" s="47">
        <f t="shared" si="34"/>
        <v>0</v>
      </c>
      <c r="P186" s="47">
        <v>-508135</v>
      </c>
      <c r="Q186" s="53">
        <v>0</v>
      </c>
      <c r="R186" s="47">
        <f t="shared" si="39"/>
        <v>0</v>
      </c>
      <c r="S186" s="47">
        <v>0</v>
      </c>
      <c r="T186" s="47">
        <f t="shared" si="40"/>
        <v>0</v>
      </c>
      <c r="U186" s="47">
        <v>0</v>
      </c>
      <c r="V186" s="54">
        <f t="shared" si="41"/>
        <v>0</v>
      </c>
      <c r="W186" s="52"/>
      <c r="X186" s="49">
        <f t="shared" si="35"/>
        <v>6235689</v>
      </c>
      <c r="Y186" s="55">
        <v>0</v>
      </c>
      <c r="Z186" s="56">
        <f t="shared" si="36"/>
        <v>6235689</v>
      </c>
      <c r="AA186" s="53">
        <v>0</v>
      </c>
      <c r="AB186" s="49">
        <f t="shared" si="37"/>
        <v>0</v>
      </c>
      <c r="AC186" s="49">
        <v>-508135</v>
      </c>
      <c r="AD186" s="189">
        <v>0</v>
      </c>
      <c r="AE186" s="49">
        <f t="shared" si="42"/>
        <v>0</v>
      </c>
      <c r="AF186" s="47">
        <v>0</v>
      </c>
      <c r="AG186" s="47">
        <f t="shared" si="43"/>
        <v>0</v>
      </c>
      <c r="AH186" s="49">
        <v>0</v>
      </c>
      <c r="AI186" s="54">
        <f t="shared" si="44"/>
        <v>0</v>
      </c>
      <c r="AJ186" s="57"/>
      <c r="AK186" s="58">
        <f t="shared" si="45"/>
        <v>0</v>
      </c>
      <c r="AL186" s="59" t="s">
        <v>1573</v>
      </c>
      <c r="AM186" s="56">
        <f t="shared" si="46"/>
        <v>0</v>
      </c>
      <c r="AN186" s="56">
        <f t="shared" si="47"/>
        <v>0</v>
      </c>
    </row>
    <row r="187" spans="1:40" x14ac:dyDescent="0.2">
      <c r="A187" s="45" t="s">
        <v>1050</v>
      </c>
      <c r="B187" s="44" t="s">
        <v>169</v>
      </c>
      <c r="C187" s="46" t="s">
        <v>6</v>
      </c>
      <c r="D187" s="205" t="s">
        <v>67</v>
      </c>
      <c r="E187" s="48">
        <v>658800</v>
      </c>
      <c r="F187" s="50">
        <v>0</v>
      </c>
      <c r="G187" s="50">
        <v>0</v>
      </c>
      <c r="H187" s="50">
        <f t="shared" si="38"/>
        <v>0</v>
      </c>
      <c r="I187" s="50">
        <v>0</v>
      </c>
      <c r="J187" s="50">
        <v>0</v>
      </c>
      <c r="K187" s="51">
        <f t="shared" si="32"/>
        <v>0</v>
      </c>
      <c r="L187" s="52"/>
      <c r="M187" s="49">
        <f t="shared" si="33"/>
        <v>658800</v>
      </c>
      <c r="N187" s="53">
        <v>0</v>
      </c>
      <c r="O187" s="47">
        <f t="shared" si="34"/>
        <v>0</v>
      </c>
      <c r="P187" s="47">
        <v>-14200</v>
      </c>
      <c r="Q187" s="53">
        <v>0</v>
      </c>
      <c r="R187" s="47">
        <f t="shared" si="39"/>
        <v>0</v>
      </c>
      <c r="S187" s="47">
        <v>0</v>
      </c>
      <c r="T187" s="47">
        <f t="shared" si="40"/>
        <v>0</v>
      </c>
      <c r="U187" s="47">
        <v>0</v>
      </c>
      <c r="V187" s="54">
        <f t="shared" si="41"/>
        <v>0</v>
      </c>
      <c r="W187" s="52"/>
      <c r="X187" s="49">
        <f t="shared" si="35"/>
        <v>658800</v>
      </c>
      <c r="Y187" s="55">
        <v>0</v>
      </c>
      <c r="Z187" s="56">
        <f t="shared" si="36"/>
        <v>658800</v>
      </c>
      <c r="AA187" s="53">
        <v>0</v>
      </c>
      <c r="AB187" s="49">
        <f t="shared" si="37"/>
        <v>0</v>
      </c>
      <c r="AC187" s="49">
        <v>-14200</v>
      </c>
      <c r="AD187" s="189">
        <v>0</v>
      </c>
      <c r="AE187" s="49">
        <f t="shared" si="42"/>
        <v>0</v>
      </c>
      <c r="AF187" s="47">
        <v>0</v>
      </c>
      <c r="AG187" s="47">
        <f t="shared" si="43"/>
        <v>0</v>
      </c>
      <c r="AH187" s="49">
        <v>0</v>
      </c>
      <c r="AI187" s="54">
        <f t="shared" si="44"/>
        <v>0</v>
      </c>
      <c r="AJ187" s="57"/>
      <c r="AK187" s="58">
        <f t="shared" si="45"/>
        <v>0</v>
      </c>
      <c r="AL187" s="59" t="s">
        <v>1573</v>
      </c>
      <c r="AM187" s="56">
        <f t="shared" si="46"/>
        <v>0</v>
      </c>
      <c r="AN187" s="56">
        <f t="shared" si="47"/>
        <v>0</v>
      </c>
    </row>
    <row r="188" spans="1:40" x14ac:dyDescent="0.2">
      <c r="A188" s="45" t="s">
        <v>1051</v>
      </c>
      <c r="B188" s="44" t="s">
        <v>188</v>
      </c>
      <c r="C188" s="46" t="s">
        <v>6</v>
      </c>
      <c r="D188" s="205" t="s">
        <v>67</v>
      </c>
      <c r="E188" s="48">
        <v>-28000</v>
      </c>
      <c r="F188" s="50">
        <v>0</v>
      </c>
      <c r="G188" s="50">
        <v>0</v>
      </c>
      <c r="H188" s="50">
        <f t="shared" si="38"/>
        <v>0</v>
      </c>
      <c r="I188" s="50">
        <v>0</v>
      </c>
      <c r="J188" s="50">
        <v>0</v>
      </c>
      <c r="K188" s="51">
        <f t="shared" si="32"/>
        <v>0</v>
      </c>
      <c r="L188" s="52"/>
      <c r="M188" s="49">
        <f t="shared" si="33"/>
        <v>-28000</v>
      </c>
      <c r="N188" s="53">
        <v>0</v>
      </c>
      <c r="O188" s="47">
        <f t="shared" si="34"/>
        <v>0</v>
      </c>
      <c r="P188" s="47">
        <v>0</v>
      </c>
      <c r="Q188" s="53">
        <v>0</v>
      </c>
      <c r="R188" s="47">
        <f t="shared" si="39"/>
        <v>0</v>
      </c>
      <c r="S188" s="47">
        <v>0</v>
      </c>
      <c r="T188" s="47">
        <f t="shared" si="40"/>
        <v>0</v>
      </c>
      <c r="U188" s="47">
        <v>0</v>
      </c>
      <c r="V188" s="54">
        <f t="shared" si="41"/>
        <v>0</v>
      </c>
      <c r="W188" s="52"/>
      <c r="X188" s="49">
        <f t="shared" si="35"/>
        <v>-28000</v>
      </c>
      <c r="Y188" s="55">
        <v>0</v>
      </c>
      <c r="Z188" s="56">
        <f t="shared" si="36"/>
        <v>-28000</v>
      </c>
      <c r="AA188" s="53">
        <v>0</v>
      </c>
      <c r="AB188" s="49">
        <f t="shared" si="37"/>
        <v>0</v>
      </c>
      <c r="AC188" s="49">
        <v>0</v>
      </c>
      <c r="AD188" s="189">
        <v>0</v>
      </c>
      <c r="AE188" s="49">
        <f t="shared" si="42"/>
        <v>0</v>
      </c>
      <c r="AF188" s="47">
        <v>0</v>
      </c>
      <c r="AG188" s="47">
        <f t="shared" si="43"/>
        <v>0</v>
      </c>
      <c r="AH188" s="49">
        <v>0</v>
      </c>
      <c r="AI188" s="54">
        <f t="shared" si="44"/>
        <v>0</v>
      </c>
      <c r="AJ188" s="57"/>
      <c r="AK188" s="58">
        <f t="shared" si="45"/>
        <v>0</v>
      </c>
      <c r="AL188" s="59" t="s">
        <v>1573</v>
      </c>
      <c r="AM188" s="56">
        <f t="shared" si="46"/>
        <v>0</v>
      </c>
      <c r="AN188" s="56">
        <f t="shared" si="47"/>
        <v>0</v>
      </c>
    </row>
    <row r="189" spans="1:40" x14ac:dyDescent="0.2">
      <c r="A189" s="45" t="s">
        <v>1052</v>
      </c>
      <c r="B189" s="44" t="s">
        <v>389</v>
      </c>
      <c r="C189" s="46" t="s">
        <v>6</v>
      </c>
      <c r="D189" s="205" t="s">
        <v>67</v>
      </c>
      <c r="E189" s="48">
        <v>-142264621</v>
      </c>
      <c r="F189" s="50">
        <v>0</v>
      </c>
      <c r="G189" s="50">
        <v>0.9</v>
      </c>
      <c r="H189" s="50">
        <f t="shared" si="38"/>
        <v>0.9</v>
      </c>
      <c r="I189" s="50">
        <v>0.32</v>
      </c>
      <c r="J189" s="50">
        <v>1.22</v>
      </c>
      <c r="K189" s="51">
        <f t="shared" si="32"/>
        <v>0</v>
      </c>
      <c r="L189" s="52"/>
      <c r="M189" s="49">
        <f t="shared" si="33"/>
        <v>-142264621</v>
      </c>
      <c r="N189" s="53">
        <v>1</v>
      </c>
      <c r="O189" s="47">
        <f t="shared" si="34"/>
        <v>-142264.62</v>
      </c>
      <c r="P189" s="47">
        <v>0</v>
      </c>
      <c r="Q189" s="53">
        <v>1</v>
      </c>
      <c r="R189" s="47">
        <f t="shared" si="39"/>
        <v>0</v>
      </c>
      <c r="S189" s="47">
        <v>0</v>
      </c>
      <c r="T189" s="47">
        <f t="shared" si="40"/>
        <v>0</v>
      </c>
      <c r="U189" s="47">
        <v>0</v>
      </c>
      <c r="V189" s="54">
        <f t="shared" si="41"/>
        <v>0</v>
      </c>
      <c r="W189" s="52"/>
      <c r="X189" s="49">
        <f t="shared" si="35"/>
        <v>-142264621</v>
      </c>
      <c r="Y189" s="55">
        <v>0</v>
      </c>
      <c r="Z189" s="56">
        <f t="shared" si="36"/>
        <v>-142264621</v>
      </c>
      <c r="AA189" s="53">
        <v>0</v>
      </c>
      <c r="AB189" s="49">
        <f t="shared" si="37"/>
        <v>0</v>
      </c>
      <c r="AC189" s="49">
        <v>0</v>
      </c>
      <c r="AD189" s="189">
        <v>0</v>
      </c>
      <c r="AE189" s="49">
        <f t="shared" si="42"/>
        <v>0</v>
      </c>
      <c r="AF189" s="47">
        <v>0</v>
      </c>
      <c r="AG189" s="47">
        <f t="shared" si="43"/>
        <v>0</v>
      </c>
      <c r="AH189" s="49">
        <v>0</v>
      </c>
      <c r="AI189" s="54">
        <f t="shared" si="44"/>
        <v>0</v>
      </c>
      <c r="AJ189" s="57"/>
      <c r="AK189" s="58">
        <f t="shared" si="45"/>
        <v>0</v>
      </c>
      <c r="AL189" s="59" t="s">
        <v>1573</v>
      </c>
      <c r="AM189" s="56">
        <f t="shared" si="46"/>
        <v>0</v>
      </c>
      <c r="AN189" s="56">
        <f t="shared" si="47"/>
        <v>0</v>
      </c>
    </row>
    <row r="190" spans="1:40" ht="25.5" x14ac:dyDescent="0.2">
      <c r="A190" s="45" t="s">
        <v>1053</v>
      </c>
      <c r="B190" s="44" t="s">
        <v>319</v>
      </c>
      <c r="C190" s="46" t="s">
        <v>6</v>
      </c>
      <c r="D190" s="205" t="s">
        <v>1054</v>
      </c>
      <c r="E190" s="48">
        <v>16072775</v>
      </c>
      <c r="F190" s="50">
        <v>0</v>
      </c>
      <c r="G190" s="50">
        <v>2.5499999999999998</v>
      </c>
      <c r="H190" s="50">
        <f t="shared" si="38"/>
        <v>2.5499999999999998</v>
      </c>
      <c r="I190" s="50">
        <v>0</v>
      </c>
      <c r="J190" s="50">
        <v>2.5499999999999998</v>
      </c>
      <c r="K190" s="51">
        <f t="shared" si="32"/>
        <v>40985.58</v>
      </c>
      <c r="L190" s="52"/>
      <c r="M190" s="49">
        <f t="shared" si="33"/>
        <v>16072775</v>
      </c>
      <c r="N190" s="53">
        <v>0</v>
      </c>
      <c r="O190" s="47">
        <f t="shared" si="34"/>
        <v>0</v>
      </c>
      <c r="P190" s="47">
        <v>-1150685</v>
      </c>
      <c r="Q190" s="53">
        <v>0</v>
      </c>
      <c r="R190" s="47">
        <f t="shared" si="39"/>
        <v>0</v>
      </c>
      <c r="S190" s="47">
        <v>0</v>
      </c>
      <c r="T190" s="47">
        <f t="shared" si="40"/>
        <v>0</v>
      </c>
      <c r="U190" s="47">
        <v>0</v>
      </c>
      <c r="V190" s="54">
        <f t="shared" si="41"/>
        <v>0</v>
      </c>
      <c r="W190" s="52"/>
      <c r="X190" s="49">
        <f t="shared" si="35"/>
        <v>16072775</v>
      </c>
      <c r="Y190" s="55">
        <v>0</v>
      </c>
      <c r="Z190" s="56">
        <f t="shared" si="36"/>
        <v>16072775</v>
      </c>
      <c r="AA190" s="53">
        <v>0</v>
      </c>
      <c r="AB190" s="49">
        <f t="shared" si="37"/>
        <v>0</v>
      </c>
      <c r="AC190" s="49">
        <v>-1150685</v>
      </c>
      <c r="AD190" s="189">
        <v>0</v>
      </c>
      <c r="AE190" s="49">
        <f t="shared" si="42"/>
        <v>0</v>
      </c>
      <c r="AF190" s="47">
        <v>0</v>
      </c>
      <c r="AG190" s="47">
        <f t="shared" si="43"/>
        <v>0</v>
      </c>
      <c r="AH190" s="49">
        <v>0</v>
      </c>
      <c r="AI190" s="54">
        <f t="shared" si="44"/>
        <v>0</v>
      </c>
      <c r="AJ190" s="57"/>
      <c r="AK190" s="58">
        <f t="shared" si="45"/>
        <v>40985.58</v>
      </c>
      <c r="AL190" s="59" t="s">
        <v>1680</v>
      </c>
      <c r="AM190" s="56">
        <f t="shared" si="46"/>
        <v>0</v>
      </c>
      <c r="AN190" s="56">
        <f t="shared" si="47"/>
        <v>40985.58</v>
      </c>
    </row>
    <row r="191" spans="1:40" x14ac:dyDescent="0.2">
      <c r="A191" s="45" t="s">
        <v>1055</v>
      </c>
      <c r="B191" s="44" t="s">
        <v>495</v>
      </c>
      <c r="C191" s="46" t="s">
        <v>6</v>
      </c>
      <c r="D191" s="205" t="s">
        <v>67</v>
      </c>
      <c r="E191" s="48">
        <v>-44314300</v>
      </c>
      <c r="F191" s="50">
        <v>2.31</v>
      </c>
      <c r="G191" s="50">
        <v>0</v>
      </c>
      <c r="H191" s="50">
        <f t="shared" si="38"/>
        <v>2.31</v>
      </c>
      <c r="I191" s="50">
        <v>0.14000000000000001</v>
      </c>
      <c r="J191" s="50">
        <v>2.4500000000000002</v>
      </c>
      <c r="K191" s="51">
        <f t="shared" si="32"/>
        <v>0</v>
      </c>
      <c r="L191" s="52"/>
      <c r="M191" s="49">
        <f t="shared" si="33"/>
        <v>-44314300</v>
      </c>
      <c r="N191" s="53">
        <v>0</v>
      </c>
      <c r="O191" s="47">
        <f t="shared" si="34"/>
        <v>0</v>
      </c>
      <c r="P191" s="47">
        <v>0</v>
      </c>
      <c r="Q191" s="53">
        <v>0</v>
      </c>
      <c r="R191" s="47">
        <f t="shared" si="39"/>
        <v>0</v>
      </c>
      <c r="S191" s="47">
        <v>0</v>
      </c>
      <c r="T191" s="47">
        <f t="shared" si="40"/>
        <v>0</v>
      </c>
      <c r="U191" s="47">
        <v>0</v>
      </c>
      <c r="V191" s="54">
        <f t="shared" si="41"/>
        <v>0</v>
      </c>
      <c r="W191" s="52"/>
      <c r="X191" s="49">
        <f t="shared" si="35"/>
        <v>-44314300</v>
      </c>
      <c r="Y191" s="55">
        <v>0</v>
      </c>
      <c r="Z191" s="56">
        <f t="shared" si="36"/>
        <v>-44314300</v>
      </c>
      <c r="AA191" s="53">
        <v>0</v>
      </c>
      <c r="AB191" s="49">
        <f t="shared" si="37"/>
        <v>0</v>
      </c>
      <c r="AC191" s="49">
        <v>0</v>
      </c>
      <c r="AD191" s="189">
        <v>0</v>
      </c>
      <c r="AE191" s="49">
        <f t="shared" si="42"/>
        <v>0</v>
      </c>
      <c r="AF191" s="47">
        <v>0</v>
      </c>
      <c r="AG191" s="47">
        <f t="shared" si="43"/>
        <v>0</v>
      </c>
      <c r="AH191" s="49">
        <v>0</v>
      </c>
      <c r="AI191" s="54">
        <f t="shared" si="44"/>
        <v>0</v>
      </c>
      <c r="AJ191" s="57"/>
      <c r="AK191" s="58">
        <f t="shared" si="45"/>
        <v>0</v>
      </c>
      <c r="AL191" s="59" t="s">
        <v>1573</v>
      </c>
      <c r="AM191" s="56">
        <f t="shared" si="46"/>
        <v>0</v>
      </c>
      <c r="AN191" s="56">
        <f t="shared" si="47"/>
        <v>0</v>
      </c>
    </row>
    <row r="192" spans="1:40" ht="25.5" x14ac:dyDescent="0.2">
      <c r="A192" s="45" t="s">
        <v>1056</v>
      </c>
      <c r="B192" s="44" t="s">
        <v>521</v>
      </c>
      <c r="C192" s="46" t="s">
        <v>6</v>
      </c>
      <c r="D192" s="205" t="s">
        <v>1057</v>
      </c>
      <c r="E192" s="48">
        <v>-32014800</v>
      </c>
      <c r="F192" s="50">
        <v>0</v>
      </c>
      <c r="G192" s="50">
        <v>0</v>
      </c>
      <c r="H192" s="50">
        <f t="shared" si="38"/>
        <v>0</v>
      </c>
      <c r="I192" s="50">
        <v>1.8</v>
      </c>
      <c r="J192" s="50">
        <v>1.8</v>
      </c>
      <c r="K192" s="51">
        <f t="shared" si="32"/>
        <v>0</v>
      </c>
      <c r="L192" s="52"/>
      <c r="M192" s="49">
        <f t="shared" si="33"/>
        <v>-32014800</v>
      </c>
      <c r="N192" s="53">
        <v>0</v>
      </c>
      <c r="O192" s="47">
        <f t="shared" si="34"/>
        <v>0</v>
      </c>
      <c r="P192" s="47">
        <v>0</v>
      </c>
      <c r="Q192" s="53">
        <v>0</v>
      </c>
      <c r="R192" s="47">
        <f t="shared" si="39"/>
        <v>0</v>
      </c>
      <c r="S192" s="47">
        <v>0</v>
      </c>
      <c r="T192" s="47">
        <f t="shared" si="40"/>
        <v>0</v>
      </c>
      <c r="U192" s="47">
        <v>0</v>
      </c>
      <c r="V192" s="54">
        <f t="shared" si="41"/>
        <v>0</v>
      </c>
      <c r="W192" s="52"/>
      <c r="X192" s="49">
        <f t="shared" si="35"/>
        <v>-32014800</v>
      </c>
      <c r="Y192" s="55">
        <v>0</v>
      </c>
      <c r="Z192" s="56">
        <f t="shared" si="36"/>
        <v>-32014800</v>
      </c>
      <c r="AA192" s="53">
        <v>0</v>
      </c>
      <c r="AB192" s="49">
        <f t="shared" si="37"/>
        <v>0</v>
      </c>
      <c r="AC192" s="49">
        <v>0</v>
      </c>
      <c r="AD192" s="189">
        <v>0</v>
      </c>
      <c r="AE192" s="49">
        <f t="shared" si="42"/>
        <v>0</v>
      </c>
      <c r="AF192" s="47">
        <v>0</v>
      </c>
      <c r="AG192" s="47">
        <f t="shared" si="43"/>
        <v>0</v>
      </c>
      <c r="AH192" s="49">
        <v>0</v>
      </c>
      <c r="AI192" s="54">
        <f t="shared" si="44"/>
        <v>0</v>
      </c>
      <c r="AJ192" s="57"/>
      <c r="AK192" s="58">
        <f t="shared" si="45"/>
        <v>0</v>
      </c>
      <c r="AL192" s="59" t="s">
        <v>1573</v>
      </c>
      <c r="AM192" s="56">
        <f t="shared" si="46"/>
        <v>0</v>
      </c>
      <c r="AN192" s="56">
        <f t="shared" si="47"/>
        <v>0</v>
      </c>
    </row>
    <row r="193" spans="1:40" x14ac:dyDescent="0.2">
      <c r="A193" s="45" t="s">
        <v>1058</v>
      </c>
      <c r="B193" s="44" t="s">
        <v>542</v>
      </c>
      <c r="C193" s="46" t="s">
        <v>6</v>
      </c>
      <c r="D193" s="205" t="s">
        <v>67</v>
      </c>
      <c r="E193" s="48">
        <v>-27635100</v>
      </c>
      <c r="F193" s="50">
        <v>2.4500000000000002</v>
      </c>
      <c r="G193" s="50">
        <v>0</v>
      </c>
      <c r="H193" s="50">
        <f t="shared" si="38"/>
        <v>2.4500000000000002</v>
      </c>
      <c r="I193" s="50">
        <v>0</v>
      </c>
      <c r="J193" s="50">
        <v>2.4500000000000002</v>
      </c>
      <c r="K193" s="51">
        <f t="shared" si="32"/>
        <v>0</v>
      </c>
      <c r="L193" s="52"/>
      <c r="M193" s="49">
        <f t="shared" si="33"/>
        <v>-27635100</v>
      </c>
      <c r="N193" s="53">
        <v>0</v>
      </c>
      <c r="O193" s="47">
        <f t="shared" si="34"/>
        <v>0</v>
      </c>
      <c r="P193" s="47">
        <v>12582500</v>
      </c>
      <c r="Q193" s="53">
        <v>0</v>
      </c>
      <c r="R193" s="47">
        <f t="shared" si="39"/>
        <v>0</v>
      </c>
      <c r="S193" s="47">
        <v>0</v>
      </c>
      <c r="T193" s="47">
        <f t="shared" si="40"/>
        <v>0</v>
      </c>
      <c r="U193" s="47">
        <v>0</v>
      </c>
      <c r="V193" s="54">
        <f t="shared" si="41"/>
        <v>0</v>
      </c>
      <c r="W193" s="52"/>
      <c r="X193" s="49">
        <f t="shared" si="35"/>
        <v>-27635100</v>
      </c>
      <c r="Y193" s="55">
        <v>0</v>
      </c>
      <c r="Z193" s="56">
        <f t="shared" si="36"/>
        <v>-27635100</v>
      </c>
      <c r="AA193" s="53">
        <v>0</v>
      </c>
      <c r="AB193" s="49">
        <f t="shared" si="37"/>
        <v>0</v>
      </c>
      <c r="AC193" s="49">
        <v>12582500</v>
      </c>
      <c r="AD193" s="189">
        <v>0</v>
      </c>
      <c r="AE193" s="49">
        <f t="shared" si="42"/>
        <v>0</v>
      </c>
      <c r="AF193" s="47">
        <v>0</v>
      </c>
      <c r="AG193" s="47">
        <f t="shared" si="43"/>
        <v>0</v>
      </c>
      <c r="AH193" s="49">
        <v>0</v>
      </c>
      <c r="AI193" s="54">
        <f t="shared" si="44"/>
        <v>0</v>
      </c>
      <c r="AJ193" s="57"/>
      <c r="AK193" s="58">
        <f t="shared" si="45"/>
        <v>0</v>
      </c>
      <c r="AL193" s="59" t="s">
        <v>1573</v>
      </c>
      <c r="AM193" s="56">
        <f t="shared" si="46"/>
        <v>0</v>
      </c>
      <c r="AN193" s="56">
        <f t="shared" si="47"/>
        <v>0</v>
      </c>
    </row>
    <row r="194" spans="1:40" ht="25.5" x14ac:dyDescent="0.2">
      <c r="A194" s="45" t="s">
        <v>1059</v>
      </c>
      <c r="B194" s="44" t="s">
        <v>628</v>
      </c>
      <c r="C194" s="46" t="s">
        <v>6</v>
      </c>
      <c r="D194" s="205" t="s">
        <v>1054</v>
      </c>
      <c r="E194" s="48">
        <v>15956354</v>
      </c>
      <c r="F194" s="50">
        <v>0.79</v>
      </c>
      <c r="G194" s="50">
        <v>0</v>
      </c>
      <c r="H194" s="50">
        <f t="shared" si="38"/>
        <v>0.79</v>
      </c>
      <c r="I194" s="50">
        <v>0.47</v>
      </c>
      <c r="J194" s="50">
        <v>1.26</v>
      </c>
      <c r="K194" s="51">
        <f t="shared" si="32"/>
        <v>12605.52</v>
      </c>
      <c r="L194" s="52"/>
      <c r="M194" s="49">
        <f t="shared" si="33"/>
        <v>15956354</v>
      </c>
      <c r="N194" s="53">
        <v>0</v>
      </c>
      <c r="O194" s="47">
        <f t="shared" si="34"/>
        <v>0</v>
      </c>
      <c r="P194" s="47">
        <v>-2283169</v>
      </c>
      <c r="Q194" s="53">
        <v>0</v>
      </c>
      <c r="R194" s="47">
        <f t="shared" si="39"/>
        <v>0</v>
      </c>
      <c r="S194" s="47">
        <v>0</v>
      </c>
      <c r="T194" s="47">
        <f t="shared" si="40"/>
        <v>0</v>
      </c>
      <c r="U194" s="47">
        <v>0</v>
      </c>
      <c r="V194" s="54">
        <f t="shared" si="41"/>
        <v>0</v>
      </c>
      <c r="W194" s="52"/>
      <c r="X194" s="49">
        <f t="shared" si="35"/>
        <v>15956354</v>
      </c>
      <c r="Y194" s="55">
        <v>0</v>
      </c>
      <c r="Z194" s="56">
        <f t="shared" si="36"/>
        <v>15956354</v>
      </c>
      <c r="AA194" s="53">
        <v>0</v>
      </c>
      <c r="AB194" s="49">
        <f t="shared" si="37"/>
        <v>0</v>
      </c>
      <c r="AC194" s="49">
        <v>-2283169</v>
      </c>
      <c r="AD194" s="189">
        <v>0</v>
      </c>
      <c r="AE194" s="49">
        <f t="shared" si="42"/>
        <v>0</v>
      </c>
      <c r="AF194" s="47">
        <v>0</v>
      </c>
      <c r="AG194" s="47">
        <f t="shared" si="43"/>
        <v>0</v>
      </c>
      <c r="AH194" s="49">
        <v>0</v>
      </c>
      <c r="AI194" s="54">
        <f t="shared" si="44"/>
        <v>0</v>
      </c>
      <c r="AJ194" s="57"/>
      <c r="AK194" s="58">
        <f t="shared" si="45"/>
        <v>12605.52</v>
      </c>
      <c r="AL194" s="59" t="s">
        <v>1680</v>
      </c>
      <c r="AM194" s="56">
        <f t="shared" si="46"/>
        <v>0</v>
      </c>
      <c r="AN194" s="56">
        <f t="shared" si="47"/>
        <v>12605.52</v>
      </c>
    </row>
    <row r="195" spans="1:40" x14ac:dyDescent="0.2">
      <c r="A195" s="45" t="s">
        <v>1060</v>
      </c>
      <c r="B195" s="44" t="s">
        <v>201</v>
      </c>
      <c r="C195" s="46" t="s">
        <v>6</v>
      </c>
      <c r="D195" s="205" t="s">
        <v>67</v>
      </c>
      <c r="E195" s="48">
        <v>-276566</v>
      </c>
      <c r="F195" s="50">
        <v>0</v>
      </c>
      <c r="G195" s="50">
        <v>0</v>
      </c>
      <c r="H195" s="50">
        <f t="shared" si="38"/>
        <v>0</v>
      </c>
      <c r="I195" s="50">
        <v>0</v>
      </c>
      <c r="J195" s="50">
        <v>0</v>
      </c>
      <c r="K195" s="51">
        <f t="shared" si="32"/>
        <v>0</v>
      </c>
      <c r="L195" s="52"/>
      <c r="M195" s="49">
        <f t="shared" si="33"/>
        <v>-276566</v>
      </c>
      <c r="N195" s="53">
        <v>0</v>
      </c>
      <c r="O195" s="47">
        <f t="shared" si="34"/>
        <v>0</v>
      </c>
      <c r="P195" s="47">
        <v>0</v>
      </c>
      <c r="Q195" s="53">
        <v>0</v>
      </c>
      <c r="R195" s="47">
        <f t="shared" si="39"/>
        <v>0</v>
      </c>
      <c r="S195" s="47">
        <v>0</v>
      </c>
      <c r="T195" s="47">
        <f t="shared" si="40"/>
        <v>0</v>
      </c>
      <c r="U195" s="47">
        <v>0</v>
      </c>
      <c r="V195" s="54">
        <f t="shared" si="41"/>
        <v>0</v>
      </c>
      <c r="W195" s="52"/>
      <c r="X195" s="49">
        <f t="shared" si="35"/>
        <v>-276566</v>
      </c>
      <c r="Y195" s="55">
        <v>0</v>
      </c>
      <c r="Z195" s="56">
        <f t="shared" si="36"/>
        <v>-276566</v>
      </c>
      <c r="AA195" s="53">
        <v>0</v>
      </c>
      <c r="AB195" s="49">
        <f t="shared" si="37"/>
        <v>0</v>
      </c>
      <c r="AC195" s="49">
        <v>0</v>
      </c>
      <c r="AD195" s="189">
        <v>0</v>
      </c>
      <c r="AE195" s="49">
        <f t="shared" si="42"/>
        <v>0</v>
      </c>
      <c r="AF195" s="47">
        <v>0</v>
      </c>
      <c r="AG195" s="47">
        <f t="shared" si="43"/>
        <v>0</v>
      </c>
      <c r="AH195" s="49">
        <v>0</v>
      </c>
      <c r="AI195" s="54">
        <f t="shared" si="44"/>
        <v>0</v>
      </c>
      <c r="AJ195" s="57"/>
      <c r="AK195" s="58">
        <f t="shared" si="45"/>
        <v>0</v>
      </c>
      <c r="AL195" s="59" t="s">
        <v>1573</v>
      </c>
      <c r="AM195" s="56">
        <f t="shared" si="46"/>
        <v>0</v>
      </c>
      <c r="AN195" s="56">
        <f t="shared" si="47"/>
        <v>0</v>
      </c>
    </row>
    <row r="196" spans="1:40" x14ac:dyDescent="0.2">
      <c r="A196" s="45" t="s">
        <v>1061</v>
      </c>
      <c r="B196" s="44" t="s">
        <v>585</v>
      </c>
      <c r="C196" s="46" t="s">
        <v>6</v>
      </c>
      <c r="D196" s="205" t="s">
        <v>67</v>
      </c>
      <c r="E196" s="48">
        <v>300700</v>
      </c>
      <c r="F196" s="50">
        <v>0</v>
      </c>
      <c r="G196" s="50">
        <v>0</v>
      </c>
      <c r="H196" s="50">
        <f t="shared" si="38"/>
        <v>0</v>
      </c>
      <c r="I196" s="50">
        <v>0</v>
      </c>
      <c r="J196" s="50">
        <v>0</v>
      </c>
      <c r="K196" s="51">
        <f t="shared" si="32"/>
        <v>0</v>
      </c>
      <c r="L196" s="52"/>
      <c r="M196" s="49">
        <f t="shared" si="33"/>
        <v>300700</v>
      </c>
      <c r="N196" s="53">
        <v>0</v>
      </c>
      <c r="O196" s="47">
        <f t="shared" si="34"/>
        <v>0</v>
      </c>
      <c r="P196" s="47">
        <v>0</v>
      </c>
      <c r="Q196" s="53">
        <v>0</v>
      </c>
      <c r="R196" s="47">
        <f t="shared" si="39"/>
        <v>0</v>
      </c>
      <c r="S196" s="47">
        <v>0</v>
      </c>
      <c r="T196" s="47">
        <f t="shared" si="40"/>
        <v>0</v>
      </c>
      <c r="U196" s="47">
        <v>0</v>
      </c>
      <c r="V196" s="54">
        <f t="shared" si="41"/>
        <v>0</v>
      </c>
      <c r="W196" s="52"/>
      <c r="X196" s="49">
        <f t="shared" si="35"/>
        <v>300700</v>
      </c>
      <c r="Y196" s="55">
        <v>0</v>
      </c>
      <c r="Z196" s="56">
        <f t="shared" si="36"/>
        <v>300700</v>
      </c>
      <c r="AA196" s="53">
        <v>0</v>
      </c>
      <c r="AB196" s="49">
        <f t="shared" si="37"/>
        <v>0</v>
      </c>
      <c r="AC196" s="49">
        <v>0</v>
      </c>
      <c r="AD196" s="189">
        <v>0</v>
      </c>
      <c r="AE196" s="49">
        <f t="shared" si="42"/>
        <v>0</v>
      </c>
      <c r="AF196" s="47">
        <v>0</v>
      </c>
      <c r="AG196" s="47">
        <f t="shared" si="43"/>
        <v>0</v>
      </c>
      <c r="AH196" s="49">
        <v>0</v>
      </c>
      <c r="AI196" s="54">
        <f t="shared" si="44"/>
        <v>0</v>
      </c>
      <c r="AJ196" s="57"/>
      <c r="AK196" s="58">
        <f t="shared" si="45"/>
        <v>0</v>
      </c>
      <c r="AL196" s="59" t="s">
        <v>1573</v>
      </c>
      <c r="AM196" s="56">
        <f t="shared" si="46"/>
        <v>0</v>
      </c>
      <c r="AN196" s="56">
        <f t="shared" si="47"/>
        <v>0</v>
      </c>
    </row>
    <row r="197" spans="1:40" x14ac:dyDescent="0.2">
      <c r="A197" s="45" t="s">
        <v>1062</v>
      </c>
      <c r="B197" s="44" t="s">
        <v>586</v>
      </c>
      <c r="C197" s="46" t="s">
        <v>6</v>
      </c>
      <c r="D197" s="205" t="s">
        <v>67</v>
      </c>
      <c r="E197" s="48">
        <v>4965636</v>
      </c>
      <c r="F197" s="50">
        <v>0</v>
      </c>
      <c r="G197" s="50">
        <v>0</v>
      </c>
      <c r="H197" s="50">
        <f t="shared" si="38"/>
        <v>0</v>
      </c>
      <c r="I197" s="50">
        <v>0</v>
      </c>
      <c r="J197" s="50">
        <v>0</v>
      </c>
      <c r="K197" s="51">
        <f t="shared" si="32"/>
        <v>0</v>
      </c>
      <c r="L197" s="52"/>
      <c r="M197" s="49">
        <f t="shared" si="33"/>
        <v>4965636</v>
      </c>
      <c r="N197" s="53">
        <v>0</v>
      </c>
      <c r="O197" s="47">
        <f t="shared" si="34"/>
        <v>0</v>
      </c>
      <c r="P197" s="47">
        <v>0</v>
      </c>
      <c r="Q197" s="53">
        <v>0</v>
      </c>
      <c r="R197" s="47">
        <f t="shared" si="39"/>
        <v>0</v>
      </c>
      <c r="S197" s="47">
        <v>0</v>
      </c>
      <c r="T197" s="47">
        <f t="shared" si="40"/>
        <v>0</v>
      </c>
      <c r="U197" s="47">
        <v>0</v>
      </c>
      <c r="V197" s="54">
        <f t="shared" si="41"/>
        <v>0</v>
      </c>
      <c r="W197" s="52"/>
      <c r="X197" s="49">
        <f t="shared" si="35"/>
        <v>4965636</v>
      </c>
      <c r="Y197" s="55">
        <v>0</v>
      </c>
      <c r="Z197" s="56">
        <f t="shared" si="36"/>
        <v>4965636</v>
      </c>
      <c r="AA197" s="53">
        <v>0</v>
      </c>
      <c r="AB197" s="49">
        <f t="shared" si="37"/>
        <v>0</v>
      </c>
      <c r="AC197" s="49">
        <v>0</v>
      </c>
      <c r="AD197" s="189">
        <v>0</v>
      </c>
      <c r="AE197" s="49">
        <f t="shared" si="42"/>
        <v>0</v>
      </c>
      <c r="AF197" s="47">
        <v>0</v>
      </c>
      <c r="AG197" s="47">
        <f t="shared" si="43"/>
        <v>0</v>
      </c>
      <c r="AH197" s="49">
        <v>0</v>
      </c>
      <c r="AI197" s="54">
        <f t="shared" si="44"/>
        <v>0</v>
      </c>
      <c r="AJ197" s="57"/>
      <c r="AK197" s="58">
        <f t="shared" si="45"/>
        <v>0</v>
      </c>
      <c r="AL197" s="59" t="s">
        <v>1573</v>
      </c>
      <c r="AM197" s="56">
        <f t="shared" si="46"/>
        <v>0</v>
      </c>
      <c r="AN197" s="56">
        <f t="shared" si="47"/>
        <v>0</v>
      </c>
    </row>
    <row r="198" spans="1:40" x14ac:dyDescent="0.2">
      <c r="A198" s="45" t="s">
        <v>1063</v>
      </c>
      <c r="B198" s="44" t="s">
        <v>587</v>
      </c>
      <c r="C198" s="46" t="s">
        <v>6</v>
      </c>
      <c r="D198" s="205" t="s">
        <v>67</v>
      </c>
      <c r="E198" s="48">
        <v>468635</v>
      </c>
      <c r="F198" s="50">
        <v>0</v>
      </c>
      <c r="G198" s="50">
        <v>0</v>
      </c>
      <c r="H198" s="50">
        <f t="shared" si="38"/>
        <v>0</v>
      </c>
      <c r="I198" s="50">
        <v>0</v>
      </c>
      <c r="J198" s="50">
        <v>0</v>
      </c>
      <c r="K198" s="51">
        <f t="shared" ref="K198:K261" si="48">MAX(ROUND(E198*H198/1000,2),0)</f>
        <v>0</v>
      </c>
      <c r="L198" s="52"/>
      <c r="M198" s="49">
        <f t="shared" ref="M198:M261" si="49">E198</f>
        <v>468635</v>
      </c>
      <c r="N198" s="53">
        <v>0</v>
      </c>
      <c r="O198" s="47">
        <f t="shared" ref="O198:O261" si="50">ROUND(M198*N198/1000,2)</f>
        <v>0</v>
      </c>
      <c r="P198" s="47">
        <v>0</v>
      </c>
      <c r="Q198" s="53">
        <v>0</v>
      </c>
      <c r="R198" s="47">
        <f t="shared" si="39"/>
        <v>0</v>
      </c>
      <c r="S198" s="47">
        <v>0</v>
      </c>
      <c r="T198" s="47">
        <f t="shared" si="40"/>
        <v>0</v>
      </c>
      <c r="U198" s="47">
        <v>0</v>
      </c>
      <c r="V198" s="54">
        <f t="shared" si="41"/>
        <v>0</v>
      </c>
      <c r="W198" s="52"/>
      <c r="X198" s="49">
        <f t="shared" ref="X198:X261" si="51">E198</f>
        <v>468635</v>
      </c>
      <c r="Y198" s="55">
        <v>0</v>
      </c>
      <c r="Z198" s="56">
        <f t="shared" ref="Z198:Z261" si="52">X198-Y198</f>
        <v>468635</v>
      </c>
      <c r="AA198" s="53">
        <v>0</v>
      </c>
      <c r="AB198" s="49">
        <f t="shared" ref="AB198:AB261" si="53">ROUND(Z198*AA198/1000,2)</f>
        <v>0</v>
      </c>
      <c r="AC198" s="49">
        <v>0</v>
      </c>
      <c r="AD198" s="189">
        <v>0</v>
      </c>
      <c r="AE198" s="49">
        <f t="shared" si="42"/>
        <v>0</v>
      </c>
      <c r="AF198" s="47">
        <v>0</v>
      </c>
      <c r="AG198" s="47">
        <f t="shared" si="43"/>
        <v>0</v>
      </c>
      <c r="AH198" s="49">
        <v>0</v>
      </c>
      <c r="AI198" s="54">
        <f t="shared" si="44"/>
        <v>0</v>
      </c>
      <c r="AJ198" s="57"/>
      <c r="AK198" s="58">
        <f t="shared" si="45"/>
        <v>0</v>
      </c>
      <c r="AL198" s="59" t="s">
        <v>1573</v>
      </c>
      <c r="AM198" s="56">
        <f t="shared" si="46"/>
        <v>0</v>
      </c>
      <c r="AN198" s="56">
        <f t="shared" si="47"/>
        <v>0</v>
      </c>
    </row>
    <row r="199" spans="1:40" x14ac:dyDescent="0.2">
      <c r="A199" s="45" t="s">
        <v>1064</v>
      </c>
      <c r="B199" s="44" t="s">
        <v>638</v>
      </c>
      <c r="C199" s="46" t="s">
        <v>6</v>
      </c>
      <c r="D199" s="205" t="s">
        <v>67</v>
      </c>
      <c r="E199" s="48">
        <v>53411</v>
      </c>
      <c r="F199" s="50">
        <v>0</v>
      </c>
      <c r="G199" s="50">
        <v>0</v>
      </c>
      <c r="H199" s="50">
        <f t="shared" ref="H199:H262" si="54">F199+G199</f>
        <v>0</v>
      </c>
      <c r="I199" s="50">
        <v>0</v>
      </c>
      <c r="J199" s="50">
        <v>0</v>
      </c>
      <c r="K199" s="51">
        <f t="shared" si="48"/>
        <v>0</v>
      </c>
      <c r="L199" s="52"/>
      <c r="M199" s="49">
        <f t="shared" si="49"/>
        <v>53411</v>
      </c>
      <c r="N199" s="53">
        <v>0</v>
      </c>
      <c r="O199" s="47">
        <f t="shared" si="50"/>
        <v>0</v>
      </c>
      <c r="P199" s="47">
        <v>0</v>
      </c>
      <c r="Q199" s="53">
        <v>0</v>
      </c>
      <c r="R199" s="47">
        <f t="shared" ref="R199:R262" si="55">ROUND(P199*Q199/1000,2)</f>
        <v>0</v>
      </c>
      <c r="S199" s="47">
        <v>0</v>
      </c>
      <c r="T199" s="47">
        <f t="shared" ref="T199:T262" si="56">IF(-R199&gt;0,MAX(R199,-S199),R199)</f>
        <v>0</v>
      </c>
      <c r="U199" s="47">
        <v>0</v>
      </c>
      <c r="V199" s="54">
        <f t="shared" ref="V199:V262" si="57">MAX(ROUND(O199+T199-U199,2),0)</f>
        <v>0</v>
      </c>
      <c r="W199" s="52"/>
      <c r="X199" s="49">
        <f t="shared" si="51"/>
        <v>53411</v>
      </c>
      <c r="Y199" s="55">
        <v>0</v>
      </c>
      <c r="Z199" s="56">
        <f t="shared" si="52"/>
        <v>53411</v>
      </c>
      <c r="AA199" s="53">
        <v>0</v>
      </c>
      <c r="AB199" s="49">
        <f t="shared" si="53"/>
        <v>0</v>
      </c>
      <c r="AC199" s="49">
        <v>0</v>
      </c>
      <c r="AD199" s="189">
        <v>0</v>
      </c>
      <c r="AE199" s="49">
        <f t="shared" ref="AE199:AE262" si="58">ROUND(AC199*AD199/1000,2)</f>
        <v>0</v>
      </c>
      <c r="AF199" s="47">
        <v>0</v>
      </c>
      <c r="AG199" s="47">
        <f t="shared" ref="AG199:AG262" si="59">IF(-AE199&gt;0,MAX(AE199,-AF199),AE199)</f>
        <v>0</v>
      </c>
      <c r="AH199" s="49">
        <v>0</v>
      </c>
      <c r="AI199" s="54">
        <f t="shared" ref="AI199:AI262" si="60">MAX(ROUND(AB199+AG199-AH199,2),0)</f>
        <v>0</v>
      </c>
      <c r="AJ199" s="57"/>
      <c r="AK199" s="58">
        <f t="shared" ref="AK199:AK262" si="61">AI199+V199+K199</f>
        <v>0</v>
      </c>
      <c r="AL199" s="59" t="s">
        <v>1573</v>
      </c>
      <c r="AM199" s="56">
        <f t="shared" ref="AM199:AM262" si="62">IF($AL199="Summer", $AK199, 0)</f>
        <v>0</v>
      </c>
      <c r="AN199" s="56">
        <f t="shared" ref="AN199:AN262" si="63">IF($AL199="Winter", $AK199, 0)</f>
        <v>0</v>
      </c>
    </row>
    <row r="200" spans="1:40" ht="76.5" x14ac:dyDescent="0.2">
      <c r="A200" s="45" t="s">
        <v>1065</v>
      </c>
      <c r="B200" s="44" t="s">
        <v>352</v>
      </c>
      <c r="C200" s="46" t="s">
        <v>29</v>
      </c>
      <c r="D200" s="205" t="s">
        <v>734</v>
      </c>
      <c r="E200" s="48">
        <v>40652487.5</v>
      </c>
      <c r="F200" s="50">
        <v>0</v>
      </c>
      <c r="G200" s="50">
        <v>0</v>
      </c>
      <c r="H200" s="50">
        <f t="shared" si="54"/>
        <v>0</v>
      </c>
      <c r="I200" s="50">
        <v>0</v>
      </c>
      <c r="J200" s="50">
        <v>0</v>
      </c>
      <c r="K200" s="51">
        <f t="shared" si="48"/>
        <v>0</v>
      </c>
      <c r="L200" s="52"/>
      <c r="M200" s="49">
        <f t="shared" si="49"/>
        <v>40652487.5</v>
      </c>
      <c r="N200" s="53">
        <v>0</v>
      </c>
      <c r="O200" s="47">
        <f t="shared" si="50"/>
        <v>0</v>
      </c>
      <c r="P200" s="47">
        <v>-30098049.5</v>
      </c>
      <c r="Q200" s="53">
        <v>0</v>
      </c>
      <c r="R200" s="47">
        <f t="shared" si="55"/>
        <v>0</v>
      </c>
      <c r="S200" s="47">
        <v>0</v>
      </c>
      <c r="T200" s="47">
        <f t="shared" si="56"/>
        <v>0</v>
      </c>
      <c r="U200" s="47">
        <v>0</v>
      </c>
      <c r="V200" s="54">
        <f t="shared" si="57"/>
        <v>0</v>
      </c>
      <c r="W200" s="52"/>
      <c r="X200" s="49">
        <f t="shared" si="51"/>
        <v>40652487.5</v>
      </c>
      <c r="Y200" s="55">
        <v>0</v>
      </c>
      <c r="Z200" s="56">
        <f t="shared" si="52"/>
        <v>40652487.5</v>
      </c>
      <c r="AA200" s="53">
        <v>0</v>
      </c>
      <c r="AB200" s="49">
        <f t="shared" si="53"/>
        <v>0</v>
      </c>
      <c r="AC200" s="49">
        <v>-30098049.5</v>
      </c>
      <c r="AD200" s="189">
        <v>0</v>
      </c>
      <c r="AE200" s="49">
        <f t="shared" si="58"/>
        <v>0</v>
      </c>
      <c r="AF200" s="47">
        <v>0</v>
      </c>
      <c r="AG200" s="47">
        <f t="shared" si="59"/>
        <v>0</v>
      </c>
      <c r="AH200" s="49">
        <v>0</v>
      </c>
      <c r="AI200" s="54">
        <f t="shared" si="60"/>
        <v>0</v>
      </c>
      <c r="AJ200" s="57"/>
      <c r="AK200" s="58">
        <f t="shared" si="61"/>
        <v>0</v>
      </c>
      <c r="AL200" s="59" t="s">
        <v>1573</v>
      </c>
      <c r="AM200" s="56">
        <f t="shared" si="62"/>
        <v>0</v>
      </c>
      <c r="AN200" s="56">
        <f t="shared" si="63"/>
        <v>0</v>
      </c>
    </row>
    <row r="201" spans="1:40" ht="25.5" x14ac:dyDescent="0.2">
      <c r="A201" s="45" t="s">
        <v>1066</v>
      </c>
      <c r="B201" s="44" t="s">
        <v>242</v>
      </c>
      <c r="C201" s="46" t="s">
        <v>6</v>
      </c>
      <c r="D201" s="205" t="s">
        <v>1067</v>
      </c>
      <c r="E201" s="48">
        <v>-3568944</v>
      </c>
      <c r="F201" s="50">
        <v>0</v>
      </c>
      <c r="G201" s="50">
        <v>3.7549999999999999</v>
      </c>
      <c r="H201" s="50">
        <f t="shared" si="54"/>
        <v>3.7549999999999999</v>
      </c>
      <c r="I201" s="50">
        <v>3.2450000000000001</v>
      </c>
      <c r="J201" s="50">
        <v>7</v>
      </c>
      <c r="K201" s="51">
        <f t="shared" si="48"/>
        <v>0</v>
      </c>
      <c r="L201" s="52"/>
      <c r="M201" s="49">
        <f t="shared" si="49"/>
        <v>-3568944</v>
      </c>
      <c r="N201" s="53">
        <v>1.286</v>
      </c>
      <c r="O201" s="47">
        <f t="shared" si="50"/>
        <v>-4589.66</v>
      </c>
      <c r="P201" s="47">
        <v>0</v>
      </c>
      <c r="Q201" s="53">
        <v>1.286</v>
      </c>
      <c r="R201" s="47">
        <f t="shared" si="55"/>
        <v>0</v>
      </c>
      <c r="S201" s="47">
        <v>0</v>
      </c>
      <c r="T201" s="47">
        <f t="shared" si="56"/>
        <v>0</v>
      </c>
      <c r="U201" s="47">
        <v>0</v>
      </c>
      <c r="V201" s="54">
        <f t="shared" si="57"/>
        <v>0</v>
      </c>
      <c r="W201" s="52"/>
      <c r="X201" s="49">
        <f t="shared" si="51"/>
        <v>-3568944</v>
      </c>
      <c r="Y201" s="55">
        <v>0</v>
      </c>
      <c r="Z201" s="56">
        <f t="shared" si="52"/>
        <v>-3568944</v>
      </c>
      <c r="AA201" s="53">
        <v>0</v>
      </c>
      <c r="AB201" s="49">
        <f t="shared" si="53"/>
        <v>0</v>
      </c>
      <c r="AC201" s="49">
        <v>0</v>
      </c>
      <c r="AD201" s="189">
        <v>0</v>
      </c>
      <c r="AE201" s="49">
        <f t="shared" si="58"/>
        <v>0</v>
      </c>
      <c r="AF201" s="47">
        <v>0</v>
      </c>
      <c r="AG201" s="47">
        <f t="shared" si="59"/>
        <v>0</v>
      </c>
      <c r="AH201" s="49">
        <v>0</v>
      </c>
      <c r="AI201" s="54">
        <f t="shared" si="60"/>
        <v>0</v>
      </c>
      <c r="AJ201" s="57"/>
      <c r="AK201" s="58">
        <f t="shared" si="61"/>
        <v>0</v>
      </c>
      <c r="AL201" s="59" t="s">
        <v>1573</v>
      </c>
      <c r="AM201" s="56">
        <f t="shared" si="62"/>
        <v>0</v>
      </c>
      <c r="AN201" s="56">
        <f t="shared" si="63"/>
        <v>0</v>
      </c>
    </row>
    <row r="202" spans="1:40" ht="25.5" x14ac:dyDescent="0.2">
      <c r="A202" s="45" t="s">
        <v>1068</v>
      </c>
      <c r="B202" s="44" t="s">
        <v>400</v>
      </c>
      <c r="C202" s="46" t="s">
        <v>6</v>
      </c>
      <c r="D202" s="205" t="s">
        <v>1069</v>
      </c>
      <c r="E202" s="48">
        <v>42332250</v>
      </c>
      <c r="F202" s="50">
        <v>2.2400000000000002</v>
      </c>
      <c r="G202" s="50">
        <v>0</v>
      </c>
      <c r="H202" s="50">
        <f t="shared" si="54"/>
        <v>2.2400000000000002</v>
      </c>
      <c r="I202" s="50">
        <v>2.44</v>
      </c>
      <c r="J202" s="50">
        <v>4.68</v>
      </c>
      <c r="K202" s="51">
        <f t="shared" si="48"/>
        <v>94824.24</v>
      </c>
      <c r="L202" s="52"/>
      <c r="M202" s="49">
        <f t="shared" si="49"/>
        <v>42332250</v>
      </c>
      <c r="N202" s="53">
        <v>0</v>
      </c>
      <c r="O202" s="47">
        <f t="shared" si="50"/>
        <v>0</v>
      </c>
      <c r="P202" s="47">
        <v>25708900</v>
      </c>
      <c r="Q202" s="53">
        <v>1.5</v>
      </c>
      <c r="R202" s="47">
        <f t="shared" si="55"/>
        <v>38563.35</v>
      </c>
      <c r="S202" s="47">
        <v>47799.53</v>
      </c>
      <c r="T202" s="47">
        <f t="shared" si="56"/>
        <v>38563.35</v>
      </c>
      <c r="U202" s="47">
        <v>0</v>
      </c>
      <c r="V202" s="54">
        <f t="shared" si="57"/>
        <v>38563.35</v>
      </c>
      <c r="W202" s="52"/>
      <c r="X202" s="49">
        <f t="shared" si="51"/>
        <v>42332250</v>
      </c>
      <c r="Y202" s="55">
        <v>1122600</v>
      </c>
      <c r="Z202" s="56">
        <f t="shared" si="52"/>
        <v>41209650</v>
      </c>
      <c r="AA202" s="53">
        <v>0</v>
      </c>
      <c r="AB202" s="49">
        <f t="shared" si="53"/>
        <v>0</v>
      </c>
      <c r="AC202" s="49">
        <v>25708900</v>
      </c>
      <c r="AD202" s="189">
        <v>0</v>
      </c>
      <c r="AE202" s="49">
        <f t="shared" si="58"/>
        <v>0</v>
      </c>
      <c r="AF202" s="47">
        <v>0</v>
      </c>
      <c r="AG202" s="47">
        <f t="shared" si="59"/>
        <v>0</v>
      </c>
      <c r="AH202" s="49">
        <v>0</v>
      </c>
      <c r="AI202" s="54">
        <f t="shared" si="60"/>
        <v>0</v>
      </c>
      <c r="AJ202" s="57"/>
      <c r="AK202" s="58">
        <f t="shared" si="61"/>
        <v>133387.59</v>
      </c>
      <c r="AL202" s="59" t="s">
        <v>1679</v>
      </c>
      <c r="AM202" s="56">
        <f t="shared" si="62"/>
        <v>133387.59</v>
      </c>
      <c r="AN202" s="56">
        <f t="shared" si="63"/>
        <v>0</v>
      </c>
    </row>
    <row r="203" spans="1:40" x14ac:dyDescent="0.2">
      <c r="A203" s="45" t="s">
        <v>1070</v>
      </c>
      <c r="B203" s="44" t="s">
        <v>218</v>
      </c>
      <c r="C203" s="46" t="s">
        <v>6</v>
      </c>
      <c r="D203" s="205" t="s">
        <v>217</v>
      </c>
      <c r="E203" s="48">
        <v>510677</v>
      </c>
      <c r="F203" s="50">
        <v>1.5</v>
      </c>
      <c r="G203" s="50">
        <v>0</v>
      </c>
      <c r="H203" s="50">
        <f t="shared" si="54"/>
        <v>1.5</v>
      </c>
      <c r="I203" s="50">
        <v>5.5</v>
      </c>
      <c r="J203" s="50">
        <v>7</v>
      </c>
      <c r="K203" s="51">
        <f t="shared" si="48"/>
        <v>766.02</v>
      </c>
      <c r="L203" s="52"/>
      <c r="M203" s="49">
        <f t="shared" si="49"/>
        <v>510677</v>
      </c>
      <c r="N203" s="53">
        <v>0.99919999999999998</v>
      </c>
      <c r="O203" s="47">
        <f t="shared" si="50"/>
        <v>510.27</v>
      </c>
      <c r="P203" s="47">
        <v>28361</v>
      </c>
      <c r="Q203" s="53">
        <v>1</v>
      </c>
      <c r="R203" s="47">
        <f t="shared" si="55"/>
        <v>28.36</v>
      </c>
      <c r="S203" s="47">
        <v>554.84</v>
      </c>
      <c r="T203" s="47">
        <f t="shared" si="56"/>
        <v>28.36</v>
      </c>
      <c r="U203" s="47">
        <v>0</v>
      </c>
      <c r="V203" s="54">
        <f t="shared" si="57"/>
        <v>538.63</v>
      </c>
      <c r="W203" s="52"/>
      <c r="X203" s="49">
        <f t="shared" si="51"/>
        <v>510677</v>
      </c>
      <c r="Y203" s="55">
        <v>0</v>
      </c>
      <c r="Z203" s="56">
        <f t="shared" si="52"/>
        <v>510677</v>
      </c>
      <c r="AA203" s="53">
        <v>0</v>
      </c>
      <c r="AB203" s="49">
        <f t="shared" si="53"/>
        <v>0</v>
      </c>
      <c r="AC203" s="49">
        <v>28361</v>
      </c>
      <c r="AD203" s="189">
        <v>0</v>
      </c>
      <c r="AE203" s="49">
        <f t="shared" si="58"/>
        <v>0</v>
      </c>
      <c r="AF203" s="47">
        <v>0</v>
      </c>
      <c r="AG203" s="47">
        <f t="shared" si="59"/>
        <v>0</v>
      </c>
      <c r="AH203" s="49">
        <v>0</v>
      </c>
      <c r="AI203" s="54">
        <f t="shared" si="60"/>
        <v>0</v>
      </c>
      <c r="AJ203" s="57"/>
      <c r="AK203" s="58">
        <f t="shared" si="61"/>
        <v>1304.6500000000001</v>
      </c>
      <c r="AL203" s="59" t="s">
        <v>1680</v>
      </c>
      <c r="AM203" s="56">
        <f t="shared" si="62"/>
        <v>0</v>
      </c>
      <c r="AN203" s="56">
        <f t="shared" si="63"/>
        <v>1304.6500000000001</v>
      </c>
    </row>
    <row r="204" spans="1:40" ht="38.25" x14ac:dyDescent="0.2">
      <c r="A204" s="45" t="s">
        <v>1071</v>
      </c>
      <c r="B204" s="44" t="s">
        <v>327</v>
      </c>
      <c r="C204" s="46" t="s">
        <v>6</v>
      </c>
      <c r="D204" s="205" t="s">
        <v>1072</v>
      </c>
      <c r="E204" s="48">
        <v>2087200</v>
      </c>
      <c r="F204" s="50">
        <v>8.33</v>
      </c>
      <c r="G204" s="50">
        <v>0</v>
      </c>
      <c r="H204" s="50">
        <f t="shared" si="54"/>
        <v>8.33</v>
      </c>
      <c r="I204" s="50">
        <v>0</v>
      </c>
      <c r="J204" s="50">
        <v>8.33</v>
      </c>
      <c r="K204" s="51">
        <f t="shared" si="48"/>
        <v>17386.38</v>
      </c>
      <c r="L204" s="52"/>
      <c r="M204" s="49">
        <f t="shared" si="49"/>
        <v>2087200</v>
      </c>
      <c r="N204" s="53">
        <v>0.77829999999999999</v>
      </c>
      <c r="O204" s="47">
        <f t="shared" si="50"/>
        <v>1624.47</v>
      </c>
      <c r="P204" s="47">
        <v>146500</v>
      </c>
      <c r="Q204" s="53">
        <v>0.77829999999999999</v>
      </c>
      <c r="R204" s="47">
        <f t="shared" si="55"/>
        <v>114.02</v>
      </c>
      <c r="S204" s="47">
        <v>1395.76</v>
      </c>
      <c r="T204" s="47">
        <f t="shared" si="56"/>
        <v>114.02</v>
      </c>
      <c r="U204" s="47">
        <v>0</v>
      </c>
      <c r="V204" s="54">
        <f t="shared" si="57"/>
        <v>1738.49</v>
      </c>
      <c r="W204" s="52"/>
      <c r="X204" s="49">
        <f t="shared" si="51"/>
        <v>2087200</v>
      </c>
      <c r="Y204" s="55">
        <v>0</v>
      </c>
      <c r="Z204" s="56">
        <f t="shared" si="52"/>
        <v>2087200</v>
      </c>
      <c r="AA204" s="53">
        <v>0</v>
      </c>
      <c r="AB204" s="49">
        <f t="shared" si="53"/>
        <v>0</v>
      </c>
      <c r="AC204" s="49">
        <v>146500</v>
      </c>
      <c r="AD204" s="189">
        <v>0</v>
      </c>
      <c r="AE204" s="49">
        <f t="shared" si="58"/>
        <v>0</v>
      </c>
      <c r="AF204" s="47">
        <v>0</v>
      </c>
      <c r="AG204" s="47">
        <f t="shared" si="59"/>
        <v>0</v>
      </c>
      <c r="AH204" s="49">
        <v>0</v>
      </c>
      <c r="AI204" s="54">
        <f t="shared" si="60"/>
        <v>0</v>
      </c>
      <c r="AJ204" s="57"/>
      <c r="AK204" s="58">
        <f t="shared" si="61"/>
        <v>19124.870000000003</v>
      </c>
      <c r="AL204" s="59" t="s">
        <v>1679</v>
      </c>
      <c r="AM204" s="56">
        <f t="shared" si="62"/>
        <v>19124.870000000003</v>
      </c>
      <c r="AN204" s="56">
        <f t="shared" si="63"/>
        <v>0</v>
      </c>
    </row>
    <row r="205" spans="1:40" ht="25.5" x14ac:dyDescent="0.2">
      <c r="A205" s="45" t="s">
        <v>1073</v>
      </c>
      <c r="B205" s="44" t="s">
        <v>338</v>
      </c>
      <c r="C205" s="46" t="s">
        <v>6</v>
      </c>
      <c r="D205" s="205" t="s">
        <v>1074</v>
      </c>
      <c r="E205" s="48">
        <v>7517503</v>
      </c>
      <c r="F205" s="50">
        <v>10</v>
      </c>
      <c r="G205" s="50">
        <v>0</v>
      </c>
      <c r="H205" s="50">
        <f t="shared" si="54"/>
        <v>10</v>
      </c>
      <c r="I205" s="50">
        <v>0</v>
      </c>
      <c r="J205" s="50">
        <v>10</v>
      </c>
      <c r="K205" s="51">
        <f t="shared" si="48"/>
        <v>75175.03</v>
      </c>
      <c r="L205" s="52"/>
      <c r="M205" s="49">
        <f t="shared" si="49"/>
        <v>7517503</v>
      </c>
      <c r="N205" s="53">
        <v>0</v>
      </c>
      <c r="O205" s="47">
        <f t="shared" si="50"/>
        <v>0</v>
      </c>
      <c r="P205" s="47">
        <v>1384605</v>
      </c>
      <c r="Q205" s="53">
        <v>0</v>
      </c>
      <c r="R205" s="47">
        <f t="shared" si="55"/>
        <v>0</v>
      </c>
      <c r="S205" s="47">
        <v>0</v>
      </c>
      <c r="T205" s="47">
        <f t="shared" si="56"/>
        <v>0</v>
      </c>
      <c r="U205" s="47">
        <v>0</v>
      </c>
      <c r="V205" s="54">
        <f t="shared" si="57"/>
        <v>0</v>
      </c>
      <c r="W205" s="52"/>
      <c r="X205" s="49">
        <f t="shared" si="51"/>
        <v>7517503</v>
      </c>
      <c r="Y205" s="55">
        <v>0</v>
      </c>
      <c r="Z205" s="56">
        <f t="shared" si="52"/>
        <v>7517503</v>
      </c>
      <c r="AA205" s="53">
        <v>0</v>
      </c>
      <c r="AB205" s="49">
        <f t="shared" si="53"/>
        <v>0</v>
      </c>
      <c r="AC205" s="49">
        <v>1384605</v>
      </c>
      <c r="AD205" s="189">
        <v>0</v>
      </c>
      <c r="AE205" s="49">
        <f t="shared" si="58"/>
        <v>0</v>
      </c>
      <c r="AF205" s="47">
        <v>0</v>
      </c>
      <c r="AG205" s="47">
        <f t="shared" si="59"/>
        <v>0</v>
      </c>
      <c r="AH205" s="49">
        <v>0</v>
      </c>
      <c r="AI205" s="54">
        <f t="shared" si="60"/>
        <v>0</v>
      </c>
      <c r="AJ205" s="57"/>
      <c r="AK205" s="58">
        <f t="shared" si="61"/>
        <v>75175.03</v>
      </c>
      <c r="AL205" s="59" t="s">
        <v>1680</v>
      </c>
      <c r="AM205" s="56">
        <f t="shared" si="62"/>
        <v>0</v>
      </c>
      <c r="AN205" s="56">
        <f t="shared" si="63"/>
        <v>75175.03</v>
      </c>
    </row>
    <row r="206" spans="1:40" ht="25.5" x14ac:dyDescent="0.2">
      <c r="A206" s="45" t="s">
        <v>1075</v>
      </c>
      <c r="B206" s="44" t="s">
        <v>408</v>
      </c>
      <c r="C206" s="46" t="s">
        <v>6</v>
      </c>
      <c r="D206" s="205" t="s">
        <v>1076</v>
      </c>
      <c r="E206" s="48">
        <v>3954050</v>
      </c>
      <c r="F206" s="50">
        <v>5.8</v>
      </c>
      <c r="G206" s="50">
        <v>0</v>
      </c>
      <c r="H206" s="50">
        <f t="shared" si="54"/>
        <v>5.8</v>
      </c>
      <c r="I206" s="50">
        <v>0</v>
      </c>
      <c r="J206" s="50">
        <v>5.8</v>
      </c>
      <c r="K206" s="51">
        <f t="shared" si="48"/>
        <v>22933.49</v>
      </c>
      <c r="L206" s="52"/>
      <c r="M206" s="49">
        <f t="shared" si="49"/>
        <v>3954050</v>
      </c>
      <c r="N206" s="53">
        <v>0</v>
      </c>
      <c r="O206" s="47">
        <f t="shared" si="50"/>
        <v>0</v>
      </c>
      <c r="P206" s="47">
        <v>-262440</v>
      </c>
      <c r="Q206" s="53">
        <v>0</v>
      </c>
      <c r="R206" s="47">
        <f t="shared" si="55"/>
        <v>0</v>
      </c>
      <c r="S206" s="47">
        <v>0</v>
      </c>
      <c r="T206" s="47">
        <f t="shared" si="56"/>
        <v>0</v>
      </c>
      <c r="U206" s="47">
        <v>0</v>
      </c>
      <c r="V206" s="54">
        <f t="shared" si="57"/>
        <v>0</v>
      </c>
      <c r="W206" s="52"/>
      <c r="X206" s="49">
        <f t="shared" si="51"/>
        <v>3954050</v>
      </c>
      <c r="Y206" s="55">
        <v>0</v>
      </c>
      <c r="Z206" s="56">
        <f t="shared" si="52"/>
        <v>3954050</v>
      </c>
      <c r="AA206" s="53">
        <v>0</v>
      </c>
      <c r="AB206" s="49">
        <f t="shared" si="53"/>
        <v>0</v>
      </c>
      <c r="AC206" s="49">
        <v>-262440</v>
      </c>
      <c r="AD206" s="189">
        <v>0</v>
      </c>
      <c r="AE206" s="49">
        <f t="shared" si="58"/>
        <v>0</v>
      </c>
      <c r="AF206" s="47">
        <v>0</v>
      </c>
      <c r="AG206" s="47">
        <f t="shared" si="59"/>
        <v>0</v>
      </c>
      <c r="AH206" s="49">
        <v>0</v>
      </c>
      <c r="AI206" s="54">
        <f t="shared" si="60"/>
        <v>0</v>
      </c>
      <c r="AJ206" s="57"/>
      <c r="AK206" s="58">
        <f t="shared" si="61"/>
        <v>22933.49</v>
      </c>
      <c r="AL206" s="59" t="s">
        <v>1680</v>
      </c>
      <c r="AM206" s="56">
        <f t="shared" si="62"/>
        <v>0</v>
      </c>
      <c r="AN206" s="56">
        <f t="shared" si="63"/>
        <v>22933.49</v>
      </c>
    </row>
    <row r="207" spans="1:40" x14ac:dyDescent="0.2">
      <c r="A207" s="45" t="s">
        <v>1077</v>
      </c>
      <c r="B207" s="44" t="s">
        <v>440</v>
      </c>
      <c r="C207" s="46" t="s">
        <v>6</v>
      </c>
      <c r="D207" s="205" t="s">
        <v>217</v>
      </c>
      <c r="E207" s="48">
        <v>21392075</v>
      </c>
      <c r="F207" s="50">
        <v>1.28</v>
      </c>
      <c r="G207" s="50">
        <v>1.67</v>
      </c>
      <c r="H207" s="50">
        <f t="shared" si="54"/>
        <v>2.95</v>
      </c>
      <c r="I207" s="50">
        <v>0</v>
      </c>
      <c r="J207" s="50">
        <v>2.95</v>
      </c>
      <c r="K207" s="51">
        <f t="shared" si="48"/>
        <v>63106.62</v>
      </c>
      <c r="L207" s="52"/>
      <c r="M207" s="49">
        <f t="shared" si="49"/>
        <v>21392075</v>
      </c>
      <c r="N207" s="53">
        <v>0.99590000000000001</v>
      </c>
      <c r="O207" s="47">
        <f t="shared" si="50"/>
        <v>21304.37</v>
      </c>
      <c r="P207" s="47">
        <v>0</v>
      </c>
      <c r="Q207" s="53">
        <v>1</v>
      </c>
      <c r="R207" s="47">
        <f t="shared" si="55"/>
        <v>0</v>
      </c>
      <c r="S207" s="47">
        <v>18318.580000000002</v>
      </c>
      <c r="T207" s="47">
        <f t="shared" si="56"/>
        <v>0</v>
      </c>
      <c r="U207" s="47">
        <v>0</v>
      </c>
      <c r="V207" s="54">
        <f t="shared" si="57"/>
        <v>21304.37</v>
      </c>
      <c r="W207" s="52"/>
      <c r="X207" s="49">
        <f t="shared" si="51"/>
        <v>21392075</v>
      </c>
      <c r="Y207" s="55">
        <v>0</v>
      </c>
      <c r="Z207" s="56">
        <f t="shared" si="52"/>
        <v>21392075</v>
      </c>
      <c r="AA207" s="53">
        <v>0</v>
      </c>
      <c r="AB207" s="49">
        <f t="shared" si="53"/>
        <v>0</v>
      </c>
      <c r="AC207" s="49">
        <v>0</v>
      </c>
      <c r="AD207" s="189">
        <v>0</v>
      </c>
      <c r="AE207" s="49">
        <f t="shared" si="58"/>
        <v>0</v>
      </c>
      <c r="AF207" s="47">
        <v>0</v>
      </c>
      <c r="AG207" s="47">
        <f t="shared" si="59"/>
        <v>0</v>
      </c>
      <c r="AH207" s="49">
        <v>0</v>
      </c>
      <c r="AI207" s="54">
        <f t="shared" si="60"/>
        <v>0</v>
      </c>
      <c r="AJ207" s="57"/>
      <c r="AK207" s="58">
        <f t="shared" si="61"/>
        <v>84410.99</v>
      </c>
      <c r="AL207" s="59" t="s">
        <v>1679</v>
      </c>
      <c r="AM207" s="56">
        <f t="shared" si="62"/>
        <v>84410.99</v>
      </c>
      <c r="AN207" s="56">
        <f t="shared" si="63"/>
        <v>0</v>
      </c>
    </row>
    <row r="208" spans="1:40" x14ac:dyDescent="0.2">
      <c r="A208" s="45" t="s">
        <v>1078</v>
      </c>
      <c r="B208" s="44" t="s">
        <v>507</v>
      </c>
      <c r="C208" s="46" t="s">
        <v>6</v>
      </c>
      <c r="D208" s="205" t="s">
        <v>217</v>
      </c>
      <c r="E208" s="48">
        <v>4833516</v>
      </c>
      <c r="F208" s="50">
        <v>5.68</v>
      </c>
      <c r="G208" s="50">
        <v>0</v>
      </c>
      <c r="H208" s="50">
        <f t="shared" si="54"/>
        <v>5.68</v>
      </c>
      <c r="I208" s="50">
        <v>1.32</v>
      </c>
      <c r="J208" s="50">
        <v>7</v>
      </c>
      <c r="K208" s="51">
        <f t="shared" si="48"/>
        <v>27454.37</v>
      </c>
      <c r="L208" s="52"/>
      <c r="M208" s="49">
        <f t="shared" si="49"/>
        <v>4833516</v>
      </c>
      <c r="N208" s="53">
        <v>0.98880000000000001</v>
      </c>
      <c r="O208" s="47">
        <f t="shared" si="50"/>
        <v>4779.38</v>
      </c>
      <c r="P208" s="47">
        <v>0</v>
      </c>
      <c r="Q208" s="53">
        <v>0.9919</v>
      </c>
      <c r="R208" s="47">
        <f t="shared" si="55"/>
        <v>0</v>
      </c>
      <c r="S208" s="47">
        <v>4186.2299999999996</v>
      </c>
      <c r="T208" s="47">
        <f t="shared" si="56"/>
        <v>0</v>
      </c>
      <c r="U208" s="47">
        <v>0</v>
      </c>
      <c r="V208" s="54">
        <f t="shared" si="57"/>
        <v>4779.38</v>
      </c>
      <c r="W208" s="52"/>
      <c r="X208" s="49">
        <f t="shared" si="51"/>
        <v>4833516</v>
      </c>
      <c r="Y208" s="55">
        <v>0</v>
      </c>
      <c r="Z208" s="56">
        <f t="shared" si="52"/>
        <v>4833516</v>
      </c>
      <c r="AA208" s="53">
        <v>0</v>
      </c>
      <c r="AB208" s="49">
        <f t="shared" si="53"/>
        <v>0</v>
      </c>
      <c r="AC208" s="49">
        <v>0</v>
      </c>
      <c r="AD208" s="189">
        <v>0</v>
      </c>
      <c r="AE208" s="49">
        <f t="shared" si="58"/>
        <v>0</v>
      </c>
      <c r="AF208" s="47">
        <v>0</v>
      </c>
      <c r="AG208" s="47">
        <f t="shared" si="59"/>
        <v>0</v>
      </c>
      <c r="AH208" s="49">
        <v>0</v>
      </c>
      <c r="AI208" s="54">
        <f t="shared" si="60"/>
        <v>0</v>
      </c>
      <c r="AJ208" s="57"/>
      <c r="AK208" s="58">
        <f t="shared" si="61"/>
        <v>32233.75</v>
      </c>
      <c r="AL208" s="59" t="s">
        <v>1679</v>
      </c>
      <c r="AM208" s="56">
        <f t="shared" si="62"/>
        <v>32233.75</v>
      </c>
      <c r="AN208" s="56">
        <f t="shared" si="63"/>
        <v>0</v>
      </c>
    </row>
    <row r="209" spans="1:40" ht="38.25" x14ac:dyDescent="0.2">
      <c r="A209" s="45" t="s">
        <v>1079</v>
      </c>
      <c r="B209" s="44" t="s">
        <v>608</v>
      </c>
      <c r="C209" s="46" t="s">
        <v>6</v>
      </c>
      <c r="D209" s="205" t="s">
        <v>1080</v>
      </c>
      <c r="E209" s="48">
        <v>1571545</v>
      </c>
      <c r="F209" s="50">
        <v>0</v>
      </c>
      <c r="G209" s="50">
        <v>1.89</v>
      </c>
      <c r="H209" s="50">
        <f t="shared" si="54"/>
        <v>1.89</v>
      </c>
      <c r="I209" s="50">
        <v>2.06</v>
      </c>
      <c r="J209" s="50">
        <v>3.95</v>
      </c>
      <c r="K209" s="51">
        <f t="shared" si="48"/>
        <v>2970.22</v>
      </c>
      <c r="L209" s="52"/>
      <c r="M209" s="49">
        <f t="shared" si="49"/>
        <v>1571545</v>
      </c>
      <c r="N209" s="53">
        <v>0</v>
      </c>
      <c r="O209" s="47">
        <f t="shared" si="50"/>
        <v>0</v>
      </c>
      <c r="P209" s="47">
        <v>-3100</v>
      </c>
      <c r="Q209" s="53">
        <v>0</v>
      </c>
      <c r="R209" s="47">
        <f t="shared" si="55"/>
        <v>0</v>
      </c>
      <c r="S209" s="47">
        <v>0</v>
      </c>
      <c r="T209" s="47">
        <f t="shared" si="56"/>
        <v>0</v>
      </c>
      <c r="U209" s="47">
        <v>0</v>
      </c>
      <c r="V209" s="54">
        <f t="shared" si="57"/>
        <v>0</v>
      </c>
      <c r="W209" s="52"/>
      <c r="X209" s="49">
        <f t="shared" si="51"/>
        <v>1571545</v>
      </c>
      <c r="Y209" s="55">
        <v>0</v>
      </c>
      <c r="Z209" s="56">
        <f t="shared" si="52"/>
        <v>1571545</v>
      </c>
      <c r="AA209" s="53">
        <v>0</v>
      </c>
      <c r="AB209" s="49">
        <f t="shared" si="53"/>
        <v>0</v>
      </c>
      <c r="AC209" s="49">
        <v>-3100</v>
      </c>
      <c r="AD209" s="189">
        <v>0</v>
      </c>
      <c r="AE209" s="49">
        <f t="shared" si="58"/>
        <v>0</v>
      </c>
      <c r="AF209" s="47">
        <v>0</v>
      </c>
      <c r="AG209" s="47">
        <f t="shared" si="59"/>
        <v>0</v>
      </c>
      <c r="AH209" s="49">
        <v>0</v>
      </c>
      <c r="AI209" s="54">
        <f t="shared" si="60"/>
        <v>0</v>
      </c>
      <c r="AJ209" s="57"/>
      <c r="AK209" s="58">
        <f t="shared" si="61"/>
        <v>2970.22</v>
      </c>
      <c r="AL209" s="59" t="s">
        <v>1680</v>
      </c>
      <c r="AM209" s="56">
        <f t="shared" si="62"/>
        <v>0</v>
      </c>
      <c r="AN209" s="56">
        <f t="shared" si="63"/>
        <v>2970.22</v>
      </c>
    </row>
    <row r="210" spans="1:40" ht="25.5" x14ac:dyDescent="0.2">
      <c r="A210" s="45" t="s">
        <v>1081</v>
      </c>
      <c r="B210" s="44" t="s">
        <v>651</v>
      </c>
      <c r="C210" s="46" t="s">
        <v>6</v>
      </c>
      <c r="D210" s="205" t="s">
        <v>1069</v>
      </c>
      <c r="E210" s="48">
        <v>1528447</v>
      </c>
      <c r="F210" s="50">
        <v>0</v>
      </c>
      <c r="G210" s="50">
        <v>6.5</v>
      </c>
      <c r="H210" s="50">
        <f t="shared" si="54"/>
        <v>6.5</v>
      </c>
      <c r="I210" s="50">
        <v>0.5</v>
      </c>
      <c r="J210" s="50">
        <v>7</v>
      </c>
      <c r="K210" s="51">
        <f t="shared" si="48"/>
        <v>9934.91</v>
      </c>
      <c r="L210" s="52"/>
      <c r="M210" s="49">
        <f t="shared" si="49"/>
        <v>1528447</v>
      </c>
      <c r="N210" s="53">
        <v>0</v>
      </c>
      <c r="O210" s="47">
        <f t="shared" si="50"/>
        <v>0</v>
      </c>
      <c r="P210" s="47">
        <v>-798020</v>
      </c>
      <c r="Q210" s="53">
        <v>0</v>
      </c>
      <c r="R210" s="47">
        <f t="shared" si="55"/>
        <v>0</v>
      </c>
      <c r="S210" s="47">
        <v>0</v>
      </c>
      <c r="T210" s="47">
        <f t="shared" si="56"/>
        <v>0</v>
      </c>
      <c r="U210" s="47">
        <v>0</v>
      </c>
      <c r="V210" s="54">
        <f t="shared" si="57"/>
        <v>0</v>
      </c>
      <c r="W210" s="52"/>
      <c r="X210" s="49">
        <f t="shared" si="51"/>
        <v>1528447</v>
      </c>
      <c r="Y210" s="55">
        <v>916612.5</v>
      </c>
      <c r="Z210" s="56">
        <f t="shared" si="52"/>
        <v>611834.5</v>
      </c>
      <c r="AA210" s="53">
        <v>0</v>
      </c>
      <c r="AB210" s="49">
        <f t="shared" si="53"/>
        <v>0</v>
      </c>
      <c r="AC210" s="49">
        <v>-798020</v>
      </c>
      <c r="AD210" s="189">
        <v>0</v>
      </c>
      <c r="AE210" s="49">
        <f t="shared" si="58"/>
        <v>0</v>
      </c>
      <c r="AF210" s="47">
        <v>0</v>
      </c>
      <c r="AG210" s="47">
        <f t="shared" si="59"/>
        <v>0</v>
      </c>
      <c r="AH210" s="49">
        <v>0</v>
      </c>
      <c r="AI210" s="54">
        <f t="shared" si="60"/>
        <v>0</v>
      </c>
      <c r="AJ210" s="57"/>
      <c r="AK210" s="58">
        <f t="shared" si="61"/>
        <v>9934.91</v>
      </c>
      <c r="AL210" s="59" t="s">
        <v>1679</v>
      </c>
      <c r="AM210" s="56">
        <f t="shared" si="62"/>
        <v>9934.91</v>
      </c>
      <c r="AN210" s="56">
        <f t="shared" si="63"/>
        <v>0</v>
      </c>
    </row>
    <row r="211" spans="1:40" ht="25.5" x14ac:dyDescent="0.2">
      <c r="A211" s="45" t="s">
        <v>1082</v>
      </c>
      <c r="B211" s="44" t="s">
        <v>655</v>
      </c>
      <c r="C211" s="46" t="s">
        <v>6</v>
      </c>
      <c r="D211" s="205" t="s">
        <v>1083</v>
      </c>
      <c r="E211" s="48">
        <v>-1318242.5</v>
      </c>
      <c r="F211" s="50">
        <v>7.45</v>
      </c>
      <c r="G211" s="50">
        <v>0</v>
      </c>
      <c r="H211" s="50">
        <f t="shared" si="54"/>
        <v>7.45</v>
      </c>
      <c r="I211" s="50">
        <v>0</v>
      </c>
      <c r="J211" s="50">
        <v>7.45</v>
      </c>
      <c r="K211" s="51">
        <f t="shared" si="48"/>
        <v>0</v>
      </c>
      <c r="L211" s="52"/>
      <c r="M211" s="49">
        <f t="shared" si="49"/>
        <v>-1318242.5</v>
      </c>
      <c r="N211" s="53">
        <v>0.98070000000000002</v>
      </c>
      <c r="O211" s="47">
        <f t="shared" si="50"/>
        <v>-1292.8</v>
      </c>
      <c r="P211" s="47">
        <v>0</v>
      </c>
      <c r="Q211" s="53">
        <v>0.98070000000000002</v>
      </c>
      <c r="R211" s="47">
        <f t="shared" si="55"/>
        <v>0</v>
      </c>
      <c r="S211" s="47">
        <v>0</v>
      </c>
      <c r="T211" s="47">
        <f t="shared" si="56"/>
        <v>0</v>
      </c>
      <c r="U211" s="47">
        <v>0</v>
      </c>
      <c r="V211" s="54">
        <f t="shared" si="57"/>
        <v>0</v>
      </c>
      <c r="W211" s="52"/>
      <c r="X211" s="49">
        <f t="shared" si="51"/>
        <v>-1318242.5</v>
      </c>
      <c r="Y211" s="55">
        <v>0</v>
      </c>
      <c r="Z211" s="56">
        <f t="shared" si="52"/>
        <v>-1318242.5</v>
      </c>
      <c r="AA211" s="53">
        <v>0</v>
      </c>
      <c r="AB211" s="49">
        <f t="shared" si="53"/>
        <v>0</v>
      </c>
      <c r="AC211" s="49">
        <v>0</v>
      </c>
      <c r="AD211" s="189">
        <v>0</v>
      </c>
      <c r="AE211" s="49">
        <f t="shared" si="58"/>
        <v>0</v>
      </c>
      <c r="AF211" s="47">
        <v>0</v>
      </c>
      <c r="AG211" s="47">
        <f t="shared" si="59"/>
        <v>0</v>
      </c>
      <c r="AH211" s="49">
        <v>0</v>
      </c>
      <c r="AI211" s="54">
        <f t="shared" si="60"/>
        <v>0</v>
      </c>
      <c r="AJ211" s="57"/>
      <c r="AK211" s="58">
        <f t="shared" si="61"/>
        <v>0</v>
      </c>
      <c r="AL211" s="59" t="s">
        <v>1573</v>
      </c>
      <c r="AM211" s="56">
        <f t="shared" si="62"/>
        <v>0</v>
      </c>
      <c r="AN211" s="56">
        <f t="shared" si="63"/>
        <v>0</v>
      </c>
    </row>
    <row r="212" spans="1:40" x14ac:dyDescent="0.2">
      <c r="A212" s="45" t="s">
        <v>1084</v>
      </c>
      <c r="B212" s="44" t="s">
        <v>673</v>
      </c>
      <c r="C212" s="46" t="s">
        <v>6</v>
      </c>
      <c r="D212" s="205" t="s">
        <v>217</v>
      </c>
      <c r="E212" s="48">
        <v>2144661</v>
      </c>
      <c r="F212" s="50">
        <v>3.3</v>
      </c>
      <c r="G212" s="50">
        <v>4.54</v>
      </c>
      <c r="H212" s="50">
        <f t="shared" si="54"/>
        <v>7.84</v>
      </c>
      <c r="I212" s="50">
        <v>0</v>
      </c>
      <c r="J212" s="50">
        <v>7.84</v>
      </c>
      <c r="K212" s="51">
        <f t="shared" si="48"/>
        <v>16814.14</v>
      </c>
      <c r="L212" s="52"/>
      <c r="M212" s="49">
        <f t="shared" si="49"/>
        <v>2144661</v>
      </c>
      <c r="N212" s="53">
        <v>0</v>
      </c>
      <c r="O212" s="47">
        <f t="shared" si="50"/>
        <v>0</v>
      </c>
      <c r="P212" s="47">
        <v>-310780</v>
      </c>
      <c r="Q212" s="53">
        <v>0</v>
      </c>
      <c r="R212" s="47">
        <f t="shared" si="55"/>
        <v>0</v>
      </c>
      <c r="S212" s="47">
        <v>0</v>
      </c>
      <c r="T212" s="47">
        <f t="shared" si="56"/>
        <v>0</v>
      </c>
      <c r="U212" s="47">
        <v>0</v>
      </c>
      <c r="V212" s="54">
        <f t="shared" si="57"/>
        <v>0</v>
      </c>
      <c r="W212" s="52"/>
      <c r="X212" s="49">
        <f t="shared" si="51"/>
        <v>2144661</v>
      </c>
      <c r="Y212" s="55">
        <v>595350</v>
      </c>
      <c r="Z212" s="56">
        <f t="shared" si="52"/>
        <v>1549311</v>
      </c>
      <c r="AA212" s="53">
        <v>0.74670000000000003</v>
      </c>
      <c r="AB212" s="49">
        <f t="shared" si="53"/>
        <v>1156.8699999999999</v>
      </c>
      <c r="AC212" s="49">
        <v>-310780</v>
      </c>
      <c r="AD212" s="189">
        <v>0.75</v>
      </c>
      <c r="AE212" s="49">
        <f t="shared" si="58"/>
        <v>-233.09</v>
      </c>
      <c r="AF212" s="47">
        <v>1767.37</v>
      </c>
      <c r="AG212" s="47">
        <f t="shared" si="59"/>
        <v>-233.09</v>
      </c>
      <c r="AH212" s="49">
        <v>61.58</v>
      </c>
      <c r="AI212" s="54">
        <f t="shared" si="60"/>
        <v>862.2</v>
      </c>
      <c r="AJ212" s="57"/>
      <c r="AK212" s="58">
        <f t="shared" si="61"/>
        <v>17676.34</v>
      </c>
      <c r="AL212" s="59" t="s">
        <v>1679</v>
      </c>
      <c r="AM212" s="56">
        <f t="shared" si="62"/>
        <v>17676.34</v>
      </c>
      <c r="AN212" s="56">
        <f t="shared" si="63"/>
        <v>0</v>
      </c>
    </row>
    <row r="213" spans="1:40" x14ac:dyDescent="0.2">
      <c r="A213" s="45" t="s">
        <v>1085</v>
      </c>
      <c r="B213" s="44" t="s">
        <v>356</v>
      </c>
      <c r="C213" s="46" t="s">
        <v>6</v>
      </c>
      <c r="D213" s="205" t="s">
        <v>94</v>
      </c>
      <c r="E213" s="48">
        <v>8823988</v>
      </c>
      <c r="F213" s="50">
        <v>0</v>
      </c>
      <c r="G213" s="50">
        <v>7.72</v>
      </c>
      <c r="H213" s="50">
        <f t="shared" si="54"/>
        <v>7.72</v>
      </c>
      <c r="I213" s="50">
        <v>0</v>
      </c>
      <c r="J213" s="50">
        <v>7.72</v>
      </c>
      <c r="K213" s="51">
        <f t="shared" si="48"/>
        <v>68121.19</v>
      </c>
      <c r="L213" s="52"/>
      <c r="M213" s="49">
        <f t="shared" si="49"/>
        <v>8823988</v>
      </c>
      <c r="N213" s="53">
        <v>0</v>
      </c>
      <c r="O213" s="47">
        <f t="shared" si="50"/>
        <v>0</v>
      </c>
      <c r="P213" s="47">
        <v>10446103</v>
      </c>
      <c r="Q213" s="53">
        <v>0</v>
      </c>
      <c r="R213" s="47">
        <f t="shared" si="55"/>
        <v>0</v>
      </c>
      <c r="S213" s="47">
        <v>0</v>
      </c>
      <c r="T213" s="47">
        <f t="shared" si="56"/>
        <v>0</v>
      </c>
      <c r="U213" s="47">
        <v>0</v>
      </c>
      <c r="V213" s="54">
        <f t="shared" si="57"/>
        <v>0</v>
      </c>
      <c r="W213" s="52"/>
      <c r="X213" s="49">
        <f t="shared" si="51"/>
        <v>8823988</v>
      </c>
      <c r="Y213" s="55">
        <v>0</v>
      </c>
      <c r="Z213" s="56">
        <f t="shared" si="52"/>
        <v>8823988</v>
      </c>
      <c r="AA213" s="53">
        <v>0</v>
      </c>
      <c r="AB213" s="49">
        <f t="shared" si="53"/>
        <v>0</v>
      </c>
      <c r="AC213" s="49">
        <v>10446103</v>
      </c>
      <c r="AD213" s="189">
        <v>0</v>
      </c>
      <c r="AE213" s="49">
        <f t="shared" si="58"/>
        <v>0</v>
      </c>
      <c r="AF213" s="47">
        <v>0</v>
      </c>
      <c r="AG213" s="47">
        <f t="shared" si="59"/>
        <v>0</v>
      </c>
      <c r="AH213" s="49">
        <v>0</v>
      </c>
      <c r="AI213" s="54">
        <f t="shared" si="60"/>
        <v>0</v>
      </c>
      <c r="AJ213" s="57"/>
      <c r="AK213" s="58">
        <f t="shared" si="61"/>
        <v>68121.19</v>
      </c>
      <c r="AL213" s="59" t="s">
        <v>1679</v>
      </c>
      <c r="AM213" s="56">
        <f t="shared" si="62"/>
        <v>68121.19</v>
      </c>
      <c r="AN213" s="56">
        <f t="shared" si="63"/>
        <v>0</v>
      </c>
    </row>
    <row r="214" spans="1:40" ht="25.5" x14ac:dyDescent="0.2">
      <c r="A214" s="45" t="s">
        <v>1086</v>
      </c>
      <c r="B214" s="44" t="s">
        <v>524</v>
      </c>
      <c r="C214" s="46" t="s">
        <v>6</v>
      </c>
      <c r="D214" s="205" t="s">
        <v>1087</v>
      </c>
      <c r="E214" s="48">
        <v>36500</v>
      </c>
      <c r="F214" s="50">
        <v>0</v>
      </c>
      <c r="G214" s="50">
        <v>0</v>
      </c>
      <c r="H214" s="50">
        <f t="shared" si="54"/>
        <v>0</v>
      </c>
      <c r="I214" s="50">
        <v>0</v>
      </c>
      <c r="J214" s="50">
        <v>0</v>
      </c>
      <c r="K214" s="51">
        <f t="shared" si="48"/>
        <v>0</v>
      </c>
      <c r="L214" s="52"/>
      <c r="M214" s="49">
        <f t="shared" si="49"/>
        <v>36500</v>
      </c>
      <c r="N214" s="53">
        <v>0</v>
      </c>
      <c r="O214" s="47">
        <f t="shared" si="50"/>
        <v>0</v>
      </c>
      <c r="P214" s="47">
        <v>5000</v>
      </c>
      <c r="Q214" s="53">
        <v>0</v>
      </c>
      <c r="R214" s="47">
        <f t="shared" si="55"/>
        <v>0</v>
      </c>
      <c r="S214" s="47">
        <v>0</v>
      </c>
      <c r="T214" s="47">
        <f t="shared" si="56"/>
        <v>0</v>
      </c>
      <c r="U214" s="47">
        <v>0</v>
      </c>
      <c r="V214" s="54">
        <f t="shared" si="57"/>
        <v>0</v>
      </c>
      <c r="W214" s="52"/>
      <c r="X214" s="49">
        <f t="shared" si="51"/>
        <v>36500</v>
      </c>
      <c r="Y214" s="55">
        <v>0</v>
      </c>
      <c r="Z214" s="56">
        <f t="shared" si="52"/>
        <v>36500</v>
      </c>
      <c r="AA214" s="53">
        <v>0</v>
      </c>
      <c r="AB214" s="49">
        <f t="shared" si="53"/>
        <v>0</v>
      </c>
      <c r="AC214" s="49">
        <v>5000</v>
      </c>
      <c r="AD214" s="189">
        <v>0</v>
      </c>
      <c r="AE214" s="49">
        <f t="shared" si="58"/>
        <v>0</v>
      </c>
      <c r="AF214" s="47">
        <v>0</v>
      </c>
      <c r="AG214" s="47">
        <f t="shared" si="59"/>
        <v>0</v>
      </c>
      <c r="AH214" s="49">
        <v>0</v>
      </c>
      <c r="AI214" s="54">
        <f t="shared" si="60"/>
        <v>0</v>
      </c>
      <c r="AJ214" s="57"/>
      <c r="AK214" s="58">
        <f t="shared" si="61"/>
        <v>0</v>
      </c>
      <c r="AL214" s="59" t="s">
        <v>1573</v>
      </c>
      <c r="AM214" s="56">
        <f t="shared" si="62"/>
        <v>0</v>
      </c>
      <c r="AN214" s="56">
        <f t="shared" si="63"/>
        <v>0</v>
      </c>
    </row>
    <row r="215" spans="1:40" ht="25.5" x14ac:dyDescent="0.2">
      <c r="A215" s="45" t="s">
        <v>1088</v>
      </c>
      <c r="B215" s="44" t="s">
        <v>95</v>
      </c>
      <c r="C215" s="46" t="s">
        <v>6</v>
      </c>
      <c r="D215" s="205" t="s">
        <v>1089</v>
      </c>
      <c r="E215" s="48">
        <v>5946000</v>
      </c>
      <c r="F215" s="50">
        <v>3.36</v>
      </c>
      <c r="G215" s="50">
        <v>3.64</v>
      </c>
      <c r="H215" s="50">
        <f t="shared" si="54"/>
        <v>7</v>
      </c>
      <c r="I215" s="50">
        <v>0</v>
      </c>
      <c r="J215" s="50">
        <v>7</v>
      </c>
      <c r="K215" s="51">
        <f t="shared" si="48"/>
        <v>41622</v>
      </c>
      <c r="L215" s="52"/>
      <c r="M215" s="49">
        <f t="shared" si="49"/>
        <v>5946000</v>
      </c>
      <c r="N215" s="53">
        <v>0</v>
      </c>
      <c r="O215" s="47">
        <f t="shared" si="50"/>
        <v>0</v>
      </c>
      <c r="P215" s="47">
        <v>10500</v>
      </c>
      <c r="Q215" s="53">
        <v>0</v>
      </c>
      <c r="R215" s="47">
        <f t="shared" si="55"/>
        <v>0</v>
      </c>
      <c r="S215" s="47">
        <v>0</v>
      </c>
      <c r="T215" s="47">
        <f t="shared" si="56"/>
        <v>0</v>
      </c>
      <c r="U215" s="47">
        <v>0</v>
      </c>
      <c r="V215" s="54">
        <f t="shared" si="57"/>
        <v>0</v>
      </c>
      <c r="W215" s="52"/>
      <c r="X215" s="49">
        <f t="shared" si="51"/>
        <v>5946000</v>
      </c>
      <c r="Y215" s="55">
        <v>153000</v>
      </c>
      <c r="Z215" s="56">
        <f t="shared" si="52"/>
        <v>5793000</v>
      </c>
      <c r="AA215" s="53">
        <v>0</v>
      </c>
      <c r="AB215" s="49">
        <f t="shared" si="53"/>
        <v>0</v>
      </c>
      <c r="AC215" s="49">
        <v>10500</v>
      </c>
      <c r="AD215" s="189">
        <v>0</v>
      </c>
      <c r="AE215" s="49">
        <f t="shared" si="58"/>
        <v>0</v>
      </c>
      <c r="AF215" s="47">
        <v>0</v>
      </c>
      <c r="AG215" s="47">
        <f t="shared" si="59"/>
        <v>0</v>
      </c>
      <c r="AH215" s="49">
        <v>0</v>
      </c>
      <c r="AI215" s="54">
        <f t="shared" si="60"/>
        <v>0</v>
      </c>
      <c r="AJ215" s="57"/>
      <c r="AK215" s="58">
        <f t="shared" si="61"/>
        <v>41622</v>
      </c>
      <c r="AL215" s="59" t="s">
        <v>1679</v>
      </c>
      <c r="AM215" s="56">
        <f t="shared" si="62"/>
        <v>41622</v>
      </c>
      <c r="AN215" s="56">
        <f t="shared" si="63"/>
        <v>0</v>
      </c>
    </row>
    <row r="216" spans="1:40" ht="25.5" x14ac:dyDescent="0.2">
      <c r="A216" s="45" t="s">
        <v>1090</v>
      </c>
      <c r="B216" s="44" t="s">
        <v>396</v>
      </c>
      <c r="C216" s="46" t="s">
        <v>6</v>
      </c>
      <c r="D216" s="205" t="s">
        <v>1091</v>
      </c>
      <c r="E216" s="48">
        <v>-1266745</v>
      </c>
      <c r="F216" s="50">
        <v>4.1067</v>
      </c>
      <c r="G216" s="50">
        <v>2.8933</v>
      </c>
      <c r="H216" s="50">
        <f t="shared" si="54"/>
        <v>7</v>
      </c>
      <c r="I216" s="50">
        <v>0</v>
      </c>
      <c r="J216" s="50">
        <v>7</v>
      </c>
      <c r="K216" s="51">
        <f t="shared" si="48"/>
        <v>0</v>
      </c>
      <c r="L216" s="52"/>
      <c r="M216" s="49">
        <f t="shared" si="49"/>
        <v>-1266745</v>
      </c>
      <c r="N216" s="53">
        <v>0</v>
      </c>
      <c r="O216" s="47">
        <f t="shared" si="50"/>
        <v>0</v>
      </c>
      <c r="P216" s="47">
        <v>5831366</v>
      </c>
      <c r="Q216" s="53">
        <v>0</v>
      </c>
      <c r="R216" s="47">
        <f t="shared" si="55"/>
        <v>0</v>
      </c>
      <c r="S216" s="47">
        <v>0</v>
      </c>
      <c r="T216" s="47">
        <f t="shared" si="56"/>
        <v>0</v>
      </c>
      <c r="U216" s="47">
        <v>0</v>
      </c>
      <c r="V216" s="54">
        <f t="shared" si="57"/>
        <v>0</v>
      </c>
      <c r="W216" s="52"/>
      <c r="X216" s="49">
        <f t="shared" si="51"/>
        <v>-1266745</v>
      </c>
      <c r="Y216" s="55">
        <v>1806000</v>
      </c>
      <c r="Z216" s="56">
        <f t="shared" si="52"/>
        <v>-3072745</v>
      </c>
      <c r="AA216" s="53">
        <v>0</v>
      </c>
      <c r="AB216" s="49">
        <f t="shared" si="53"/>
        <v>0</v>
      </c>
      <c r="AC216" s="49">
        <v>5598017</v>
      </c>
      <c r="AD216" s="189">
        <v>0</v>
      </c>
      <c r="AE216" s="49">
        <f t="shared" si="58"/>
        <v>0</v>
      </c>
      <c r="AF216" s="47">
        <v>0</v>
      </c>
      <c r="AG216" s="47">
        <f t="shared" si="59"/>
        <v>0</v>
      </c>
      <c r="AH216" s="49">
        <v>0</v>
      </c>
      <c r="AI216" s="54">
        <f t="shared" si="60"/>
        <v>0</v>
      </c>
      <c r="AJ216" s="57"/>
      <c r="AK216" s="58">
        <f t="shared" si="61"/>
        <v>0</v>
      </c>
      <c r="AL216" s="59" t="s">
        <v>1573</v>
      </c>
      <c r="AM216" s="56">
        <f t="shared" si="62"/>
        <v>0</v>
      </c>
      <c r="AN216" s="56">
        <f t="shared" si="63"/>
        <v>0</v>
      </c>
    </row>
    <row r="217" spans="1:40" ht="25.5" x14ac:dyDescent="0.2">
      <c r="A217" s="45" t="s">
        <v>1092</v>
      </c>
      <c r="B217" s="44" t="s">
        <v>545</v>
      </c>
      <c r="C217" s="46" t="s">
        <v>6</v>
      </c>
      <c r="D217" s="205" t="s">
        <v>1093</v>
      </c>
      <c r="E217" s="48">
        <v>4103708</v>
      </c>
      <c r="F217" s="50">
        <v>0.99</v>
      </c>
      <c r="G217" s="50">
        <v>6.36</v>
      </c>
      <c r="H217" s="50">
        <f t="shared" si="54"/>
        <v>7.3500000000000005</v>
      </c>
      <c r="I217" s="50">
        <v>0</v>
      </c>
      <c r="J217" s="50">
        <v>7.3500000000000005</v>
      </c>
      <c r="K217" s="51">
        <f t="shared" si="48"/>
        <v>30162.25</v>
      </c>
      <c r="L217" s="52"/>
      <c r="M217" s="49">
        <f t="shared" si="49"/>
        <v>4103708</v>
      </c>
      <c r="N217" s="53">
        <v>0</v>
      </c>
      <c r="O217" s="47">
        <f t="shared" si="50"/>
        <v>0</v>
      </c>
      <c r="P217" s="47">
        <v>-66331</v>
      </c>
      <c r="Q217" s="53">
        <v>0</v>
      </c>
      <c r="R217" s="47">
        <f t="shared" si="55"/>
        <v>0</v>
      </c>
      <c r="S217" s="47">
        <v>0</v>
      </c>
      <c r="T217" s="47">
        <f t="shared" si="56"/>
        <v>0</v>
      </c>
      <c r="U217" s="47">
        <v>0</v>
      </c>
      <c r="V217" s="54">
        <f t="shared" si="57"/>
        <v>0</v>
      </c>
      <c r="W217" s="52"/>
      <c r="X217" s="49">
        <f t="shared" si="51"/>
        <v>4103708</v>
      </c>
      <c r="Y217" s="55">
        <v>0</v>
      </c>
      <c r="Z217" s="56">
        <f t="shared" si="52"/>
        <v>4103708</v>
      </c>
      <c r="AA217" s="53">
        <v>0</v>
      </c>
      <c r="AB217" s="49">
        <f t="shared" si="53"/>
        <v>0</v>
      </c>
      <c r="AC217" s="49">
        <v>-66331</v>
      </c>
      <c r="AD217" s="189">
        <v>0</v>
      </c>
      <c r="AE217" s="49">
        <f t="shared" si="58"/>
        <v>0</v>
      </c>
      <c r="AF217" s="47">
        <v>0</v>
      </c>
      <c r="AG217" s="47">
        <f t="shared" si="59"/>
        <v>0</v>
      </c>
      <c r="AH217" s="49">
        <v>0</v>
      </c>
      <c r="AI217" s="54">
        <f t="shared" si="60"/>
        <v>0</v>
      </c>
      <c r="AJ217" s="57"/>
      <c r="AK217" s="58">
        <f t="shared" si="61"/>
        <v>30162.25</v>
      </c>
      <c r="AL217" s="59" t="s">
        <v>1679</v>
      </c>
      <c r="AM217" s="56">
        <f t="shared" si="62"/>
        <v>30162.25</v>
      </c>
      <c r="AN217" s="56">
        <f t="shared" si="63"/>
        <v>0</v>
      </c>
    </row>
    <row r="218" spans="1:40" x14ac:dyDescent="0.2">
      <c r="A218" s="45" t="s">
        <v>1094</v>
      </c>
      <c r="B218" s="44" t="s">
        <v>578</v>
      </c>
      <c r="C218" s="46" t="s">
        <v>6</v>
      </c>
      <c r="D218" s="205" t="s">
        <v>94</v>
      </c>
      <c r="E218" s="48">
        <v>1533550</v>
      </c>
      <c r="F218" s="50">
        <v>9</v>
      </c>
      <c r="G218" s="50">
        <v>0</v>
      </c>
      <c r="H218" s="50">
        <f t="shared" si="54"/>
        <v>9</v>
      </c>
      <c r="I218" s="50">
        <v>0</v>
      </c>
      <c r="J218" s="50">
        <v>9</v>
      </c>
      <c r="K218" s="51">
        <f t="shared" si="48"/>
        <v>13801.95</v>
      </c>
      <c r="L218" s="52"/>
      <c r="M218" s="49">
        <f t="shared" si="49"/>
        <v>1533550</v>
      </c>
      <c r="N218" s="53">
        <v>0</v>
      </c>
      <c r="O218" s="47">
        <f t="shared" si="50"/>
        <v>0</v>
      </c>
      <c r="P218" s="47">
        <v>-31300</v>
      </c>
      <c r="Q218" s="53">
        <v>0</v>
      </c>
      <c r="R218" s="47">
        <f t="shared" si="55"/>
        <v>0</v>
      </c>
      <c r="S218" s="47">
        <v>0</v>
      </c>
      <c r="T218" s="47">
        <f t="shared" si="56"/>
        <v>0</v>
      </c>
      <c r="U218" s="47">
        <v>0</v>
      </c>
      <c r="V218" s="54">
        <f t="shared" si="57"/>
        <v>0</v>
      </c>
      <c r="W218" s="52"/>
      <c r="X218" s="49">
        <f t="shared" si="51"/>
        <v>1533550</v>
      </c>
      <c r="Y218" s="55">
        <v>39000</v>
      </c>
      <c r="Z218" s="56">
        <f t="shared" si="52"/>
        <v>1494550</v>
      </c>
      <c r="AA218" s="53">
        <v>0</v>
      </c>
      <c r="AB218" s="49">
        <f t="shared" si="53"/>
        <v>0</v>
      </c>
      <c r="AC218" s="49">
        <v>-31300</v>
      </c>
      <c r="AD218" s="189">
        <v>0</v>
      </c>
      <c r="AE218" s="49">
        <f t="shared" si="58"/>
        <v>0</v>
      </c>
      <c r="AF218" s="47">
        <v>0</v>
      </c>
      <c r="AG218" s="47">
        <f t="shared" si="59"/>
        <v>0</v>
      </c>
      <c r="AH218" s="49">
        <v>0</v>
      </c>
      <c r="AI218" s="54">
        <f t="shared" si="60"/>
        <v>0</v>
      </c>
      <c r="AJ218" s="57"/>
      <c r="AK218" s="58">
        <f t="shared" si="61"/>
        <v>13801.95</v>
      </c>
      <c r="AL218" s="59" t="s">
        <v>1680</v>
      </c>
      <c r="AM218" s="56">
        <f t="shared" si="62"/>
        <v>0</v>
      </c>
      <c r="AN218" s="56">
        <f t="shared" si="63"/>
        <v>13801.95</v>
      </c>
    </row>
    <row r="219" spans="1:40" x14ac:dyDescent="0.2">
      <c r="A219" s="45" t="s">
        <v>1095</v>
      </c>
      <c r="B219" s="44" t="s">
        <v>107</v>
      </c>
      <c r="C219" s="46" t="s">
        <v>6</v>
      </c>
      <c r="D219" s="205" t="s">
        <v>94</v>
      </c>
      <c r="E219" s="48">
        <v>-63100</v>
      </c>
      <c r="F219" s="50">
        <v>0</v>
      </c>
      <c r="G219" s="50">
        <v>0</v>
      </c>
      <c r="H219" s="50">
        <f t="shared" si="54"/>
        <v>0</v>
      </c>
      <c r="I219" s="50">
        <v>0</v>
      </c>
      <c r="J219" s="50">
        <v>0</v>
      </c>
      <c r="K219" s="51">
        <f t="shared" si="48"/>
        <v>0</v>
      </c>
      <c r="L219" s="52"/>
      <c r="M219" s="49">
        <f t="shared" si="49"/>
        <v>-63100</v>
      </c>
      <c r="N219" s="53">
        <v>0</v>
      </c>
      <c r="O219" s="47">
        <f t="shared" si="50"/>
        <v>0</v>
      </c>
      <c r="P219" s="47">
        <v>0</v>
      </c>
      <c r="Q219" s="53">
        <v>0</v>
      </c>
      <c r="R219" s="47">
        <f t="shared" si="55"/>
        <v>0</v>
      </c>
      <c r="S219" s="47">
        <v>0</v>
      </c>
      <c r="T219" s="47">
        <f t="shared" si="56"/>
        <v>0</v>
      </c>
      <c r="U219" s="47">
        <v>0</v>
      </c>
      <c r="V219" s="54">
        <f t="shared" si="57"/>
        <v>0</v>
      </c>
      <c r="W219" s="52"/>
      <c r="X219" s="49">
        <f t="shared" si="51"/>
        <v>-63100</v>
      </c>
      <c r="Y219" s="55">
        <v>0</v>
      </c>
      <c r="Z219" s="56">
        <f t="shared" si="52"/>
        <v>-63100</v>
      </c>
      <c r="AA219" s="53">
        <v>0</v>
      </c>
      <c r="AB219" s="49">
        <f t="shared" si="53"/>
        <v>0</v>
      </c>
      <c r="AC219" s="49">
        <v>0</v>
      </c>
      <c r="AD219" s="189">
        <v>0</v>
      </c>
      <c r="AE219" s="49">
        <f t="shared" si="58"/>
        <v>0</v>
      </c>
      <c r="AF219" s="47">
        <v>0</v>
      </c>
      <c r="AG219" s="47">
        <f t="shared" si="59"/>
        <v>0</v>
      </c>
      <c r="AH219" s="49">
        <v>0</v>
      </c>
      <c r="AI219" s="54">
        <f t="shared" si="60"/>
        <v>0</v>
      </c>
      <c r="AJ219" s="57"/>
      <c r="AK219" s="58">
        <f t="shared" si="61"/>
        <v>0</v>
      </c>
      <c r="AL219" s="59" t="s">
        <v>1573</v>
      </c>
      <c r="AM219" s="56">
        <f t="shared" si="62"/>
        <v>0</v>
      </c>
      <c r="AN219" s="56">
        <f t="shared" si="63"/>
        <v>0</v>
      </c>
    </row>
    <row r="220" spans="1:40" x14ac:dyDescent="0.2">
      <c r="A220" s="45" t="s">
        <v>1096</v>
      </c>
      <c r="B220" s="44" t="s">
        <v>244</v>
      </c>
      <c r="C220" s="46" t="s">
        <v>6</v>
      </c>
      <c r="D220" s="205" t="s">
        <v>94</v>
      </c>
      <c r="E220" s="48">
        <v>14600</v>
      </c>
      <c r="F220" s="50">
        <v>0</v>
      </c>
      <c r="G220" s="50">
        <v>0</v>
      </c>
      <c r="H220" s="50">
        <f t="shared" si="54"/>
        <v>0</v>
      </c>
      <c r="I220" s="50">
        <v>0</v>
      </c>
      <c r="J220" s="50">
        <v>0</v>
      </c>
      <c r="K220" s="51">
        <f t="shared" si="48"/>
        <v>0</v>
      </c>
      <c r="L220" s="52"/>
      <c r="M220" s="49">
        <f t="shared" si="49"/>
        <v>14600</v>
      </c>
      <c r="N220" s="53">
        <v>0</v>
      </c>
      <c r="O220" s="47">
        <f t="shared" si="50"/>
        <v>0</v>
      </c>
      <c r="P220" s="47">
        <v>0</v>
      </c>
      <c r="Q220" s="53">
        <v>0</v>
      </c>
      <c r="R220" s="47">
        <f t="shared" si="55"/>
        <v>0</v>
      </c>
      <c r="S220" s="47">
        <v>0</v>
      </c>
      <c r="T220" s="47">
        <f t="shared" si="56"/>
        <v>0</v>
      </c>
      <c r="U220" s="47">
        <v>0</v>
      </c>
      <c r="V220" s="54">
        <f t="shared" si="57"/>
        <v>0</v>
      </c>
      <c r="W220" s="52"/>
      <c r="X220" s="49">
        <f t="shared" si="51"/>
        <v>14600</v>
      </c>
      <c r="Y220" s="55">
        <v>0</v>
      </c>
      <c r="Z220" s="56">
        <f t="shared" si="52"/>
        <v>14600</v>
      </c>
      <c r="AA220" s="53">
        <v>0</v>
      </c>
      <c r="AB220" s="49">
        <f t="shared" si="53"/>
        <v>0</v>
      </c>
      <c r="AC220" s="49">
        <v>0</v>
      </c>
      <c r="AD220" s="189">
        <v>0</v>
      </c>
      <c r="AE220" s="49">
        <f t="shared" si="58"/>
        <v>0</v>
      </c>
      <c r="AF220" s="47">
        <v>0</v>
      </c>
      <c r="AG220" s="47">
        <f t="shared" si="59"/>
        <v>0</v>
      </c>
      <c r="AH220" s="49">
        <v>0</v>
      </c>
      <c r="AI220" s="54">
        <f t="shared" si="60"/>
        <v>0</v>
      </c>
      <c r="AJ220" s="57"/>
      <c r="AK220" s="58">
        <f t="shared" si="61"/>
        <v>0</v>
      </c>
      <c r="AL220" s="59" t="s">
        <v>1573</v>
      </c>
      <c r="AM220" s="56">
        <f t="shared" si="62"/>
        <v>0</v>
      </c>
      <c r="AN220" s="56">
        <f t="shared" si="63"/>
        <v>0</v>
      </c>
    </row>
    <row r="221" spans="1:40" x14ac:dyDescent="0.2">
      <c r="A221" s="45" t="s">
        <v>1097</v>
      </c>
      <c r="B221" s="44" t="s">
        <v>359</v>
      </c>
      <c r="C221" s="46" t="s">
        <v>6</v>
      </c>
      <c r="D221" s="205" t="s">
        <v>94</v>
      </c>
      <c r="E221" s="48">
        <v>495459.5</v>
      </c>
      <c r="F221" s="50">
        <v>0</v>
      </c>
      <c r="G221" s="50">
        <v>0</v>
      </c>
      <c r="H221" s="50">
        <f t="shared" si="54"/>
        <v>0</v>
      </c>
      <c r="I221" s="50">
        <v>0</v>
      </c>
      <c r="J221" s="50">
        <v>0</v>
      </c>
      <c r="K221" s="51">
        <f t="shared" si="48"/>
        <v>0</v>
      </c>
      <c r="L221" s="52"/>
      <c r="M221" s="49">
        <f t="shared" si="49"/>
        <v>495459.5</v>
      </c>
      <c r="N221" s="53">
        <v>0</v>
      </c>
      <c r="O221" s="47">
        <f t="shared" si="50"/>
        <v>0</v>
      </c>
      <c r="P221" s="47">
        <v>168708</v>
      </c>
      <c r="Q221" s="53">
        <v>0</v>
      </c>
      <c r="R221" s="47">
        <f t="shared" si="55"/>
        <v>0</v>
      </c>
      <c r="S221" s="47">
        <v>0</v>
      </c>
      <c r="T221" s="47">
        <f t="shared" si="56"/>
        <v>0</v>
      </c>
      <c r="U221" s="47">
        <v>0</v>
      </c>
      <c r="V221" s="54">
        <f t="shared" si="57"/>
        <v>0</v>
      </c>
      <c r="W221" s="52"/>
      <c r="X221" s="49">
        <f t="shared" si="51"/>
        <v>495459.5</v>
      </c>
      <c r="Y221" s="55">
        <v>0</v>
      </c>
      <c r="Z221" s="56">
        <f t="shared" si="52"/>
        <v>495459.5</v>
      </c>
      <c r="AA221" s="53">
        <v>0</v>
      </c>
      <c r="AB221" s="49">
        <f t="shared" si="53"/>
        <v>0</v>
      </c>
      <c r="AC221" s="49">
        <v>168708</v>
      </c>
      <c r="AD221" s="189">
        <v>0</v>
      </c>
      <c r="AE221" s="49">
        <f t="shared" si="58"/>
        <v>0</v>
      </c>
      <c r="AF221" s="47">
        <v>0</v>
      </c>
      <c r="AG221" s="47">
        <f t="shared" si="59"/>
        <v>0</v>
      </c>
      <c r="AH221" s="49">
        <v>0</v>
      </c>
      <c r="AI221" s="54">
        <f t="shared" si="60"/>
        <v>0</v>
      </c>
      <c r="AJ221" s="57"/>
      <c r="AK221" s="58">
        <f t="shared" si="61"/>
        <v>0</v>
      </c>
      <c r="AL221" s="59" t="s">
        <v>1573</v>
      </c>
      <c r="AM221" s="56">
        <f t="shared" si="62"/>
        <v>0</v>
      </c>
      <c r="AN221" s="56">
        <f t="shared" si="63"/>
        <v>0</v>
      </c>
    </row>
    <row r="222" spans="1:40" x14ac:dyDescent="0.2">
      <c r="A222" s="45" t="s">
        <v>1098</v>
      </c>
      <c r="B222" s="44" t="s">
        <v>517</v>
      </c>
      <c r="C222" s="46" t="s">
        <v>6</v>
      </c>
      <c r="D222" s="205" t="s">
        <v>1099</v>
      </c>
      <c r="E222" s="48">
        <v>2990850</v>
      </c>
      <c r="F222" s="50">
        <v>0</v>
      </c>
      <c r="G222" s="50">
        <v>1.49</v>
      </c>
      <c r="H222" s="50">
        <f t="shared" si="54"/>
        <v>1.49</v>
      </c>
      <c r="I222" s="50">
        <v>0.39</v>
      </c>
      <c r="J222" s="50">
        <v>1.88</v>
      </c>
      <c r="K222" s="51">
        <f t="shared" si="48"/>
        <v>4456.37</v>
      </c>
      <c r="L222" s="52"/>
      <c r="M222" s="49">
        <f t="shared" si="49"/>
        <v>2990850</v>
      </c>
      <c r="N222" s="53">
        <v>0</v>
      </c>
      <c r="O222" s="47">
        <f t="shared" si="50"/>
        <v>0</v>
      </c>
      <c r="P222" s="47">
        <v>59333</v>
      </c>
      <c r="Q222" s="53">
        <v>0</v>
      </c>
      <c r="R222" s="47">
        <f t="shared" si="55"/>
        <v>0</v>
      </c>
      <c r="S222" s="47">
        <v>0</v>
      </c>
      <c r="T222" s="47">
        <f t="shared" si="56"/>
        <v>0</v>
      </c>
      <c r="U222" s="47">
        <v>0</v>
      </c>
      <c r="V222" s="54">
        <f t="shared" si="57"/>
        <v>0</v>
      </c>
      <c r="W222" s="52"/>
      <c r="X222" s="49">
        <f t="shared" si="51"/>
        <v>2990850</v>
      </c>
      <c r="Y222" s="55">
        <v>0</v>
      </c>
      <c r="Z222" s="56">
        <f t="shared" si="52"/>
        <v>2990850</v>
      </c>
      <c r="AA222" s="53">
        <v>0</v>
      </c>
      <c r="AB222" s="49">
        <f t="shared" si="53"/>
        <v>0</v>
      </c>
      <c r="AC222" s="49">
        <v>59333</v>
      </c>
      <c r="AD222" s="189">
        <v>0</v>
      </c>
      <c r="AE222" s="49">
        <f t="shared" si="58"/>
        <v>0</v>
      </c>
      <c r="AF222" s="47">
        <v>0</v>
      </c>
      <c r="AG222" s="47">
        <f t="shared" si="59"/>
        <v>0</v>
      </c>
      <c r="AH222" s="49">
        <v>0</v>
      </c>
      <c r="AI222" s="54">
        <f t="shared" si="60"/>
        <v>0</v>
      </c>
      <c r="AJ222" s="57"/>
      <c r="AK222" s="58">
        <f t="shared" si="61"/>
        <v>4456.37</v>
      </c>
      <c r="AL222" s="59" t="s">
        <v>1679</v>
      </c>
      <c r="AM222" s="56">
        <f t="shared" si="62"/>
        <v>4456.37</v>
      </c>
      <c r="AN222" s="56">
        <f t="shared" si="63"/>
        <v>0</v>
      </c>
    </row>
    <row r="223" spans="1:40" ht="25.5" x14ac:dyDescent="0.2">
      <c r="A223" s="45" t="s">
        <v>1100</v>
      </c>
      <c r="B223" s="44" t="s">
        <v>314</v>
      </c>
      <c r="C223" s="46" t="s">
        <v>6</v>
      </c>
      <c r="D223" s="205" t="s">
        <v>1101</v>
      </c>
      <c r="E223" s="48">
        <v>1220150</v>
      </c>
      <c r="F223" s="50">
        <v>2.15</v>
      </c>
      <c r="G223" s="50">
        <v>0</v>
      </c>
      <c r="H223" s="50">
        <f t="shared" si="54"/>
        <v>2.15</v>
      </c>
      <c r="I223" s="50">
        <v>0</v>
      </c>
      <c r="J223" s="50">
        <v>2.15</v>
      </c>
      <c r="K223" s="51">
        <f t="shared" si="48"/>
        <v>2623.32</v>
      </c>
      <c r="L223" s="52"/>
      <c r="M223" s="49">
        <f t="shared" si="49"/>
        <v>1220150</v>
      </c>
      <c r="N223" s="53">
        <v>0</v>
      </c>
      <c r="O223" s="47">
        <f t="shared" si="50"/>
        <v>0</v>
      </c>
      <c r="P223" s="47">
        <v>-15916</v>
      </c>
      <c r="Q223" s="53">
        <v>0</v>
      </c>
      <c r="R223" s="47">
        <f t="shared" si="55"/>
        <v>0</v>
      </c>
      <c r="S223" s="47">
        <v>0</v>
      </c>
      <c r="T223" s="47">
        <f t="shared" si="56"/>
        <v>0</v>
      </c>
      <c r="U223" s="47">
        <v>0</v>
      </c>
      <c r="V223" s="54">
        <f t="shared" si="57"/>
        <v>0</v>
      </c>
      <c r="W223" s="52"/>
      <c r="X223" s="49">
        <f t="shared" si="51"/>
        <v>1220150</v>
      </c>
      <c r="Y223" s="55">
        <v>0</v>
      </c>
      <c r="Z223" s="56">
        <f t="shared" si="52"/>
        <v>1220150</v>
      </c>
      <c r="AA223" s="53">
        <v>0</v>
      </c>
      <c r="AB223" s="49">
        <f t="shared" si="53"/>
        <v>0</v>
      </c>
      <c r="AC223" s="49">
        <v>-15916</v>
      </c>
      <c r="AD223" s="189">
        <v>0</v>
      </c>
      <c r="AE223" s="49">
        <f t="shared" si="58"/>
        <v>0</v>
      </c>
      <c r="AF223" s="47">
        <v>0</v>
      </c>
      <c r="AG223" s="47">
        <f t="shared" si="59"/>
        <v>0</v>
      </c>
      <c r="AH223" s="49">
        <v>0</v>
      </c>
      <c r="AI223" s="54">
        <f t="shared" si="60"/>
        <v>0</v>
      </c>
      <c r="AJ223" s="57"/>
      <c r="AK223" s="58">
        <f t="shared" si="61"/>
        <v>2623.32</v>
      </c>
      <c r="AL223" s="59" t="s">
        <v>1679</v>
      </c>
      <c r="AM223" s="56">
        <f t="shared" si="62"/>
        <v>2623.32</v>
      </c>
      <c r="AN223" s="56">
        <f t="shared" si="63"/>
        <v>0</v>
      </c>
    </row>
    <row r="224" spans="1:40" x14ac:dyDescent="0.2">
      <c r="A224" s="45" t="s">
        <v>1102</v>
      </c>
      <c r="B224" s="44" t="s">
        <v>616</v>
      </c>
      <c r="C224" s="46" t="s">
        <v>6</v>
      </c>
      <c r="D224" s="205" t="s">
        <v>1103</v>
      </c>
      <c r="E224" s="48">
        <v>8654687</v>
      </c>
      <c r="F224" s="50">
        <v>0</v>
      </c>
      <c r="G224" s="50">
        <v>0</v>
      </c>
      <c r="H224" s="50">
        <f t="shared" si="54"/>
        <v>0</v>
      </c>
      <c r="I224" s="50">
        <v>0</v>
      </c>
      <c r="J224" s="50">
        <v>0</v>
      </c>
      <c r="K224" s="51">
        <f t="shared" si="48"/>
        <v>0</v>
      </c>
      <c r="L224" s="52"/>
      <c r="M224" s="49">
        <f t="shared" si="49"/>
        <v>8654687</v>
      </c>
      <c r="N224" s="53">
        <v>0.5</v>
      </c>
      <c r="O224" s="47">
        <f t="shared" si="50"/>
        <v>4327.34</v>
      </c>
      <c r="P224" s="47">
        <v>25450</v>
      </c>
      <c r="Q224" s="53">
        <v>0.5</v>
      </c>
      <c r="R224" s="47">
        <f t="shared" si="55"/>
        <v>12.73</v>
      </c>
      <c r="S224" s="47">
        <v>3648.61</v>
      </c>
      <c r="T224" s="47">
        <f t="shared" si="56"/>
        <v>12.73</v>
      </c>
      <c r="U224" s="47">
        <v>0</v>
      </c>
      <c r="V224" s="54">
        <f t="shared" si="57"/>
        <v>4340.07</v>
      </c>
      <c r="W224" s="52"/>
      <c r="X224" s="49">
        <f t="shared" si="51"/>
        <v>8654687</v>
      </c>
      <c r="Y224" s="55">
        <v>0</v>
      </c>
      <c r="Z224" s="56">
        <f t="shared" si="52"/>
        <v>8654687</v>
      </c>
      <c r="AA224" s="53">
        <v>0</v>
      </c>
      <c r="AB224" s="49">
        <f t="shared" si="53"/>
        <v>0</v>
      </c>
      <c r="AC224" s="49">
        <v>25450</v>
      </c>
      <c r="AD224" s="189">
        <v>0</v>
      </c>
      <c r="AE224" s="49">
        <f t="shared" si="58"/>
        <v>0</v>
      </c>
      <c r="AF224" s="47">
        <v>0</v>
      </c>
      <c r="AG224" s="47">
        <f t="shared" si="59"/>
        <v>0</v>
      </c>
      <c r="AH224" s="49">
        <v>0</v>
      </c>
      <c r="AI224" s="54">
        <f t="shared" si="60"/>
        <v>0</v>
      </c>
      <c r="AJ224" s="57"/>
      <c r="AK224" s="58">
        <f t="shared" si="61"/>
        <v>4340.07</v>
      </c>
      <c r="AL224" s="59" t="s">
        <v>1679</v>
      </c>
      <c r="AM224" s="56">
        <f t="shared" si="62"/>
        <v>4340.07</v>
      </c>
      <c r="AN224" s="56">
        <f t="shared" si="63"/>
        <v>0</v>
      </c>
    </row>
    <row r="225" spans="1:40" ht="25.5" x14ac:dyDescent="0.2">
      <c r="A225" s="45" t="s">
        <v>1104</v>
      </c>
      <c r="B225" s="44" t="s">
        <v>672</v>
      </c>
      <c r="C225" s="46" t="s">
        <v>6</v>
      </c>
      <c r="D225" s="205" t="s">
        <v>1105</v>
      </c>
      <c r="E225" s="48">
        <v>7300844</v>
      </c>
      <c r="F225" s="50">
        <v>3.25</v>
      </c>
      <c r="G225" s="50">
        <v>0</v>
      </c>
      <c r="H225" s="50">
        <f t="shared" si="54"/>
        <v>3.25</v>
      </c>
      <c r="I225" s="50">
        <v>0</v>
      </c>
      <c r="J225" s="50">
        <v>3.25</v>
      </c>
      <c r="K225" s="51">
        <f t="shared" si="48"/>
        <v>23727.74</v>
      </c>
      <c r="L225" s="52"/>
      <c r="M225" s="49">
        <f t="shared" si="49"/>
        <v>7300844</v>
      </c>
      <c r="N225" s="53">
        <v>0</v>
      </c>
      <c r="O225" s="47">
        <f t="shared" si="50"/>
        <v>0</v>
      </c>
      <c r="P225" s="47">
        <v>-142850</v>
      </c>
      <c r="Q225" s="53">
        <v>0</v>
      </c>
      <c r="R225" s="47">
        <f t="shared" si="55"/>
        <v>0</v>
      </c>
      <c r="S225" s="47">
        <v>0</v>
      </c>
      <c r="T225" s="47">
        <f t="shared" si="56"/>
        <v>0</v>
      </c>
      <c r="U225" s="47">
        <v>0</v>
      </c>
      <c r="V225" s="54">
        <f t="shared" si="57"/>
        <v>0</v>
      </c>
      <c r="W225" s="52"/>
      <c r="X225" s="49">
        <f t="shared" si="51"/>
        <v>7300844</v>
      </c>
      <c r="Y225" s="55">
        <v>0</v>
      </c>
      <c r="Z225" s="56">
        <f t="shared" si="52"/>
        <v>7300844</v>
      </c>
      <c r="AA225" s="53">
        <v>0</v>
      </c>
      <c r="AB225" s="49">
        <f t="shared" si="53"/>
        <v>0</v>
      </c>
      <c r="AC225" s="49">
        <v>-142850</v>
      </c>
      <c r="AD225" s="189">
        <v>0</v>
      </c>
      <c r="AE225" s="49">
        <f t="shared" si="58"/>
        <v>0</v>
      </c>
      <c r="AF225" s="47">
        <v>0</v>
      </c>
      <c r="AG225" s="47">
        <f t="shared" si="59"/>
        <v>0</v>
      </c>
      <c r="AH225" s="49">
        <v>0</v>
      </c>
      <c r="AI225" s="54">
        <f t="shared" si="60"/>
        <v>0</v>
      </c>
      <c r="AJ225" s="57"/>
      <c r="AK225" s="58">
        <f t="shared" si="61"/>
        <v>23727.74</v>
      </c>
      <c r="AL225" s="59" t="s">
        <v>1680</v>
      </c>
      <c r="AM225" s="56">
        <f t="shared" si="62"/>
        <v>0</v>
      </c>
      <c r="AN225" s="56">
        <f t="shared" si="63"/>
        <v>23727.74</v>
      </c>
    </row>
    <row r="226" spans="1:40" x14ac:dyDescent="0.2">
      <c r="A226" s="45" t="s">
        <v>1106</v>
      </c>
      <c r="B226" s="44" t="s">
        <v>271</v>
      </c>
      <c r="C226" s="46" t="s">
        <v>6</v>
      </c>
      <c r="D226" s="205" t="s">
        <v>232</v>
      </c>
      <c r="E226" s="48">
        <v>7813071</v>
      </c>
      <c r="F226" s="50">
        <v>1.08</v>
      </c>
      <c r="G226" s="50">
        <v>0</v>
      </c>
      <c r="H226" s="50">
        <f t="shared" si="54"/>
        <v>1.08</v>
      </c>
      <c r="I226" s="50">
        <v>0</v>
      </c>
      <c r="J226" s="50">
        <v>1.08</v>
      </c>
      <c r="K226" s="51">
        <f t="shared" si="48"/>
        <v>8438.1200000000008</v>
      </c>
      <c r="L226" s="52"/>
      <c r="M226" s="49">
        <f t="shared" si="49"/>
        <v>7813071</v>
      </c>
      <c r="N226" s="53">
        <v>0</v>
      </c>
      <c r="O226" s="47">
        <f t="shared" si="50"/>
        <v>0</v>
      </c>
      <c r="P226" s="47">
        <v>5600</v>
      </c>
      <c r="Q226" s="53">
        <v>0</v>
      </c>
      <c r="R226" s="47">
        <f t="shared" si="55"/>
        <v>0</v>
      </c>
      <c r="S226" s="47">
        <v>0</v>
      </c>
      <c r="T226" s="47">
        <f t="shared" si="56"/>
        <v>0</v>
      </c>
      <c r="U226" s="47">
        <v>0</v>
      </c>
      <c r="V226" s="54">
        <f t="shared" si="57"/>
        <v>0</v>
      </c>
      <c r="W226" s="52"/>
      <c r="X226" s="49">
        <f t="shared" si="51"/>
        <v>7813071</v>
      </c>
      <c r="Y226" s="55">
        <v>0</v>
      </c>
      <c r="Z226" s="56">
        <f t="shared" si="52"/>
        <v>7813071</v>
      </c>
      <c r="AA226" s="53">
        <v>0</v>
      </c>
      <c r="AB226" s="49">
        <f t="shared" si="53"/>
        <v>0</v>
      </c>
      <c r="AC226" s="49">
        <v>5600</v>
      </c>
      <c r="AD226" s="189">
        <v>0</v>
      </c>
      <c r="AE226" s="49">
        <f t="shared" si="58"/>
        <v>0</v>
      </c>
      <c r="AF226" s="47">
        <v>0</v>
      </c>
      <c r="AG226" s="47">
        <f t="shared" si="59"/>
        <v>0</v>
      </c>
      <c r="AH226" s="49">
        <v>0</v>
      </c>
      <c r="AI226" s="54">
        <f t="shared" si="60"/>
        <v>0</v>
      </c>
      <c r="AJ226" s="57"/>
      <c r="AK226" s="58">
        <f t="shared" si="61"/>
        <v>8438.1200000000008</v>
      </c>
      <c r="AL226" s="59" t="s">
        <v>1679</v>
      </c>
      <c r="AM226" s="56">
        <f t="shared" si="62"/>
        <v>8438.1200000000008</v>
      </c>
      <c r="AN226" s="56">
        <f t="shared" si="63"/>
        <v>0</v>
      </c>
    </row>
    <row r="227" spans="1:40" x14ac:dyDescent="0.2">
      <c r="A227" s="45" t="s">
        <v>1107</v>
      </c>
      <c r="B227" s="44" t="s">
        <v>659</v>
      </c>
      <c r="C227" s="46" t="s">
        <v>6</v>
      </c>
      <c r="D227" s="205" t="s">
        <v>232</v>
      </c>
      <c r="E227" s="48">
        <v>2030078</v>
      </c>
      <c r="F227" s="50">
        <v>0</v>
      </c>
      <c r="G227" s="50">
        <v>0</v>
      </c>
      <c r="H227" s="50">
        <f t="shared" si="54"/>
        <v>0</v>
      </c>
      <c r="I227" s="50">
        <v>0</v>
      </c>
      <c r="J227" s="50">
        <v>0</v>
      </c>
      <c r="K227" s="51">
        <f t="shared" si="48"/>
        <v>0</v>
      </c>
      <c r="L227" s="52"/>
      <c r="M227" s="49">
        <f t="shared" si="49"/>
        <v>2030078</v>
      </c>
      <c r="N227" s="53">
        <v>0.44469999999999998</v>
      </c>
      <c r="O227" s="47">
        <f t="shared" si="50"/>
        <v>902.78</v>
      </c>
      <c r="P227" s="47">
        <v>-64965</v>
      </c>
      <c r="Q227" s="53">
        <v>0.44469999999999998</v>
      </c>
      <c r="R227" s="47">
        <f t="shared" si="55"/>
        <v>-28.89</v>
      </c>
      <c r="S227" s="47">
        <v>801.82</v>
      </c>
      <c r="T227" s="47">
        <f t="shared" si="56"/>
        <v>-28.89</v>
      </c>
      <c r="U227" s="47">
        <v>0</v>
      </c>
      <c r="V227" s="54">
        <f t="shared" si="57"/>
        <v>873.89</v>
      </c>
      <c r="W227" s="52"/>
      <c r="X227" s="49">
        <f t="shared" si="51"/>
        <v>2030078</v>
      </c>
      <c r="Y227" s="55">
        <v>0</v>
      </c>
      <c r="Z227" s="56">
        <f t="shared" si="52"/>
        <v>2030078</v>
      </c>
      <c r="AA227" s="53">
        <v>0</v>
      </c>
      <c r="AB227" s="49">
        <f t="shared" si="53"/>
        <v>0</v>
      </c>
      <c r="AC227" s="49">
        <v>-64965</v>
      </c>
      <c r="AD227" s="189">
        <v>0</v>
      </c>
      <c r="AE227" s="49">
        <f t="shared" si="58"/>
        <v>0</v>
      </c>
      <c r="AF227" s="47">
        <v>0</v>
      </c>
      <c r="AG227" s="47">
        <f t="shared" si="59"/>
        <v>0</v>
      </c>
      <c r="AH227" s="49">
        <v>0</v>
      </c>
      <c r="AI227" s="54">
        <f t="shared" si="60"/>
        <v>0</v>
      </c>
      <c r="AJ227" s="57"/>
      <c r="AK227" s="58">
        <f t="shared" si="61"/>
        <v>873.89</v>
      </c>
      <c r="AL227" s="59" t="s">
        <v>1679</v>
      </c>
      <c r="AM227" s="56">
        <f t="shared" si="62"/>
        <v>873.89</v>
      </c>
      <c r="AN227" s="56">
        <f t="shared" si="63"/>
        <v>0</v>
      </c>
    </row>
    <row r="228" spans="1:40" x14ac:dyDescent="0.2">
      <c r="A228" s="45" t="s">
        <v>1108</v>
      </c>
      <c r="B228" s="44" t="s">
        <v>476</v>
      </c>
      <c r="C228" s="46" t="s">
        <v>6</v>
      </c>
      <c r="D228" s="205" t="s">
        <v>37</v>
      </c>
      <c r="E228" s="48">
        <v>16208138</v>
      </c>
      <c r="F228" s="50">
        <v>0</v>
      </c>
      <c r="G228" s="50">
        <v>0</v>
      </c>
      <c r="H228" s="50">
        <f t="shared" si="54"/>
        <v>0</v>
      </c>
      <c r="I228" s="50">
        <v>0</v>
      </c>
      <c r="J228" s="50">
        <v>0</v>
      </c>
      <c r="K228" s="51">
        <f t="shared" si="48"/>
        <v>0</v>
      </c>
      <c r="L228" s="52"/>
      <c r="M228" s="49">
        <f t="shared" si="49"/>
        <v>16208138</v>
      </c>
      <c r="N228" s="53">
        <v>0</v>
      </c>
      <c r="O228" s="47">
        <f t="shared" si="50"/>
        <v>0</v>
      </c>
      <c r="P228" s="47">
        <v>-217167</v>
      </c>
      <c r="Q228" s="53">
        <v>0</v>
      </c>
      <c r="R228" s="47">
        <f t="shared" si="55"/>
        <v>0</v>
      </c>
      <c r="S228" s="47">
        <v>0</v>
      </c>
      <c r="T228" s="47">
        <f t="shared" si="56"/>
        <v>0</v>
      </c>
      <c r="U228" s="47">
        <v>0</v>
      </c>
      <c r="V228" s="54">
        <f t="shared" si="57"/>
        <v>0</v>
      </c>
      <c r="W228" s="52"/>
      <c r="X228" s="49">
        <f t="shared" si="51"/>
        <v>16208138</v>
      </c>
      <c r="Y228" s="55">
        <v>0</v>
      </c>
      <c r="Z228" s="56">
        <f t="shared" si="52"/>
        <v>16208138</v>
      </c>
      <c r="AA228" s="53">
        <v>0</v>
      </c>
      <c r="AB228" s="49">
        <f t="shared" si="53"/>
        <v>0</v>
      </c>
      <c r="AC228" s="49">
        <v>-217167</v>
      </c>
      <c r="AD228" s="189">
        <v>0</v>
      </c>
      <c r="AE228" s="49">
        <f t="shared" si="58"/>
        <v>0</v>
      </c>
      <c r="AF228" s="47">
        <v>0</v>
      </c>
      <c r="AG228" s="47">
        <f t="shared" si="59"/>
        <v>0</v>
      </c>
      <c r="AH228" s="49">
        <v>0</v>
      </c>
      <c r="AI228" s="54">
        <f t="shared" si="60"/>
        <v>0</v>
      </c>
      <c r="AJ228" s="57"/>
      <c r="AK228" s="58">
        <f t="shared" si="61"/>
        <v>0</v>
      </c>
      <c r="AL228" s="59" t="s">
        <v>1573</v>
      </c>
      <c r="AM228" s="56">
        <f t="shared" si="62"/>
        <v>0</v>
      </c>
      <c r="AN228" s="56">
        <f t="shared" si="63"/>
        <v>0</v>
      </c>
    </row>
    <row r="229" spans="1:40" x14ac:dyDescent="0.2">
      <c r="A229" s="45" t="s">
        <v>1109</v>
      </c>
      <c r="B229" s="44" t="s">
        <v>86</v>
      </c>
      <c r="C229" s="46" t="s">
        <v>6</v>
      </c>
      <c r="D229" s="205" t="s">
        <v>37</v>
      </c>
      <c r="E229" s="48">
        <v>151742</v>
      </c>
      <c r="F229" s="50">
        <v>5.64</v>
      </c>
      <c r="G229" s="50">
        <v>0</v>
      </c>
      <c r="H229" s="50">
        <f t="shared" si="54"/>
        <v>5.64</v>
      </c>
      <c r="I229" s="50">
        <v>1.36</v>
      </c>
      <c r="J229" s="50">
        <v>7</v>
      </c>
      <c r="K229" s="51">
        <f t="shared" si="48"/>
        <v>855.82</v>
      </c>
      <c r="L229" s="52"/>
      <c r="M229" s="49">
        <f t="shared" si="49"/>
        <v>151742</v>
      </c>
      <c r="N229" s="53">
        <v>0</v>
      </c>
      <c r="O229" s="47">
        <f t="shared" si="50"/>
        <v>0</v>
      </c>
      <c r="P229" s="47">
        <v>146800</v>
      </c>
      <c r="Q229" s="53">
        <v>0</v>
      </c>
      <c r="R229" s="47">
        <f t="shared" si="55"/>
        <v>0</v>
      </c>
      <c r="S229" s="47">
        <v>0</v>
      </c>
      <c r="T229" s="47">
        <f t="shared" si="56"/>
        <v>0</v>
      </c>
      <c r="U229" s="47">
        <v>0</v>
      </c>
      <c r="V229" s="54">
        <f t="shared" si="57"/>
        <v>0</v>
      </c>
      <c r="W229" s="52"/>
      <c r="X229" s="49">
        <f t="shared" si="51"/>
        <v>151742</v>
      </c>
      <c r="Y229" s="55">
        <v>0</v>
      </c>
      <c r="Z229" s="56">
        <f t="shared" si="52"/>
        <v>151742</v>
      </c>
      <c r="AA229" s="53">
        <v>0</v>
      </c>
      <c r="AB229" s="49">
        <f t="shared" si="53"/>
        <v>0</v>
      </c>
      <c r="AC229" s="49">
        <v>146800</v>
      </c>
      <c r="AD229" s="189">
        <v>0</v>
      </c>
      <c r="AE229" s="49">
        <f t="shared" si="58"/>
        <v>0</v>
      </c>
      <c r="AF229" s="47">
        <v>0</v>
      </c>
      <c r="AG229" s="47">
        <f t="shared" si="59"/>
        <v>0</v>
      </c>
      <c r="AH229" s="49">
        <v>0</v>
      </c>
      <c r="AI229" s="54">
        <f t="shared" si="60"/>
        <v>0</v>
      </c>
      <c r="AJ229" s="57"/>
      <c r="AK229" s="58">
        <f t="shared" si="61"/>
        <v>855.82</v>
      </c>
      <c r="AL229" s="59" t="s">
        <v>1680</v>
      </c>
      <c r="AM229" s="56">
        <f t="shared" si="62"/>
        <v>0</v>
      </c>
      <c r="AN229" s="56">
        <f t="shared" si="63"/>
        <v>855.82</v>
      </c>
    </row>
    <row r="230" spans="1:40" ht="25.5" x14ac:dyDescent="0.2">
      <c r="A230" s="45" t="s">
        <v>1110</v>
      </c>
      <c r="B230" s="44" t="s">
        <v>583</v>
      </c>
      <c r="C230" s="46" t="s">
        <v>6</v>
      </c>
      <c r="D230" s="207" t="s">
        <v>1111</v>
      </c>
      <c r="E230" s="48">
        <v>3138057</v>
      </c>
      <c r="F230" s="50">
        <v>4.8499999999999996</v>
      </c>
      <c r="G230" s="50">
        <v>2.15</v>
      </c>
      <c r="H230" s="50">
        <f t="shared" si="54"/>
        <v>7</v>
      </c>
      <c r="I230" s="50">
        <v>0</v>
      </c>
      <c r="J230" s="50">
        <v>7</v>
      </c>
      <c r="K230" s="51">
        <f t="shared" si="48"/>
        <v>21966.400000000001</v>
      </c>
      <c r="L230" s="52"/>
      <c r="M230" s="49">
        <f t="shared" si="49"/>
        <v>3138057</v>
      </c>
      <c r="N230" s="53">
        <v>0</v>
      </c>
      <c r="O230" s="47">
        <f t="shared" si="50"/>
        <v>0</v>
      </c>
      <c r="P230" s="47">
        <v>8237</v>
      </c>
      <c r="Q230" s="53">
        <v>0</v>
      </c>
      <c r="R230" s="47">
        <f t="shared" si="55"/>
        <v>0</v>
      </c>
      <c r="S230" s="47">
        <v>0</v>
      </c>
      <c r="T230" s="47">
        <f t="shared" si="56"/>
        <v>0</v>
      </c>
      <c r="U230" s="47">
        <v>0</v>
      </c>
      <c r="V230" s="54">
        <f t="shared" si="57"/>
        <v>0</v>
      </c>
      <c r="W230" s="52"/>
      <c r="X230" s="49">
        <f t="shared" si="51"/>
        <v>3138057</v>
      </c>
      <c r="Y230" s="55">
        <v>0</v>
      </c>
      <c r="Z230" s="56">
        <f t="shared" si="52"/>
        <v>3138057</v>
      </c>
      <c r="AA230" s="53">
        <v>0</v>
      </c>
      <c r="AB230" s="49">
        <f t="shared" si="53"/>
        <v>0</v>
      </c>
      <c r="AC230" s="49">
        <v>8237</v>
      </c>
      <c r="AD230" s="189">
        <v>0</v>
      </c>
      <c r="AE230" s="49">
        <f t="shared" si="58"/>
        <v>0</v>
      </c>
      <c r="AF230" s="47">
        <v>0</v>
      </c>
      <c r="AG230" s="47">
        <f t="shared" si="59"/>
        <v>0</v>
      </c>
      <c r="AH230" s="49">
        <v>0</v>
      </c>
      <c r="AI230" s="54">
        <f t="shared" si="60"/>
        <v>0</v>
      </c>
      <c r="AJ230" s="57"/>
      <c r="AK230" s="58">
        <f t="shared" si="61"/>
        <v>21966.400000000001</v>
      </c>
      <c r="AL230" s="59" t="s">
        <v>1680</v>
      </c>
      <c r="AM230" s="56">
        <f t="shared" si="62"/>
        <v>0</v>
      </c>
      <c r="AN230" s="56">
        <f t="shared" si="63"/>
        <v>21966.400000000001</v>
      </c>
    </row>
    <row r="231" spans="1:40" ht="63.75" x14ac:dyDescent="0.2">
      <c r="A231" s="45" t="s">
        <v>743</v>
      </c>
      <c r="B231" s="44" t="s">
        <v>366</v>
      </c>
      <c r="C231" s="46" t="s">
        <v>29</v>
      </c>
      <c r="D231" s="208" t="s">
        <v>744</v>
      </c>
      <c r="E231" s="48">
        <v>132008763</v>
      </c>
      <c r="F231" s="50">
        <v>0</v>
      </c>
      <c r="G231" s="50">
        <v>0</v>
      </c>
      <c r="H231" s="50">
        <f t="shared" si="54"/>
        <v>0</v>
      </c>
      <c r="I231" s="50">
        <v>0</v>
      </c>
      <c r="J231" s="50">
        <v>0</v>
      </c>
      <c r="K231" s="51">
        <f t="shared" si="48"/>
        <v>0</v>
      </c>
      <c r="L231" s="52"/>
      <c r="M231" s="49">
        <f t="shared" si="49"/>
        <v>132008763</v>
      </c>
      <c r="N231" s="53">
        <v>0</v>
      </c>
      <c r="O231" s="47">
        <f t="shared" si="50"/>
        <v>0</v>
      </c>
      <c r="P231" s="47">
        <v>1353473</v>
      </c>
      <c r="Q231" s="53">
        <v>0</v>
      </c>
      <c r="R231" s="47">
        <f t="shared" si="55"/>
        <v>0</v>
      </c>
      <c r="S231" s="47">
        <v>0</v>
      </c>
      <c r="T231" s="47">
        <f t="shared" si="56"/>
        <v>0</v>
      </c>
      <c r="U231" s="47">
        <v>0</v>
      </c>
      <c r="V231" s="54">
        <f t="shared" si="57"/>
        <v>0</v>
      </c>
      <c r="W231" s="52"/>
      <c r="X231" s="49">
        <f t="shared" si="51"/>
        <v>132008763</v>
      </c>
      <c r="Y231" s="55">
        <v>0</v>
      </c>
      <c r="Z231" s="56">
        <f t="shared" si="52"/>
        <v>132008763</v>
      </c>
      <c r="AA231" s="53">
        <v>0</v>
      </c>
      <c r="AB231" s="49">
        <f t="shared" si="53"/>
        <v>0</v>
      </c>
      <c r="AC231" s="49">
        <v>1353473</v>
      </c>
      <c r="AD231" s="189">
        <v>0</v>
      </c>
      <c r="AE231" s="49">
        <f t="shared" si="58"/>
        <v>0</v>
      </c>
      <c r="AF231" s="47">
        <v>0</v>
      </c>
      <c r="AG231" s="47">
        <f t="shared" si="59"/>
        <v>0</v>
      </c>
      <c r="AH231" s="49">
        <v>0</v>
      </c>
      <c r="AI231" s="54">
        <f t="shared" si="60"/>
        <v>0</v>
      </c>
      <c r="AJ231" s="57"/>
      <c r="AK231" s="58">
        <f t="shared" si="61"/>
        <v>0</v>
      </c>
      <c r="AL231" s="59" t="s">
        <v>1573</v>
      </c>
      <c r="AM231" s="56">
        <f t="shared" si="62"/>
        <v>0</v>
      </c>
      <c r="AN231" s="56">
        <f t="shared" si="63"/>
        <v>0</v>
      </c>
    </row>
    <row r="232" spans="1:40" x14ac:dyDescent="0.2">
      <c r="A232" s="45" t="s">
        <v>1112</v>
      </c>
      <c r="B232" s="44" t="s">
        <v>662</v>
      </c>
      <c r="C232" s="46" t="s">
        <v>6</v>
      </c>
      <c r="D232" s="205" t="s">
        <v>11</v>
      </c>
      <c r="E232" s="48">
        <v>38238465</v>
      </c>
      <c r="F232" s="50">
        <v>4.7</v>
      </c>
      <c r="G232" s="50">
        <v>2.2999999999999998</v>
      </c>
      <c r="H232" s="50">
        <f t="shared" si="54"/>
        <v>7</v>
      </c>
      <c r="I232" s="50">
        <v>0</v>
      </c>
      <c r="J232" s="50">
        <v>7</v>
      </c>
      <c r="K232" s="51">
        <f t="shared" si="48"/>
        <v>267669.26</v>
      </c>
      <c r="L232" s="52"/>
      <c r="M232" s="49">
        <f t="shared" si="49"/>
        <v>38238465</v>
      </c>
      <c r="N232" s="53">
        <v>0</v>
      </c>
      <c r="O232" s="47">
        <f t="shared" si="50"/>
        <v>0</v>
      </c>
      <c r="P232" s="47">
        <v>-218239</v>
      </c>
      <c r="Q232" s="53">
        <v>0</v>
      </c>
      <c r="R232" s="47">
        <f t="shared" si="55"/>
        <v>0</v>
      </c>
      <c r="S232" s="47">
        <v>0</v>
      </c>
      <c r="T232" s="47">
        <f t="shared" si="56"/>
        <v>0</v>
      </c>
      <c r="U232" s="47">
        <v>0</v>
      </c>
      <c r="V232" s="54">
        <f t="shared" si="57"/>
        <v>0</v>
      </c>
      <c r="W232" s="52"/>
      <c r="X232" s="49">
        <f t="shared" si="51"/>
        <v>38238465</v>
      </c>
      <c r="Y232" s="55">
        <v>866819.5</v>
      </c>
      <c r="Z232" s="56">
        <f t="shared" si="52"/>
        <v>37371645.5</v>
      </c>
      <c r="AA232" s="53">
        <v>0</v>
      </c>
      <c r="AB232" s="49">
        <f t="shared" si="53"/>
        <v>0</v>
      </c>
      <c r="AC232" s="49">
        <v>-218239</v>
      </c>
      <c r="AD232" s="189">
        <v>0</v>
      </c>
      <c r="AE232" s="49">
        <f t="shared" si="58"/>
        <v>0</v>
      </c>
      <c r="AF232" s="47">
        <v>0</v>
      </c>
      <c r="AG232" s="47">
        <f t="shared" si="59"/>
        <v>0</v>
      </c>
      <c r="AH232" s="49">
        <v>0</v>
      </c>
      <c r="AI232" s="54">
        <f t="shared" si="60"/>
        <v>0</v>
      </c>
      <c r="AJ232" s="57"/>
      <c r="AK232" s="58">
        <f t="shared" si="61"/>
        <v>267669.26</v>
      </c>
      <c r="AL232" s="59" t="s">
        <v>1679</v>
      </c>
      <c r="AM232" s="56">
        <f t="shared" si="62"/>
        <v>267669.26</v>
      </c>
      <c r="AN232" s="56">
        <f t="shared" si="63"/>
        <v>0</v>
      </c>
    </row>
    <row r="233" spans="1:40" x14ac:dyDescent="0.2">
      <c r="A233" s="45" t="s">
        <v>1113</v>
      </c>
      <c r="B233" s="44" t="s">
        <v>636</v>
      </c>
      <c r="C233" s="46" t="s">
        <v>6</v>
      </c>
      <c r="D233" s="205" t="s">
        <v>11</v>
      </c>
      <c r="E233" s="48">
        <v>3772850</v>
      </c>
      <c r="F233" s="50">
        <v>6.42</v>
      </c>
      <c r="G233" s="50">
        <v>0</v>
      </c>
      <c r="H233" s="50">
        <f t="shared" si="54"/>
        <v>6.42</v>
      </c>
      <c r="I233" s="50">
        <v>0</v>
      </c>
      <c r="J233" s="50">
        <v>6.42</v>
      </c>
      <c r="K233" s="51">
        <f t="shared" si="48"/>
        <v>24221.7</v>
      </c>
      <c r="L233" s="52"/>
      <c r="M233" s="49">
        <f t="shared" si="49"/>
        <v>3772850</v>
      </c>
      <c r="N233" s="53">
        <v>0</v>
      </c>
      <c r="O233" s="47">
        <f t="shared" si="50"/>
        <v>0</v>
      </c>
      <c r="P233" s="47">
        <v>-204300</v>
      </c>
      <c r="Q233" s="53">
        <v>0</v>
      </c>
      <c r="R233" s="47">
        <f t="shared" si="55"/>
        <v>0</v>
      </c>
      <c r="S233" s="47">
        <v>0</v>
      </c>
      <c r="T233" s="47">
        <f t="shared" si="56"/>
        <v>0</v>
      </c>
      <c r="U233" s="47">
        <v>0</v>
      </c>
      <c r="V233" s="54">
        <f t="shared" si="57"/>
        <v>0</v>
      </c>
      <c r="W233" s="52"/>
      <c r="X233" s="49">
        <f t="shared" si="51"/>
        <v>3772850</v>
      </c>
      <c r="Y233" s="55">
        <v>0</v>
      </c>
      <c r="Z233" s="56">
        <f t="shared" si="52"/>
        <v>3772850</v>
      </c>
      <c r="AA233" s="53">
        <v>0</v>
      </c>
      <c r="AB233" s="49">
        <f t="shared" si="53"/>
        <v>0</v>
      </c>
      <c r="AC233" s="49">
        <v>-204300</v>
      </c>
      <c r="AD233" s="189">
        <v>0</v>
      </c>
      <c r="AE233" s="49">
        <f t="shared" si="58"/>
        <v>0</v>
      </c>
      <c r="AF233" s="47">
        <v>0</v>
      </c>
      <c r="AG233" s="47">
        <f t="shared" si="59"/>
        <v>0</v>
      </c>
      <c r="AH233" s="49">
        <v>0</v>
      </c>
      <c r="AI233" s="54">
        <f t="shared" si="60"/>
        <v>0</v>
      </c>
      <c r="AJ233" s="57"/>
      <c r="AK233" s="58">
        <f t="shared" si="61"/>
        <v>24221.7</v>
      </c>
      <c r="AL233" s="59" t="s">
        <v>1679</v>
      </c>
      <c r="AM233" s="56">
        <f t="shared" si="62"/>
        <v>24221.7</v>
      </c>
      <c r="AN233" s="56">
        <f t="shared" si="63"/>
        <v>0</v>
      </c>
    </row>
    <row r="234" spans="1:40" ht="38.25" x14ac:dyDescent="0.2">
      <c r="A234" s="45" t="s">
        <v>1114</v>
      </c>
      <c r="B234" s="44" t="s">
        <v>204</v>
      </c>
      <c r="C234" s="46" t="s">
        <v>6</v>
      </c>
      <c r="D234" s="205" t="s">
        <v>1115</v>
      </c>
      <c r="E234" s="48">
        <v>3993727</v>
      </c>
      <c r="F234" s="50">
        <v>0</v>
      </c>
      <c r="G234" s="50">
        <v>0</v>
      </c>
      <c r="H234" s="50">
        <f t="shared" si="54"/>
        <v>0</v>
      </c>
      <c r="I234" s="50">
        <v>0</v>
      </c>
      <c r="J234" s="50">
        <v>0</v>
      </c>
      <c r="K234" s="51">
        <f t="shared" si="48"/>
        <v>0</v>
      </c>
      <c r="L234" s="52"/>
      <c r="M234" s="49">
        <f t="shared" si="49"/>
        <v>3993727</v>
      </c>
      <c r="N234" s="53">
        <v>0</v>
      </c>
      <c r="O234" s="47">
        <f t="shared" si="50"/>
        <v>0</v>
      </c>
      <c r="P234" s="47">
        <v>153844</v>
      </c>
      <c r="Q234" s="53">
        <v>0</v>
      </c>
      <c r="R234" s="47">
        <f t="shared" si="55"/>
        <v>0</v>
      </c>
      <c r="S234" s="47">
        <v>0</v>
      </c>
      <c r="T234" s="47">
        <f t="shared" si="56"/>
        <v>0</v>
      </c>
      <c r="U234" s="47">
        <v>0</v>
      </c>
      <c r="V234" s="54">
        <f t="shared" si="57"/>
        <v>0</v>
      </c>
      <c r="W234" s="52"/>
      <c r="X234" s="49">
        <f t="shared" si="51"/>
        <v>3993727</v>
      </c>
      <c r="Y234" s="55">
        <v>923850</v>
      </c>
      <c r="Z234" s="56">
        <f t="shared" si="52"/>
        <v>3069877</v>
      </c>
      <c r="AA234" s="53">
        <v>0</v>
      </c>
      <c r="AB234" s="49">
        <f t="shared" si="53"/>
        <v>0</v>
      </c>
      <c r="AC234" s="49">
        <v>153844</v>
      </c>
      <c r="AD234" s="189">
        <v>0</v>
      </c>
      <c r="AE234" s="49">
        <f t="shared" si="58"/>
        <v>0</v>
      </c>
      <c r="AF234" s="47">
        <v>0</v>
      </c>
      <c r="AG234" s="47">
        <f t="shared" si="59"/>
        <v>0</v>
      </c>
      <c r="AH234" s="49">
        <v>0</v>
      </c>
      <c r="AI234" s="54">
        <f t="shared" si="60"/>
        <v>0</v>
      </c>
      <c r="AJ234" s="57"/>
      <c r="AK234" s="58">
        <f t="shared" si="61"/>
        <v>0</v>
      </c>
      <c r="AL234" s="59" t="s">
        <v>1573</v>
      </c>
      <c r="AM234" s="56">
        <f t="shared" si="62"/>
        <v>0</v>
      </c>
      <c r="AN234" s="56">
        <f t="shared" si="63"/>
        <v>0</v>
      </c>
    </row>
    <row r="235" spans="1:40" ht="25.5" x14ac:dyDescent="0.2">
      <c r="A235" s="45" t="s">
        <v>1116</v>
      </c>
      <c r="B235" s="44" t="s">
        <v>306</v>
      </c>
      <c r="C235" s="46" t="s">
        <v>6</v>
      </c>
      <c r="D235" s="205" t="s">
        <v>1117</v>
      </c>
      <c r="E235" s="48">
        <v>4300099</v>
      </c>
      <c r="F235" s="50">
        <v>7.65</v>
      </c>
      <c r="G235" s="50">
        <v>0</v>
      </c>
      <c r="H235" s="50">
        <f t="shared" si="54"/>
        <v>7.65</v>
      </c>
      <c r="I235" s="50">
        <v>0</v>
      </c>
      <c r="J235" s="50">
        <v>7.65</v>
      </c>
      <c r="K235" s="51">
        <f t="shared" si="48"/>
        <v>32895.760000000002</v>
      </c>
      <c r="L235" s="52"/>
      <c r="M235" s="49">
        <f t="shared" si="49"/>
        <v>4300099</v>
      </c>
      <c r="N235" s="53">
        <v>0</v>
      </c>
      <c r="O235" s="47">
        <f t="shared" si="50"/>
        <v>0</v>
      </c>
      <c r="P235" s="47">
        <v>859275</v>
      </c>
      <c r="Q235" s="53">
        <v>0</v>
      </c>
      <c r="R235" s="47">
        <f t="shared" si="55"/>
        <v>0</v>
      </c>
      <c r="S235" s="47">
        <v>0</v>
      </c>
      <c r="T235" s="47">
        <f t="shared" si="56"/>
        <v>0</v>
      </c>
      <c r="U235" s="47">
        <v>0</v>
      </c>
      <c r="V235" s="54">
        <f t="shared" si="57"/>
        <v>0</v>
      </c>
      <c r="W235" s="52"/>
      <c r="X235" s="49">
        <f t="shared" si="51"/>
        <v>4300099</v>
      </c>
      <c r="Y235" s="55">
        <v>10860</v>
      </c>
      <c r="Z235" s="56">
        <f t="shared" si="52"/>
        <v>4289239</v>
      </c>
      <c r="AA235" s="53">
        <v>0</v>
      </c>
      <c r="AB235" s="49">
        <f t="shared" si="53"/>
        <v>0</v>
      </c>
      <c r="AC235" s="49">
        <v>859275</v>
      </c>
      <c r="AD235" s="189">
        <v>0</v>
      </c>
      <c r="AE235" s="49">
        <f t="shared" si="58"/>
        <v>0</v>
      </c>
      <c r="AF235" s="47">
        <v>0</v>
      </c>
      <c r="AG235" s="47">
        <f t="shared" si="59"/>
        <v>0</v>
      </c>
      <c r="AH235" s="49">
        <v>0</v>
      </c>
      <c r="AI235" s="54">
        <f t="shared" si="60"/>
        <v>0</v>
      </c>
      <c r="AJ235" s="57"/>
      <c r="AK235" s="58">
        <f t="shared" si="61"/>
        <v>32895.760000000002</v>
      </c>
      <c r="AL235" s="59" t="s">
        <v>1679</v>
      </c>
      <c r="AM235" s="56">
        <f t="shared" si="62"/>
        <v>32895.760000000002</v>
      </c>
      <c r="AN235" s="56">
        <f t="shared" si="63"/>
        <v>0</v>
      </c>
    </row>
    <row r="236" spans="1:40" x14ac:dyDescent="0.2">
      <c r="A236" s="45" t="s">
        <v>1118</v>
      </c>
      <c r="B236" s="44" t="s">
        <v>207</v>
      </c>
      <c r="C236" s="46" t="s">
        <v>6</v>
      </c>
      <c r="D236" s="205" t="s">
        <v>11</v>
      </c>
      <c r="E236" s="48">
        <v>942565</v>
      </c>
      <c r="F236" s="50">
        <v>2.85</v>
      </c>
      <c r="G236" s="50">
        <v>0</v>
      </c>
      <c r="H236" s="50">
        <f t="shared" si="54"/>
        <v>2.85</v>
      </c>
      <c r="I236" s="50">
        <v>0</v>
      </c>
      <c r="J236" s="50">
        <v>2.85</v>
      </c>
      <c r="K236" s="51">
        <f t="shared" si="48"/>
        <v>2686.31</v>
      </c>
      <c r="L236" s="52"/>
      <c r="M236" s="49">
        <f t="shared" si="49"/>
        <v>942565</v>
      </c>
      <c r="N236" s="53">
        <v>0</v>
      </c>
      <c r="O236" s="47">
        <f t="shared" si="50"/>
        <v>0</v>
      </c>
      <c r="P236" s="47">
        <v>20530</v>
      </c>
      <c r="Q236" s="53">
        <v>0</v>
      </c>
      <c r="R236" s="47">
        <f t="shared" si="55"/>
        <v>0</v>
      </c>
      <c r="S236" s="47">
        <v>0</v>
      </c>
      <c r="T236" s="47">
        <f t="shared" si="56"/>
        <v>0</v>
      </c>
      <c r="U236" s="47">
        <v>0</v>
      </c>
      <c r="V236" s="54">
        <f t="shared" si="57"/>
        <v>0</v>
      </c>
      <c r="W236" s="52"/>
      <c r="X236" s="49">
        <f t="shared" si="51"/>
        <v>942565</v>
      </c>
      <c r="Y236" s="55">
        <v>0</v>
      </c>
      <c r="Z236" s="56">
        <f t="shared" si="52"/>
        <v>942565</v>
      </c>
      <c r="AA236" s="53">
        <v>0</v>
      </c>
      <c r="AB236" s="49">
        <f t="shared" si="53"/>
        <v>0</v>
      </c>
      <c r="AC236" s="49">
        <v>20530</v>
      </c>
      <c r="AD236" s="189">
        <v>0</v>
      </c>
      <c r="AE236" s="49">
        <f t="shared" si="58"/>
        <v>0</v>
      </c>
      <c r="AF236" s="47">
        <v>0</v>
      </c>
      <c r="AG236" s="47">
        <f t="shared" si="59"/>
        <v>0</v>
      </c>
      <c r="AH236" s="49">
        <v>0</v>
      </c>
      <c r="AI236" s="54">
        <f t="shared" si="60"/>
        <v>0</v>
      </c>
      <c r="AJ236" s="57"/>
      <c r="AK236" s="58">
        <f t="shared" si="61"/>
        <v>2686.31</v>
      </c>
      <c r="AL236" s="59" t="s">
        <v>1680</v>
      </c>
      <c r="AM236" s="56">
        <f t="shared" si="62"/>
        <v>0</v>
      </c>
      <c r="AN236" s="56">
        <f t="shared" si="63"/>
        <v>2686.31</v>
      </c>
    </row>
    <row r="237" spans="1:40" x14ac:dyDescent="0.2">
      <c r="A237" s="45" t="s">
        <v>1119</v>
      </c>
      <c r="B237" s="44" t="s">
        <v>240</v>
      </c>
      <c r="C237" s="46" t="s">
        <v>6</v>
      </c>
      <c r="D237" s="205" t="s">
        <v>11</v>
      </c>
      <c r="E237" s="48">
        <v>1763251</v>
      </c>
      <c r="F237" s="50">
        <v>0.42</v>
      </c>
      <c r="G237" s="50">
        <v>4</v>
      </c>
      <c r="H237" s="50">
        <f t="shared" si="54"/>
        <v>4.42</v>
      </c>
      <c r="I237" s="50">
        <v>2.58</v>
      </c>
      <c r="J237" s="50">
        <v>7</v>
      </c>
      <c r="K237" s="51">
        <f t="shared" si="48"/>
        <v>7793.57</v>
      </c>
      <c r="L237" s="52"/>
      <c r="M237" s="49">
        <f t="shared" si="49"/>
        <v>1763251</v>
      </c>
      <c r="N237" s="53">
        <v>0</v>
      </c>
      <c r="O237" s="47">
        <f t="shared" si="50"/>
        <v>0</v>
      </c>
      <c r="P237" s="47">
        <v>-10109</v>
      </c>
      <c r="Q237" s="53">
        <v>0</v>
      </c>
      <c r="R237" s="47">
        <f t="shared" si="55"/>
        <v>0</v>
      </c>
      <c r="S237" s="47">
        <v>0</v>
      </c>
      <c r="T237" s="47">
        <f t="shared" si="56"/>
        <v>0</v>
      </c>
      <c r="U237" s="47">
        <v>0</v>
      </c>
      <c r="V237" s="54">
        <f t="shared" si="57"/>
        <v>0</v>
      </c>
      <c r="W237" s="52"/>
      <c r="X237" s="49">
        <f t="shared" si="51"/>
        <v>1763251</v>
      </c>
      <c r="Y237" s="55">
        <v>31429.5</v>
      </c>
      <c r="Z237" s="56">
        <f t="shared" si="52"/>
        <v>1731821.5</v>
      </c>
      <c r="AA237" s="53">
        <v>0</v>
      </c>
      <c r="AB237" s="49">
        <f t="shared" si="53"/>
        <v>0</v>
      </c>
      <c r="AC237" s="49">
        <v>-10109</v>
      </c>
      <c r="AD237" s="189">
        <v>0</v>
      </c>
      <c r="AE237" s="49">
        <f t="shared" si="58"/>
        <v>0</v>
      </c>
      <c r="AF237" s="47">
        <v>0</v>
      </c>
      <c r="AG237" s="47">
        <f t="shared" si="59"/>
        <v>0</v>
      </c>
      <c r="AH237" s="49">
        <v>0</v>
      </c>
      <c r="AI237" s="54">
        <f t="shared" si="60"/>
        <v>0</v>
      </c>
      <c r="AJ237" s="57"/>
      <c r="AK237" s="58">
        <f t="shared" si="61"/>
        <v>7793.57</v>
      </c>
      <c r="AL237" s="59" t="s">
        <v>1679</v>
      </c>
      <c r="AM237" s="56">
        <f t="shared" si="62"/>
        <v>7793.57</v>
      </c>
      <c r="AN237" s="56">
        <f t="shared" si="63"/>
        <v>0</v>
      </c>
    </row>
    <row r="238" spans="1:40" ht="25.5" x14ac:dyDescent="0.2">
      <c r="A238" s="45" t="s">
        <v>1120</v>
      </c>
      <c r="B238" s="44" t="s">
        <v>318</v>
      </c>
      <c r="C238" s="46" t="s">
        <v>6</v>
      </c>
      <c r="D238" s="205" t="s">
        <v>1121</v>
      </c>
      <c r="E238" s="48">
        <v>-245980</v>
      </c>
      <c r="F238" s="50">
        <v>1</v>
      </c>
      <c r="G238" s="50">
        <v>0</v>
      </c>
      <c r="H238" s="50">
        <f t="shared" si="54"/>
        <v>1</v>
      </c>
      <c r="I238" s="50">
        <v>0.22</v>
      </c>
      <c r="J238" s="50">
        <v>1.22</v>
      </c>
      <c r="K238" s="51">
        <f t="shared" si="48"/>
        <v>0</v>
      </c>
      <c r="L238" s="52"/>
      <c r="M238" s="49">
        <f t="shared" si="49"/>
        <v>-245980</v>
      </c>
      <c r="N238" s="53">
        <v>1</v>
      </c>
      <c r="O238" s="47">
        <f t="shared" si="50"/>
        <v>-245.98</v>
      </c>
      <c r="P238" s="47">
        <v>0</v>
      </c>
      <c r="Q238" s="53">
        <v>1</v>
      </c>
      <c r="R238" s="47">
        <f t="shared" si="55"/>
        <v>0</v>
      </c>
      <c r="S238" s="47">
        <v>0</v>
      </c>
      <c r="T238" s="47">
        <f t="shared" si="56"/>
        <v>0</v>
      </c>
      <c r="U238" s="47">
        <v>0</v>
      </c>
      <c r="V238" s="54">
        <f t="shared" si="57"/>
        <v>0</v>
      </c>
      <c r="W238" s="52"/>
      <c r="X238" s="49">
        <f t="shared" si="51"/>
        <v>-245980</v>
      </c>
      <c r="Y238" s="55">
        <v>-401850</v>
      </c>
      <c r="Z238" s="56">
        <f t="shared" si="52"/>
        <v>155870</v>
      </c>
      <c r="AA238" s="53">
        <v>0</v>
      </c>
      <c r="AB238" s="49">
        <f t="shared" si="53"/>
        <v>0</v>
      </c>
      <c r="AC238" s="49">
        <v>5100</v>
      </c>
      <c r="AD238" s="189">
        <v>0</v>
      </c>
      <c r="AE238" s="49">
        <f t="shared" si="58"/>
        <v>0</v>
      </c>
      <c r="AF238" s="47">
        <v>0</v>
      </c>
      <c r="AG238" s="47">
        <f t="shared" si="59"/>
        <v>0</v>
      </c>
      <c r="AH238" s="49">
        <v>0</v>
      </c>
      <c r="AI238" s="54">
        <f t="shared" si="60"/>
        <v>0</v>
      </c>
      <c r="AJ238" s="57"/>
      <c r="AK238" s="58">
        <f t="shared" si="61"/>
        <v>0</v>
      </c>
      <c r="AL238" s="59" t="s">
        <v>1573</v>
      </c>
      <c r="AM238" s="56">
        <f t="shared" si="62"/>
        <v>0</v>
      </c>
      <c r="AN238" s="56">
        <f t="shared" si="63"/>
        <v>0</v>
      </c>
    </row>
    <row r="239" spans="1:40" x14ac:dyDescent="0.2">
      <c r="A239" s="45" t="s">
        <v>1122</v>
      </c>
      <c r="B239" s="44" t="s">
        <v>456</v>
      </c>
      <c r="C239" s="46" t="s">
        <v>6</v>
      </c>
      <c r="D239" s="205" t="s">
        <v>11</v>
      </c>
      <c r="E239" s="48">
        <v>7745107</v>
      </c>
      <c r="F239" s="50">
        <v>0</v>
      </c>
      <c r="G239" s="50">
        <v>0</v>
      </c>
      <c r="H239" s="50">
        <f t="shared" si="54"/>
        <v>0</v>
      </c>
      <c r="I239" s="50">
        <v>0</v>
      </c>
      <c r="J239" s="50">
        <v>0</v>
      </c>
      <c r="K239" s="51">
        <f t="shared" si="48"/>
        <v>0</v>
      </c>
      <c r="L239" s="52"/>
      <c r="M239" s="49">
        <f t="shared" si="49"/>
        <v>7745107</v>
      </c>
      <c r="N239" s="53">
        <v>0</v>
      </c>
      <c r="O239" s="47">
        <f t="shared" si="50"/>
        <v>0</v>
      </c>
      <c r="P239" s="47">
        <v>-25317</v>
      </c>
      <c r="Q239" s="53">
        <v>0</v>
      </c>
      <c r="R239" s="47">
        <f t="shared" si="55"/>
        <v>0</v>
      </c>
      <c r="S239" s="47">
        <v>0</v>
      </c>
      <c r="T239" s="47">
        <f t="shared" si="56"/>
        <v>0</v>
      </c>
      <c r="U239" s="47">
        <v>0</v>
      </c>
      <c r="V239" s="54">
        <f t="shared" si="57"/>
        <v>0</v>
      </c>
      <c r="W239" s="52"/>
      <c r="X239" s="49">
        <f t="shared" si="51"/>
        <v>7745107</v>
      </c>
      <c r="Y239" s="55">
        <v>680900</v>
      </c>
      <c r="Z239" s="56">
        <f t="shared" si="52"/>
        <v>7064207</v>
      </c>
      <c r="AA239" s="53">
        <v>0</v>
      </c>
      <c r="AB239" s="49">
        <f t="shared" si="53"/>
        <v>0</v>
      </c>
      <c r="AC239" s="49">
        <v>-25317</v>
      </c>
      <c r="AD239" s="189">
        <v>0</v>
      </c>
      <c r="AE239" s="49">
        <f t="shared" si="58"/>
        <v>0</v>
      </c>
      <c r="AF239" s="47">
        <v>0</v>
      </c>
      <c r="AG239" s="47">
        <f t="shared" si="59"/>
        <v>0</v>
      </c>
      <c r="AH239" s="49">
        <v>0</v>
      </c>
      <c r="AI239" s="54">
        <f t="shared" si="60"/>
        <v>0</v>
      </c>
      <c r="AJ239" s="57"/>
      <c r="AK239" s="58">
        <f t="shared" si="61"/>
        <v>0</v>
      </c>
      <c r="AL239" s="59" t="s">
        <v>1573</v>
      </c>
      <c r="AM239" s="56">
        <f t="shared" si="62"/>
        <v>0</v>
      </c>
      <c r="AN239" s="56">
        <f t="shared" si="63"/>
        <v>0</v>
      </c>
    </row>
    <row r="240" spans="1:40" ht="25.5" x14ac:dyDescent="0.2">
      <c r="A240" s="45" t="s">
        <v>1123</v>
      </c>
      <c r="B240" s="44" t="s">
        <v>483</v>
      </c>
      <c r="C240" s="46" t="s">
        <v>6</v>
      </c>
      <c r="D240" s="205" t="s">
        <v>1117</v>
      </c>
      <c r="E240" s="48">
        <v>18494171</v>
      </c>
      <c r="F240" s="50">
        <v>2.25</v>
      </c>
      <c r="G240" s="50">
        <v>2.59</v>
      </c>
      <c r="H240" s="50">
        <f t="shared" si="54"/>
        <v>4.84</v>
      </c>
      <c r="I240" s="50">
        <v>0</v>
      </c>
      <c r="J240" s="50">
        <v>4.84</v>
      </c>
      <c r="K240" s="51">
        <f t="shared" si="48"/>
        <v>89511.79</v>
      </c>
      <c r="L240" s="52"/>
      <c r="M240" s="49">
        <f t="shared" si="49"/>
        <v>18494171</v>
      </c>
      <c r="N240" s="53">
        <v>0</v>
      </c>
      <c r="O240" s="47">
        <f t="shared" si="50"/>
        <v>0</v>
      </c>
      <c r="P240" s="47">
        <v>5519</v>
      </c>
      <c r="Q240" s="53">
        <v>0</v>
      </c>
      <c r="R240" s="47">
        <f t="shared" si="55"/>
        <v>0</v>
      </c>
      <c r="S240" s="47">
        <v>0</v>
      </c>
      <c r="T240" s="47">
        <f t="shared" si="56"/>
        <v>0</v>
      </c>
      <c r="U240" s="47">
        <v>0</v>
      </c>
      <c r="V240" s="54">
        <f t="shared" si="57"/>
        <v>0</v>
      </c>
      <c r="W240" s="52"/>
      <c r="X240" s="49">
        <f t="shared" si="51"/>
        <v>18494171</v>
      </c>
      <c r="Y240" s="55">
        <v>0</v>
      </c>
      <c r="Z240" s="56">
        <f t="shared" si="52"/>
        <v>18494171</v>
      </c>
      <c r="AA240" s="53">
        <v>0</v>
      </c>
      <c r="AB240" s="49">
        <f t="shared" si="53"/>
        <v>0</v>
      </c>
      <c r="AC240" s="49">
        <v>5519</v>
      </c>
      <c r="AD240" s="189">
        <v>0</v>
      </c>
      <c r="AE240" s="49">
        <f t="shared" si="58"/>
        <v>0</v>
      </c>
      <c r="AF240" s="47">
        <v>0</v>
      </c>
      <c r="AG240" s="47">
        <f t="shared" si="59"/>
        <v>0</v>
      </c>
      <c r="AH240" s="49">
        <v>0</v>
      </c>
      <c r="AI240" s="54">
        <f t="shared" si="60"/>
        <v>0</v>
      </c>
      <c r="AJ240" s="57"/>
      <c r="AK240" s="58">
        <f t="shared" si="61"/>
        <v>89511.79</v>
      </c>
      <c r="AL240" s="59" t="s">
        <v>1679</v>
      </c>
      <c r="AM240" s="56">
        <f t="shared" si="62"/>
        <v>89511.79</v>
      </c>
      <c r="AN240" s="56">
        <f t="shared" si="63"/>
        <v>0</v>
      </c>
    </row>
    <row r="241" spans="1:40" ht="25.5" x14ac:dyDescent="0.2">
      <c r="A241" s="45" t="s">
        <v>1124</v>
      </c>
      <c r="B241" s="44" t="s">
        <v>500</v>
      </c>
      <c r="C241" s="46" t="s">
        <v>6</v>
      </c>
      <c r="D241" s="205" t="s">
        <v>1125</v>
      </c>
      <c r="E241" s="48">
        <v>10449648</v>
      </c>
      <c r="F241" s="50">
        <v>1.0256000000000001</v>
      </c>
      <c r="G241" s="50">
        <v>0</v>
      </c>
      <c r="H241" s="50">
        <f t="shared" si="54"/>
        <v>1.0256000000000001</v>
      </c>
      <c r="I241" s="50">
        <v>3.6692999999999998</v>
      </c>
      <c r="J241" s="50">
        <v>4.6948999999999996</v>
      </c>
      <c r="K241" s="51">
        <f t="shared" si="48"/>
        <v>10717.16</v>
      </c>
      <c r="L241" s="52"/>
      <c r="M241" s="49">
        <f t="shared" si="49"/>
        <v>10449648</v>
      </c>
      <c r="N241" s="53">
        <v>0</v>
      </c>
      <c r="O241" s="47">
        <f t="shared" si="50"/>
        <v>0</v>
      </c>
      <c r="P241" s="47">
        <v>851466</v>
      </c>
      <c r="Q241" s="53">
        <v>0</v>
      </c>
      <c r="R241" s="47">
        <f t="shared" si="55"/>
        <v>0</v>
      </c>
      <c r="S241" s="47">
        <v>0</v>
      </c>
      <c r="T241" s="47">
        <f t="shared" si="56"/>
        <v>0</v>
      </c>
      <c r="U241" s="47">
        <v>0</v>
      </c>
      <c r="V241" s="54">
        <f t="shared" si="57"/>
        <v>0</v>
      </c>
      <c r="W241" s="52"/>
      <c r="X241" s="49">
        <f t="shared" si="51"/>
        <v>10449648</v>
      </c>
      <c r="Y241" s="55">
        <v>30877.5</v>
      </c>
      <c r="Z241" s="56">
        <f t="shared" si="52"/>
        <v>10418770.5</v>
      </c>
      <c r="AA241" s="53">
        <v>0</v>
      </c>
      <c r="AB241" s="49">
        <f t="shared" si="53"/>
        <v>0</v>
      </c>
      <c r="AC241" s="49">
        <v>851466</v>
      </c>
      <c r="AD241" s="189">
        <v>0</v>
      </c>
      <c r="AE241" s="49">
        <f t="shared" si="58"/>
        <v>0</v>
      </c>
      <c r="AF241" s="47">
        <v>0</v>
      </c>
      <c r="AG241" s="47">
        <f t="shared" si="59"/>
        <v>0</v>
      </c>
      <c r="AH241" s="49">
        <v>0</v>
      </c>
      <c r="AI241" s="54">
        <f t="shared" si="60"/>
        <v>0</v>
      </c>
      <c r="AJ241" s="57"/>
      <c r="AK241" s="58">
        <f t="shared" si="61"/>
        <v>10717.16</v>
      </c>
      <c r="AL241" s="59" t="s">
        <v>1679</v>
      </c>
      <c r="AM241" s="56">
        <f t="shared" si="62"/>
        <v>10717.16</v>
      </c>
      <c r="AN241" s="56">
        <f t="shared" si="63"/>
        <v>0</v>
      </c>
    </row>
    <row r="242" spans="1:40" ht="38.25" x14ac:dyDescent="0.2">
      <c r="A242" s="45" t="s">
        <v>1126</v>
      </c>
      <c r="B242" s="44" t="s">
        <v>597</v>
      </c>
      <c r="C242" s="46" t="s">
        <v>6</v>
      </c>
      <c r="D242" s="205" t="s">
        <v>1127</v>
      </c>
      <c r="E242" s="48">
        <v>1230588</v>
      </c>
      <c r="F242" s="50">
        <v>1.64</v>
      </c>
      <c r="G242" s="50">
        <v>4.5599999999999996</v>
      </c>
      <c r="H242" s="50">
        <f t="shared" si="54"/>
        <v>6.1999999999999993</v>
      </c>
      <c r="I242" s="50">
        <v>0</v>
      </c>
      <c r="J242" s="50">
        <v>6.1999999999999993</v>
      </c>
      <c r="K242" s="51">
        <f t="shared" si="48"/>
        <v>7629.65</v>
      </c>
      <c r="L242" s="52"/>
      <c r="M242" s="49">
        <f t="shared" si="49"/>
        <v>1230588</v>
      </c>
      <c r="N242" s="53">
        <v>0</v>
      </c>
      <c r="O242" s="47">
        <f t="shared" si="50"/>
        <v>0</v>
      </c>
      <c r="P242" s="47">
        <v>294873</v>
      </c>
      <c r="Q242" s="53">
        <v>0</v>
      </c>
      <c r="R242" s="47">
        <f t="shared" si="55"/>
        <v>0</v>
      </c>
      <c r="S242" s="47">
        <v>0</v>
      </c>
      <c r="T242" s="47">
        <f t="shared" si="56"/>
        <v>0</v>
      </c>
      <c r="U242" s="47">
        <v>0</v>
      </c>
      <c r="V242" s="54">
        <f t="shared" si="57"/>
        <v>0</v>
      </c>
      <c r="W242" s="52"/>
      <c r="X242" s="49">
        <f t="shared" si="51"/>
        <v>1230588</v>
      </c>
      <c r="Y242" s="55">
        <v>0</v>
      </c>
      <c r="Z242" s="56">
        <f t="shared" si="52"/>
        <v>1230588</v>
      </c>
      <c r="AA242" s="53">
        <v>0</v>
      </c>
      <c r="AB242" s="49">
        <f t="shared" si="53"/>
        <v>0</v>
      </c>
      <c r="AC242" s="49">
        <v>294873</v>
      </c>
      <c r="AD242" s="189">
        <v>0</v>
      </c>
      <c r="AE242" s="49">
        <f t="shared" si="58"/>
        <v>0</v>
      </c>
      <c r="AF242" s="47">
        <v>0</v>
      </c>
      <c r="AG242" s="47">
        <f t="shared" si="59"/>
        <v>0</v>
      </c>
      <c r="AH242" s="49">
        <v>0</v>
      </c>
      <c r="AI242" s="54">
        <f t="shared" si="60"/>
        <v>0</v>
      </c>
      <c r="AJ242" s="57"/>
      <c r="AK242" s="58">
        <f t="shared" si="61"/>
        <v>7629.65</v>
      </c>
      <c r="AL242" s="59" t="s">
        <v>1680</v>
      </c>
      <c r="AM242" s="56">
        <f t="shared" si="62"/>
        <v>0</v>
      </c>
      <c r="AN242" s="56">
        <f t="shared" si="63"/>
        <v>7629.65</v>
      </c>
    </row>
    <row r="243" spans="1:40" x14ac:dyDescent="0.2">
      <c r="A243" s="45" t="s">
        <v>1128</v>
      </c>
      <c r="B243" s="44" t="s">
        <v>365</v>
      </c>
      <c r="C243" s="46" t="s">
        <v>6</v>
      </c>
      <c r="D243" s="205" t="s">
        <v>11</v>
      </c>
      <c r="E243" s="48">
        <v>41324272</v>
      </c>
      <c r="F243" s="50">
        <v>3.25</v>
      </c>
      <c r="G243" s="50">
        <v>0</v>
      </c>
      <c r="H243" s="50">
        <f t="shared" si="54"/>
        <v>3.25</v>
      </c>
      <c r="I243" s="50">
        <v>0</v>
      </c>
      <c r="J243" s="50">
        <v>3.25</v>
      </c>
      <c r="K243" s="51">
        <f t="shared" si="48"/>
        <v>134303.88</v>
      </c>
      <c r="L243" s="52"/>
      <c r="M243" s="49">
        <f t="shared" si="49"/>
        <v>41324272</v>
      </c>
      <c r="N243" s="53">
        <v>0</v>
      </c>
      <c r="O243" s="47">
        <f t="shared" si="50"/>
        <v>0</v>
      </c>
      <c r="P243" s="47">
        <v>-348569</v>
      </c>
      <c r="Q243" s="53">
        <v>0</v>
      </c>
      <c r="R243" s="47">
        <f t="shared" si="55"/>
        <v>0</v>
      </c>
      <c r="S243" s="47">
        <v>0</v>
      </c>
      <c r="T243" s="47">
        <f t="shared" si="56"/>
        <v>0</v>
      </c>
      <c r="U243" s="47">
        <v>0</v>
      </c>
      <c r="V243" s="54">
        <f t="shared" si="57"/>
        <v>0</v>
      </c>
      <c r="W243" s="52"/>
      <c r="X243" s="49">
        <f t="shared" si="51"/>
        <v>41324272</v>
      </c>
      <c r="Y243" s="55">
        <v>5594417</v>
      </c>
      <c r="Z243" s="56">
        <f t="shared" si="52"/>
        <v>35729855</v>
      </c>
      <c r="AA243" s="53">
        <v>0.2</v>
      </c>
      <c r="AB243" s="49">
        <f t="shared" si="53"/>
        <v>7145.97</v>
      </c>
      <c r="AC243" s="49">
        <v>-348569</v>
      </c>
      <c r="AD243" s="189">
        <v>0.2</v>
      </c>
      <c r="AE243" s="49">
        <f t="shared" si="58"/>
        <v>-69.709999999999994</v>
      </c>
      <c r="AF243" s="47">
        <v>6691.93</v>
      </c>
      <c r="AG243" s="47">
        <f t="shared" si="59"/>
        <v>-69.709999999999994</v>
      </c>
      <c r="AH243" s="49">
        <v>0</v>
      </c>
      <c r="AI243" s="54">
        <f t="shared" si="60"/>
        <v>7076.26</v>
      </c>
      <c r="AJ243" s="57"/>
      <c r="AK243" s="58">
        <f t="shared" si="61"/>
        <v>141380.14000000001</v>
      </c>
      <c r="AL243" s="59" t="s">
        <v>1679</v>
      </c>
      <c r="AM243" s="56">
        <f t="shared" si="62"/>
        <v>141380.14000000001</v>
      </c>
      <c r="AN243" s="56">
        <f t="shared" si="63"/>
        <v>0</v>
      </c>
    </row>
    <row r="244" spans="1:40" ht="38.25" x14ac:dyDescent="0.2">
      <c r="A244" s="45" t="s">
        <v>745</v>
      </c>
      <c r="B244" s="44" t="s">
        <v>372</v>
      </c>
      <c r="C244" s="46" t="s">
        <v>29</v>
      </c>
      <c r="D244" s="205" t="s">
        <v>746</v>
      </c>
      <c r="E244" s="48">
        <v>313844993.5</v>
      </c>
      <c r="F244" s="50">
        <v>0.36499999999999999</v>
      </c>
      <c r="G244" s="50">
        <v>0</v>
      </c>
      <c r="H244" s="50">
        <f t="shared" si="54"/>
        <v>0.36499999999999999</v>
      </c>
      <c r="I244" s="50">
        <v>0</v>
      </c>
      <c r="J244" s="50">
        <v>0.36499999999999999</v>
      </c>
      <c r="K244" s="51">
        <f t="shared" si="48"/>
        <v>114553.42</v>
      </c>
      <c r="L244" s="52"/>
      <c r="M244" s="49">
        <f t="shared" si="49"/>
        <v>313844993.5</v>
      </c>
      <c r="N244" s="53">
        <v>0</v>
      </c>
      <c r="O244" s="47">
        <f t="shared" si="50"/>
        <v>0</v>
      </c>
      <c r="P244" s="47">
        <v>-8478980</v>
      </c>
      <c r="Q244" s="53">
        <v>0</v>
      </c>
      <c r="R244" s="47">
        <f t="shared" si="55"/>
        <v>0</v>
      </c>
      <c r="S244" s="47">
        <v>0</v>
      </c>
      <c r="T244" s="47">
        <f t="shared" si="56"/>
        <v>0</v>
      </c>
      <c r="U244" s="47">
        <v>0</v>
      </c>
      <c r="V244" s="54">
        <f t="shared" si="57"/>
        <v>0</v>
      </c>
      <c r="W244" s="52"/>
      <c r="X244" s="49">
        <f t="shared" si="51"/>
        <v>313844993.5</v>
      </c>
      <c r="Y244" s="55">
        <v>0</v>
      </c>
      <c r="Z244" s="56">
        <f t="shared" si="52"/>
        <v>313844993.5</v>
      </c>
      <c r="AA244" s="53">
        <v>0</v>
      </c>
      <c r="AB244" s="49">
        <f t="shared" si="53"/>
        <v>0</v>
      </c>
      <c r="AC244" s="49">
        <v>-8478980</v>
      </c>
      <c r="AD244" s="189">
        <v>0</v>
      </c>
      <c r="AE244" s="49">
        <f t="shared" si="58"/>
        <v>0</v>
      </c>
      <c r="AF244" s="47">
        <v>0</v>
      </c>
      <c r="AG244" s="47">
        <f t="shared" si="59"/>
        <v>0</v>
      </c>
      <c r="AH244" s="49">
        <v>0</v>
      </c>
      <c r="AI244" s="54">
        <f t="shared" si="60"/>
        <v>0</v>
      </c>
      <c r="AJ244" s="57"/>
      <c r="AK244" s="58">
        <f t="shared" si="61"/>
        <v>114553.42</v>
      </c>
      <c r="AL244" s="59" t="s">
        <v>1679</v>
      </c>
      <c r="AM244" s="56">
        <f t="shared" si="62"/>
        <v>114553.42</v>
      </c>
      <c r="AN244" s="56">
        <f t="shared" si="63"/>
        <v>0</v>
      </c>
    </row>
    <row r="245" spans="1:40" x14ac:dyDescent="0.2">
      <c r="A245" s="45" t="s">
        <v>1129</v>
      </c>
      <c r="B245" s="44" t="s">
        <v>371</v>
      </c>
      <c r="C245" s="46" t="s">
        <v>6</v>
      </c>
      <c r="D245" s="205" t="s">
        <v>30</v>
      </c>
      <c r="E245" s="48">
        <v>77278221</v>
      </c>
      <c r="F245" s="50">
        <v>3.48</v>
      </c>
      <c r="G245" s="50">
        <v>2.15</v>
      </c>
      <c r="H245" s="50">
        <f t="shared" si="54"/>
        <v>5.63</v>
      </c>
      <c r="I245" s="50">
        <v>1.32</v>
      </c>
      <c r="J245" s="50">
        <v>6.95</v>
      </c>
      <c r="K245" s="51">
        <f t="shared" si="48"/>
        <v>435076.38</v>
      </c>
      <c r="L245" s="52"/>
      <c r="M245" s="49">
        <f t="shared" si="49"/>
        <v>77278221</v>
      </c>
      <c r="N245" s="53">
        <v>0</v>
      </c>
      <c r="O245" s="47">
        <f t="shared" si="50"/>
        <v>0</v>
      </c>
      <c r="P245" s="47">
        <v>-8244512</v>
      </c>
      <c r="Q245" s="53">
        <v>0</v>
      </c>
      <c r="R245" s="47">
        <f t="shared" si="55"/>
        <v>0</v>
      </c>
      <c r="S245" s="47">
        <v>0</v>
      </c>
      <c r="T245" s="47">
        <f t="shared" si="56"/>
        <v>0</v>
      </c>
      <c r="U245" s="47">
        <v>0</v>
      </c>
      <c r="V245" s="54">
        <f t="shared" si="57"/>
        <v>0</v>
      </c>
      <c r="W245" s="52"/>
      <c r="X245" s="49">
        <f t="shared" si="51"/>
        <v>77278221</v>
      </c>
      <c r="Y245" s="55">
        <v>717850</v>
      </c>
      <c r="Z245" s="56">
        <f t="shared" si="52"/>
        <v>76560371</v>
      </c>
      <c r="AA245" s="53">
        <v>0</v>
      </c>
      <c r="AB245" s="49">
        <f t="shared" si="53"/>
        <v>0</v>
      </c>
      <c r="AC245" s="49">
        <v>-8244512</v>
      </c>
      <c r="AD245" s="189">
        <v>0</v>
      </c>
      <c r="AE245" s="49">
        <f t="shared" si="58"/>
        <v>0</v>
      </c>
      <c r="AF245" s="47">
        <v>0</v>
      </c>
      <c r="AG245" s="47">
        <f t="shared" si="59"/>
        <v>0</v>
      </c>
      <c r="AH245" s="49">
        <v>0</v>
      </c>
      <c r="AI245" s="54">
        <f t="shared" si="60"/>
        <v>0</v>
      </c>
      <c r="AJ245" s="57"/>
      <c r="AK245" s="58">
        <f t="shared" si="61"/>
        <v>435076.38</v>
      </c>
      <c r="AL245" s="59" t="s">
        <v>1680</v>
      </c>
      <c r="AM245" s="56">
        <f t="shared" si="62"/>
        <v>0</v>
      </c>
      <c r="AN245" s="56">
        <f t="shared" si="63"/>
        <v>435076.38</v>
      </c>
    </row>
    <row r="246" spans="1:40" ht="25.5" x14ac:dyDescent="0.2">
      <c r="A246" s="45" t="s">
        <v>1130</v>
      </c>
      <c r="B246" s="44" t="s">
        <v>194</v>
      </c>
      <c r="C246" s="46" t="s">
        <v>6</v>
      </c>
      <c r="D246" s="205" t="s">
        <v>1131</v>
      </c>
      <c r="E246" s="48">
        <v>-118570</v>
      </c>
      <c r="F246" s="50">
        <v>6.45</v>
      </c>
      <c r="G246" s="50">
        <v>0</v>
      </c>
      <c r="H246" s="50">
        <f t="shared" si="54"/>
        <v>6.45</v>
      </c>
      <c r="I246" s="50">
        <v>0</v>
      </c>
      <c r="J246" s="50">
        <v>6.45</v>
      </c>
      <c r="K246" s="51">
        <f t="shared" si="48"/>
        <v>0</v>
      </c>
      <c r="L246" s="52"/>
      <c r="M246" s="49">
        <f t="shared" si="49"/>
        <v>-118570</v>
      </c>
      <c r="N246" s="53">
        <v>0</v>
      </c>
      <c r="O246" s="47">
        <f t="shared" si="50"/>
        <v>0</v>
      </c>
      <c r="P246" s="47">
        <v>0</v>
      </c>
      <c r="Q246" s="53">
        <v>0</v>
      </c>
      <c r="R246" s="47">
        <f t="shared" si="55"/>
        <v>0</v>
      </c>
      <c r="S246" s="47">
        <v>0</v>
      </c>
      <c r="T246" s="47">
        <f t="shared" si="56"/>
        <v>0</v>
      </c>
      <c r="U246" s="47">
        <v>0</v>
      </c>
      <c r="V246" s="54">
        <f t="shared" si="57"/>
        <v>0</v>
      </c>
      <c r="W246" s="52"/>
      <c r="X246" s="49">
        <f t="shared" si="51"/>
        <v>-118570</v>
      </c>
      <c r="Y246" s="55">
        <v>0</v>
      </c>
      <c r="Z246" s="56">
        <f t="shared" si="52"/>
        <v>-118570</v>
      </c>
      <c r="AA246" s="53">
        <v>0</v>
      </c>
      <c r="AB246" s="49">
        <f t="shared" si="53"/>
        <v>0</v>
      </c>
      <c r="AC246" s="49">
        <v>0</v>
      </c>
      <c r="AD246" s="189">
        <v>0</v>
      </c>
      <c r="AE246" s="49">
        <f t="shared" si="58"/>
        <v>0</v>
      </c>
      <c r="AF246" s="47">
        <v>0</v>
      </c>
      <c r="AG246" s="47">
        <f t="shared" si="59"/>
        <v>0</v>
      </c>
      <c r="AH246" s="49">
        <v>0</v>
      </c>
      <c r="AI246" s="54">
        <f t="shared" si="60"/>
        <v>0</v>
      </c>
      <c r="AJ246" s="57"/>
      <c r="AK246" s="58">
        <f t="shared" si="61"/>
        <v>0</v>
      </c>
      <c r="AL246" s="59" t="s">
        <v>1573</v>
      </c>
      <c r="AM246" s="56">
        <f t="shared" si="62"/>
        <v>0</v>
      </c>
      <c r="AN246" s="56">
        <f t="shared" si="63"/>
        <v>0</v>
      </c>
    </row>
    <row r="247" spans="1:40" x14ac:dyDescent="0.2">
      <c r="A247" s="45" t="s">
        <v>1132</v>
      </c>
      <c r="B247" s="44" t="s">
        <v>205</v>
      </c>
      <c r="C247" s="46" t="s">
        <v>6</v>
      </c>
      <c r="D247" s="205" t="s">
        <v>30</v>
      </c>
      <c r="E247" s="48">
        <v>14947988</v>
      </c>
      <c r="F247" s="50">
        <v>0</v>
      </c>
      <c r="G247" s="50">
        <v>0</v>
      </c>
      <c r="H247" s="50">
        <f t="shared" si="54"/>
        <v>0</v>
      </c>
      <c r="I247" s="50">
        <v>5</v>
      </c>
      <c r="J247" s="50">
        <v>5</v>
      </c>
      <c r="K247" s="51">
        <f t="shared" si="48"/>
        <v>0</v>
      </c>
      <c r="L247" s="52"/>
      <c r="M247" s="49">
        <f t="shared" si="49"/>
        <v>14947988</v>
      </c>
      <c r="N247" s="53">
        <v>0</v>
      </c>
      <c r="O247" s="47">
        <f t="shared" si="50"/>
        <v>0</v>
      </c>
      <c r="P247" s="47">
        <v>1447303</v>
      </c>
      <c r="Q247" s="53">
        <v>0</v>
      </c>
      <c r="R247" s="47">
        <f t="shared" si="55"/>
        <v>0</v>
      </c>
      <c r="S247" s="47">
        <v>0</v>
      </c>
      <c r="T247" s="47">
        <f t="shared" si="56"/>
        <v>0</v>
      </c>
      <c r="U247" s="47">
        <v>0</v>
      </c>
      <c r="V247" s="54">
        <f t="shared" si="57"/>
        <v>0</v>
      </c>
      <c r="W247" s="52"/>
      <c r="X247" s="49">
        <f t="shared" si="51"/>
        <v>14947988</v>
      </c>
      <c r="Y247" s="55">
        <v>13233850.5</v>
      </c>
      <c r="Z247" s="56">
        <f t="shared" si="52"/>
        <v>1714137.5</v>
      </c>
      <c r="AA247" s="53">
        <v>0</v>
      </c>
      <c r="AB247" s="49">
        <f t="shared" si="53"/>
        <v>0</v>
      </c>
      <c r="AC247" s="49">
        <v>1447303</v>
      </c>
      <c r="AD247" s="189">
        <v>0</v>
      </c>
      <c r="AE247" s="49">
        <f t="shared" si="58"/>
        <v>0</v>
      </c>
      <c r="AF247" s="47">
        <v>0</v>
      </c>
      <c r="AG247" s="47">
        <f t="shared" si="59"/>
        <v>0</v>
      </c>
      <c r="AH247" s="49">
        <v>0</v>
      </c>
      <c r="AI247" s="54">
        <f t="shared" si="60"/>
        <v>0</v>
      </c>
      <c r="AJ247" s="57"/>
      <c r="AK247" s="58">
        <f t="shared" si="61"/>
        <v>0</v>
      </c>
      <c r="AL247" s="59" t="s">
        <v>1573</v>
      </c>
      <c r="AM247" s="56">
        <f t="shared" si="62"/>
        <v>0</v>
      </c>
      <c r="AN247" s="56">
        <f t="shared" si="63"/>
        <v>0</v>
      </c>
    </row>
    <row r="248" spans="1:40" x14ac:dyDescent="0.2">
      <c r="A248" s="45" t="s">
        <v>1133</v>
      </c>
      <c r="B248" s="44" t="s">
        <v>282</v>
      </c>
      <c r="C248" s="46" t="s">
        <v>6</v>
      </c>
      <c r="D248" s="205" t="s">
        <v>30</v>
      </c>
      <c r="E248" s="48">
        <v>11962568.5</v>
      </c>
      <c r="F248" s="50">
        <v>3.78</v>
      </c>
      <c r="G248" s="50">
        <v>0</v>
      </c>
      <c r="H248" s="50">
        <f t="shared" si="54"/>
        <v>3.78</v>
      </c>
      <c r="I248" s="50">
        <v>2.2200000000000002</v>
      </c>
      <c r="J248" s="50">
        <v>6</v>
      </c>
      <c r="K248" s="51">
        <f t="shared" si="48"/>
        <v>45218.51</v>
      </c>
      <c r="L248" s="52"/>
      <c r="M248" s="49">
        <f t="shared" si="49"/>
        <v>11962568.5</v>
      </c>
      <c r="N248" s="53">
        <v>0</v>
      </c>
      <c r="O248" s="47">
        <f t="shared" si="50"/>
        <v>0</v>
      </c>
      <c r="P248" s="47">
        <v>-1822861</v>
      </c>
      <c r="Q248" s="53">
        <v>0</v>
      </c>
      <c r="R248" s="47">
        <f t="shared" si="55"/>
        <v>0</v>
      </c>
      <c r="S248" s="47">
        <v>0</v>
      </c>
      <c r="T248" s="47">
        <f t="shared" si="56"/>
        <v>0</v>
      </c>
      <c r="U248" s="47">
        <v>0</v>
      </c>
      <c r="V248" s="54">
        <f t="shared" si="57"/>
        <v>0</v>
      </c>
      <c r="W248" s="52"/>
      <c r="X248" s="49">
        <f t="shared" si="51"/>
        <v>11962568.5</v>
      </c>
      <c r="Y248" s="55">
        <v>0</v>
      </c>
      <c r="Z248" s="56">
        <f t="shared" si="52"/>
        <v>11962568.5</v>
      </c>
      <c r="AA248" s="53">
        <v>0</v>
      </c>
      <c r="AB248" s="49">
        <f t="shared" si="53"/>
        <v>0</v>
      </c>
      <c r="AC248" s="49">
        <v>-1822861</v>
      </c>
      <c r="AD248" s="189">
        <v>0</v>
      </c>
      <c r="AE248" s="49">
        <f t="shared" si="58"/>
        <v>0</v>
      </c>
      <c r="AF248" s="47">
        <v>0</v>
      </c>
      <c r="AG248" s="47">
        <f t="shared" si="59"/>
        <v>0</v>
      </c>
      <c r="AH248" s="49">
        <v>0</v>
      </c>
      <c r="AI248" s="54">
        <f t="shared" si="60"/>
        <v>0</v>
      </c>
      <c r="AJ248" s="57"/>
      <c r="AK248" s="58">
        <f t="shared" si="61"/>
        <v>45218.51</v>
      </c>
      <c r="AL248" s="59" t="s">
        <v>1680</v>
      </c>
      <c r="AM248" s="56">
        <f t="shared" si="62"/>
        <v>0</v>
      </c>
      <c r="AN248" s="56">
        <f t="shared" si="63"/>
        <v>45218.51</v>
      </c>
    </row>
    <row r="249" spans="1:40" ht="25.5" x14ac:dyDescent="0.2">
      <c r="A249" s="45" t="s">
        <v>1134</v>
      </c>
      <c r="B249" s="44" t="s">
        <v>311</v>
      </c>
      <c r="C249" s="46" t="s">
        <v>6</v>
      </c>
      <c r="D249" s="205" t="s">
        <v>1135</v>
      </c>
      <c r="E249" s="48">
        <v>8325179</v>
      </c>
      <c r="F249" s="50">
        <v>0.94</v>
      </c>
      <c r="G249" s="50">
        <v>3.1</v>
      </c>
      <c r="H249" s="50">
        <f t="shared" si="54"/>
        <v>4.04</v>
      </c>
      <c r="I249" s="50">
        <v>0</v>
      </c>
      <c r="J249" s="50">
        <v>4.04</v>
      </c>
      <c r="K249" s="51">
        <f t="shared" si="48"/>
        <v>33633.72</v>
      </c>
      <c r="L249" s="52"/>
      <c r="M249" s="49">
        <f t="shared" si="49"/>
        <v>8325179</v>
      </c>
      <c r="N249" s="53">
        <v>0</v>
      </c>
      <c r="O249" s="47">
        <f t="shared" si="50"/>
        <v>0</v>
      </c>
      <c r="P249" s="47">
        <v>-277100</v>
      </c>
      <c r="Q249" s="53">
        <v>0</v>
      </c>
      <c r="R249" s="47">
        <f t="shared" si="55"/>
        <v>0</v>
      </c>
      <c r="S249" s="47">
        <v>0</v>
      </c>
      <c r="T249" s="47">
        <f t="shared" si="56"/>
        <v>0</v>
      </c>
      <c r="U249" s="47">
        <v>0</v>
      </c>
      <c r="V249" s="54">
        <f t="shared" si="57"/>
        <v>0</v>
      </c>
      <c r="W249" s="52"/>
      <c r="X249" s="49">
        <f t="shared" si="51"/>
        <v>8325179</v>
      </c>
      <c r="Y249" s="55">
        <v>0</v>
      </c>
      <c r="Z249" s="56">
        <f t="shared" si="52"/>
        <v>8325179</v>
      </c>
      <c r="AA249" s="53">
        <v>0</v>
      </c>
      <c r="AB249" s="49">
        <f t="shared" si="53"/>
        <v>0</v>
      </c>
      <c r="AC249" s="49">
        <v>-277100</v>
      </c>
      <c r="AD249" s="189">
        <v>0</v>
      </c>
      <c r="AE249" s="49">
        <f t="shared" si="58"/>
        <v>0</v>
      </c>
      <c r="AF249" s="47">
        <v>0</v>
      </c>
      <c r="AG249" s="47">
        <f t="shared" si="59"/>
        <v>0</v>
      </c>
      <c r="AH249" s="49">
        <v>0</v>
      </c>
      <c r="AI249" s="54">
        <f t="shared" si="60"/>
        <v>0</v>
      </c>
      <c r="AJ249" s="57"/>
      <c r="AK249" s="58">
        <f t="shared" si="61"/>
        <v>33633.72</v>
      </c>
      <c r="AL249" s="59" t="s">
        <v>1680</v>
      </c>
      <c r="AM249" s="56">
        <f t="shared" si="62"/>
        <v>0</v>
      </c>
      <c r="AN249" s="56">
        <f t="shared" si="63"/>
        <v>33633.72</v>
      </c>
    </row>
    <row r="250" spans="1:40" x14ac:dyDescent="0.2">
      <c r="A250" s="45" t="s">
        <v>1136</v>
      </c>
      <c r="B250" s="44" t="s">
        <v>525</v>
      </c>
      <c r="C250" s="46" t="s">
        <v>6</v>
      </c>
      <c r="D250" s="205" t="s">
        <v>30</v>
      </c>
      <c r="E250" s="48">
        <v>9035157</v>
      </c>
      <c r="F250" s="50">
        <v>9.01</v>
      </c>
      <c r="G250" s="50">
        <v>0</v>
      </c>
      <c r="H250" s="50">
        <f t="shared" si="54"/>
        <v>9.01</v>
      </c>
      <c r="I250" s="50">
        <v>0</v>
      </c>
      <c r="J250" s="50">
        <v>9.01</v>
      </c>
      <c r="K250" s="51">
        <f t="shared" si="48"/>
        <v>81406.759999999995</v>
      </c>
      <c r="L250" s="52"/>
      <c r="M250" s="49">
        <f t="shared" si="49"/>
        <v>9035157</v>
      </c>
      <c r="N250" s="53">
        <v>0</v>
      </c>
      <c r="O250" s="47">
        <f t="shared" si="50"/>
        <v>0</v>
      </c>
      <c r="P250" s="47">
        <v>-454080</v>
      </c>
      <c r="Q250" s="53">
        <v>0</v>
      </c>
      <c r="R250" s="47">
        <f t="shared" si="55"/>
        <v>0</v>
      </c>
      <c r="S250" s="47">
        <v>0</v>
      </c>
      <c r="T250" s="47">
        <f t="shared" si="56"/>
        <v>0</v>
      </c>
      <c r="U250" s="47">
        <v>0</v>
      </c>
      <c r="V250" s="54">
        <f t="shared" si="57"/>
        <v>0</v>
      </c>
      <c r="W250" s="52"/>
      <c r="X250" s="49">
        <f t="shared" si="51"/>
        <v>9035157</v>
      </c>
      <c r="Y250" s="55">
        <v>0</v>
      </c>
      <c r="Z250" s="56">
        <f t="shared" si="52"/>
        <v>9035157</v>
      </c>
      <c r="AA250" s="53">
        <v>0</v>
      </c>
      <c r="AB250" s="49">
        <f t="shared" si="53"/>
        <v>0</v>
      </c>
      <c r="AC250" s="49">
        <v>-454080</v>
      </c>
      <c r="AD250" s="189">
        <v>0</v>
      </c>
      <c r="AE250" s="49">
        <f t="shared" si="58"/>
        <v>0</v>
      </c>
      <c r="AF250" s="47">
        <v>0</v>
      </c>
      <c r="AG250" s="47">
        <f t="shared" si="59"/>
        <v>0</v>
      </c>
      <c r="AH250" s="49">
        <v>0</v>
      </c>
      <c r="AI250" s="54">
        <f t="shared" si="60"/>
        <v>0</v>
      </c>
      <c r="AJ250" s="57"/>
      <c r="AK250" s="58">
        <f t="shared" si="61"/>
        <v>81406.759999999995</v>
      </c>
      <c r="AL250" s="59" t="s">
        <v>1679</v>
      </c>
      <c r="AM250" s="56">
        <f t="shared" si="62"/>
        <v>81406.759999999995</v>
      </c>
      <c r="AN250" s="56">
        <f t="shared" si="63"/>
        <v>0</v>
      </c>
    </row>
    <row r="251" spans="1:40" x14ac:dyDescent="0.2">
      <c r="A251" s="45" t="s">
        <v>1137</v>
      </c>
      <c r="B251" s="44" t="s">
        <v>544</v>
      </c>
      <c r="C251" s="46" t="s">
        <v>6</v>
      </c>
      <c r="D251" s="205" t="s">
        <v>30</v>
      </c>
      <c r="E251" s="48">
        <v>182494400</v>
      </c>
      <c r="F251" s="50">
        <v>2.98</v>
      </c>
      <c r="G251" s="50">
        <v>1.88</v>
      </c>
      <c r="H251" s="50">
        <f t="shared" si="54"/>
        <v>4.8599999999999994</v>
      </c>
      <c r="I251" s="50">
        <v>1.99</v>
      </c>
      <c r="J251" s="50">
        <v>6.85</v>
      </c>
      <c r="K251" s="51">
        <f t="shared" si="48"/>
        <v>886922.78</v>
      </c>
      <c r="L251" s="52"/>
      <c r="M251" s="49">
        <f t="shared" si="49"/>
        <v>182494400</v>
      </c>
      <c r="N251" s="53">
        <v>0.5</v>
      </c>
      <c r="O251" s="47">
        <f t="shared" si="50"/>
        <v>91247.2</v>
      </c>
      <c r="P251" s="47">
        <v>804370</v>
      </c>
      <c r="Q251" s="53">
        <v>0.5</v>
      </c>
      <c r="R251" s="47">
        <f t="shared" si="55"/>
        <v>402.19</v>
      </c>
      <c r="S251" s="47">
        <v>80108.570000000007</v>
      </c>
      <c r="T251" s="47">
        <f t="shared" si="56"/>
        <v>402.19</v>
      </c>
      <c r="U251" s="47">
        <v>0</v>
      </c>
      <c r="V251" s="54">
        <f t="shared" si="57"/>
        <v>91649.39</v>
      </c>
      <c r="W251" s="52"/>
      <c r="X251" s="49">
        <f t="shared" si="51"/>
        <v>182494400</v>
      </c>
      <c r="Y251" s="55">
        <v>998875</v>
      </c>
      <c r="Z251" s="56">
        <f t="shared" si="52"/>
        <v>181495525</v>
      </c>
      <c r="AA251" s="53">
        <v>0</v>
      </c>
      <c r="AB251" s="49">
        <f t="shared" si="53"/>
        <v>0</v>
      </c>
      <c r="AC251" s="49">
        <v>804370</v>
      </c>
      <c r="AD251" s="189">
        <v>0</v>
      </c>
      <c r="AE251" s="49">
        <f t="shared" si="58"/>
        <v>0</v>
      </c>
      <c r="AF251" s="47">
        <v>0</v>
      </c>
      <c r="AG251" s="47">
        <f t="shared" si="59"/>
        <v>0</v>
      </c>
      <c r="AH251" s="49">
        <v>0</v>
      </c>
      <c r="AI251" s="54">
        <f t="shared" si="60"/>
        <v>0</v>
      </c>
      <c r="AJ251" s="57"/>
      <c r="AK251" s="58">
        <f t="shared" si="61"/>
        <v>978572.17</v>
      </c>
      <c r="AL251" s="59" t="s">
        <v>1679</v>
      </c>
      <c r="AM251" s="56">
        <f t="shared" si="62"/>
        <v>978572.17</v>
      </c>
      <c r="AN251" s="56">
        <f t="shared" si="63"/>
        <v>0</v>
      </c>
    </row>
    <row r="252" spans="1:40" x14ac:dyDescent="0.2">
      <c r="A252" s="45" t="s">
        <v>1138</v>
      </c>
      <c r="B252" s="44" t="s">
        <v>581</v>
      </c>
      <c r="C252" s="46" t="s">
        <v>6</v>
      </c>
      <c r="D252" s="205" t="s">
        <v>30</v>
      </c>
      <c r="E252" s="48">
        <v>4034950</v>
      </c>
      <c r="F252" s="50">
        <v>6.5</v>
      </c>
      <c r="G252" s="50">
        <v>0</v>
      </c>
      <c r="H252" s="50">
        <f t="shared" si="54"/>
        <v>6.5</v>
      </c>
      <c r="I252" s="50">
        <v>0</v>
      </c>
      <c r="J252" s="50">
        <v>6.5</v>
      </c>
      <c r="K252" s="51">
        <f t="shared" si="48"/>
        <v>26227.18</v>
      </c>
      <c r="L252" s="52"/>
      <c r="M252" s="49">
        <f t="shared" si="49"/>
        <v>4034950</v>
      </c>
      <c r="N252" s="53">
        <v>0</v>
      </c>
      <c r="O252" s="47">
        <f t="shared" si="50"/>
        <v>0</v>
      </c>
      <c r="P252" s="47">
        <v>45300</v>
      </c>
      <c r="Q252" s="53">
        <v>0</v>
      </c>
      <c r="R252" s="47">
        <f t="shared" si="55"/>
        <v>0</v>
      </c>
      <c r="S252" s="47">
        <v>0</v>
      </c>
      <c r="T252" s="47">
        <f t="shared" si="56"/>
        <v>0</v>
      </c>
      <c r="U252" s="47">
        <v>0</v>
      </c>
      <c r="V252" s="54">
        <f t="shared" si="57"/>
        <v>0</v>
      </c>
      <c r="W252" s="52"/>
      <c r="X252" s="49">
        <f t="shared" si="51"/>
        <v>4034950</v>
      </c>
      <c r="Y252" s="55">
        <v>123400</v>
      </c>
      <c r="Z252" s="56">
        <f t="shared" si="52"/>
        <v>3911550</v>
      </c>
      <c r="AA252" s="53">
        <v>0</v>
      </c>
      <c r="AB252" s="49">
        <f t="shared" si="53"/>
        <v>0</v>
      </c>
      <c r="AC252" s="49">
        <v>45300</v>
      </c>
      <c r="AD252" s="189">
        <v>0</v>
      </c>
      <c r="AE252" s="49">
        <f t="shared" si="58"/>
        <v>0</v>
      </c>
      <c r="AF252" s="47">
        <v>0</v>
      </c>
      <c r="AG252" s="47">
        <f t="shared" si="59"/>
        <v>0</v>
      </c>
      <c r="AH252" s="49">
        <v>0</v>
      </c>
      <c r="AI252" s="54">
        <f t="shared" si="60"/>
        <v>0</v>
      </c>
      <c r="AJ252" s="57"/>
      <c r="AK252" s="58">
        <f t="shared" si="61"/>
        <v>26227.18</v>
      </c>
      <c r="AL252" s="59" t="s">
        <v>1680</v>
      </c>
      <c r="AM252" s="56">
        <f t="shared" si="62"/>
        <v>0</v>
      </c>
      <c r="AN252" s="56">
        <f t="shared" si="63"/>
        <v>26227.18</v>
      </c>
    </row>
    <row r="253" spans="1:40" ht="25.5" x14ac:dyDescent="0.2">
      <c r="A253" s="45" t="s">
        <v>1139</v>
      </c>
      <c r="B253" s="44" t="s">
        <v>640</v>
      </c>
      <c r="C253" s="46" t="s">
        <v>6</v>
      </c>
      <c r="D253" s="205" t="s">
        <v>1140</v>
      </c>
      <c r="E253" s="48">
        <v>5885100</v>
      </c>
      <c r="F253" s="50">
        <v>4</v>
      </c>
      <c r="G253" s="50">
        <v>1.35</v>
      </c>
      <c r="H253" s="50">
        <f t="shared" si="54"/>
        <v>5.35</v>
      </c>
      <c r="I253" s="50">
        <v>1.5</v>
      </c>
      <c r="J253" s="50">
        <v>6.85</v>
      </c>
      <c r="K253" s="51">
        <f t="shared" si="48"/>
        <v>31485.29</v>
      </c>
      <c r="L253" s="52"/>
      <c r="M253" s="49">
        <f t="shared" si="49"/>
        <v>5885100</v>
      </c>
      <c r="N253" s="53">
        <v>0</v>
      </c>
      <c r="O253" s="47">
        <f t="shared" si="50"/>
        <v>0</v>
      </c>
      <c r="P253" s="47">
        <v>22600</v>
      </c>
      <c r="Q253" s="53">
        <v>0</v>
      </c>
      <c r="R253" s="47">
        <f t="shared" si="55"/>
        <v>0</v>
      </c>
      <c r="S253" s="47">
        <v>0</v>
      </c>
      <c r="T253" s="47">
        <f t="shared" si="56"/>
        <v>0</v>
      </c>
      <c r="U253" s="47">
        <v>0</v>
      </c>
      <c r="V253" s="54">
        <f t="shared" si="57"/>
        <v>0</v>
      </c>
      <c r="W253" s="52"/>
      <c r="X253" s="49">
        <f t="shared" si="51"/>
        <v>5885100</v>
      </c>
      <c r="Y253" s="55">
        <v>100</v>
      </c>
      <c r="Z253" s="56">
        <f t="shared" si="52"/>
        <v>5885000</v>
      </c>
      <c r="AA253" s="53">
        <v>0</v>
      </c>
      <c r="AB253" s="49">
        <f t="shared" si="53"/>
        <v>0</v>
      </c>
      <c r="AC253" s="49">
        <v>22600</v>
      </c>
      <c r="AD253" s="189">
        <v>0</v>
      </c>
      <c r="AE253" s="49">
        <f t="shared" si="58"/>
        <v>0</v>
      </c>
      <c r="AF253" s="47">
        <v>0</v>
      </c>
      <c r="AG253" s="47">
        <f t="shared" si="59"/>
        <v>0</v>
      </c>
      <c r="AH253" s="49">
        <v>0</v>
      </c>
      <c r="AI253" s="54">
        <f t="shared" si="60"/>
        <v>0</v>
      </c>
      <c r="AJ253" s="57"/>
      <c r="AK253" s="58">
        <f t="shared" si="61"/>
        <v>31485.29</v>
      </c>
      <c r="AL253" s="59" t="s">
        <v>1679</v>
      </c>
      <c r="AM253" s="56">
        <f t="shared" si="62"/>
        <v>31485.29</v>
      </c>
      <c r="AN253" s="56">
        <f t="shared" si="63"/>
        <v>0</v>
      </c>
    </row>
    <row r="254" spans="1:40" ht="25.5" x14ac:dyDescent="0.2">
      <c r="A254" s="45" t="s">
        <v>1141</v>
      </c>
      <c r="B254" s="44" t="s">
        <v>269</v>
      </c>
      <c r="C254" s="46" t="s">
        <v>6</v>
      </c>
      <c r="D254" s="205" t="s">
        <v>1142</v>
      </c>
      <c r="E254" s="48">
        <v>1002290</v>
      </c>
      <c r="F254" s="50">
        <v>1.4</v>
      </c>
      <c r="G254" s="50">
        <v>0</v>
      </c>
      <c r="H254" s="50">
        <f t="shared" si="54"/>
        <v>1.4</v>
      </c>
      <c r="I254" s="50">
        <v>0</v>
      </c>
      <c r="J254" s="50">
        <v>1.4</v>
      </c>
      <c r="K254" s="51">
        <f t="shared" si="48"/>
        <v>1403.21</v>
      </c>
      <c r="L254" s="52"/>
      <c r="M254" s="49">
        <f t="shared" si="49"/>
        <v>1002290</v>
      </c>
      <c r="N254" s="53">
        <v>1</v>
      </c>
      <c r="O254" s="47">
        <f t="shared" si="50"/>
        <v>1002.29</v>
      </c>
      <c r="P254" s="47">
        <v>-75000</v>
      </c>
      <c r="Q254" s="53">
        <v>1</v>
      </c>
      <c r="R254" s="47">
        <f t="shared" si="55"/>
        <v>-75</v>
      </c>
      <c r="S254" s="47">
        <v>764.89</v>
      </c>
      <c r="T254" s="47">
        <f t="shared" si="56"/>
        <v>-75</v>
      </c>
      <c r="U254" s="47">
        <v>0</v>
      </c>
      <c r="V254" s="54">
        <f t="shared" si="57"/>
        <v>927.29</v>
      </c>
      <c r="W254" s="52"/>
      <c r="X254" s="49">
        <f t="shared" si="51"/>
        <v>1002290</v>
      </c>
      <c r="Y254" s="55">
        <v>0</v>
      </c>
      <c r="Z254" s="56">
        <f t="shared" si="52"/>
        <v>1002290</v>
      </c>
      <c r="AA254" s="53">
        <v>0</v>
      </c>
      <c r="AB254" s="49">
        <f t="shared" si="53"/>
        <v>0</v>
      </c>
      <c r="AC254" s="49">
        <v>-75000</v>
      </c>
      <c r="AD254" s="189">
        <v>0</v>
      </c>
      <c r="AE254" s="49">
        <f t="shared" si="58"/>
        <v>0</v>
      </c>
      <c r="AF254" s="47">
        <v>0</v>
      </c>
      <c r="AG254" s="47">
        <f t="shared" si="59"/>
        <v>0</v>
      </c>
      <c r="AH254" s="49">
        <v>0</v>
      </c>
      <c r="AI254" s="54">
        <f t="shared" si="60"/>
        <v>0</v>
      </c>
      <c r="AJ254" s="57"/>
      <c r="AK254" s="58">
        <f t="shared" si="61"/>
        <v>2330.5</v>
      </c>
      <c r="AL254" s="59" t="s">
        <v>1680</v>
      </c>
      <c r="AM254" s="56">
        <f t="shared" si="62"/>
        <v>0</v>
      </c>
      <c r="AN254" s="56">
        <f t="shared" si="63"/>
        <v>2330.5</v>
      </c>
    </row>
    <row r="255" spans="1:40" x14ac:dyDescent="0.2">
      <c r="A255" s="45" t="s">
        <v>1143</v>
      </c>
      <c r="B255" s="44" t="s">
        <v>375</v>
      </c>
      <c r="C255" s="46" t="s">
        <v>6</v>
      </c>
      <c r="D255" s="205" t="s">
        <v>153</v>
      </c>
      <c r="E255" s="48">
        <v>-22486469</v>
      </c>
      <c r="F255" s="50">
        <v>4.03</v>
      </c>
      <c r="G255" s="50">
        <v>0</v>
      </c>
      <c r="H255" s="50">
        <f t="shared" si="54"/>
        <v>4.03</v>
      </c>
      <c r="I255" s="50">
        <v>0.27</v>
      </c>
      <c r="J255" s="50">
        <v>4.3000000000000007</v>
      </c>
      <c r="K255" s="51">
        <f t="shared" si="48"/>
        <v>0</v>
      </c>
      <c r="L255" s="52"/>
      <c r="M255" s="49">
        <f t="shared" si="49"/>
        <v>-22486469</v>
      </c>
      <c r="N255" s="53">
        <v>0</v>
      </c>
      <c r="O255" s="47">
        <f t="shared" si="50"/>
        <v>0</v>
      </c>
      <c r="P255" s="47">
        <v>0</v>
      </c>
      <c r="Q255" s="53">
        <v>0</v>
      </c>
      <c r="R255" s="47">
        <f t="shared" si="55"/>
        <v>0</v>
      </c>
      <c r="S255" s="47">
        <v>0</v>
      </c>
      <c r="T255" s="47">
        <f t="shared" si="56"/>
        <v>0</v>
      </c>
      <c r="U255" s="47">
        <v>0</v>
      </c>
      <c r="V255" s="54">
        <f t="shared" si="57"/>
        <v>0</v>
      </c>
      <c r="W255" s="52"/>
      <c r="X255" s="49">
        <f t="shared" si="51"/>
        <v>-22486469</v>
      </c>
      <c r="Y255" s="55">
        <v>1881700</v>
      </c>
      <c r="Z255" s="56">
        <f t="shared" si="52"/>
        <v>-24368169</v>
      </c>
      <c r="AA255" s="53">
        <v>0</v>
      </c>
      <c r="AB255" s="49">
        <f t="shared" si="53"/>
        <v>0</v>
      </c>
      <c r="AC255" s="49">
        <v>0</v>
      </c>
      <c r="AD255" s="189">
        <v>0</v>
      </c>
      <c r="AE255" s="49">
        <f t="shared" si="58"/>
        <v>0</v>
      </c>
      <c r="AF255" s="47">
        <v>0</v>
      </c>
      <c r="AG255" s="47">
        <f t="shared" si="59"/>
        <v>0</v>
      </c>
      <c r="AH255" s="49">
        <v>0</v>
      </c>
      <c r="AI255" s="54">
        <f t="shared" si="60"/>
        <v>0</v>
      </c>
      <c r="AJ255" s="57"/>
      <c r="AK255" s="58">
        <f t="shared" si="61"/>
        <v>0</v>
      </c>
      <c r="AL255" s="59" t="s">
        <v>1573</v>
      </c>
      <c r="AM255" s="56">
        <f t="shared" si="62"/>
        <v>0</v>
      </c>
      <c r="AN255" s="56">
        <f t="shared" si="63"/>
        <v>0</v>
      </c>
    </row>
    <row r="256" spans="1:40" x14ac:dyDescent="0.2">
      <c r="A256" s="45" t="s">
        <v>1144</v>
      </c>
      <c r="B256" s="44" t="s">
        <v>258</v>
      </c>
      <c r="C256" s="46" t="s">
        <v>6</v>
      </c>
      <c r="D256" s="207" t="s">
        <v>153</v>
      </c>
      <c r="E256" s="48">
        <v>39150</v>
      </c>
      <c r="F256" s="50">
        <v>0</v>
      </c>
      <c r="G256" s="50">
        <v>0</v>
      </c>
      <c r="H256" s="50">
        <f t="shared" si="54"/>
        <v>0</v>
      </c>
      <c r="I256" s="50">
        <v>0</v>
      </c>
      <c r="J256" s="50">
        <v>0</v>
      </c>
      <c r="K256" s="51">
        <f t="shared" si="48"/>
        <v>0</v>
      </c>
      <c r="L256" s="52"/>
      <c r="M256" s="49">
        <f t="shared" si="49"/>
        <v>39150</v>
      </c>
      <c r="N256" s="53">
        <v>0</v>
      </c>
      <c r="O256" s="47">
        <f t="shared" si="50"/>
        <v>0</v>
      </c>
      <c r="P256" s="47">
        <v>0</v>
      </c>
      <c r="Q256" s="53">
        <v>0</v>
      </c>
      <c r="R256" s="47">
        <f t="shared" si="55"/>
        <v>0</v>
      </c>
      <c r="S256" s="47">
        <v>0</v>
      </c>
      <c r="T256" s="47">
        <f t="shared" si="56"/>
        <v>0</v>
      </c>
      <c r="U256" s="47">
        <v>0</v>
      </c>
      <c r="V256" s="54">
        <f t="shared" si="57"/>
        <v>0</v>
      </c>
      <c r="W256" s="52"/>
      <c r="X256" s="49">
        <f t="shared" si="51"/>
        <v>39150</v>
      </c>
      <c r="Y256" s="55">
        <v>0</v>
      </c>
      <c r="Z256" s="56">
        <f t="shared" si="52"/>
        <v>39150</v>
      </c>
      <c r="AA256" s="53">
        <v>0</v>
      </c>
      <c r="AB256" s="49">
        <f t="shared" si="53"/>
        <v>0</v>
      </c>
      <c r="AC256" s="49">
        <v>0</v>
      </c>
      <c r="AD256" s="189">
        <v>0</v>
      </c>
      <c r="AE256" s="49">
        <f t="shared" si="58"/>
        <v>0</v>
      </c>
      <c r="AF256" s="47">
        <v>0</v>
      </c>
      <c r="AG256" s="47">
        <f t="shared" si="59"/>
        <v>0</v>
      </c>
      <c r="AH256" s="49">
        <v>0</v>
      </c>
      <c r="AI256" s="54">
        <f t="shared" si="60"/>
        <v>0</v>
      </c>
      <c r="AJ256" s="57"/>
      <c r="AK256" s="58">
        <f t="shared" si="61"/>
        <v>0</v>
      </c>
      <c r="AL256" s="59" t="s">
        <v>1573</v>
      </c>
      <c r="AM256" s="56">
        <f t="shared" si="62"/>
        <v>0</v>
      </c>
      <c r="AN256" s="56">
        <f t="shared" si="63"/>
        <v>0</v>
      </c>
    </row>
    <row r="257" spans="1:40" ht="63.75" x14ac:dyDescent="0.2">
      <c r="A257" s="45" t="s">
        <v>747</v>
      </c>
      <c r="B257" s="61" t="s">
        <v>380</v>
      </c>
      <c r="C257" s="46" t="s">
        <v>29</v>
      </c>
      <c r="D257" s="209" t="s">
        <v>748</v>
      </c>
      <c r="E257" s="48">
        <v>477049298</v>
      </c>
      <c r="F257" s="50">
        <v>0</v>
      </c>
      <c r="G257" s="50">
        <v>0</v>
      </c>
      <c r="H257" s="50">
        <f t="shared" si="54"/>
        <v>0</v>
      </c>
      <c r="I257" s="50">
        <v>0</v>
      </c>
      <c r="J257" s="50">
        <v>0</v>
      </c>
      <c r="K257" s="51">
        <f t="shared" si="48"/>
        <v>0</v>
      </c>
      <c r="L257" s="52"/>
      <c r="M257" s="49">
        <f t="shared" si="49"/>
        <v>477049298</v>
      </c>
      <c r="N257" s="53">
        <v>0</v>
      </c>
      <c r="O257" s="47">
        <f t="shared" si="50"/>
        <v>0</v>
      </c>
      <c r="P257" s="47">
        <v>-10971918</v>
      </c>
      <c r="Q257" s="53">
        <v>0</v>
      </c>
      <c r="R257" s="47">
        <f t="shared" si="55"/>
        <v>0</v>
      </c>
      <c r="S257" s="47">
        <v>0</v>
      </c>
      <c r="T257" s="47">
        <f t="shared" si="56"/>
        <v>0</v>
      </c>
      <c r="U257" s="47">
        <v>0</v>
      </c>
      <c r="V257" s="54">
        <f t="shared" si="57"/>
        <v>0</v>
      </c>
      <c r="W257" s="52"/>
      <c r="X257" s="49">
        <f t="shared" si="51"/>
        <v>477049298</v>
      </c>
      <c r="Y257" s="55">
        <v>0</v>
      </c>
      <c r="Z257" s="56">
        <f t="shared" si="52"/>
        <v>477049298</v>
      </c>
      <c r="AA257" s="53">
        <v>0</v>
      </c>
      <c r="AB257" s="49">
        <f t="shared" si="53"/>
        <v>0</v>
      </c>
      <c r="AC257" s="49">
        <v>-10971918</v>
      </c>
      <c r="AD257" s="189">
        <v>0</v>
      </c>
      <c r="AE257" s="49">
        <f t="shared" si="58"/>
        <v>0</v>
      </c>
      <c r="AF257" s="47">
        <v>0</v>
      </c>
      <c r="AG257" s="47">
        <f t="shared" si="59"/>
        <v>0</v>
      </c>
      <c r="AH257" s="49">
        <v>0</v>
      </c>
      <c r="AI257" s="54">
        <f t="shared" si="60"/>
        <v>0</v>
      </c>
      <c r="AJ257" s="57"/>
      <c r="AK257" s="58">
        <f t="shared" si="61"/>
        <v>0</v>
      </c>
      <c r="AL257" s="59" t="s">
        <v>1573</v>
      </c>
      <c r="AM257" s="56">
        <f t="shared" si="62"/>
        <v>0</v>
      </c>
      <c r="AN257" s="56">
        <f t="shared" si="63"/>
        <v>0</v>
      </c>
    </row>
    <row r="258" spans="1:40" x14ac:dyDescent="0.2">
      <c r="A258" s="45" t="s">
        <v>1145</v>
      </c>
      <c r="B258" s="44" t="s">
        <v>302</v>
      </c>
      <c r="C258" s="46" t="s">
        <v>6</v>
      </c>
      <c r="D258" s="205" t="s">
        <v>31</v>
      </c>
      <c r="E258" s="48">
        <v>77333950</v>
      </c>
      <c r="F258" s="50">
        <v>0</v>
      </c>
      <c r="G258" s="50">
        <v>2.27</v>
      </c>
      <c r="H258" s="50">
        <f t="shared" si="54"/>
        <v>2.27</v>
      </c>
      <c r="I258" s="50">
        <v>1.98</v>
      </c>
      <c r="J258" s="50">
        <v>4.25</v>
      </c>
      <c r="K258" s="51">
        <f t="shared" si="48"/>
        <v>175548.07</v>
      </c>
      <c r="L258" s="52"/>
      <c r="M258" s="49">
        <f t="shared" si="49"/>
        <v>77333950</v>
      </c>
      <c r="N258" s="53">
        <v>0.99490000000000001</v>
      </c>
      <c r="O258" s="47">
        <f t="shared" si="50"/>
        <v>76939.55</v>
      </c>
      <c r="P258" s="47">
        <v>465712</v>
      </c>
      <c r="Q258" s="53">
        <v>1</v>
      </c>
      <c r="R258" s="47">
        <f t="shared" si="55"/>
        <v>465.71</v>
      </c>
      <c r="S258" s="47">
        <v>69567.72</v>
      </c>
      <c r="T258" s="47">
        <f t="shared" si="56"/>
        <v>465.71</v>
      </c>
      <c r="U258" s="47">
        <v>12974.35</v>
      </c>
      <c r="V258" s="54">
        <f t="shared" si="57"/>
        <v>64430.91</v>
      </c>
      <c r="W258" s="52"/>
      <c r="X258" s="49">
        <f t="shared" si="51"/>
        <v>77333950</v>
      </c>
      <c r="Y258" s="55">
        <v>10018450</v>
      </c>
      <c r="Z258" s="56">
        <f t="shared" si="52"/>
        <v>67315500</v>
      </c>
      <c r="AA258" s="53">
        <v>0</v>
      </c>
      <c r="AB258" s="49">
        <f t="shared" si="53"/>
        <v>0</v>
      </c>
      <c r="AC258" s="49">
        <v>465712</v>
      </c>
      <c r="AD258" s="189">
        <v>0</v>
      </c>
      <c r="AE258" s="49">
        <f t="shared" si="58"/>
        <v>0</v>
      </c>
      <c r="AF258" s="47">
        <v>0</v>
      </c>
      <c r="AG258" s="47">
        <f t="shared" si="59"/>
        <v>0</v>
      </c>
      <c r="AH258" s="49">
        <v>0</v>
      </c>
      <c r="AI258" s="54">
        <f t="shared" si="60"/>
        <v>0</v>
      </c>
      <c r="AJ258" s="57"/>
      <c r="AK258" s="58">
        <f t="shared" si="61"/>
        <v>239978.98</v>
      </c>
      <c r="AL258" s="59" t="s">
        <v>1679</v>
      </c>
      <c r="AM258" s="56">
        <f t="shared" si="62"/>
        <v>239978.98</v>
      </c>
      <c r="AN258" s="56">
        <f t="shared" si="63"/>
        <v>0</v>
      </c>
    </row>
    <row r="259" spans="1:40" x14ac:dyDescent="0.2">
      <c r="A259" s="45" t="s">
        <v>1146</v>
      </c>
      <c r="B259" s="44" t="s">
        <v>296</v>
      </c>
      <c r="C259" s="46" t="s">
        <v>6</v>
      </c>
      <c r="D259" s="205" t="s">
        <v>31</v>
      </c>
      <c r="E259" s="48">
        <v>43805400</v>
      </c>
      <c r="F259" s="50">
        <v>3.24</v>
      </c>
      <c r="G259" s="50">
        <v>0</v>
      </c>
      <c r="H259" s="50">
        <f t="shared" si="54"/>
        <v>3.24</v>
      </c>
      <c r="I259" s="50">
        <v>1.88</v>
      </c>
      <c r="J259" s="50">
        <v>5.12</v>
      </c>
      <c r="K259" s="51">
        <f t="shared" si="48"/>
        <v>141929.5</v>
      </c>
      <c r="L259" s="52"/>
      <c r="M259" s="49">
        <f t="shared" si="49"/>
        <v>43805400</v>
      </c>
      <c r="N259" s="53">
        <v>0</v>
      </c>
      <c r="O259" s="47">
        <f t="shared" si="50"/>
        <v>0</v>
      </c>
      <c r="P259" s="47">
        <v>5021676</v>
      </c>
      <c r="Q259" s="53">
        <v>0</v>
      </c>
      <c r="R259" s="47">
        <f t="shared" si="55"/>
        <v>0</v>
      </c>
      <c r="S259" s="47">
        <v>0</v>
      </c>
      <c r="T259" s="47">
        <f t="shared" si="56"/>
        <v>0</v>
      </c>
      <c r="U259" s="47">
        <v>0</v>
      </c>
      <c r="V259" s="54">
        <f t="shared" si="57"/>
        <v>0</v>
      </c>
      <c r="W259" s="52"/>
      <c r="X259" s="49">
        <f t="shared" si="51"/>
        <v>43805400</v>
      </c>
      <c r="Y259" s="55">
        <v>31218200</v>
      </c>
      <c r="Z259" s="56">
        <f t="shared" si="52"/>
        <v>12587200</v>
      </c>
      <c r="AA259" s="53">
        <v>0</v>
      </c>
      <c r="AB259" s="49">
        <f t="shared" si="53"/>
        <v>0</v>
      </c>
      <c r="AC259" s="49">
        <v>4774376</v>
      </c>
      <c r="AD259" s="189">
        <v>0</v>
      </c>
      <c r="AE259" s="49">
        <f t="shared" si="58"/>
        <v>0</v>
      </c>
      <c r="AF259" s="47">
        <v>0</v>
      </c>
      <c r="AG259" s="47">
        <f t="shared" si="59"/>
        <v>0</v>
      </c>
      <c r="AH259" s="49">
        <v>0</v>
      </c>
      <c r="AI259" s="54">
        <f t="shared" si="60"/>
        <v>0</v>
      </c>
      <c r="AJ259" s="57"/>
      <c r="AK259" s="58">
        <f t="shared" si="61"/>
        <v>141929.5</v>
      </c>
      <c r="AL259" s="59" t="s">
        <v>1679</v>
      </c>
      <c r="AM259" s="56">
        <f t="shared" si="62"/>
        <v>141929.5</v>
      </c>
      <c r="AN259" s="56">
        <f t="shared" si="63"/>
        <v>0</v>
      </c>
    </row>
    <row r="260" spans="1:40" x14ac:dyDescent="0.2">
      <c r="A260" s="45" t="s">
        <v>1147</v>
      </c>
      <c r="B260" s="44" t="s">
        <v>498</v>
      </c>
      <c r="C260" s="46" t="s">
        <v>6</v>
      </c>
      <c r="D260" s="205" t="s">
        <v>31</v>
      </c>
      <c r="E260" s="48">
        <v>3365000</v>
      </c>
      <c r="F260" s="50">
        <v>6.3079999999999998</v>
      </c>
      <c r="G260" s="50">
        <v>0</v>
      </c>
      <c r="H260" s="50">
        <f t="shared" si="54"/>
        <v>6.3079999999999998</v>
      </c>
      <c r="I260" s="50">
        <v>0</v>
      </c>
      <c r="J260" s="50">
        <v>6.3079999999999998</v>
      </c>
      <c r="K260" s="51">
        <f t="shared" si="48"/>
        <v>21226.42</v>
      </c>
      <c r="L260" s="52"/>
      <c r="M260" s="49">
        <f t="shared" si="49"/>
        <v>3365000</v>
      </c>
      <c r="N260" s="53">
        <v>1.1940999999999999</v>
      </c>
      <c r="O260" s="47">
        <f t="shared" si="50"/>
        <v>4018.15</v>
      </c>
      <c r="P260" s="47">
        <v>-523356</v>
      </c>
      <c r="Q260" s="53">
        <v>1.2056</v>
      </c>
      <c r="R260" s="47">
        <f t="shared" si="55"/>
        <v>-630.96</v>
      </c>
      <c r="S260" s="47">
        <v>3028.35</v>
      </c>
      <c r="T260" s="47">
        <f t="shared" si="56"/>
        <v>-630.96</v>
      </c>
      <c r="U260" s="47">
        <v>0</v>
      </c>
      <c r="V260" s="54">
        <f t="shared" si="57"/>
        <v>3387.19</v>
      </c>
      <c r="W260" s="52"/>
      <c r="X260" s="49">
        <f t="shared" si="51"/>
        <v>3365000</v>
      </c>
      <c r="Y260" s="55">
        <v>0</v>
      </c>
      <c r="Z260" s="56">
        <f t="shared" si="52"/>
        <v>3365000</v>
      </c>
      <c r="AA260" s="53">
        <v>0.74280000000000002</v>
      </c>
      <c r="AB260" s="49">
        <f t="shared" si="53"/>
        <v>2499.52</v>
      </c>
      <c r="AC260" s="49">
        <v>-523356</v>
      </c>
      <c r="AD260" s="189">
        <v>0.75</v>
      </c>
      <c r="AE260" s="49">
        <f t="shared" si="58"/>
        <v>-392.52</v>
      </c>
      <c r="AF260" s="47">
        <v>1883.93</v>
      </c>
      <c r="AG260" s="47">
        <f t="shared" si="59"/>
        <v>-392.52</v>
      </c>
      <c r="AH260" s="49">
        <v>0</v>
      </c>
      <c r="AI260" s="54">
        <f t="shared" si="60"/>
        <v>2107</v>
      </c>
      <c r="AJ260" s="57"/>
      <c r="AK260" s="58">
        <f t="shared" si="61"/>
        <v>26720.61</v>
      </c>
      <c r="AL260" s="59" t="s">
        <v>1679</v>
      </c>
      <c r="AM260" s="56">
        <f t="shared" si="62"/>
        <v>26720.61</v>
      </c>
      <c r="AN260" s="56">
        <f t="shared" si="63"/>
        <v>0</v>
      </c>
    </row>
    <row r="261" spans="1:40" x14ac:dyDescent="0.2">
      <c r="A261" s="45" t="s">
        <v>1148</v>
      </c>
      <c r="B261" s="44" t="s">
        <v>677</v>
      </c>
      <c r="C261" s="46" t="s">
        <v>6</v>
      </c>
      <c r="D261" s="205" t="s">
        <v>31</v>
      </c>
      <c r="E261" s="48">
        <v>31897848</v>
      </c>
      <c r="F261" s="50">
        <v>0.9274</v>
      </c>
      <c r="G261" s="50">
        <v>4.7225999999999999</v>
      </c>
      <c r="H261" s="50">
        <f t="shared" si="54"/>
        <v>5.65</v>
      </c>
      <c r="I261" s="50">
        <v>0</v>
      </c>
      <c r="J261" s="50">
        <v>5.65</v>
      </c>
      <c r="K261" s="51">
        <f t="shared" si="48"/>
        <v>180222.84</v>
      </c>
      <c r="L261" s="52"/>
      <c r="M261" s="49">
        <f t="shared" si="49"/>
        <v>31897848</v>
      </c>
      <c r="N261" s="53">
        <v>0</v>
      </c>
      <c r="O261" s="47">
        <f t="shared" si="50"/>
        <v>0</v>
      </c>
      <c r="P261" s="47">
        <v>-4324937</v>
      </c>
      <c r="Q261" s="53">
        <v>0</v>
      </c>
      <c r="R261" s="47">
        <f t="shared" si="55"/>
        <v>0</v>
      </c>
      <c r="S261" s="47">
        <v>0</v>
      </c>
      <c r="T261" s="47">
        <f t="shared" si="56"/>
        <v>0</v>
      </c>
      <c r="U261" s="47">
        <v>0</v>
      </c>
      <c r="V261" s="54">
        <f t="shared" si="57"/>
        <v>0</v>
      </c>
      <c r="W261" s="52"/>
      <c r="X261" s="49">
        <f t="shared" si="51"/>
        <v>31897848</v>
      </c>
      <c r="Y261" s="55">
        <v>0</v>
      </c>
      <c r="Z261" s="56">
        <f t="shared" si="52"/>
        <v>31897848</v>
      </c>
      <c r="AA261" s="53">
        <v>0</v>
      </c>
      <c r="AB261" s="49">
        <f t="shared" si="53"/>
        <v>0</v>
      </c>
      <c r="AC261" s="49">
        <v>-4324937</v>
      </c>
      <c r="AD261" s="189">
        <v>0</v>
      </c>
      <c r="AE261" s="49">
        <f t="shared" si="58"/>
        <v>0</v>
      </c>
      <c r="AF261" s="47">
        <v>0</v>
      </c>
      <c r="AG261" s="47">
        <f t="shared" si="59"/>
        <v>0</v>
      </c>
      <c r="AH261" s="49">
        <v>0</v>
      </c>
      <c r="AI261" s="54">
        <f t="shared" si="60"/>
        <v>0</v>
      </c>
      <c r="AJ261" s="57"/>
      <c r="AK261" s="58">
        <f t="shared" si="61"/>
        <v>180222.84</v>
      </c>
      <c r="AL261" s="59" t="s">
        <v>1679</v>
      </c>
      <c r="AM261" s="56">
        <f t="shared" si="62"/>
        <v>180222.84</v>
      </c>
      <c r="AN261" s="56">
        <f t="shared" si="63"/>
        <v>0</v>
      </c>
    </row>
    <row r="262" spans="1:40" x14ac:dyDescent="0.2">
      <c r="A262" s="45" t="s">
        <v>1149</v>
      </c>
      <c r="B262" s="44" t="s">
        <v>151</v>
      </c>
      <c r="C262" s="46" t="s">
        <v>6</v>
      </c>
      <c r="D262" s="205" t="s">
        <v>1150</v>
      </c>
      <c r="E262" s="48">
        <v>-6650050</v>
      </c>
      <c r="F262" s="50">
        <v>5.18</v>
      </c>
      <c r="G262" s="50">
        <v>0</v>
      </c>
      <c r="H262" s="50">
        <f t="shared" si="54"/>
        <v>5.18</v>
      </c>
      <c r="I262" s="50">
        <v>1.82</v>
      </c>
      <c r="J262" s="50">
        <v>7</v>
      </c>
      <c r="K262" s="51">
        <f t="shared" ref="K262:K325" si="64">MAX(ROUND(E262*H262/1000,2),0)</f>
        <v>0</v>
      </c>
      <c r="L262" s="52"/>
      <c r="M262" s="49">
        <f t="shared" ref="M262:M325" si="65">E262</f>
        <v>-6650050</v>
      </c>
      <c r="N262" s="53">
        <v>0.99429999999999996</v>
      </c>
      <c r="O262" s="47">
        <f t="shared" ref="O262:O325" si="66">ROUND(M262*N262/1000,2)</f>
        <v>-6612.14</v>
      </c>
      <c r="P262" s="47">
        <v>0</v>
      </c>
      <c r="Q262" s="53">
        <v>1</v>
      </c>
      <c r="R262" s="47">
        <f t="shared" si="55"/>
        <v>0</v>
      </c>
      <c r="S262" s="47">
        <v>0</v>
      </c>
      <c r="T262" s="47">
        <f t="shared" si="56"/>
        <v>0</v>
      </c>
      <c r="U262" s="47">
        <v>0</v>
      </c>
      <c r="V262" s="54">
        <f t="shared" si="57"/>
        <v>0</v>
      </c>
      <c r="W262" s="52"/>
      <c r="X262" s="49">
        <f t="shared" ref="X262:X325" si="67">E262</f>
        <v>-6650050</v>
      </c>
      <c r="Y262" s="55">
        <v>225550</v>
      </c>
      <c r="Z262" s="56">
        <f t="shared" ref="Z262:Z325" si="68">X262-Y262</f>
        <v>-6875600</v>
      </c>
      <c r="AA262" s="53">
        <v>0</v>
      </c>
      <c r="AB262" s="49">
        <f t="shared" ref="AB262:AB325" si="69">ROUND(Z262*AA262/1000,2)</f>
        <v>0</v>
      </c>
      <c r="AC262" s="49">
        <v>0</v>
      </c>
      <c r="AD262" s="189">
        <v>0</v>
      </c>
      <c r="AE262" s="49">
        <f t="shared" si="58"/>
        <v>0</v>
      </c>
      <c r="AF262" s="47">
        <v>0</v>
      </c>
      <c r="AG262" s="47">
        <f t="shared" si="59"/>
        <v>0</v>
      </c>
      <c r="AH262" s="49">
        <v>0</v>
      </c>
      <c r="AI262" s="54">
        <f t="shared" si="60"/>
        <v>0</v>
      </c>
      <c r="AJ262" s="57"/>
      <c r="AK262" s="58">
        <f t="shared" si="61"/>
        <v>0</v>
      </c>
      <c r="AL262" s="59" t="s">
        <v>1573</v>
      </c>
      <c r="AM262" s="56">
        <f t="shared" si="62"/>
        <v>0</v>
      </c>
      <c r="AN262" s="56">
        <f t="shared" si="63"/>
        <v>0</v>
      </c>
    </row>
    <row r="263" spans="1:40" ht="25.5" x14ac:dyDescent="0.2">
      <c r="A263" s="45" t="s">
        <v>1151</v>
      </c>
      <c r="B263" s="44" t="s">
        <v>157</v>
      </c>
      <c r="C263" s="46" t="s">
        <v>6</v>
      </c>
      <c r="D263" s="205" t="s">
        <v>1152</v>
      </c>
      <c r="E263" s="48">
        <v>52606800</v>
      </c>
      <c r="F263" s="50">
        <v>2.08</v>
      </c>
      <c r="G263" s="50">
        <v>3.64</v>
      </c>
      <c r="H263" s="50">
        <f t="shared" ref="H263:H326" si="70">F263+G263</f>
        <v>5.7200000000000006</v>
      </c>
      <c r="I263" s="50">
        <v>1.28</v>
      </c>
      <c r="J263" s="50">
        <v>7.0000000000000009</v>
      </c>
      <c r="K263" s="51">
        <f t="shared" si="64"/>
        <v>300910.90000000002</v>
      </c>
      <c r="L263" s="52"/>
      <c r="M263" s="49">
        <f t="shared" si="65"/>
        <v>52606800</v>
      </c>
      <c r="N263" s="53">
        <v>0</v>
      </c>
      <c r="O263" s="47">
        <f t="shared" si="66"/>
        <v>0</v>
      </c>
      <c r="P263" s="47">
        <v>-747874</v>
      </c>
      <c r="Q263" s="53">
        <v>0</v>
      </c>
      <c r="R263" s="47">
        <f t="shared" ref="R263:R326" si="71">ROUND(P263*Q263/1000,2)</f>
        <v>0</v>
      </c>
      <c r="S263" s="47">
        <v>0</v>
      </c>
      <c r="T263" s="47">
        <f t="shared" ref="T263:T326" si="72">IF(-R263&gt;0,MAX(R263,-S263),R263)</f>
        <v>0</v>
      </c>
      <c r="U263" s="47">
        <v>0</v>
      </c>
      <c r="V263" s="54">
        <f t="shared" ref="V263:V326" si="73">MAX(ROUND(O263+T263-U263,2),0)</f>
        <v>0</v>
      </c>
      <c r="W263" s="52"/>
      <c r="X263" s="49">
        <f t="shared" si="67"/>
        <v>52606800</v>
      </c>
      <c r="Y263" s="55">
        <v>-4288350</v>
      </c>
      <c r="Z263" s="56">
        <f t="shared" si="68"/>
        <v>56895150</v>
      </c>
      <c r="AA263" s="53">
        <v>0</v>
      </c>
      <c r="AB263" s="49">
        <f t="shared" si="69"/>
        <v>0</v>
      </c>
      <c r="AC263" s="49">
        <v>-747874</v>
      </c>
      <c r="AD263" s="189">
        <v>0</v>
      </c>
      <c r="AE263" s="49">
        <f t="shared" ref="AE263:AE326" si="74">ROUND(AC263*AD263/1000,2)</f>
        <v>0</v>
      </c>
      <c r="AF263" s="47">
        <v>0</v>
      </c>
      <c r="AG263" s="47">
        <f t="shared" ref="AG263:AG326" si="75">IF(-AE263&gt;0,MAX(AE263,-AF263),AE263)</f>
        <v>0</v>
      </c>
      <c r="AH263" s="49">
        <v>0</v>
      </c>
      <c r="AI263" s="54">
        <f t="shared" ref="AI263:AI326" si="76">MAX(ROUND(AB263+AG263-AH263,2),0)</f>
        <v>0</v>
      </c>
      <c r="AJ263" s="57"/>
      <c r="AK263" s="58">
        <f t="shared" ref="AK263:AK326" si="77">AI263+V263+K263</f>
        <v>300910.90000000002</v>
      </c>
      <c r="AL263" s="59" t="s">
        <v>1679</v>
      </c>
      <c r="AM263" s="56">
        <f t="shared" ref="AM263:AM326" si="78">IF($AL263="Summer", $AK263, 0)</f>
        <v>300910.90000000002</v>
      </c>
      <c r="AN263" s="56">
        <f t="shared" ref="AN263:AN326" si="79">IF($AL263="Winter", $AK263, 0)</f>
        <v>0</v>
      </c>
    </row>
    <row r="264" spans="1:40" ht="25.5" x14ac:dyDescent="0.2">
      <c r="A264" s="45" t="s">
        <v>1153</v>
      </c>
      <c r="B264" s="44" t="s">
        <v>172</v>
      </c>
      <c r="C264" s="46" t="s">
        <v>6</v>
      </c>
      <c r="D264" s="205" t="s">
        <v>1154</v>
      </c>
      <c r="E264" s="48">
        <v>4047600</v>
      </c>
      <c r="F264" s="50">
        <v>2.8</v>
      </c>
      <c r="G264" s="50">
        <v>4.2</v>
      </c>
      <c r="H264" s="50">
        <f t="shared" si="70"/>
        <v>7</v>
      </c>
      <c r="I264" s="50">
        <v>0</v>
      </c>
      <c r="J264" s="50">
        <v>7</v>
      </c>
      <c r="K264" s="51">
        <f t="shared" si="64"/>
        <v>28333.200000000001</v>
      </c>
      <c r="L264" s="52"/>
      <c r="M264" s="49">
        <f t="shared" si="65"/>
        <v>4047600</v>
      </c>
      <c r="N264" s="53">
        <v>1</v>
      </c>
      <c r="O264" s="47">
        <f t="shared" si="66"/>
        <v>4047.6</v>
      </c>
      <c r="P264" s="47">
        <v>-36400</v>
      </c>
      <c r="Q264" s="53">
        <v>1</v>
      </c>
      <c r="R264" s="47">
        <f t="shared" si="71"/>
        <v>-36.4</v>
      </c>
      <c r="S264" s="47">
        <v>5358.05</v>
      </c>
      <c r="T264" s="47">
        <f t="shared" si="72"/>
        <v>-36.4</v>
      </c>
      <c r="U264" s="47">
        <v>0</v>
      </c>
      <c r="V264" s="54">
        <f t="shared" si="73"/>
        <v>4011.2</v>
      </c>
      <c r="W264" s="52"/>
      <c r="X264" s="49">
        <f t="shared" si="67"/>
        <v>4047600</v>
      </c>
      <c r="Y264" s="55">
        <v>1708162.5</v>
      </c>
      <c r="Z264" s="56">
        <f t="shared" si="68"/>
        <v>2339437.5</v>
      </c>
      <c r="AA264" s="53">
        <v>0</v>
      </c>
      <c r="AB264" s="49">
        <f t="shared" si="69"/>
        <v>0</v>
      </c>
      <c r="AC264" s="49">
        <v>-36400</v>
      </c>
      <c r="AD264" s="189">
        <v>0</v>
      </c>
      <c r="AE264" s="49">
        <f t="shared" si="74"/>
        <v>0</v>
      </c>
      <c r="AF264" s="47">
        <v>0</v>
      </c>
      <c r="AG264" s="47">
        <f t="shared" si="75"/>
        <v>0</v>
      </c>
      <c r="AH264" s="49">
        <v>0</v>
      </c>
      <c r="AI264" s="54">
        <f t="shared" si="76"/>
        <v>0</v>
      </c>
      <c r="AJ264" s="57"/>
      <c r="AK264" s="58">
        <f t="shared" si="77"/>
        <v>32344.400000000001</v>
      </c>
      <c r="AL264" s="59" t="s">
        <v>1679</v>
      </c>
      <c r="AM264" s="56">
        <f t="shared" si="78"/>
        <v>32344.400000000001</v>
      </c>
      <c r="AN264" s="56">
        <f t="shared" si="79"/>
        <v>0</v>
      </c>
    </row>
    <row r="265" spans="1:40" x14ac:dyDescent="0.2">
      <c r="A265" s="45" t="s">
        <v>1155</v>
      </c>
      <c r="B265" s="44" t="s">
        <v>206</v>
      </c>
      <c r="C265" s="46" t="s">
        <v>6</v>
      </c>
      <c r="D265" s="205" t="s">
        <v>31</v>
      </c>
      <c r="E265" s="48">
        <v>10631150</v>
      </c>
      <c r="F265" s="50">
        <v>5.14</v>
      </c>
      <c r="G265" s="50">
        <v>4.8099999999999996</v>
      </c>
      <c r="H265" s="50">
        <f t="shared" si="70"/>
        <v>9.9499999999999993</v>
      </c>
      <c r="I265" s="50">
        <v>0</v>
      </c>
      <c r="J265" s="50">
        <v>9.9499999999999993</v>
      </c>
      <c r="K265" s="51">
        <f t="shared" si="64"/>
        <v>105779.94</v>
      </c>
      <c r="L265" s="52"/>
      <c r="M265" s="49">
        <f t="shared" si="65"/>
        <v>10631150</v>
      </c>
      <c r="N265" s="53">
        <v>0.47839999999999999</v>
      </c>
      <c r="O265" s="47">
        <f t="shared" si="66"/>
        <v>5085.9399999999996</v>
      </c>
      <c r="P265" s="47">
        <v>1019007</v>
      </c>
      <c r="Q265" s="53">
        <v>0.47839999999999999</v>
      </c>
      <c r="R265" s="47">
        <f t="shared" si="71"/>
        <v>487.49</v>
      </c>
      <c r="S265" s="47">
        <v>3497.97</v>
      </c>
      <c r="T265" s="47">
        <f t="shared" si="72"/>
        <v>487.49</v>
      </c>
      <c r="U265" s="47">
        <v>0</v>
      </c>
      <c r="V265" s="54">
        <f t="shared" si="73"/>
        <v>5573.43</v>
      </c>
      <c r="W265" s="52"/>
      <c r="X265" s="49">
        <f t="shared" si="67"/>
        <v>10631150</v>
      </c>
      <c r="Y265" s="55">
        <v>4219250</v>
      </c>
      <c r="Z265" s="56">
        <f t="shared" si="68"/>
        <v>6411900</v>
      </c>
      <c r="AA265" s="53">
        <v>0</v>
      </c>
      <c r="AB265" s="49">
        <f t="shared" si="69"/>
        <v>0</v>
      </c>
      <c r="AC265" s="49">
        <v>1019007</v>
      </c>
      <c r="AD265" s="189">
        <v>0</v>
      </c>
      <c r="AE265" s="49">
        <f t="shared" si="74"/>
        <v>0</v>
      </c>
      <c r="AF265" s="47">
        <v>0</v>
      </c>
      <c r="AG265" s="47">
        <f t="shared" si="75"/>
        <v>0</v>
      </c>
      <c r="AH265" s="49">
        <v>0</v>
      </c>
      <c r="AI265" s="54">
        <f t="shared" si="76"/>
        <v>0</v>
      </c>
      <c r="AJ265" s="57"/>
      <c r="AK265" s="58">
        <f t="shared" si="77"/>
        <v>111353.37</v>
      </c>
      <c r="AL265" s="59" t="s">
        <v>1679</v>
      </c>
      <c r="AM265" s="56">
        <f t="shared" si="78"/>
        <v>111353.37</v>
      </c>
      <c r="AN265" s="56">
        <f t="shared" si="79"/>
        <v>0</v>
      </c>
    </row>
    <row r="266" spans="1:40" x14ac:dyDescent="0.2">
      <c r="A266" s="45" t="s">
        <v>1156</v>
      </c>
      <c r="B266" s="44" t="s">
        <v>239</v>
      </c>
      <c r="C266" s="46" t="s">
        <v>6</v>
      </c>
      <c r="D266" s="205" t="s">
        <v>31</v>
      </c>
      <c r="E266" s="48">
        <v>484200</v>
      </c>
      <c r="F266" s="50">
        <v>7.95</v>
      </c>
      <c r="G266" s="50">
        <v>0</v>
      </c>
      <c r="H266" s="50">
        <f t="shared" si="70"/>
        <v>7.95</v>
      </c>
      <c r="I266" s="50">
        <v>2</v>
      </c>
      <c r="J266" s="50">
        <v>9.9499999999999993</v>
      </c>
      <c r="K266" s="51">
        <f t="shared" si="64"/>
        <v>3849.39</v>
      </c>
      <c r="L266" s="52"/>
      <c r="M266" s="49">
        <f t="shared" si="65"/>
        <v>484200</v>
      </c>
      <c r="N266" s="53">
        <v>0.48010000000000003</v>
      </c>
      <c r="O266" s="47">
        <f t="shared" si="66"/>
        <v>232.46</v>
      </c>
      <c r="P266" s="47">
        <v>-13000</v>
      </c>
      <c r="Q266" s="53">
        <v>0.48010000000000003</v>
      </c>
      <c r="R266" s="47">
        <f t="shared" si="71"/>
        <v>-6.24</v>
      </c>
      <c r="S266" s="47">
        <v>662.3</v>
      </c>
      <c r="T266" s="47">
        <f t="shared" si="72"/>
        <v>-6.24</v>
      </c>
      <c r="U266" s="47">
        <v>0</v>
      </c>
      <c r="V266" s="54">
        <f t="shared" si="73"/>
        <v>226.22</v>
      </c>
      <c r="W266" s="52"/>
      <c r="X266" s="49">
        <f t="shared" si="67"/>
        <v>484200</v>
      </c>
      <c r="Y266" s="55">
        <v>0</v>
      </c>
      <c r="Z266" s="56">
        <f t="shared" si="68"/>
        <v>484200</v>
      </c>
      <c r="AA266" s="53">
        <v>1.2894000000000001</v>
      </c>
      <c r="AB266" s="49">
        <f t="shared" si="69"/>
        <v>624.33000000000004</v>
      </c>
      <c r="AC266" s="49">
        <v>-13000</v>
      </c>
      <c r="AD266" s="189">
        <v>1.3120000000000001</v>
      </c>
      <c r="AE266" s="49">
        <f t="shared" si="74"/>
        <v>-17.059999999999999</v>
      </c>
      <c r="AF266" s="47">
        <v>1809.9</v>
      </c>
      <c r="AG266" s="47">
        <f t="shared" si="75"/>
        <v>-17.059999999999999</v>
      </c>
      <c r="AH266" s="49">
        <v>0</v>
      </c>
      <c r="AI266" s="54">
        <f t="shared" si="76"/>
        <v>607.27</v>
      </c>
      <c r="AJ266" s="57"/>
      <c r="AK266" s="58">
        <f t="shared" si="77"/>
        <v>4682.88</v>
      </c>
      <c r="AL266" s="59" t="s">
        <v>1679</v>
      </c>
      <c r="AM266" s="56">
        <f t="shared" si="78"/>
        <v>4682.88</v>
      </c>
      <c r="AN266" s="56">
        <f t="shared" si="79"/>
        <v>0</v>
      </c>
    </row>
    <row r="267" spans="1:40" x14ac:dyDescent="0.2">
      <c r="A267" s="45" t="s">
        <v>1157</v>
      </c>
      <c r="B267" s="44" t="s">
        <v>270</v>
      </c>
      <c r="C267" s="46" t="s">
        <v>6</v>
      </c>
      <c r="D267" s="205" t="s">
        <v>31</v>
      </c>
      <c r="E267" s="48">
        <v>70538261</v>
      </c>
      <c r="F267" s="50">
        <v>0.55000000000000004</v>
      </c>
      <c r="G267" s="50">
        <v>5.71</v>
      </c>
      <c r="H267" s="50">
        <f t="shared" si="70"/>
        <v>6.26</v>
      </c>
      <c r="I267" s="50">
        <v>1.34</v>
      </c>
      <c r="J267" s="50">
        <v>7.6</v>
      </c>
      <c r="K267" s="51">
        <f t="shared" si="64"/>
        <v>441569.51</v>
      </c>
      <c r="L267" s="52"/>
      <c r="M267" s="49">
        <f t="shared" si="65"/>
        <v>70538261</v>
      </c>
      <c r="N267" s="53">
        <v>0</v>
      </c>
      <c r="O267" s="47">
        <f t="shared" si="66"/>
        <v>0</v>
      </c>
      <c r="P267" s="47">
        <v>3374998</v>
      </c>
      <c r="Q267" s="53">
        <v>0</v>
      </c>
      <c r="R267" s="47">
        <f t="shared" si="71"/>
        <v>0</v>
      </c>
      <c r="S267" s="47">
        <v>0</v>
      </c>
      <c r="T267" s="47">
        <f t="shared" si="72"/>
        <v>0</v>
      </c>
      <c r="U267" s="47">
        <v>0</v>
      </c>
      <c r="V267" s="54">
        <f t="shared" si="73"/>
        <v>0</v>
      </c>
      <c r="W267" s="52"/>
      <c r="X267" s="49">
        <f t="shared" si="67"/>
        <v>70538261</v>
      </c>
      <c r="Y267" s="55">
        <v>4950112.5</v>
      </c>
      <c r="Z267" s="56">
        <f t="shared" si="68"/>
        <v>65588148.5</v>
      </c>
      <c r="AA267" s="53">
        <v>1</v>
      </c>
      <c r="AB267" s="49">
        <f t="shared" si="69"/>
        <v>65588.149999999994</v>
      </c>
      <c r="AC267" s="49">
        <v>3374998</v>
      </c>
      <c r="AD267" s="189">
        <v>1</v>
      </c>
      <c r="AE267" s="49">
        <f t="shared" si="74"/>
        <v>3375</v>
      </c>
      <c r="AF267" s="47">
        <v>43762.09</v>
      </c>
      <c r="AG267" s="47">
        <f t="shared" si="75"/>
        <v>3375</v>
      </c>
      <c r="AH267" s="49">
        <v>0</v>
      </c>
      <c r="AI267" s="54">
        <f t="shared" si="76"/>
        <v>68963.149999999994</v>
      </c>
      <c r="AJ267" s="57"/>
      <c r="AK267" s="58">
        <f t="shared" si="77"/>
        <v>510532.66000000003</v>
      </c>
      <c r="AL267" s="59" t="s">
        <v>1679</v>
      </c>
      <c r="AM267" s="56">
        <f t="shared" si="78"/>
        <v>510532.66000000003</v>
      </c>
      <c r="AN267" s="56">
        <f t="shared" si="79"/>
        <v>0</v>
      </c>
    </row>
    <row r="268" spans="1:40" x14ac:dyDescent="0.2">
      <c r="A268" s="45" t="s">
        <v>1158</v>
      </c>
      <c r="B268" s="44" t="s">
        <v>295</v>
      </c>
      <c r="C268" s="46" t="s">
        <v>6</v>
      </c>
      <c r="D268" s="205" t="s">
        <v>31</v>
      </c>
      <c r="E268" s="48">
        <v>1340450</v>
      </c>
      <c r="F268" s="50">
        <v>0.9</v>
      </c>
      <c r="G268" s="50">
        <v>10.24</v>
      </c>
      <c r="H268" s="50">
        <f t="shared" si="70"/>
        <v>11.14</v>
      </c>
      <c r="I268" s="50">
        <v>1.41</v>
      </c>
      <c r="J268" s="50">
        <v>12.55</v>
      </c>
      <c r="K268" s="51">
        <f t="shared" si="64"/>
        <v>14932.61</v>
      </c>
      <c r="L268" s="52"/>
      <c r="M268" s="49">
        <f t="shared" si="65"/>
        <v>1340450</v>
      </c>
      <c r="N268" s="53">
        <v>1.9976</v>
      </c>
      <c r="O268" s="47">
        <f t="shared" si="66"/>
        <v>2677.68</v>
      </c>
      <c r="P268" s="47">
        <v>-2400</v>
      </c>
      <c r="Q268" s="53">
        <v>1.9976</v>
      </c>
      <c r="R268" s="47">
        <f t="shared" si="71"/>
        <v>-4.79</v>
      </c>
      <c r="S268" s="47">
        <v>2680.98</v>
      </c>
      <c r="T268" s="47">
        <f t="shared" si="72"/>
        <v>-4.79</v>
      </c>
      <c r="U268" s="47">
        <v>0</v>
      </c>
      <c r="V268" s="54">
        <f t="shared" si="73"/>
        <v>2672.89</v>
      </c>
      <c r="W268" s="52"/>
      <c r="X268" s="49">
        <f t="shared" si="67"/>
        <v>1340450</v>
      </c>
      <c r="Y268" s="55">
        <v>0</v>
      </c>
      <c r="Z268" s="56">
        <f t="shared" si="68"/>
        <v>1340450</v>
      </c>
      <c r="AA268" s="53">
        <v>0</v>
      </c>
      <c r="AB268" s="49">
        <f t="shared" si="69"/>
        <v>0</v>
      </c>
      <c r="AC268" s="49">
        <v>-2400</v>
      </c>
      <c r="AD268" s="189">
        <v>0</v>
      </c>
      <c r="AE268" s="49">
        <f t="shared" si="74"/>
        <v>0</v>
      </c>
      <c r="AF268" s="47">
        <v>0</v>
      </c>
      <c r="AG268" s="47">
        <f t="shared" si="75"/>
        <v>0</v>
      </c>
      <c r="AH268" s="49">
        <v>0</v>
      </c>
      <c r="AI268" s="54">
        <f t="shared" si="76"/>
        <v>0</v>
      </c>
      <c r="AJ268" s="57"/>
      <c r="AK268" s="58">
        <f t="shared" si="77"/>
        <v>17605.5</v>
      </c>
      <c r="AL268" s="59" t="s">
        <v>1679</v>
      </c>
      <c r="AM268" s="56">
        <f t="shared" si="78"/>
        <v>17605.5</v>
      </c>
      <c r="AN268" s="56">
        <f t="shared" si="79"/>
        <v>0</v>
      </c>
    </row>
    <row r="269" spans="1:40" x14ac:dyDescent="0.2">
      <c r="A269" s="45" t="s">
        <v>1159</v>
      </c>
      <c r="B269" s="44" t="s">
        <v>303</v>
      </c>
      <c r="C269" s="46" t="s">
        <v>6</v>
      </c>
      <c r="D269" s="205" t="s">
        <v>1160</v>
      </c>
      <c r="E269" s="48">
        <v>18254361</v>
      </c>
      <c r="F269" s="50">
        <v>0</v>
      </c>
      <c r="G269" s="50">
        <v>0</v>
      </c>
      <c r="H269" s="50">
        <f t="shared" si="70"/>
        <v>0</v>
      </c>
      <c r="I269" s="50">
        <v>3.2</v>
      </c>
      <c r="J269" s="50">
        <v>3.2</v>
      </c>
      <c r="K269" s="51">
        <f t="shared" si="64"/>
        <v>0</v>
      </c>
      <c r="L269" s="52"/>
      <c r="M269" s="49">
        <f t="shared" si="65"/>
        <v>18254361</v>
      </c>
      <c r="N269" s="53">
        <v>1.3959999999999999</v>
      </c>
      <c r="O269" s="47">
        <f t="shared" si="66"/>
        <v>25483.09</v>
      </c>
      <c r="P269" s="47">
        <v>-374386</v>
      </c>
      <c r="Q269" s="53">
        <v>1.4</v>
      </c>
      <c r="R269" s="47">
        <f t="shared" si="71"/>
        <v>-524.14</v>
      </c>
      <c r="S269" s="47">
        <v>23741.73</v>
      </c>
      <c r="T269" s="47">
        <f t="shared" si="72"/>
        <v>-524.14</v>
      </c>
      <c r="U269" s="47">
        <v>0</v>
      </c>
      <c r="V269" s="54">
        <f t="shared" si="73"/>
        <v>24958.95</v>
      </c>
      <c r="W269" s="52"/>
      <c r="X269" s="49">
        <f t="shared" si="67"/>
        <v>18254361</v>
      </c>
      <c r="Y269" s="55">
        <v>7157504.5</v>
      </c>
      <c r="Z269" s="56">
        <f t="shared" si="68"/>
        <v>11096856.5</v>
      </c>
      <c r="AA269" s="53">
        <v>0</v>
      </c>
      <c r="AB269" s="49">
        <f t="shared" si="69"/>
        <v>0</v>
      </c>
      <c r="AC269" s="49">
        <v>-374386</v>
      </c>
      <c r="AD269" s="189">
        <v>0</v>
      </c>
      <c r="AE269" s="49">
        <f t="shared" si="74"/>
        <v>0</v>
      </c>
      <c r="AF269" s="47">
        <v>0</v>
      </c>
      <c r="AG269" s="47">
        <f t="shared" si="75"/>
        <v>0</v>
      </c>
      <c r="AH269" s="49">
        <v>0</v>
      </c>
      <c r="AI269" s="54">
        <f t="shared" si="76"/>
        <v>0</v>
      </c>
      <c r="AJ269" s="57"/>
      <c r="AK269" s="58">
        <f t="shared" si="77"/>
        <v>24958.95</v>
      </c>
      <c r="AL269" s="59" t="s">
        <v>1679</v>
      </c>
      <c r="AM269" s="56">
        <f t="shared" si="78"/>
        <v>24958.95</v>
      </c>
      <c r="AN269" s="56">
        <f t="shared" si="79"/>
        <v>0</v>
      </c>
    </row>
    <row r="270" spans="1:40" x14ac:dyDescent="0.2">
      <c r="A270" s="45" t="s">
        <v>1161</v>
      </c>
      <c r="B270" s="44" t="s">
        <v>377</v>
      </c>
      <c r="C270" s="46" t="s">
        <v>6</v>
      </c>
      <c r="D270" s="205" t="s">
        <v>31</v>
      </c>
      <c r="E270" s="48">
        <v>2883250</v>
      </c>
      <c r="F270" s="50">
        <v>0</v>
      </c>
      <c r="G270" s="50">
        <v>0</v>
      </c>
      <c r="H270" s="50">
        <f t="shared" si="70"/>
        <v>0</v>
      </c>
      <c r="I270" s="50">
        <v>7.32</v>
      </c>
      <c r="J270" s="50">
        <v>7.32</v>
      </c>
      <c r="K270" s="51">
        <f t="shared" si="64"/>
        <v>0</v>
      </c>
      <c r="L270" s="52"/>
      <c r="M270" s="49">
        <f t="shared" si="65"/>
        <v>2883250</v>
      </c>
      <c r="N270" s="53">
        <v>0</v>
      </c>
      <c r="O270" s="47">
        <f t="shared" si="66"/>
        <v>0</v>
      </c>
      <c r="P270" s="47">
        <v>399480</v>
      </c>
      <c r="Q270" s="53">
        <v>0</v>
      </c>
      <c r="R270" s="47">
        <f t="shared" si="71"/>
        <v>0</v>
      </c>
      <c r="S270" s="47">
        <v>0</v>
      </c>
      <c r="T270" s="47">
        <f t="shared" si="72"/>
        <v>0</v>
      </c>
      <c r="U270" s="47">
        <v>0</v>
      </c>
      <c r="V270" s="54">
        <f t="shared" si="73"/>
        <v>0</v>
      </c>
      <c r="W270" s="52"/>
      <c r="X270" s="49">
        <f t="shared" si="67"/>
        <v>2883250</v>
      </c>
      <c r="Y270" s="55">
        <v>0</v>
      </c>
      <c r="Z270" s="56">
        <f t="shared" si="68"/>
        <v>2883250</v>
      </c>
      <c r="AA270" s="53">
        <v>0</v>
      </c>
      <c r="AB270" s="49">
        <f t="shared" si="69"/>
        <v>0</v>
      </c>
      <c r="AC270" s="49">
        <v>399480</v>
      </c>
      <c r="AD270" s="189">
        <v>0</v>
      </c>
      <c r="AE270" s="49">
        <f t="shared" si="74"/>
        <v>0</v>
      </c>
      <c r="AF270" s="47">
        <v>0</v>
      </c>
      <c r="AG270" s="47">
        <f t="shared" si="75"/>
        <v>0</v>
      </c>
      <c r="AH270" s="49">
        <v>0</v>
      </c>
      <c r="AI270" s="54">
        <f t="shared" si="76"/>
        <v>0</v>
      </c>
      <c r="AJ270" s="57"/>
      <c r="AK270" s="58">
        <f t="shared" si="77"/>
        <v>0</v>
      </c>
      <c r="AL270" s="59" t="s">
        <v>1573</v>
      </c>
      <c r="AM270" s="56">
        <f t="shared" si="78"/>
        <v>0</v>
      </c>
      <c r="AN270" s="56">
        <f t="shared" si="79"/>
        <v>0</v>
      </c>
    </row>
    <row r="271" spans="1:40" x14ac:dyDescent="0.2">
      <c r="A271" s="45" t="s">
        <v>1162</v>
      </c>
      <c r="B271" s="44" t="s">
        <v>378</v>
      </c>
      <c r="C271" s="46" t="s">
        <v>6</v>
      </c>
      <c r="D271" s="205" t="s">
        <v>1160</v>
      </c>
      <c r="E271" s="48">
        <v>54807178</v>
      </c>
      <c r="F271" s="50">
        <v>0.9</v>
      </c>
      <c r="G271" s="50">
        <v>1.47</v>
      </c>
      <c r="H271" s="50">
        <f t="shared" si="70"/>
        <v>2.37</v>
      </c>
      <c r="I271" s="50">
        <v>2.04</v>
      </c>
      <c r="J271" s="50">
        <v>4.41</v>
      </c>
      <c r="K271" s="51">
        <f t="shared" si="64"/>
        <v>129893.01</v>
      </c>
      <c r="L271" s="52"/>
      <c r="M271" s="49">
        <f t="shared" si="65"/>
        <v>54807178</v>
      </c>
      <c r="N271" s="53">
        <v>0</v>
      </c>
      <c r="O271" s="47">
        <f t="shared" si="66"/>
        <v>0</v>
      </c>
      <c r="P271" s="47">
        <v>310357</v>
      </c>
      <c r="Q271" s="53">
        <v>0</v>
      </c>
      <c r="R271" s="47">
        <f t="shared" si="71"/>
        <v>0</v>
      </c>
      <c r="S271" s="47">
        <v>0</v>
      </c>
      <c r="T271" s="47">
        <f t="shared" si="72"/>
        <v>0</v>
      </c>
      <c r="U271" s="47">
        <v>0</v>
      </c>
      <c r="V271" s="54">
        <f t="shared" si="73"/>
        <v>0</v>
      </c>
      <c r="W271" s="52"/>
      <c r="X271" s="49">
        <f t="shared" si="67"/>
        <v>54807178</v>
      </c>
      <c r="Y271" s="55">
        <v>10983609</v>
      </c>
      <c r="Z271" s="56">
        <f t="shared" si="68"/>
        <v>43823569</v>
      </c>
      <c r="AA271" s="53">
        <v>0</v>
      </c>
      <c r="AB271" s="49">
        <f t="shared" si="69"/>
        <v>0</v>
      </c>
      <c r="AC271" s="49">
        <v>310357</v>
      </c>
      <c r="AD271" s="189">
        <v>0</v>
      </c>
      <c r="AE271" s="49">
        <f t="shared" si="74"/>
        <v>0</v>
      </c>
      <c r="AF271" s="47">
        <v>0</v>
      </c>
      <c r="AG271" s="47">
        <f t="shared" si="75"/>
        <v>0</v>
      </c>
      <c r="AH271" s="49">
        <v>0</v>
      </c>
      <c r="AI271" s="54">
        <f t="shared" si="76"/>
        <v>0</v>
      </c>
      <c r="AJ271" s="57"/>
      <c r="AK271" s="58">
        <f t="shared" si="77"/>
        <v>129893.01</v>
      </c>
      <c r="AL271" s="59" t="s">
        <v>1679</v>
      </c>
      <c r="AM271" s="56">
        <f t="shared" si="78"/>
        <v>129893.01</v>
      </c>
      <c r="AN271" s="56">
        <f t="shared" si="79"/>
        <v>0</v>
      </c>
    </row>
    <row r="272" spans="1:40" ht="38.25" x14ac:dyDescent="0.2">
      <c r="A272" s="45" t="s">
        <v>1163</v>
      </c>
      <c r="B272" s="44" t="s">
        <v>379</v>
      </c>
      <c r="C272" s="46" t="s">
        <v>6</v>
      </c>
      <c r="D272" s="205" t="s">
        <v>1164</v>
      </c>
      <c r="E272" s="48">
        <v>759350</v>
      </c>
      <c r="F272" s="50">
        <v>8.25</v>
      </c>
      <c r="G272" s="50">
        <v>0</v>
      </c>
      <c r="H272" s="50">
        <f t="shared" si="70"/>
        <v>8.25</v>
      </c>
      <c r="I272" s="50">
        <v>0</v>
      </c>
      <c r="J272" s="50">
        <v>8.25</v>
      </c>
      <c r="K272" s="51">
        <f t="shared" si="64"/>
        <v>6264.64</v>
      </c>
      <c r="L272" s="52"/>
      <c r="M272" s="49">
        <f t="shared" si="65"/>
        <v>759350</v>
      </c>
      <c r="N272" s="53">
        <v>0.99839999999999995</v>
      </c>
      <c r="O272" s="47">
        <f t="shared" si="66"/>
        <v>758.14</v>
      </c>
      <c r="P272" s="47">
        <v>-57000</v>
      </c>
      <c r="Q272" s="53">
        <v>1</v>
      </c>
      <c r="R272" s="47">
        <f t="shared" si="71"/>
        <v>-57</v>
      </c>
      <c r="S272" s="47">
        <v>1074.5999999999999</v>
      </c>
      <c r="T272" s="47">
        <f t="shared" si="72"/>
        <v>-57</v>
      </c>
      <c r="U272" s="47">
        <v>0</v>
      </c>
      <c r="V272" s="54">
        <f t="shared" si="73"/>
        <v>701.14</v>
      </c>
      <c r="W272" s="52"/>
      <c r="X272" s="49">
        <f t="shared" si="67"/>
        <v>759350</v>
      </c>
      <c r="Y272" s="55">
        <v>0</v>
      </c>
      <c r="Z272" s="56">
        <f t="shared" si="68"/>
        <v>759350</v>
      </c>
      <c r="AA272" s="53">
        <v>0</v>
      </c>
      <c r="AB272" s="49">
        <f t="shared" si="69"/>
        <v>0</v>
      </c>
      <c r="AC272" s="49">
        <v>-57000</v>
      </c>
      <c r="AD272" s="189">
        <v>0</v>
      </c>
      <c r="AE272" s="49">
        <f t="shared" si="74"/>
        <v>0</v>
      </c>
      <c r="AF272" s="47">
        <v>0</v>
      </c>
      <c r="AG272" s="47">
        <f t="shared" si="75"/>
        <v>0</v>
      </c>
      <c r="AH272" s="49">
        <v>0</v>
      </c>
      <c r="AI272" s="54">
        <f t="shared" si="76"/>
        <v>0</v>
      </c>
      <c r="AJ272" s="57"/>
      <c r="AK272" s="58">
        <f t="shared" si="77"/>
        <v>6965.7800000000007</v>
      </c>
      <c r="AL272" s="59" t="s">
        <v>1679</v>
      </c>
      <c r="AM272" s="56">
        <f t="shared" si="78"/>
        <v>6965.7800000000007</v>
      </c>
      <c r="AN272" s="56">
        <f t="shared" si="79"/>
        <v>0</v>
      </c>
    </row>
    <row r="273" spans="1:40" x14ac:dyDescent="0.2">
      <c r="A273" s="45" t="s">
        <v>1165</v>
      </c>
      <c r="B273" s="44" t="s">
        <v>381</v>
      </c>
      <c r="C273" s="46" t="s">
        <v>6</v>
      </c>
      <c r="D273" s="205" t="s">
        <v>31</v>
      </c>
      <c r="E273" s="48">
        <v>65096100</v>
      </c>
      <c r="F273" s="50">
        <v>3.23</v>
      </c>
      <c r="G273" s="50">
        <v>0</v>
      </c>
      <c r="H273" s="50">
        <f t="shared" si="70"/>
        <v>3.23</v>
      </c>
      <c r="I273" s="50">
        <v>1.02</v>
      </c>
      <c r="J273" s="50">
        <v>4.25</v>
      </c>
      <c r="K273" s="51">
        <f t="shared" si="64"/>
        <v>210260.4</v>
      </c>
      <c r="L273" s="52"/>
      <c r="M273" s="49">
        <f t="shared" si="65"/>
        <v>65096100</v>
      </c>
      <c r="N273" s="53">
        <v>1.6</v>
      </c>
      <c r="O273" s="47">
        <f t="shared" si="66"/>
        <v>104153.76</v>
      </c>
      <c r="P273" s="47">
        <v>-16188254</v>
      </c>
      <c r="Q273" s="53">
        <v>1.6</v>
      </c>
      <c r="R273" s="47">
        <f t="shared" si="71"/>
        <v>-25901.21</v>
      </c>
      <c r="S273" s="47">
        <v>138964.64000000001</v>
      </c>
      <c r="T273" s="47">
        <f t="shared" si="72"/>
        <v>-25901.21</v>
      </c>
      <c r="U273" s="47">
        <v>0</v>
      </c>
      <c r="V273" s="54">
        <f t="shared" si="73"/>
        <v>78252.55</v>
      </c>
      <c r="W273" s="52"/>
      <c r="X273" s="49">
        <f t="shared" si="67"/>
        <v>65096100</v>
      </c>
      <c r="Y273" s="55">
        <v>763550</v>
      </c>
      <c r="Z273" s="56">
        <f t="shared" si="68"/>
        <v>64332550</v>
      </c>
      <c r="AA273" s="53">
        <v>0</v>
      </c>
      <c r="AB273" s="49">
        <f t="shared" si="69"/>
        <v>0</v>
      </c>
      <c r="AC273" s="49">
        <v>-16188254</v>
      </c>
      <c r="AD273" s="189">
        <v>0</v>
      </c>
      <c r="AE273" s="49">
        <f t="shared" si="74"/>
        <v>0</v>
      </c>
      <c r="AF273" s="47">
        <v>0</v>
      </c>
      <c r="AG273" s="47">
        <f t="shared" si="75"/>
        <v>0</v>
      </c>
      <c r="AH273" s="49">
        <v>0</v>
      </c>
      <c r="AI273" s="54">
        <f t="shared" si="76"/>
        <v>0</v>
      </c>
      <c r="AJ273" s="57"/>
      <c r="AK273" s="58">
        <f t="shared" si="77"/>
        <v>288512.95</v>
      </c>
      <c r="AL273" s="59" t="s">
        <v>1679</v>
      </c>
      <c r="AM273" s="56">
        <f t="shared" si="78"/>
        <v>288512.95</v>
      </c>
      <c r="AN273" s="56">
        <f t="shared" si="79"/>
        <v>0</v>
      </c>
    </row>
    <row r="274" spans="1:40" x14ac:dyDescent="0.2">
      <c r="A274" s="45" t="s">
        <v>1166</v>
      </c>
      <c r="B274" s="44" t="s">
        <v>416</v>
      </c>
      <c r="C274" s="46" t="s">
        <v>6</v>
      </c>
      <c r="D274" s="205" t="s">
        <v>1167</v>
      </c>
      <c r="E274" s="48">
        <v>1219900</v>
      </c>
      <c r="F274" s="50">
        <v>5.218</v>
      </c>
      <c r="G274" s="50">
        <v>1.782</v>
      </c>
      <c r="H274" s="50">
        <f t="shared" si="70"/>
        <v>7</v>
      </c>
      <c r="I274" s="50">
        <v>0</v>
      </c>
      <c r="J274" s="50">
        <v>7</v>
      </c>
      <c r="K274" s="51">
        <f t="shared" si="64"/>
        <v>8539.2999999999993</v>
      </c>
      <c r="L274" s="52"/>
      <c r="M274" s="49">
        <f t="shared" si="65"/>
        <v>1219900</v>
      </c>
      <c r="N274" s="53">
        <v>0</v>
      </c>
      <c r="O274" s="47">
        <f t="shared" si="66"/>
        <v>0</v>
      </c>
      <c r="P274" s="47">
        <v>-210000</v>
      </c>
      <c r="Q274" s="53">
        <v>0</v>
      </c>
      <c r="R274" s="47">
        <f t="shared" si="71"/>
        <v>0</v>
      </c>
      <c r="S274" s="47">
        <v>0</v>
      </c>
      <c r="T274" s="47">
        <f t="shared" si="72"/>
        <v>0</v>
      </c>
      <c r="U274" s="47">
        <v>0</v>
      </c>
      <c r="V274" s="54">
        <f t="shared" si="73"/>
        <v>0</v>
      </c>
      <c r="W274" s="52"/>
      <c r="X274" s="49">
        <f t="shared" si="67"/>
        <v>1219900</v>
      </c>
      <c r="Y274" s="55">
        <v>0</v>
      </c>
      <c r="Z274" s="56">
        <f t="shared" si="68"/>
        <v>1219900</v>
      </c>
      <c r="AA274" s="53">
        <v>0</v>
      </c>
      <c r="AB274" s="49">
        <f t="shared" si="69"/>
        <v>0</v>
      </c>
      <c r="AC274" s="49">
        <v>-210000</v>
      </c>
      <c r="AD274" s="189">
        <v>0</v>
      </c>
      <c r="AE274" s="49">
        <f t="shared" si="74"/>
        <v>0</v>
      </c>
      <c r="AF274" s="47">
        <v>0</v>
      </c>
      <c r="AG274" s="47">
        <f t="shared" si="75"/>
        <v>0</v>
      </c>
      <c r="AH274" s="49">
        <v>0</v>
      </c>
      <c r="AI274" s="54">
        <f t="shared" si="76"/>
        <v>0</v>
      </c>
      <c r="AJ274" s="57"/>
      <c r="AK274" s="58">
        <f t="shared" si="77"/>
        <v>8539.2999999999993</v>
      </c>
      <c r="AL274" s="59" t="s">
        <v>1679</v>
      </c>
      <c r="AM274" s="56">
        <f t="shared" si="78"/>
        <v>8539.2999999999993</v>
      </c>
      <c r="AN274" s="56">
        <f t="shared" si="79"/>
        <v>0</v>
      </c>
    </row>
    <row r="275" spans="1:40" x14ac:dyDescent="0.2">
      <c r="A275" s="45" t="s">
        <v>1168</v>
      </c>
      <c r="B275" s="44" t="s">
        <v>563</v>
      </c>
      <c r="C275" s="46" t="s">
        <v>6</v>
      </c>
      <c r="D275" s="205" t="s">
        <v>31</v>
      </c>
      <c r="E275" s="48">
        <v>22055250</v>
      </c>
      <c r="F275" s="50">
        <v>2.2000000000000002</v>
      </c>
      <c r="G275" s="50">
        <v>3.5</v>
      </c>
      <c r="H275" s="50">
        <f t="shared" si="70"/>
        <v>5.7</v>
      </c>
      <c r="I275" s="50">
        <v>2.8</v>
      </c>
      <c r="J275" s="50">
        <v>8.5</v>
      </c>
      <c r="K275" s="51">
        <f t="shared" si="64"/>
        <v>125714.93</v>
      </c>
      <c r="L275" s="52"/>
      <c r="M275" s="49">
        <f t="shared" si="65"/>
        <v>22055250</v>
      </c>
      <c r="N275" s="53">
        <v>0</v>
      </c>
      <c r="O275" s="47">
        <f t="shared" si="66"/>
        <v>0</v>
      </c>
      <c r="P275" s="47">
        <v>-381900</v>
      </c>
      <c r="Q275" s="53">
        <v>0</v>
      </c>
      <c r="R275" s="47">
        <f t="shared" si="71"/>
        <v>0</v>
      </c>
      <c r="S275" s="47">
        <v>0</v>
      </c>
      <c r="T275" s="47">
        <f t="shared" si="72"/>
        <v>0</v>
      </c>
      <c r="U275" s="47">
        <v>0</v>
      </c>
      <c r="V275" s="54">
        <f t="shared" si="73"/>
        <v>0</v>
      </c>
      <c r="W275" s="52"/>
      <c r="X275" s="49">
        <f t="shared" si="67"/>
        <v>22055250</v>
      </c>
      <c r="Y275" s="55">
        <v>3515750</v>
      </c>
      <c r="Z275" s="56">
        <f t="shared" si="68"/>
        <v>18539500</v>
      </c>
      <c r="AA275" s="53">
        <v>0.98050000000000004</v>
      </c>
      <c r="AB275" s="49">
        <f t="shared" si="69"/>
        <v>18177.98</v>
      </c>
      <c r="AC275" s="49">
        <v>-381900</v>
      </c>
      <c r="AD275" s="189">
        <v>0.98809999999999998</v>
      </c>
      <c r="AE275" s="49">
        <f t="shared" si="74"/>
        <v>-377.36</v>
      </c>
      <c r="AF275" s="47">
        <v>17459.009999999998</v>
      </c>
      <c r="AG275" s="47">
        <f t="shared" si="75"/>
        <v>-377.36</v>
      </c>
      <c r="AH275" s="49">
        <v>0</v>
      </c>
      <c r="AI275" s="54">
        <f t="shared" si="76"/>
        <v>17800.62</v>
      </c>
      <c r="AJ275" s="57"/>
      <c r="AK275" s="58">
        <f t="shared" si="77"/>
        <v>143515.54999999999</v>
      </c>
      <c r="AL275" s="59" t="s">
        <v>1679</v>
      </c>
      <c r="AM275" s="56">
        <f t="shared" si="78"/>
        <v>143515.54999999999</v>
      </c>
      <c r="AN275" s="56">
        <f t="shared" si="79"/>
        <v>0</v>
      </c>
    </row>
    <row r="276" spans="1:40" x14ac:dyDescent="0.2">
      <c r="A276" s="45" t="s">
        <v>1169</v>
      </c>
      <c r="B276" s="44" t="s">
        <v>595</v>
      </c>
      <c r="C276" s="46" t="s">
        <v>6</v>
      </c>
      <c r="D276" s="205" t="s">
        <v>1160</v>
      </c>
      <c r="E276" s="48">
        <v>11623100</v>
      </c>
      <c r="F276" s="50">
        <v>3.6</v>
      </c>
      <c r="G276" s="50">
        <v>0</v>
      </c>
      <c r="H276" s="50">
        <f t="shared" si="70"/>
        <v>3.6</v>
      </c>
      <c r="I276" s="50">
        <v>3.4</v>
      </c>
      <c r="J276" s="50">
        <v>7</v>
      </c>
      <c r="K276" s="51">
        <f t="shared" si="64"/>
        <v>41843.160000000003</v>
      </c>
      <c r="L276" s="52"/>
      <c r="M276" s="49">
        <f t="shared" si="65"/>
        <v>11623100</v>
      </c>
      <c r="N276" s="53">
        <v>0.85519999999999996</v>
      </c>
      <c r="O276" s="47">
        <f t="shared" si="66"/>
        <v>9940.08</v>
      </c>
      <c r="P276" s="47">
        <v>-692100</v>
      </c>
      <c r="Q276" s="53">
        <v>0.85519999999999996</v>
      </c>
      <c r="R276" s="47">
        <f t="shared" si="71"/>
        <v>-591.88</v>
      </c>
      <c r="S276" s="47">
        <v>9921.4699999999993</v>
      </c>
      <c r="T276" s="47">
        <f t="shared" si="72"/>
        <v>-591.88</v>
      </c>
      <c r="U276" s="47">
        <v>0</v>
      </c>
      <c r="V276" s="54">
        <f t="shared" si="73"/>
        <v>9348.2000000000007</v>
      </c>
      <c r="W276" s="52"/>
      <c r="X276" s="49">
        <f t="shared" si="67"/>
        <v>11623100</v>
      </c>
      <c r="Y276" s="55">
        <v>221200</v>
      </c>
      <c r="Z276" s="56">
        <f t="shared" si="68"/>
        <v>11401900</v>
      </c>
      <c r="AA276" s="53">
        <v>0</v>
      </c>
      <c r="AB276" s="49">
        <f t="shared" si="69"/>
        <v>0</v>
      </c>
      <c r="AC276" s="49">
        <v>-692100</v>
      </c>
      <c r="AD276" s="189">
        <v>0</v>
      </c>
      <c r="AE276" s="49">
        <f t="shared" si="74"/>
        <v>0</v>
      </c>
      <c r="AF276" s="47">
        <v>0</v>
      </c>
      <c r="AG276" s="47">
        <f t="shared" si="75"/>
        <v>0</v>
      </c>
      <c r="AH276" s="49">
        <v>0</v>
      </c>
      <c r="AI276" s="54">
        <f t="shared" si="76"/>
        <v>0</v>
      </c>
      <c r="AJ276" s="57"/>
      <c r="AK276" s="58">
        <f t="shared" si="77"/>
        <v>51191.360000000001</v>
      </c>
      <c r="AL276" s="59" t="s">
        <v>1679</v>
      </c>
      <c r="AM276" s="56">
        <f t="shared" si="78"/>
        <v>51191.360000000001</v>
      </c>
      <c r="AN276" s="56">
        <f t="shared" si="79"/>
        <v>0</v>
      </c>
    </row>
    <row r="277" spans="1:40" x14ac:dyDescent="0.2">
      <c r="A277" s="45" t="s">
        <v>1170</v>
      </c>
      <c r="B277" s="44" t="s">
        <v>305</v>
      </c>
      <c r="C277" s="46" t="s">
        <v>6</v>
      </c>
      <c r="D277" s="205" t="s">
        <v>160</v>
      </c>
      <c r="E277" s="48">
        <v>-14487</v>
      </c>
      <c r="F277" s="50">
        <v>0</v>
      </c>
      <c r="G277" s="50">
        <v>0</v>
      </c>
      <c r="H277" s="50">
        <f t="shared" si="70"/>
        <v>0</v>
      </c>
      <c r="I277" s="50">
        <v>0</v>
      </c>
      <c r="J277" s="50">
        <v>0</v>
      </c>
      <c r="K277" s="51">
        <f t="shared" si="64"/>
        <v>0</v>
      </c>
      <c r="L277" s="52"/>
      <c r="M277" s="49">
        <f t="shared" si="65"/>
        <v>-14487</v>
      </c>
      <c r="N277" s="53">
        <v>0</v>
      </c>
      <c r="O277" s="47">
        <f t="shared" si="66"/>
        <v>0</v>
      </c>
      <c r="P277" s="47">
        <v>0</v>
      </c>
      <c r="Q277" s="53">
        <v>0</v>
      </c>
      <c r="R277" s="47">
        <f t="shared" si="71"/>
        <v>0</v>
      </c>
      <c r="S277" s="47">
        <v>0</v>
      </c>
      <c r="T277" s="47">
        <f t="shared" si="72"/>
        <v>0</v>
      </c>
      <c r="U277" s="47">
        <v>0</v>
      </c>
      <c r="V277" s="54">
        <f t="shared" si="73"/>
        <v>0</v>
      </c>
      <c r="W277" s="52"/>
      <c r="X277" s="49">
        <f t="shared" si="67"/>
        <v>-14487</v>
      </c>
      <c r="Y277" s="55">
        <v>0</v>
      </c>
      <c r="Z277" s="56">
        <f t="shared" si="68"/>
        <v>-14487</v>
      </c>
      <c r="AA277" s="53">
        <v>0</v>
      </c>
      <c r="AB277" s="49">
        <f t="shared" si="69"/>
        <v>0</v>
      </c>
      <c r="AC277" s="49">
        <v>0</v>
      </c>
      <c r="AD277" s="189">
        <v>0</v>
      </c>
      <c r="AE277" s="49">
        <f t="shared" si="74"/>
        <v>0</v>
      </c>
      <c r="AF277" s="47">
        <v>0</v>
      </c>
      <c r="AG277" s="47">
        <f t="shared" si="75"/>
        <v>0</v>
      </c>
      <c r="AH277" s="49">
        <v>0</v>
      </c>
      <c r="AI277" s="54">
        <f t="shared" si="76"/>
        <v>0</v>
      </c>
      <c r="AJ277" s="57"/>
      <c r="AK277" s="58">
        <f t="shared" si="77"/>
        <v>0</v>
      </c>
      <c r="AL277" s="59" t="s">
        <v>1573</v>
      </c>
      <c r="AM277" s="56">
        <f t="shared" si="78"/>
        <v>0</v>
      </c>
      <c r="AN277" s="56">
        <f t="shared" si="79"/>
        <v>0</v>
      </c>
    </row>
    <row r="278" spans="1:40" ht="25.5" x14ac:dyDescent="0.2">
      <c r="A278" s="45" t="s">
        <v>1171</v>
      </c>
      <c r="B278" s="44" t="s">
        <v>69</v>
      </c>
      <c r="C278" s="46" t="s">
        <v>6</v>
      </c>
      <c r="D278" s="205" t="s">
        <v>1172</v>
      </c>
      <c r="E278" s="48">
        <v>1914750</v>
      </c>
      <c r="F278" s="50">
        <v>1.41</v>
      </c>
      <c r="G278" s="50">
        <v>0</v>
      </c>
      <c r="H278" s="50">
        <f t="shared" si="70"/>
        <v>1.41</v>
      </c>
      <c r="I278" s="50">
        <v>0</v>
      </c>
      <c r="J278" s="50">
        <v>1.41</v>
      </c>
      <c r="K278" s="51">
        <f t="shared" si="64"/>
        <v>2699.8</v>
      </c>
      <c r="L278" s="52"/>
      <c r="M278" s="49">
        <f t="shared" si="65"/>
        <v>1914750</v>
      </c>
      <c r="N278" s="53">
        <v>0</v>
      </c>
      <c r="O278" s="47">
        <f t="shared" si="66"/>
        <v>0</v>
      </c>
      <c r="P278" s="47">
        <v>-12700</v>
      </c>
      <c r="Q278" s="53">
        <v>0</v>
      </c>
      <c r="R278" s="47">
        <f t="shared" si="71"/>
        <v>0</v>
      </c>
      <c r="S278" s="47">
        <v>0</v>
      </c>
      <c r="T278" s="47">
        <f t="shared" si="72"/>
        <v>0</v>
      </c>
      <c r="U278" s="47">
        <v>0</v>
      </c>
      <c r="V278" s="54">
        <f t="shared" si="73"/>
        <v>0</v>
      </c>
      <c r="W278" s="52"/>
      <c r="X278" s="49">
        <f t="shared" si="67"/>
        <v>1914750</v>
      </c>
      <c r="Y278" s="55">
        <v>29400</v>
      </c>
      <c r="Z278" s="56">
        <f t="shared" si="68"/>
        <v>1885350</v>
      </c>
      <c r="AA278" s="53">
        <v>0</v>
      </c>
      <c r="AB278" s="49">
        <f t="shared" si="69"/>
        <v>0</v>
      </c>
      <c r="AC278" s="49">
        <v>-12700</v>
      </c>
      <c r="AD278" s="189">
        <v>0</v>
      </c>
      <c r="AE278" s="49">
        <f t="shared" si="74"/>
        <v>0</v>
      </c>
      <c r="AF278" s="47">
        <v>0</v>
      </c>
      <c r="AG278" s="47">
        <f t="shared" si="75"/>
        <v>0</v>
      </c>
      <c r="AH278" s="49">
        <v>0</v>
      </c>
      <c r="AI278" s="54">
        <f t="shared" si="76"/>
        <v>0</v>
      </c>
      <c r="AJ278" s="57"/>
      <c r="AK278" s="58">
        <f t="shared" si="77"/>
        <v>2699.8</v>
      </c>
      <c r="AL278" s="59" t="s">
        <v>1680</v>
      </c>
      <c r="AM278" s="56">
        <f t="shared" si="78"/>
        <v>0</v>
      </c>
      <c r="AN278" s="56">
        <f t="shared" si="79"/>
        <v>2699.8</v>
      </c>
    </row>
    <row r="279" spans="1:40" x14ac:dyDescent="0.2">
      <c r="A279" s="45" t="s">
        <v>1173</v>
      </c>
      <c r="B279" s="44" t="s">
        <v>401</v>
      </c>
      <c r="C279" s="46" t="s">
        <v>6</v>
      </c>
      <c r="D279" s="205" t="s">
        <v>38</v>
      </c>
      <c r="E279" s="48">
        <v>6870619.5</v>
      </c>
      <c r="F279" s="50">
        <v>2.75</v>
      </c>
      <c r="G279" s="50">
        <v>0</v>
      </c>
      <c r="H279" s="50">
        <f t="shared" si="70"/>
        <v>2.75</v>
      </c>
      <c r="I279" s="50">
        <v>0</v>
      </c>
      <c r="J279" s="50">
        <v>2.75</v>
      </c>
      <c r="K279" s="51">
        <f t="shared" si="64"/>
        <v>18894.2</v>
      </c>
      <c r="L279" s="52"/>
      <c r="M279" s="49">
        <f t="shared" si="65"/>
        <v>6870619.5</v>
      </c>
      <c r="N279" s="53">
        <v>0</v>
      </c>
      <c r="O279" s="47">
        <f t="shared" si="66"/>
        <v>0</v>
      </c>
      <c r="P279" s="47">
        <v>112</v>
      </c>
      <c r="Q279" s="53">
        <v>0</v>
      </c>
      <c r="R279" s="47">
        <f t="shared" si="71"/>
        <v>0</v>
      </c>
      <c r="S279" s="47">
        <v>0</v>
      </c>
      <c r="T279" s="47">
        <f t="shared" si="72"/>
        <v>0</v>
      </c>
      <c r="U279" s="47">
        <v>0</v>
      </c>
      <c r="V279" s="54">
        <f t="shared" si="73"/>
        <v>0</v>
      </c>
      <c r="W279" s="52"/>
      <c r="X279" s="49">
        <f t="shared" si="67"/>
        <v>6870619.5</v>
      </c>
      <c r="Y279" s="55">
        <v>1336800</v>
      </c>
      <c r="Z279" s="56">
        <f t="shared" si="68"/>
        <v>5533819.5</v>
      </c>
      <c r="AA279" s="53">
        <v>0</v>
      </c>
      <c r="AB279" s="49">
        <f t="shared" si="69"/>
        <v>0</v>
      </c>
      <c r="AC279" s="49">
        <v>112</v>
      </c>
      <c r="AD279" s="189">
        <v>0</v>
      </c>
      <c r="AE279" s="49">
        <f t="shared" si="74"/>
        <v>0</v>
      </c>
      <c r="AF279" s="47">
        <v>0</v>
      </c>
      <c r="AG279" s="47">
        <f t="shared" si="75"/>
        <v>0</v>
      </c>
      <c r="AH279" s="49">
        <v>0</v>
      </c>
      <c r="AI279" s="54">
        <f t="shared" si="76"/>
        <v>0</v>
      </c>
      <c r="AJ279" s="57"/>
      <c r="AK279" s="58">
        <f t="shared" si="77"/>
        <v>18894.2</v>
      </c>
      <c r="AL279" s="59" t="s">
        <v>1680</v>
      </c>
      <c r="AM279" s="56">
        <f t="shared" si="78"/>
        <v>0</v>
      </c>
      <c r="AN279" s="56">
        <f t="shared" si="79"/>
        <v>18894.2</v>
      </c>
    </row>
    <row r="280" spans="1:40" ht="38.25" x14ac:dyDescent="0.2">
      <c r="A280" s="45" t="s">
        <v>1174</v>
      </c>
      <c r="B280" s="44" t="s">
        <v>39</v>
      </c>
      <c r="C280" s="46" t="s">
        <v>6</v>
      </c>
      <c r="D280" s="205" t="s">
        <v>750</v>
      </c>
      <c r="E280" s="48">
        <v>423630</v>
      </c>
      <c r="F280" s="50">
        <v>3.2</v>
      </c>
      <c r="G280" s="50">
        <v>5.25</v>
      </c>
      <c r="H280" s="50">
        <f t="shared" si="70"/>
        <v>8.4499999999999993</v>
      </c>
      <c r="I280" s="50">
        <v>0</v>
      </c>
      <c r="J280" s="50">
        <v>8.4499999999999993</v>
      </c>
      <c r="K280" s="51">
        <f t="shared" si="64"/>
        <v>3579.67</v>
      </c>
      <c r="L280" s="52"/>
      <c r="M280" s="49">
        <f t="shared" si="65"/>
        <v>423630</v>
      </c>
      <c r="N280" s="53">
        <v>0</v>
      </c>
      <c r="O280" s="47">
        <f t="shared" si="66"/>
        <v>0</v>
      </c>
      <c r="P280" s="47">
        <v>13300</v>
      </c>
      <c r="Q280" s="53">
        <v>0</v>
      </c>
      <c r="R280" s="47">
        <f t="shared" si="71"/>
        <v>0</v>
      </c>
      <c r="S280" s="47">
        <v>0</v>
      </c>
      <c r="T280" s="47">
        <f t="shared" si="72"/>
        <v>0</v>
      </c>
      <c r="U280" s="47">
        <v>0</v>
      </c>
      <c r="V280" s="54">
        <f t="shared" si="73"/>
        <v>0</v>
      </c>
      <c r="W280" s="52"/>
      <c r="X280" s="49">
        <f t="shared" si="67"/>
        <v>423630</v>
      </c>
      <c r="Y280" s="55">
        <v>0</v>
      </c>
      <c r="Z280" s="56">
        <f t="shared" si="68"/>
        <v>423630</v>
      </c>
      <c r="AA280" s="53">
        <v>0</v>
      </c>
      <c r="AB280" s="49">
        <f t="shared" si="69"/>
        <v>0</v>
      </c>
      <c r="AC280" s="49">
        <v>13300</v>
      </c>
      <c r="AD280" s="189">
        <v>0</v>
      </c>
      <c r="AE280" s="49">
        <f t="shared" si="74"/>
        <v>0</v>
      </c>
      <c r="AF280" s="47">
        <v>0</v>
      </c>
      <c r="AG280" s="47">
        <f t="shared" si="75"/>
        <v>0</v>
      </c>
      <c r="AH280" s="49">
        <v>0</v>
      </c>
      <c r="AI280" s="54">
        <f t="shared" si="76"/>
        <v>0</v>
      </c>
      <c r="AJ280" s="57"/>
      <c r="AK280" s="58">
        <f t="shared" si="77"/>
        <v>3579.67</v>
      </c>
      <c r="AL280" s="59" t="s">
        <v>1680</v>
      </c>
      <c r="AM280" s="56">
        <f t="shared" si="78"/>
        <v>0</v>
      </c>
      <c r="AN280" s="56">
        <f t="shared" si="79"/>
        <v>3579.67</v>
      </c>
    </row>
    <row r="281" spans="1:40" x14ac:dyDescent="0.2">
      <c r="A281" s="45" t="s">
        <v>1175</v>
      </c>
      <c r="B281" s="44" t="s">
        <v>234</v>
      </c>
      <c r="C281" s="46" t="s">
        <v>6</v>
      </c>
      <c r="D281" s="205" t="s">
        <v>38</v>
      </c>
      <c r="E281" s="48">
        <v>162296</v>
      </c>
      <c r="F281" s="50">
        <v>3.03</v>
      </c>
      <c r="G281" s="50">
        <v>0</v>
      </c>
      <c r="H281" s="50">
        <f t="shared" si="70"/>
        <v>3.03</v>
      </c>
      <c r="I281" s="50">
        <v>0</v>
      </c>
      <c r="J281" s="50">
        <v>3.03</v>
      </c>
      <c r="K281" s="51">
        <f t="shared" si="64"/>
        <v>491.76</v>
      </c>
      <c r="L281" s="52"/>
      <c r="M281" s="49">
        <f t="shared" si="65"/>
        <v>162296</v>
      </c>
      <c r="N281" s="53">
        <v>0</v>
      </c>
      <c r="O281" s="47">
        <f t="shared" si="66"/>
        <v>0</v>
      </c>
      <c r="P281" s="47">
        <v>21689</v>
      </c>
      <c r="Q281" s="53">
        <v>0</v>
      </c>
      <c r="R281" s="47">
        <f t="shared" si="71"/>
        <v>0</v>
      </c>
      <c r="S281" s="47">
        <v>0</v>
      </c>
      <c r="T281" s="47">
        <f t="shared" si="72"/>
        <v>0</v>
      </c>
      <c r="U281" s="47">
        <v>0</v>
      </c>
      <c r="V281" s="54">
        <f t="shared" si="73"/>
        <v>0</v>
      </c>
      <c r="W281" s="52"/>
      <c r="X281" s="49">
        <f t="shared" si="67"/>
        <v>162296</v>
      </c>
      <c r="Y281" s="55">
        <v>0</v>
      </c>
      <c r="Z281" s="56">
        <f t="shared" si="68"/>
        <v>162296</v>
      </c>
      <c r="AA281" s="53">
        <v>0</v>
      </c>
      <c r="AB281" s="49">
        <f t="shared" si="69"/>
        <v>0</v>
      </c>
      <c r="AC281" s="49">
        <v>21689</v>
      </c>
      <c r="AD281" s="189">
        <v>0</v>
      </c>
      <c r="AE281" s="49">
        <f t="shared" si="74"/>
        <v>0</v>
      </c>
      <c r="AF281" s="47">
        <v>0</v>
      </c>
      <c r="AG281" s="47">
        <f t="shared" si="75"/>
        <v>0</v>
      </c>
      <c r="AH281" s="49">
        <v>0</v>
      </c>
      <c r="AI281" s="54">
        <f t="shared" si="76"/>
        <v>0</v>
      </c>
      <c r="AJ281" s="57"/>
      <c r="AK281" s="58">
        <f t="shared" si="77"/>
        <v>491.76</v>
      </c>
      <c r="AL281" s="59" t="s">
        <v>1680</v>
      </c>
      <c r="AM281" s="56">
        <f t="shared" si="78"/>
        <v>0</v>
      </c>
      <c r="AN281" s="56">
        <f t="shared" si="79"/>
        <v>491.76</v>
      </c>
    </row>
    <row r="282" spans="1:40" x14ac:dyDescent="0.2">
      <c r="A282" s="45" t="s">
        <v>1176</v>
      </c>
      <c r="B282" s="44" t="s">
        <v>351</v>
      </c>
      <c r="C282" s="46" t="s">
        <v>6</v>
      </c>
      <c r="D282" s="205" t="s">
        <v>38</v>
      </c>
      <c r="E282" s="48">
        <v>14395506</v>
      </c>
      <c r="F282" s="50">
        <v>7</v>
      </c>
      <c r="G282" s="50">
        <v>0</v>
      </c>
      <c r="H282" s="50">
        <f t="shared" si="70"/>
        <v>7</v>
      </c>
      <c r="I282" s="50">
        <v>0</v>
      </c>
      <c r="J282" s="50">
        <v>7</v>
      </c>
      <c r="K282" s="51">
        <f t="shared" si="64"/>
        <v>100768.54</v>
      </c>
      <c r="L282" s="52"/>
      <c r="M282" s="49">
        <f t="shared" si="65"/>
        <v>14395506</v>
      </c>
      <c r="N282" s="53">
        <v>0</v>
      </c>
      <c r="O282" s="47">
        <f t="shared" si="66"/>
        <v>0</v>
      </c>
      <c r="P282" s="47">
        <v>241216</v>
      </c>
      <c r="Q282" s="53">
        <v>0</v>
      </c>
      <c r="R282" s="47">
        <f t="shared" si="71"/>
        <v>0</v>
      </c>
      <c r="S282" s="47">
        <v>0</v>
      </c>
      <c r="T282" s="47">
        <f t="shared" si="72"/>
        <v>0</v>
      </c>
      <c r="U282" s="47">
        <v>0</v>
      </c>
      <c r="V282" s="54">
        <f t="shared" si="73"/>
        <v>0</v>
      </c>
      <c r="W282" s="52"/>
      <c r="X282" s="49">
        <f t="shared" si="67"/>
        <v>14395506</v>
      </c>
      <c r="Y282" s="55">
        <v>0</v>
      </c>
      <c r="Z282" s="56">
        <f t="shared" si="68"/>
        <v>14395506</v>
      </c>
      <c r="AA282" s="53">
        <v>0</v>
      </c>
      <c r="AB282" s="49">
        <f t="shared" si="69"/>
        <v>0</v>
      </c>
      <c r="AC282" s="49">
        <v>241216</v>
      </c>
      <c r="AD282" s="189">
        <v>0</v>
      </c>
      <c r="AE282" s="49">
        <f t="shared" si="74"/>
        <v>0</v>
      </c>
      <c r="AF282" s="47">
        <v>0</v>
      </c>
      <c r="AG282" s="47">
        <f t="shared" si="75"/>
        <v>0</v>
      </c>
      <c r="AH282" s="49">
        <v>0</v>
      </c>
      <c r="AI282" s="54">
        <f t="shared" si="76"/>
        <v>0</v>
      </c>
      <c r="AJ282" s="57"/>
      <c r="AK282" s="58">
        <f t="shared" si="77"/>
        <v>100768.54</v>
      </c>
      <c r="AL282" s="59" t="s">
        <v>1679</v>
      </c>
      <c r="AM282" s="56">
        <f t="shared" si="78"/>
        <v>100768.54</v>
      </c>
      <c r="AN282" s="56">
        <f t="shared" si="79"/>
        <v>0</v>
      </c>
    </row>
    <row r="283" spans="1:40" x14ac:dyDescent="0.2">
      <c r="A283" s="45" t="s">
        <v>1177</v>
      </c>
      <c r="B283" s="44" t="s">
        <v>492</v>
      </c>
      <c r="C283" s="46" t="s">
        <v>6</v>
      </c>
      <c r="D283" s="205" t="s">
        <v>38</v>
      </c>
      <c r="E283" s="48">
        <v>819007.5</v>
      </c>
      <c r="F283" s="50">
        <v>8.44</v>
      </c>
      <c r="G283" s="50">
        <v>0</v>
      </c>
      <c r="H283" s="50">
        <f t="shared" si="70"/>
        <v>8.44</v>
      </c>
      <c r="I283" s="50">
        <v>0</v>
      </c>
      <c r="J283" s="50">
        <v>8.44</v>
      </c>
      <c r="K283" s="51">
        <f t="shared" si="64"/>
        <v>6912.42</v>
      </c>
      <c r="L283" s="52"/>
      <c r="M283" s="49">
        <f t="shared" si="65"/>
        <v>819007.5</v>
      </c>
      <c r="N283" s="53">
        <v>0</v>
      </c>
      <c r="O283" s="47">
        <f t="shared" si="66"/>
        <v>0</v>
      </c>
      <c r="P283" s="47">
        <v>32233</v>
      </c>
      <c r="Q283" s="53">
        <v>0</v>
      </c>
      <c r="R283" s="47">
        <f t="shared" si="71"/>
        <v>0</v>
      </c>
      <c r="S283" s="47">
        <v>0</v>
      </c>
      <c r="T283" s="47">
        <f t="shared" si="72"/>
        <v>0</v>
      </c>
      <c r="U283" s="47">
        <v>0</v>
      </c>
      <c r="V283" s="54">
        <f t="shared" si="73"/>
        <v>0</v>
      </c>
      <c r="W283" s="52"/>
      <c r="X283" s="49">
        <f t="shared" si="67"/>
        <v>819007.5</v>
      </c>
      <c r="Y283" s="55">
        <v>0</v>
      </c>
      <c r="Z283" s="56">
        <f t="shared" si="68"/>
        <v>819007.5</v>
      </c>
      <c r="AA283" s="53">
        <v>0</v>
      </c>
      <c r="AB283" s="49">
        <f t="shared" si="69"/>
        <v>0</v>
      </c>
      <c r="AC283" s="49">
        <v>32233</v>
      </c>
      <c r="AD283" s="189">
        <v>0</v>
      </c>
      <c r="AE283" s="49">
        <f t="shared" si="74"/>
        <v>0</v>
      </c>
      <c r="AF283" s="47">
        <v>0</v>
      </c>
      <c r="AG283" s="47">
        <f t="shared" si="75"/>
        <v>0</v>
      </c>
      <c r="AH283" s="49">
        <v>0</v>
      </c>
      <c r="AI283" s="54">
        <f t="shared" si="76"/>
        <v>0</v>
      </c>
      <c r="AJ283" s="57"/>
      <c r="AK283" s="58">
        <f t="shared" si="77"/>
        <v>6912.42</v>
      </c>
      <c r="AL283" s="59" t="s">
        <v>1680</v>
      </c>
      <c r="AM283" s="56">
        <f t="shared" si="78"/>
        <v>0</v>
      </c>
      <c r="AN283" s="56">
        <f t="shared" si="79"/>
        <v>6912.42</v>
      </c>
    </row>
    <row r="284" spans="1:40" ht="25.5" x14ac:dyDescent="0.2">
      <c r="A284" s="45" t="s">
        <v>1178</v>
      </c>
      <c r="B284" s="44" t="s">
        <v>291</v>
      </c>
      <c r="C284" s="46" t="s">
        <v>6</v>
      </c>
      <c r="D284" s="205" t="s">
        <v>1179</v>
      </c>
      <c r="E284" s="48">
        <v>2049769</v>
      </c>
      <c r="F284" s="50">
        <v>0</v>
      </c>
      <c r="G284" s="50">
        <v>0</v>
      </c>
      <c r="H284" s="50">
        <f t="shared" si="70"/>
        <v>0</v>
      </c>
      <c r="I284" s="50">
        <v>0</v>
      </c>
      <c r="J284" s="50">
        <v>0</v>
      </c>
      <c r="K284" s="51">
        <f t="shared" si="64"/>
        <v>0</v>
      </c>
      <c r="L284" s="52"/>
      <c r="M284" s="49">
        <f t="shared" si="65"/>
        <v>2049769</v>
      </c>
      <c r="N284" s="53">
        <v>0</v>
      </c>
      <c r="O284" s="47">
        <f t="shared" si="66"/>
        <v>0</v>
      </c>
      <c r="P284" s="47">
        <v>-47500</v>
      </c>
      <c r="Q284" s="53">
        <v>0</v>
      </c>
      <c r="R284" s="47">
        <f t="shared" si="71"/>
        <v>0</v>
      </c>
      <c r="S284" s="47">
        <v>0</v>
      </c>
      <c r="T284" s="47">
        <f t="shared" si="72"/>
        <v>0</v>
      </c>
      <c r="U284" s="47">
        <v>0</v>
      </c>
      <c r="V284" s="54">
        <f t="shared" si="73"/>
        <v>0</v>
      </c>
      <c r="W284" s="52"/>
      <c r="X284" s="49">
        <f t="shared" si="67"/>
        <v>2049769</v>
      </c>
      <c r="Y284" s="55">
        <v>0</v>
      </c>
      <c r="Z284" s="56">
        <f t="shared" si="68"/>
        <v>2049769</v>
      </c>
      <c r="AA284" s="53">
        <v>0</v>
      </c>
      <c r="AB284" s="49">
        <f t="shared" si="69"/>
        <v>0</v>
      </c>
      <c r="AC284" s="49">
        <v>-47500</v>
      </c>
      <c r="AD284" s="189">
        <v>0</v>
      </c>
      <c r="AE284" s="49">
        <f t="shared" si="74"/>
        <v>0</v>
      </c>
      <c r="AF284" s="47">
        <v>0</v>
      </c>
      <c r="AG284" s="47">
        <f t="shared" si="75"/>
        <v>0</v>
      </c>
      <c r="AH284" s="49">
        <v>0</v>
      </c>
      <c r="AI284" s="54">
        <f t="shared" si="76"/>
        <v>0</v>
      </c>
      <c r="AJ284" s="57"/>
      <c r="AK284" s="58">
        <f t="shared" si="77"/>
        <v>0</v>
      </c>
      <c r="AL284" s="59" t="s">
        <v>1573</v>
      </c>
      <c r="AM284" s="56">
        <f t="shared" si="78"/>
        <v>0</v>
      </c>
      <c r="AN284" s="56">
        <f t="shared" si="79"/>
        <v>0</v>
      </c>
    </row>
    <row r="285" spans="1:40" x14ac:dyDescent="0.2">
      <c r="A285" s="45" t="s">
        <v>1180</v>
      </c>
      <c r="B285" s="44" t="s">
        <v>405</v>
      </c>
      <c r="C285" s="46" t="s">
        <v>6</v>
      </c>
      <c r="D285" s="205" t="s">
        <v>292</v>
      </c>
      <c r="E285" s="48">
        <v>257857</v>
      </c>
      <c r="F285" s="50">
        <v>1.41</v>
      </c>
      <c r="G285" s="50">
        <v>0</v>
      </c>
      <c r="H285" s="50">
        <f t="shared" si="70"/>
        <v>1.41</v>
      </c>
      <c r="I285" s="50">
        <v>0.48</v>
      </c>
      <c r="J285" s="50">
        <v>1.89</v>
      </c>
      <c r="K285" s="51">
        <f t="shared" si="64"/>
        <v>363.58</v>
      </c>
      <c r="L285" s="52"/>
      <c r="M285" s="49">
        <f t="shared" si="65"/>
        <v>257857</v>
      </c>
      <c r="N285" s="53">
        <v>0.29680000000000001</v>
      </c>
      <c r="O285" s="47">
        <f t="shared" si="66"/>
        <v>76.53</v>
      </c>
      <c r="P285" s="47">
        <v>0</v>
      </c>
      <c r="Q285" s="53">
        <v>0.29680000000000001</v>
      </c>
      <c r="R285" s="47">
        <f t="shared" si="71"/>
        <v>0</v>
      </c>
      <c r="S285" s="47">
        <v>110.55</v>
      </c>
      <c r="T285" s="47">
        <f t="shared" si="72"/>
        <v>0</v>
      </c>
      <c r="U285" s="47">
        <v>0</v>
      </c>
      <c r="V285" s="54">
        <f t="shared" si="73"/>
        <v>76.53</v>
      </c>
      <c r="W285" s="52"/>
      <c r="X285" s="49">
        <f t="shared" si="67"/>
        <v>257857</v>
      </c>
      <c r="Y285" s="55">
        <v>0</v>
      </c>
      <c r="Z285" s="56">
        <f t="shared" si="68"/>
        <v>257857</v>
      </c>
      <c r="AA285" s="53">
        <v>0</v>
      </c>
      <c r="AB285" s="49">
        <f t="shared" si="69"/>
        <v>0</v>
      </c>
      <c r="AC285" s="49">
        <v>0</v>
      </c>
      <c r="AD285" s="189">
        <v>0</v>
      </c>
      <c r="AE285" s="49">
        <f t="shared" si="74"/>
        <v>0</v>
      </c>
      <c r="AF285" s="47">
        <v>0</v>
      </c>
      <c r="AG285" s="47">
        <f t="shared" si="75"/>
        <v>0</v>
      </c>
      <c r="AH285" s="49">
        <v>0</v>
      </c>
      <c r="AI285" s="54">
        <f t="shared" si="76"/>
        <v>0</v>
      </c>
      <c r="AJ285" s="57"/>
      <c r="AK285" s="58">
        <f t="shared" si="77"/>
        <v>440.11</v>
      </c>
      <c r="AL285" s="59" t="s">
        <v>1679</v>
      </c>
      <c r="AM285" s="56">
        <f t="shared" si="78"/>
        <v>440.11</v>
      </c>
      <c r="AN285" s="56">
        <f t="shared" si="79"/>
        <v>0</v>
      </c>
    </row>
    <row r="286" spans="1:40" x14ac:dyDescent="0.2">
      <c r="A286" s="45" t="s">
        <v>1181</v>
      </c>
      <c r="B286" s="44" t="s">
        <v>497</v>
      </c>
      <c r="C286" s="46" t="s">
        <v>6</v>
      </c>
      <c r="D286" s="205" t="s">
        <v>292</v>
      </c>
      <c r="E286" s="48">
        <v>-201920</v>
      </c>
      <c r="F286" s="50">
        <v>0</v>
      </c>
      <c r="G286" s="50">
        <v>0</v>
      </c>
      <c r="H286" s="50">
        <f t="shared" si="70"/>
        <v>0</v>
      </c>
      <c r="I286" s="50">
        <v>0</v>
      </c>
      <c r="J286" s="50">
        <v>0</v>
      </c>
      <c r="K286" s="51">
        <f t="shared" si="64"/>
        <v>0</v>
      </c>
      <c r="L286" s="52"/>
      <c r="M286" s="49">
        <f t="shared" si="65"/>
        <v>-201920</v>
      </c>
      <c r="N286" s="53">
        <v>0</v>
      </c>
      <c r="O286" s="47">
        <f t="shared" si="66"/>
        <v>0</v>
      </c>
      <c r="P286" s="47">
        <v>0</v>
      </c>
      <c r="Q286" s="53">
        <v>0</v>
      </c>
      <c r="R286" s="47">
        <f t="shared" si="71"/>
        <v>0</v>
      </c>
      <c r="S286" s="47">
        <v>0</v>
      </c>
      <c r="T286" s="47">
        <f t="shared" si="72"/>
        <v>0</v>
      </c>
      <c r="U286" s="47">
        <v>0</v>
      </c>
      <c r="V286" s="54">
        <f t="shared" si="73"/>
        <v>0</v>
      </c>
      <c r="W286" s="52"/>
      <c r="X286" s="49">
        <f t="shared" si="67"/>
        <v>-201920</v>
      </c>
      <c r="Y286" s="55">
        <v>106660</v>
      </c>
      <c r="Z286" s="56">
        <f t="shared" si="68"/>
        <v>-308580</v>
      </c>
      <c r="AA286" s="53">
        <v>0</v>
      </c>
      <c r="AB286" s="49">
        <f t="shared" si="69"/>
        <v>0</v>
      </c>
      <c r="AC286" s="49">
        <v>0</v>
      </c>
      <c r="AD286" s="189">
        <v>0</v>
      </c>
      <c r="AE286" s="49">
        <f t="shared" si="74"/>
        <v>0</v>
      </c>
      <c r="AF286" s="47">
        <v>0</v>
      </c>
      <c r="AG286" s="47">
        <f t="shared" si="75"/>
        <v>0</v>
      </c>
      <c r="AH286" s="49">
        <v>0</v>
      </c>
      <c r="AI286" s="54">
        <f t="shared" si="76"/>
        <v>0</v>
      </c>
      <c r="AJ286" s="57"/>
      <c r="AK286" s="58">
        <f t="shared" si="77"/>
        <v>0</v>
      </c>
      <c r="AL286" s="59" t="s">
        <v>1573</v>
      </c>
      <c r="AM286" s="56">
        <f t="shared" si="78"/>
        <v>0</v>
      </c>
      <c r="AN286" s="56">
        <f t="shared" si="79"/>
        <v>0</v>
      </c>
    </row>
    <row r="287" spans="1:40" x14ac:dyDescent="0.2">
      <c r="A287" s="45" t="s">
        <v>1182</v>
      </c>
      <c r="B287" s="44" t="s">
        <v>612</v>
      </c>
      <c r="C287" s="46" t="s">
        <v>6</v>
      </c>
      <c r="D287" s="205" t="s">
        <v>292</v>
      </c>
      <c r="E287" s="48">
        <v>1448911</v>
      </c>
      <c r="F287" s="50">
        <v>0</v>
      </c>
      <c r="G287" s="50">
        <v>0</v>
      </c>
      <c r="H287" s="50">
        <f t="shared" si="70"/>
        <v>0</v>
      </c>
      <c r="I287" s="50">
        <v>1.32</v>
      </c>
      <c r="J287" s="50">
        <v>1.32</v>
      </c>
      <c r="K287" s="51">
        <f t="shared" si="64"/>
        <v>0</v>
      </c>
      <c r="L287" s="52"/>
      <c r="M287" s="49">
        <f t="shared" si="65"/>
        <v>1448911</v>
      </c>
      <c r="N287" s="53">
        <v>0.25</v>
      </c>
      <c r="O287" s="47">
        <f t="shared" si="66"/>
        <v>362.23</v>
      </c>
      <c r="P287" s="47">
        <v>7550</v>
      </c>
      <c r="Q287" s="53">
        <v>0.25</v>
      </c>
      <c r="R287" s="47">
        <f t="shared" si="71"/>
        <v>1.89</v>
      </c>
      <c r="S287" s="47">
        <v>305.17</v>
      </c>
      <c r="T287" s="47">
        <f t="shared" si="72"/>
        <v>1.89</v>
      </c>
      <c r="U287" s="47">
        <v>0</v>
      </c>
      <c r="V287" s="54">
        <f t="shared" si="73"/>
        <v>364.12</v>
      </c>
      <c r="W287" s="52"/>
      <c r="X287" s="49">
        <f t="shared" si="67"/>
        <v>1448911</v>
      </c>
      <c r="Y287" s="55">
        <v>0</v>
      </c>
      <c r="Z287" s="56">
        <f t="shared" si="68"/>
        <v>1448911</v>
      </c>
      <c r="AA287" s="53">
        <v>0</v>
      </c>
      <c r="AB287" s="49">
        <f t="shared" si="69"/>
        <v>0</v>
      </c>
      <c r="AC287" s="49">
        <v>7550</v>
      </c>
      <c r="AD287" s="189">
        <v>0</v>
      </c>
      <c r="AE287" s="49">
        <f t="shared" si="74"/>
        <v>0</v>
      </c>
      <c r="AF287" s="47">
        <v>0</v>
      </c>
      <c r="AG287" s="47">
        <f t="shared" si="75"/>
        <v>0</v>
      </c>
      <c r="AH287" s="49">
        <v>0</v>
      </c>
      <c r="AI287" s="54">
        <f t="shared" si="76"/>
        <v>0</v>
      </c>
      <c r="AJ287" s="57"/>
      <c r="AK287" s="58">
        <f t="shared" si="77"/>
        <v>364.12</v>
      </c>
      <c r="AL287" s="59" t="s">
        <v>1679</v>
      </c>
      <c r="AM287" s="56">
        <f t="shared" si="78"/>
        <v>364.12</v>
      </c>
      <c r="AN287" s="56">
        <f t="shared" si="79"/>
        <v>0</v>
      </c>
    </row>
    <row r="288" spans="1:40" x14ac:dyDescent="0.2">
      <c r="A288" s="45" t="s">
        <v>1183</v>
      </c>
      <c r="B288" s="44" t="s">
        <v>12</v>
      </c>
      <c r="C288" s="46" t="s">
        <v>6</v>
      </c>
      <c r="D288" s="205" t="s">
        <v>10</v>
      </c>
      <c r="E288" s="48">
        <v>35781050</v>
      </c>
      <c r="F288" s="50">
        <v>4.5</v>
      </c>
      <c r="G288" s="50">
        <v>0</v>
      </c>
      <c r="H288" s="50">
        <f t="shared" si="70"/>
        <v>4.5</v>
      </c>
      <c r="I288" s="50">
        <v>2.5</v>
      </c>
      <c r="J288" s="50">
        <v>7</v>
      </c>
      <c r="K288" s="51">
        <f t="shared" si="64"/>
        <v>161014.73000000001</v>
      </c>
      <c r="L288" s="52"/>
      <c r="M288" s="49">
        <f t="shared" si="65"/>
        <v>35781050</v>
      </c>
      <c r="N288" s="53">
        <v>0</v>
      </c>
      <c r="O288" s="47">
        <f t="shared" si="66"/>
        <v>0</v>
      </c>
      <c r="P288" s="47">
        <v>1474143</v>
      </c>
      <c r="Q288" s="53">
        <v>0</v>
      </c>
      <c r="R288" s="47">
        <f t="shared" si="71"/>
        <v>0</v>
      </c>
      <c r="S288" s="47">
        <v>0</v>
      </c>
      <c r="T288" s="47">
        <f t="shared" si="72"/>
        <v>0</v>
      </c>
      <c r="U288" s="47">
        <v>0</v>
      </c>
      <c r="V288" s="54">
        <f t="shared" si="73"/>
        <v>0</v>
      </c>
      <c r="W288" s="52"/>
      <c r="X288" s="49">
        <f t="shared" si="67"/>
        <v>35781050</v>
      </c>
      <c r="Y288" s="55">
        <v>0</v>
      </c>
      <c r="Z288" s="56">
        <f t="shared" si="68"/>
        <v>35781050</v>
      </c>
      <c r="AA288" s="53">
        <v>0</v>
      </c>
      <c r="AB288" s="49">
        <f t="shared" si="69"/>
        <v>0</v>
      </c>
      <c r="AC288" s="49">
        <v>1474143</v>
      </c>
      <c r="AD288" s="189">
        <v>0</v>
      </c>
      <c r="AE288" s="49">
        <f t="shared" si="74"/>
        <v>0</v>
      </c>
      <c r="AF288" s="47">
        <v>0</v>
      </c>
      <c r="AG288" s="47">
        <f t="shared" si="75"/>
        <v>0</v>
      </c>
      <c r="AH288" s="49">
        <v>0</v>
      </c>
      <c r="AI288" s="54">
        <f t="shared" si="76"/>
        <v>0</v>
      </c>
      <c r="AJ288" s="57"/>
      <c r="AK288" s="58">
        <f t="shared" si="77"/>
        <v>161014.73000000001</v>
      </c>
      <c r="AL288" s="59" t="s">
        <v>1679</v>
      </c>
      <c r="AM288" s="56">
        <f t="shared" si="78"/>
        <v>161014.73000000001</v>
      </c>
      <c r="AN288" s="56">
        <f t="shared" si="79"/>
        <v>0</v>
      </c>
    </row>
    <row r="289" spans="1:40" ht="38.25" x14ac:dyDescent="0.2">
      <c r="A289" s="45" t="s">
        <v>1184</v>
      </c>
      <c r="B289" s="44" t="s">
        <v>9</v>
      </c>
      <c r="C289" s="46" t="s">
        <v>6</v>
      </c>
      <c r="D289" s="205" t="s">
        <v>1185</v>
      </c>
      <c r="E289" s="48">
        <v>-247446</v>
      </c>
      <c r="F289" s="50">
        <v>2.85</v>
      </c>
      <c r="G289" s="50">
        <v>0</v>
      </c>
      <c r="H289" s="50">
        <f t="shared" si="70"/>
        <v>2.85</v>
      </c>
      <c r="I289" s="50">
        <v>0</v>
      </c>
      <c r="J289" s="50">
        <v>2.85</v>
      </c>
      <c r="K289" s="51">
        <f t="shared" si="64"/>
        <v>0</v>
      </c>
      <c r="L289" s="52"/>
      <c r="M289" s="49">
        <f t="shared" si="65"/>
        <v>-247446</v>
      </c>
      <c r="N289" s="53">
        <v>0</v>
      </c>
      <c r="O289" s="47">
        <f t="shared" si="66"/>
        <v>0</v>
      </c>
      <c r="P289" s="47">
        <v>49305</v>
      </c>
      <c r="Q289" s="53">
        <v>0</v>
      </c>
      <c r="R289" s="47">
        <f t="shared" si="71"/>
        <v>0</v>
      </c>
      <c r="S289" s="47">
        <v>0</v>
      </c>
      <c r="T289" s="47">
        <f t="shared" si="72"/>
        <v>0</v>
      </c>
      <c r="U289" s="47">
        <v>0</v>
      </c>
      <c r="V289" s="54">
        <f t="shared" si="73"/>
        <v>0</v>
      </c>
      <c r="W289" s="52"/>
      <c r="X289" s="49">
        <f t="shared" si="67"/>
        <v>-247446</v>
      </c>
      <c r="Y289" s="55">
        <v>0</v>
      </c>
      <c r="Z289" s="56">
        <f t="shared" si="68"/>
        <v>-247446</v>
      </c>
      <c r="AA289" s="53">
        <v>0</v>
      </c>
      <c r="AB289" s="49">
        <f t="shared" si="69"/>
        <v>0</v>
      </c>
      <c r="AC289" s="49">
        <v>49305</v>
      </c>
      <c r="AD289" s="189">
        <v>0</v>
      </c>
      <c r="AE289" s="49">
        <f t="shared" si="74"/>
        <v>0</v>
      </c>
      <c r="AF289" s="47">
        <v>0</v>
      </c>
      <c r="AG289" s="47">
        <f t="shared" si="75"/>
        <v>0</v>
      </c>
      <c r="AH289" s="49">
        <v>0</v>
      </c>
      <c r="AI289" s="54">
        <f t="shared" si="76"/>
        <v>0</v>
      </c>
      <c r="AJ289" s="57"/>
      <c r="AK289" s="58">
        <f t="shared" si="77"/>
        <v>0</v>
      </c>
      <c r="AL289" s="59" t="s">
        <v>1573</v>
      </c>
      <c r="AM289" s="56">
        <f t="shared" si="78"/>
        <v>0</v>
      </c>
      <c r="AN289" s="56">
        <f t="shared" si="79"/>
        <v>0</v>
      </c>
    </row>
    <row r="290" spans="1:40" ht="25.5" x14ac:dyDescent="0.2">
      <c r="A290" s="45" t="s">
        <v>1186</v>
      </c>
      <c r="B290" s="44" t="s">
        <v>119</v>
      </c>
      <c r="C290" s="46" t="s">
        <v>6</v>
      </c>
      <c r="D290" s="205" t="s">
        <v>1187</v>
      </c>
      <c r="E290" s="48">
        <v>8478200</v>
      </c>
      <c r="F290" s="50">
        <v>0</v>
      </c>
      <c r="G290" s="50">
        <v>0</v>
      </c>
      <c r="H290" s="50">
        <f t="shared" si="70"/>
        <v>0</v>
      </c>
      <c r="I290" s="50">
        <v>0</v>
      </c>
      <c r="J290" s="50">
        <v>0</v>
      </c>
      <c r="K290" s="51">
        <f t="shared" si="64"/>
        <v>0</v>
      </c>
      <c r="L290" s="52"/>
      <c r="M290" s="49">
        <f t="shared" si="65"/>
        <v>8478200</v>
      </c>
      <c r="N290" s="53">
        <v>1.75</v>
      </c>
      <c r="O290" s="47">
        <f t="shared" si="66"/>
        <v>14836.85</v>
      </c>
      <c r="P290" s="47">
        <v>-16200</v>
      </c>
      <c r="Q290" s="53">
        <v>1.75</v>
      </c>
      <c r="R290" s="47">
        <f t="shared" si="71"/>
        <v>-28.35</v>
      </c>
      <c r="S290" s="47">
        <v>8482.08</v>
      </c>
      <c r="T290" s="47">
        <f t="shared" si="72"/>
        <v>-28.35</v>
      </c>
      <c r="U290" s="47">
        <v>0</v>
      </c>
      <c r="V290" s="54">
        <f t="shared" si="73"/>
        <v>14808.5</v>
      </c>
      <c r="W290" s="52"/>
      <c r="X290" s="49">
        <f t="shared" si="67"/>
        <v>8478200</v>
      </c>
      <c r="Y290" s="55">
        <v>1057200</v>
      </c>
      <c r="Z290" s="56">
        <f t="shared" si="68"/>
        <v>7421000</v>
      </c>
      <c r="AA290" s="53">
        <v>0</v>
      </c>
      <c r="AB290" s="49">
        <f t="shared" si="69"/>
        <v>0</v>
      </c>
      <c r="AC290" s="49">
        <v>-16200</v>
      </c>
      <c r="AD290" s="189">
        <v>0</v>
      </c>
      <c r="AE290" s="49">
        <f t="shared" si="74"/>
        <v>0</v>
      </c>
      <c r="AF290" s="47">
        <v>0</v>
      </c>
      <c r="AG290" s="47">
        <f t="shared" si="75"/>
        <v>0</v>
      </c>
      <c r="AH290" s="49">
        <v>0</v>
      </c>
      <c r="AI290" s="54">
        <f t="shared" si="76"/>
        <v>0</v>
      </c>
      <c r="AJ290" s="57"/>
      <c r="AK290" s="58">
        <f t="shared" si="77"/>
        <v>14808.5</v>
      </c>
      <c r="AL290" s="59" t="s">
        <v>1680</v>
      </c>
      <c r="AM290" s="56">
        <f t="shared" si="78"/>
        <v>0</v>
      </c>
      <c r="AN290" s="56">
        <f t="shared" si="79"/>
        <v>14808.5</v>
      </c>
    </row>
    <row r="291" spans="1:40" ht="25.5" x14ac:dyDescent="0.2">
      <c r="A291" s="45" t="s">
        <v>1188</v>
      </c>
      <c r="B291" s="44" t="s">
        <v>139</v>
      </c>
      <c r="C291" s="46" t="s">
        <v>6</v>
      </c>
      <c r="D291" s="205" t="s">
        <v>1187</v>
      </c>
      <c r="E291" s="48">
        <v>-264059</v>
      </c>
      <c r="F291" s="50">
        <v>0</v>
      </c>
      <c r="G291" s="50">
        <v>0</v>
      </c>
      <c r="H291" s="50">
        <f t="shared" si="70"/>
        <v>0</v>
      </c>
      <c r="I291" s="50">
        <v>0</v>
      </c>
      <c r="J291" s="50">
        <v>0</v>
      </c>
      <c r="K291" s="51">
        <f t="shared" si="64"/>
        <v>0</v>
      </c>
      <c r="L291" s="52"/>
      <c r="M291" s="49">
        <f t="shared" si="65"/>
        <v>-264059</v>
      </c>
      <c r="N291" s="53">
        <v>0</v>
      </c>
      <c r="O291" s="47">
        <f t="shared" si="66"/>
        <v>0</v>
      </c>
      <c r="P291" s="47">
        <v>0</v>
      </c>
      <c r="Q291" s="53">
        <v>0</v>
      </c>
      <c r="R291" s="47">
        <f t="shared" si="71"/>
        <v>0</v>
      </c>
      <c r="S291" s="47">
        <v>0</v>
      </c>
      <c r="T291" s="47">
        <f t="shared" si="72"/>
        <v>0</v>
      </c>
      <c r="U291" s="47">
        <v>0</v>
      </c>
      <c r="V291" s="54">
        <f t="shared" si="73"/>
        <v>0</v>
      </c>
      <c r="W291" s="52"/>
      <c r="X291" s="49">
        <f t="shared" si="67"/>
        <v>-264059</v>
      </c>
      <c r="Y291" s="55">
        <v>0</v>
      </c>
      <c r="Z291" s="56">
        <f t="shared" si="68"/>
        <v>-264059</v>
      </c>
      <c r="AA291" s="53">
        <v>0</v>
      </c>
      <c r="AB291" s="49">
        <f t="shared" si="69"/>
        <v>0</v>
      </c>
      <c r="AC291" s="49">
        <v>0</v>
      </c>
      <c r="AD291" s="189">
        <v>0</v>
      </c>
      <c r="AE291" s="49">
        <f t="shared" si="74"/>
        <v>0</v>
      </c>
      <c r="AF291" s="47">
        <v>0</v>
      </c>
      <c r="AG291" s="47">
        <f t="shared" si="75"/>
        <v>0</v>
      </c>
      <c r="AH291" s="49">
        <v>0</v>
      </c>
      <c r="AI291" s="54">
        <f t="shared" si="76"/>
        <v>0</v>
      </c>
      <c r="AJ291" s="57"/>
      <c r="AK291" s="58">
        <f t="shared" si="77"/>
        <v>0</v>
      </c>
      <c r="AL291" s="59" t="s">
        <v>1573</v>
      </c>
      <c r="AM291" s="56">
        <f t="shared" si="78"/>
        <v>0</v>
      </c>
      <c r="AN291" s="56">
        <f t="shared" si="79"/>
        <v>0</v>
      </c>
    </row>
    <row r="292" spans="1:40" ht="25.5" x14ac:dyDescent="0.2">
      <c r="A292" s="45" t="s">
        <v>1189</v>
      </c>
      <c r="B292" s="44" t="s">
        <v>195</v>
      </c>
      <c r="C292" s="46" t="s">
        <v>6</v>
      </c>
      <c r="D292" s="205" t="s">
        <v>1190</v>
      </c>
      <c r="E292" s="48">
        <v>2434150</v>
      </c>
      <c r="F292" s="50">
        <v>0</v>
      </c>
      <c r="G292" s="50">
        <v>2.15</v>
      </c>
      <c r="H292" s="50">
        <f t="shared" si="70"/>
        <v>2.15</v>
      </c>
      <c r="I292" s="50">
        <v>0</v>
      </c>
      <c r="J292" s="50">
        <v>2.15</v>
      </c>
      <c r="K292" s="51">
        <f t="shared" si="64"/>
        <v>5233.42</v>
      </c>
      <c r="L292" s="52"/>
      <c r="M292" s="49">
        <f t="shared" si="65"/>
        <v>2434150</v>
      </c>
      <c r="N292" s="53">
        <v>0.99829999999999997</v>
      </c>
      <c r="O292" s="47">
        <f t="shared" si="66"/>
        <v>2430.0100000000002</v>
      </c>
      <c r="P292" s="47">
        <v>-194200</v>
      </c>
      <c r="Q292" s="53">
        <v>1</v>
      </c>
      <c r="R292" s="47">
        <f t="shared" si="71"/>
        <v>-194.2</v>
      </c>
      <c r="S292" s="47">
        <v>1605.75</v>
      </c>
      <c r="T292" s="47">
        <f t="shared" si="72"/>
        <v>-194.2</v>
      </c>
      <c r="U292" s="47">
        <v>0</v>
      </c>
      <c r="V292" s="54">
        <f t="shared" si="73"/>
        <v>2235.81</v>
      </c>
      <c r="W292" s="52"/>
      <c r="X292" s="49">
        <f t="shared" si="67"/>
        <v>2434150</v>
      </c>
      <c r="Y292" s="55">
        <v>0</v>
      </c>
      <c r="Z292" s="56">
        <f t="shared" si="68"/>
        <v>2434150</v>
      </c>
      <c r="AA292" s="53">
        <v>0</v>
      </c>
      <c r="AB292" s="49">
        <f t="shared" si="69"/>
        <v>0</v>
      </c>
      <c r="AC292" s="49">
        <v>-194200</v>
      </c>
      <c r="AD292" s="189">
        <v>0</v>
      </c>
      <c r="AE292" s="49">
        <f t="shared" si="74"/>
        <v>0</v>
      </c>
      <c r="AF292" s="47">
        <v>0</v>
      </c>
      <c r="AG292" s="47">
        <f t="shared" si="75"/>
        <v>0</v>
      </c>
      <c r="AH292" s="49">
        <v>0</v>
      </c>
      <c r="AI292" s="54">
        <f t="shared" si="76"/>
        <v>0</v>
      </c>
      <c r="AJ292" s="57"/>
      <c r="AK292" s="58">
        <f t="shared" si="77"/>
        <v>7469.23</v>
      </c>
      <c r="AL292" s="59" t="s">
        <v>1680</v>
      </c>
      <c r="AM292" s="56">
        <f t="shared" si="78"/>
        <v>0</v>
      </c>
      <c r="AN292" s="56">
        <f t="shared" si="79"/>
        <v>7469.23</v>
      </c>
    </row>
    <row r="293" spans="1:40" s="60" customFormat="1" ht="25.5" x14ac:dyDescent="0.2">
      <c r="A293" s="45" t="s">
        <v>1191</v>
      </c>
      <c r="B293" s="44" t="s">
        <v>140</v>
      </c>
      <c r="C293" s="46" t="s">
        <v>6</v>
      </c>
      <c r="D293" s="205" t="s">
        <v>1187</v>
      </c>
      <c r="E293" s="48">
        <v>-20600</v>
      </c>
      <c r="F293" s="50">
        <v>0</v>
      </c>
      <c r="G293" s="50">
        <v>0</v>
      </c>
      <c r="H293" s="50">
        <f t="shared" si="70"/>
        <v>0</v>
      </c>
      <c r="I293" s="50">
        <v>0</v>
      </c>
      <c r="J293" s="50">
        <v>0</v>
      </c>
      <c r="K293" s="51">
        <f t="shared" si="64"/>
        <v>0</v>
      </c>
      <c r="L293" s="52"/>
      <c r="M293" s="49">
        <f t="shared" si="65"/>
        <v>-20600</v>
      </c>
      <c r="N293" s="53">
        <v>0</v>
      </c>
      <c r="O293" s="47">
        <f t="shared" si="66"/>
        <v>0</v>
      </c>
      <c r="P293" s="47">
        <v>0</v>
      </c>
      <c r="Q293" s="53">
        <v>0</v>
      </c>
      <c r="R293" s="47">
        <f t="shared" si="71"/>
        <v>0</v>
      </c>
      <c r="S293" s="47">
        <v>0</v>
      </c>
      <c r="T293" s="47">
        <f t="shared" si="72"/>
        <v>0</v>
      </c>
      <c r="U293" s="47">
        <v>0</v>
      </c>
      <c r="V293" s="54">
        <f t="shared" si="73"/>
        <v>0</v>
      </c>
      <c r="W293" s="52"/>
      <c r="X293" s="49">
        <f t="shared" si="67"/>
        <v>-20600</v>
      </c>
      <c r="Y293" s="55">
        <v>0</v>
      </c>
      <c r="Z293" s="56">
        <f t="shared" si="68"/>
        <v>-20600</v>
      </c>
      <c r="AA293" s="53">
        <v>0</v>
      </c>
      <c r="AB293" s="49">
        <f t="shared" si="69"/>
        <v>0</v>
      </c>
      <c r="AC293" s="49">
        <v>0</v>
      </c>
      <c r="AD293" s="189">
        <v>0</v>
      </c>
      <c r="AE293" s="49">
        <f t="shared" si="74"/>
        <v>0</v>
      </c>
      <c r="AF293" s="47">
        <v>0</v>
      </c>
      <c r="AG293" s="47">
        <f t="shared" si="75"/>
        <v>0</v>
      </c>
      <c r="AH293" s="49">
        <v>0</v>
      </c>
      <c r="AI293" s="54">
        <f t="shared" si="76"/>
        <v>0</v>
      </c>
      <c r="AJ293" s="57"/>
      <c r="AK293" s="58">
        <f t="shared" si="77"/>
        <v>0</v>
      </c>
      <c r="AL293" s="59" t="s">
        <v>1573</v>
      </c>
      <c r="AM293" s="56">
        <f t="shared" si="78"/>
        <v>0</v>
      </c>
      <c r="AN293" s="56">
        <f t="shared" si="79"/>
        <v>0</v>
      </c>
    </row>
    <row r="294" spans="1:40" ht="25.5" x14ac:dyDescent="0.2">
      <c r="A294" s="45" t="s">
        <v>1192</v>
      </c>
      <c r="B294" s="44" t="s">
        <v>345</v>
      </c>
      <c r="C294" s="46" t="s">
        <v>6</v>
      </c>
      <c r="D294" s="205" t="s">
        <v>1193</v>
      </c>
      <c r="E294" s="48">
        <v>4957640</v>
      </c>
      <c r="F294" s="50">
        <v>5.35</v>
      </c>
      <c r="G294" s="50">
        <v>0</v>
      </c>
      <c r="H294" s="50">
        <f t="shared" si="70"/>
        <v>5.35</v>
      </c>
      <c r="I294" s="50">
        <v>0</v>
      </c>
      <c r="J294" s="50">
        <v>5.35</v>
      </c>
      <c r="K294" s="51">
        <f t="shared" si="64"/>
        <v>26523.37</v>
      </c>
      <c r="L294" s="52"/>
      <c r="M294" s="49">
        <f t="shared" si="65"/>
        <v>4957640</v>
      </c>
      <c r="N294" s="53">
        <v>0</v>
      </c>
      <c r="O294" s="47">
        <f t="shared" si="66"/>
        <v>0</v>
      </c>
      <c r="P294" s="47">
        <v>2600387</v>
      </c>
      <c r="Q294" s="53">
        <v>0</v>
      </c>
      <c r="R294" s="47">
        <f t="shared" si="71"/>
        <v>0</v>
      </c>
      <c r="S294" s="47">
        <v>0</v>
      </c>
      <c r="T294" s="47">
        <f t="shared" si="72"/>
        <v>0</v>
      </c>
      <c r="U294" s="47">
        <v>0</v>
      </c>
      <c r="V294" s="54">
        <f t="shared" si="73"/>
        <v>0</v>
      </c>
      <c r="W294" s="52"/>
      <c r="X294" s="49">
        <f t="shared" si="67"/>
        <v>4957640</v>
      </c>
      <c r="Y294" s="55">
        <v>0</v>
      </c>
      <c r="Z294" s="56">
        <f t="shared" si="68"/>
        <v>4957640</v>
      </c>
      <c r="AA294" s="53">
        <v>0</v>
      </c>
      <c r="AB294" s="49">
        <f t="shared" si="69"/>
        <v>0</v>
      </c>
      <c r="AC294" s="49">
        <v>2600387</v>
      </c>
      <c r="AD294" s="189">
        <v>0</v>
      </c>
      <c r="AE294" s="49">
        <f t="shared" si="74"/>
        <v>0</v>
      </c>
      <c r="AF294" s="47">
        <v>0</v>
      </c>
      <c r="AG294" s="47">
        <f t="shared" si="75"/>
        <v>0</v>
      </c>
      <c r="AH294" s="49">
        <v>0</v>
      </c>
      <c r="AI294" s="54">
        <f t="shared" si="76"/>
        <v>0</v>
      </c>
      <c r="AJ294" s="57"/>
      <c r="AK294" s="58">
        <f t="shared" si="77"/>
        <v>26523.37</v>
      </c>
      <c r="AL294" s="59" t="s">
        <v>1679</v>
      </c>
      <c r="AM294" s="56">
        <f t="shared" si="78"/>
        <v>26523.37</v>
      </c>
      <c r="AN294" s="56">
        <f t="shared" si="79"/>
        <v>0</v>
      </c>
    </row>
    <row r="295" spans="1:40" x14ac:dyDescent="0.2">
      <c r="A295" s="45" t="s">
        <v>1194</v>
      </c>
      <c r="B295" s="44" t="s">
        <v>421</v>
      </c>
      <c r="C295" s="46" t="s">
        <v>6</v>
      </c>
      <c r="D295" s="205" t="s">
        <v>10</v>
      </c>
      <c r="E295" s="48">
        <v>7833800</v>
      </c>
      <c r="F295" s="50">
        <v>1.94</v>
      </c>
      <c r="G295" s="50">
        <v>0</v>
      </c>
      <c r="H295" s="50">
        <f t="shared" si="70"/>
        <v>1.94</v>
      </c>
      <c r="I295" s="50">
        <v>0</v>
      </c>
      <c r="J295" s="50">
        <v>1.94</v>
      </c>
      <c r="K295" s="51">
        <f t="shared" si="64"/>
        <v>15197.57</v>
      </c>
      <c r="L295" s="52"/>
      <c r="M295" s="49">
        <f t="shared" si="65"/>
        <v>7833800</v>
      </c>
      <c r="N295" s="53">
        <v>0.96260000000000001</v>
      </c>
      <c r="O295" s="47">
        <f t="shared" si="66"/>
        <v>7540.82</v>
      </c>
      <c r="P295" s="47">
        <v>9600</v>
      </c>
      <c r="Q295" s="53">
        <v>0.96260000000000001</v>
      </c>
      <c r="R295" s="47">
        <f t="shared" si="71"/>
        <v>9.24</v>
      </c>
      <c r="S295" s="47">
        <v>5781.04</v>
      </c>
      <c r="T295" s="47">
        <f t="shared" si="72"/>
        <v>9.24</v>
      </c>
      <c r="U295" s="47">
        <v>0</v>
      </c>
      <c r="V295" s="54">
        <f t="shared" si="73"/>
        <v>7550.06</v>
      </c>
      <c r="W295" s="52"/>
      <c r="X295" s="49">
        <f t="shared" si="67"/>
        <v>7833800</v>
      </c>
      <c r="Y295" s="55">
        <v>0</v>
      </c>
      <c r="Z295" s="56">
        <f t="shared" si="68"/>
        <v>7833800</v>
      </c>
      <c r="AA295" s="53">
        <v>0</v>
      </c>
      <c r="AB295" s="49">
        <f t="shared" si="69"/>
        <v>0</v>
      </c>
      <c r="AC295" s="49">
        <v>9600</v>
      </c>
      <c r="AD295" s="189">
        <v>0</v>
      </c>
      <c r="AE295" s="49">
        <f t="shared" si="74"/>
        <v>0</v>
      </c>
      <c r="AF295" s="47">
        <v>0</v>
      </c>
      <c r="AG295" s="47">
        <f t="shared" si="75"/>
        <v>0</v>
      </c>
      <c r="AH295" s="49">
        <v>0</v>
      </c>
      <c r="AI295" s="54">
        <f t="shared" si="76"/>
        <v>0</v>
      </c>
      <c r="AJ295" s="57"/>
      <c r="AK295" s="58">
        <f t="shared" si="77"/>
        <v>22747.63</v>
      </c>
      <c r="AL295" s="59" t="s">
        <v>1679</v>
      </c>
      <c r="AM295" s="56">
        <f t="shared" si="78"/>
        <v>22747.63</v>
      </c>
      <c r="AN295" s="56">
        <f t="shared" si="79"/>
        <v>0</v>
      </c>
    </row>
    <row r="296" spans="1:40" x14ac:dyDescent="0.2">
      <c r="A296" s="45" t="s">
        <v>1195</v>
      </c>
      <c r="B296" s="44" t="s">
        <v>472</v>
      </c>
      <c r="C296" s="46" t="s">
        <v>6</v>
      </c>
      <c r="D296" s="205" t="s">
        <v>10</v>
      </c>
      <c r="E296" s="48">
        <v>529200</v>
      </c>
      <c r="F296" s="50">
        <v>0</v>
      </c>
      <c r="G296" s="50">
        <v>0</v>
      </c>
      <c r="H296" s="50">
        <f t="shared" si="70"/>
        <v>0</v>
      </c>
      <c r="I296" s="50">
        <v>0</v>
      </c>
      <c r="J296" s="50">
        <v>0</v>
      </c>
      <c r="K296" s="51">
        <f t="shared" si="64"/>
        <v>0</v>
      </c>
      <c r="L296" s="52"/>
      <c r="M296" s="49">
        <f t="shared" si="65"/>
        <v>529200</v>
      </c>
      <c r="N296" s="53">
        <v>0</v>
      </c>
      <c r="O296" s="47">
        <f t="shared" si="66"/>
        <v>0</v>
      </c>
      <c r="P296" s="47">
        <v>-368600</v>
      </c>
      <c r="Q296" s="53">
        <v>0</v>
      </c>
      <c r="R296" s="47">
        <f t="shared" si="71"/>
        <v>0</v>
      </c>
      <c r="S296" s="47">
        <v>0</v>
      </c>
      <c r="T296" s="47">
        <f t="shared" si="72"/>
        <v>0</v>
      </c>
      <c r="U296" s="47">
        <v>0</v>
      </c>
      <c r="V296" s="54">
        <f t="shared" si="73"/>
        <v>0</v>
      </c>
      <c r="W296" s="52"/>
      <c r="X296" s="49">
        <f t="shared" si="67"/>
        <v>529200</v>
      </c>
      <c r="Y296" s="55">
        <v>71450</v>
      </c>
      <c r="Z296" s="56">
        <f t="shared" si="68"/>
        <v>457750</v>
      </c>
      <c r="AA296" s="53">
        <v>0</v>
      </c>
      <c r="AB296" s="49">
        <f t="shared" si="69"/>
        <v>0</v>
      </c>
      <c r="AC296" s="49">
        <v>-368600</v>
      </c>
      <c r="AD296" s="189">
        <v>0</v>
      </c>
      <c r="AE296" s="49">
        <f t="shared" si="74"/>
        <v>0</v>
      </c>
      <c r="AF296" s="47">
        <v>0</v>
      </c>
      <c r="AG296" s="47">
        <f t="shared" si="75"/>
        <v>0</v>
      </c>
      <c r="AH296" s="49">
        <v>0</v>
      </c>
      <c r="AI296" s="54">
        <f t="shared" si="76"/>
        <v>0</v>
      </c>
      <c r="AJ296" s="57"/>
      <c r="AK296" s="58">
        <f t="shared" si="77"/>
        <v>0</v>
      </c>
      <c r="AL296" s="59" t="s">
        <v>1573</v>
      </c>
      <c r="AM296" s="56">
        <f t="shared" si="78"/>
        <v>0</v>
      </c>
      <c r="AN296" s="56">
        <f t="shared" si="79"/>
        <v>0</v>
      </c>
    </row>
    <row r="297" spans="1:40" x14ac:dyDescent="0.2">
      <c r="A297" s="45" t="s">
        <v>1196</v>
      </c>
      <c r="B297" s="44" t="s">
        <v>512</v>
      </c>
      <c r="C297" s="46" t="s">
        <v>6</v>
      </c>
      <c r="D297" s="205" t="s">
        <v>10</v>
      </c>
      <c r="E297" s="48">
        <v>358600</v>
      </c>
      <c r="F297" s="50">
        <v>1.56</v>
      </c>
      <c r="G297" s="50">
        <v>2.1800000000000002</v>
      </c>
      <c r="H297" s="50">
        <f t="shared" si="70"/>
        <v>3.74</v>
      </c>
      <c r="I297" s="50">
        <v>0</v>
      </c>
      <c r="J297" s="50">
        <v>3.74</v>
      </c>
      <c r="K297" s="51">
        <f t="shared" si="64"/>
        <v>1341.16</v>
      </c>
      <c r="L297" s="52"/>
      <c r="M297" s="49">
        <f t="shared" si="65"/>
        <v>358600</v>
      </c>
      <c r="N297" s="53">
        <v>0</v>
      </c>
      <c r="O297" s="47">
        <f t="shared" si="66"/>
        <v>0</v>
      </c>
      <c r="P297" s="47">
        <v>-80600</v>
      </c>
      <c r="Q297" s="53">
        <v>0</v>
      </c>
      <c r="R297" s="47">
        <f t="shared" si="71"/>
        <v>0</v>
      </c>
      <c r="S297" s="47">
        <v>0</v>
      </c>
      <c r="T297" s="47">
        <f t="shared" si="72"/>
        <v>0</v>
      </c>
      <c r="U297" s="47">
        <v>0</v>
      </c>
      <c r="V297" s="54">
        <f t="shared" si="73"/>
        <v>0</v>
      </c>
      <c r="W297" s="52"/>
      <c r="X297" s="49">
        <f t="shared" si="67"/>
        <v>358600</v>
      </c>
      <c r="Y297" s="55">
        <v>0</v>
      </c>
      <c r="Z297" s="56">
        <f t="shared" si="68"/>
        <v>358600</v>
      </c>
      <c r="AA297" s="53">
        <v>0</v>
      </c>
      <c r="AB297" s="49">
        <f t="shared" si="69"/>
        <v>0</v>
      </c>
      <c r="AC297" s="49">
        <v>-80600</v>
      </c>
      <c r="AD297" s="189">
        <v>0</v>
      </c>
      <c r="AE297" s="49">
        <f t="shared" si="74"/>
        <v>0</v>
      </c>
      <c r="AF297" s="47">
        <v>0</v>
      </c>
      <c r="AG297" s="47">
        <f t="shared" si="75"/>
        <v>0</v>
      </c>
      <c r="AH297" s="49">
        <v>0</v>
      </c>
      <c r="AI297" s="54">
        <f t="shared" si="76"/>
        <v>0</v>
      </c>
      <c r="AJ297" s="57"/>
      <c r="AK297" s="58">
        <f t="shared" si="77"/>
        <v>1341.16</v>
      </c>
      <c r="AL297" s="59" t="s">
        <v>1680</v>
      </c>
      <c r="AM297" s="56">
        <f t="shared" si="78"/>
        <v>0</v>
      </c>
      <c r="AN297" s="56">
        <f t="shared" si="79"/>
        <v>1341.16</v>
      </c>
    </row>
    <row r="298" spans="1:40" x14ac:dyDescent="0.2">
      <c r="A298" s="45" t="s">
        <v>1197</v>
      </c>
      <c r="B298" s="44" t="s">
        <v>575</v>
      </c>
      <c r="C298" s="46" t="s">
        <v>6</v>
      </c>
      <c r="D298" s="205" t="s">
        <v>10</v>
      </c>
      <c r="E298" s="48">
        <v>1713500</v>
      </c>
      <c r="F298" s="50">
        <v>3.25</v>
      </c>
      <c r="G298" s="50">
        <v>0</v>
      </c>
      <c r="H298" s="50">
        <f t="shared" si="70"/>
        <v>3.25</v>
      </c>
      <c r="I298" s="50">
        <v>0</v>
      </c>
      <c r="J298" s="50">
        <v>3.25</v>
      </c>
      <c r="K298" s="51">
        <f t="shared" si="64"/>
        <v>5568.88</v>
      </c>
      <c r="L298" s="52"/>
      <c r="M298" s="49">
        <f t="shared" si="65"/>
        <v>1713500</v>
      </c>
      <c r="N298" s="53">
        <v>1.8424</v>
      </c>
      <c r="O298" s="47">
        <f t="shared" si="66"/>
        <v>3156.95</v>
      </c>
      <c r="P298" s="47">
        <v>-7000</v>
      </c>
      <c r="Q298" s="53">
        <v>1.8453999999999999</v>
      </c>
      <c r="R298" s="47">
        <f t="shared" si="71"/>
        <v>-12.92</v>
      </c>
      <c r="S298" s="47">
        <v>2230.2600000000002</v>
      </c>
      <c r="T298" s="47">
        <f t="shared" si="72"/>
        <v>-12.92</v>
      </c>
      <c r="U298" s="47">
        <v>0</v>
      </c>
      <c r="V298" s="54">
        <f t="shared" si="73"/>
        <v>3144.03</v>
      </c>
      <c r="W298" s="52"/>
      <c r="X298" s="49">
        <f t="shared" si="67"/>
        <v>1713500</v>
      </c>
      <c r="Y298" s="55">
        <v>0</v>
      </c>
      <c r="Z298" s="56">
        <f t="shared" si="68"/>
        <v>1713500</v>
      </c>
      <c r="AA298" s="53">
        <v>0</v>
      </c>
      <c r="AB298" s="49">
        <f t="shared" si="69"/>
        <v>0</v>
      </c>
      <c r="AC298" s="49">
        <v>-7000</v>
      </c>
      <c r="AD298" s="189">
        <v>0</v>
      </c>
      <c r="AE298" s="49">
        <f t="shared" si="74"/>
        <v>0</v>
      </c>
      <c r="AF298" s="47">
        <v>0</v>
      </c>
      <c r="AG298" s="47">
        <f t="shared" si="75"/>
        <v>0</v>
      </c>
      <c r="AH298" s="49">
        <v>0</v>
      </c>
      <c r="AI298" s="54">
        <f t="shared" si="76"/>
        <v>0</v>
      </c>
      <c r="AJ298" s="57"/>
      <c r="AK298" s="58">
        <f t="shared" si="77"/>
        <v>8712.91</v>
      </c>
      <c r="AL298" s="59" t="s">
        <v>1680</v>
      </c>
      <c r="AM298" s="56">
        <f t="shared" si="78"/>
        <v>0</v>
      </c>
      <c r="AN298" s="56">
        <f t="shared" si="79"/>
        <v>8712.91</v>
      </c>
    </row>
    <row r="299" spans="1:40" x14ac:dyDescent="0.2">
      <c r="A299" s="45" t="s">
        <v>1198</v>
      </c>
      <c r="B299" s="44" t="s">
        <v>618</v>
      </c>
      <c r="C299" s="46" t="s">
        <v>6</v>
      </c>
      <c r="D299" s="205" t="s">
        <v>10</v>
      </c>
      <c r="E299" s="48">
        <v>26108500</v>
      </c>
      <c r="F299" s="50">
        <v>0</v>
      </c>
      <c r="G299" s="50">
        <v>7.2</v>
      </c>
      <c r="H299" s="50">
        <f t="shared" si="70"/>
        <v>7.2</v>
      </c>
      <c r="I299" s="50">
        <v>0</v>
      </c>
      <c r="J299" s="50">
        <v>7.2</v>
      </c>
      <c r="K299" s="51">
        <f t="shared" si="64"/>
        <v>187981.2</v>
      </c>
      <c r="L299" s="52"/>
      <c r="M299" s="49">
        <f t="shared" si="65"/>
        <v>26108500</v>
      </c>
      <c r="N299" s="53">
        <v>0</v>
      </c>
      <c r="O299" s="47">
        <f t="shared" si="66"/>
        <v>0</v>
      </c>
      <c r="P299" s="47">
        <v>-4506469</v>
      </c>
      <c r="Q299" s="53">
        <v>0</v>
      </c>
      <c r="R299" s="47">
        <f t="shared" si="71"/>
        <v>0</v>
      </c>
      <c r="S299" s="47">
        <v>0</v>
      </c>
      <c r="T299" s="47">
        <f t="shared" si="72"/>
        <v>0</v>
      </c>
      <c r="U299" s="47">
        <v>0</v>
      </c>
      <c r="V299" s="54">
        <f t="shared" si="73"/>
        <v>0</v>
      </c>
      <c r="W299" s="52"/>
      <c r="X299" s="49">
        <f t="shared" si="67"/>
        <v>26108500</v>
      </c>
      <c r="Y299" s="55">
        <v>0</v>
      </c>
      <c r="Z299" s="56">
        <f t="shared" si="68"/>
        <v>26108500</v>
      </c>
      <c r="AA299" s="53">
        <v>0.25</v>
      </c>
      <c r="AB299" s="49">
        <f t="shared" si="69"/>
        <v>6527.13</v>
      </c>
      <c r="AC299" s="49">
        <v>-4506469</v>
      </c>
      <c r="AD299" s="189">
        <v>0.25</v>
      </c>
      <c r="AE299" s="49">
        <f t="shared" si="74"/>
        <v>-1126.6199999999999</v>
      </c>
      <c r="AF299" s="47">
        <v>5980.64</v>
      </c>
      <c r="AG299" s="47">
        <f t="shared" si="75"/>
        <v>-1126.6199999999999</v>
      </c>
      <c r="AH299" s="49">
        <v>0</v>
      </c>
      <c r="AI299" s="54">
        <f t="shared" si="76"/>
        <v>5400.51</v>
      </c>
      <c r="AJ299" s="57"/>
      <c r="AK299" s="58">
        <f t="shared" si="77"/>
        <v>193381.71000000002</v>
      </c>
      <c r="AL299" s="59" t="s">
        <v>1679</v>
      </c>
      <c r="AM299" s="56">
        <f t="shared" si="78"/>
        <v>193381.71000000002</v>
      </c>
      <c r="AN299" s="56">
        <f t="shared" si="79"/>
        <v>0</v>
      </c>
    </row>
    <row r="300" spans="1:40" ht="51" x14ac:dyDescent="0.2">
      <c r="A300" s="45" t="s">
        <v>753</v>
      </c>
      <c r="B300" s="61" t="s">
        <v>414</v>
      </c>
      <c r="C300" s="46" t="s">
        <v>29</v>
      </c>
      <c r="D300" s="205" t="s">
        <v>754</v>
      </c>
      <c r="E300" s="48">
        <v>104393456</v>
      </c>
      <c r="F300" s="50">
        <v>0</v>
      </c>
      <c r="G300" s="50">
        <v>0</v>
      </c>
      <c r="H300" s="50">
        <f t="shared" si="70"/>
        <v>0</v>
      </c>
      <c r="I300" s="50">
        <v>0</v>
      </c>
      <c r="J300" s="50">
        <v>0</v>
      </c>
      <c r="K300" s="51">
        <f t="shared" si="64"/>
        <v>0</v>
      </c>
      <c r="L300" s="52"/>
      <c r="M300" s="49">
        <f t="shared" si="65"/>
        <v>104393456</v>
      </c>
      <c r="N300" s="53">
        <v>0</v>
      </c>
      <c r="O300" s="47">
        <f t="shared" si="66"/>
        <v>0</v>
      </c>
      <c r="P300" s="47">
        <v>823118</v>
      </c>
      <c r="Q300" s="53">
        <v>0</v>
      </c>
      <c r="R300" s="47">
        <f t="shared" si="71"/>
        <v>0</v>
      </c>
      <c r="S300" s="47">
        <v>0</v>
      </c>
      <c r="T300" s="47">
        <f t="shared" si="72"/>
        <v>0</v>
      </c>
      <c r="U300" s="47">
        <v>0</v>
      </c>
      <c r="V300" s="54">
        <f t="shared" si="73"/>
        <v>0</v>
      </c>
      <c r="W300" s="52"/>
      <c r="X300" s="49">
        <f t="shared" si="67"/>
        <v>104393456</v>
      </c>
      <c r="Y300" s="55">
        <v>0</v>
      </c>
      <c r="Z300" s="56">
        <f t="shared" si="68"/>
        <v>104393456</v>
      </c>
      <c r="AA300" s="53">
        <v>0</v>
      </c>
      <c r="AB300" s="49">
        <f t="shared" si="69"/>
        <v>0</v>
      </c>
      <c r="AC300" s="49">
        <v>823118</v>
      </c>
      <c r="AD300" s="189">
        <v>0</v>
      </c>
      <c r="AE300" s="49">
        <f t="shared" si="74"/>
        <v>0</v>
      </c>
      <c r="AF300" s="47">
        <v>0</v>
      </c>
      <c r="AG300" s="47">
        <f t="shared" si="75"/>
        <v>0</v>
      </c>
      <c r="AH300" s="49">
        <v>0</v>
      </c>
      <c r="AI300" s="54">
        <f t="shared" si="76"/>
        <v>0</v>
      </c>
      <c r="AJ300" s="57"/>
      <c r="AK300" s="58">
        <f t="shared" si="77"/>
        <v>0</v>
      </c>
      <c r="AL300" s="59" t="s">
        <v>1573</v>
      </c>
      <c r="AM300" s="56">
        <f t="shared" si="78"/>
        <v>0</v>
      </c>
      <c r="AN300" s="56">
        <f t="shared" si="79"/>
        <v>0</v>
      </c>
    </row>
    <row r="301" spans="1:40" x14ac:dyDescent="0.2">
      <c r="A301" s="45" t="s">
        <v>1199</v>
      </c>
      <c r="B301" s="44" t="s">
        <v>136</v>
      </c>
      <c r="C301" s="46" t="s">
        <v>6</v>
      </c>
      <c r="D301" s="205" t="s">
        <v>135</v>
      </c>
      <c r="E301" s="48">
        <v>23566234</v>
      </c>
      <c r="F301" s="50">
        <v>7.19</v>
      </c>
      <c r="G301" s="50">
        <v>0</v>
      </c>
      <c r="H301" s="50">
        <f t="shared" si="70"/>
        <v>7.19</v>
      </c>
      <c r="I301" s="50">
        <v>0</v>
      </c>
      <c r="J301" s="50">
        <v>7.19</v>
      </c>
      <c r="K301" s="51">
        <f t="shared" si="64"/>
        <v>169441.22</v>
      </c>
      <c r="L301" s="52"/>
      <c r="M301" s="49">
        <f t="shared" si="65"/>
        <v>23566234</v>
      </c>
      <c r="N301" s="53">
        <v>0</v>
      </c>
      <c r="O301" s="47">
        <f t="shared" si="66"/>
        <v>0</v>
      </c>
      <c r="P301" s="47">
        <v>986200</v>
      </c>
      <c r="Q301" s="53">
        <v>0</v>
      </c>
      <c r="R301" s="47">
        <f t="shared" si="71"/>
        <v>0</v>
      </c>
      <c r="S301" s="47">
        <v>0</v>
      </c>
      <c r="T301" s="47">
        <f t="shared" si="72"/>
        <v>0</v>
      </c>
      <c r="U301" s="47">
        <v>0</v>
      </c>
      <c r="V301" s="54">
        <f t="shared" si="73"/>
        <v>0</v>
      </c>
      <c r="W301" s="52"/>
      <c r="X301" s="49">
        <f t="shared" si="67"/>
        <v>23566234</v>
      </c>
      <c r="Y301" s="55">
        <v>243700</v>
      </c>
      <c r="Z301" s="56">
        <f t="shared" si="68"/>
        <v>23322534</v>
      </c>
      <c r="AA301" s="53">
        <v>0</v>
      </c>
      <c r="AB301" s="49">
        <f t="shared" si="69"/>
        <v>0</v>
      </c>
      <c r="AC301" s="49">
        <v>986200</v>
      </c>
      <c r="AD301" s="189">
        <v>0</v>
      </c>
      <c r="AE301" s="49">
        <f t="shared" si="74"/>
        <v>0</v>
      </c>
      <c r="AF301" s="47">
        <v>0</v>
      </c>
      <c r="AG301" s="47">
        <f t="shared" si="75"/>
        <v>0</v>
      </c>
      <c r="AH301" s="49">
        <v>0</v>
      </c>
      <c r="AI301" s="54">
        <f t="shared" si="76"/>
        <v>0</v>
      </c>
      <c r="AJ301" s="57"/>
      <c r="AK301" s="58">
        <f t="shared" si="77"/>
        <v>169441.22</v>
      </c>
      <c r="AL301" s="59" t="s">
        <v>1679</v>
      </c>
      <c r="AM301" s="56">
        <f t="shared" si="78"/>
        <v>169441.22</v>
      </c>
      <c r="AN301" s="56">
        <f t="shared" si="79"/>
        <v>0</v>
      </c>
    </row>
    <row r="302" spans="1:40" ht="38.25" x14ac:dyDescent="0.2">
      <c r="A302" s="45" t="s">
        <v>1200</v>
      </c>
      <c r="B302" s="44" t="s">
        <v>273</v>
      </c>
      <c r="C302" s="46" t="s">
        <v>6</v>
      </c>
      <c r="D302" s="205" t="s">
        <v>1201</v>
      </c>
      <c r="E302" s="48">
        <v>24325527</v>
      </c>
      <c r="F302" s="50">
        <v>3.54</v>
      </c>
      <c r="G302" s="50">
        <v>6.01</v>
      </c>
      <c r="H302" s="50">
        <f t="shared" si="70"/>
        <v>9.5500000000000007</v>
      </c>
      <c r="I302" s="50">
        <v>0</v>
      </c>
      <c r="J302" s="50">
        <v>9.5500000000000007</v>
      </c>
      <c r="K302" s="51">
        <f t="shared" si="64"/>
        <v>232308.78</v>
      </c>
      <c r="L302" s="52"/>
      <c r="M302" s="49">
        <f t="shared" si="65"/>
        <v>24325527</v>
      </c>
      <c r="N302" s="53">
        <v>0</v>
      </c>
      <c r="O302" s="47">
        <f t="shared" si="66"/>
        <v>0</v>
      </c>
      <c r="P302" s="47">
        <v>4110</v>
      </c>
      <c r="Q302" s="53">
        <v>0</v>
      </c>
      <c r="R302" s="47">
        <f t="shared" si="71"/>
        <v>0</v>
      </c>
      <c r="S302" s="47">
        <v>0</v>
      </c>
      <c r="T302" s="47">
        <f t="shared" si="72"/>
        <v>0</v>
      </c>
      <c r="U302" s="47">
        <v>0</v>
      </c>
      <c r="V302" s="54">
        <f t="shared" si="73"/>
        <v>0</v>
      </c>
      <c r="W302" s="52"/>
      <c r="X302" s="49">
        <f t="shared" si="67"/>
        <v>24325527</v>
      </c>
      <c r="Y302" s="55">
        <v>0</v>
      </c>
      <c r="Z302" s="56">
        <f t="shared" si="68"/>
        <v>24325527</v>
      </c>
      <c r="AA302" s="53">
        <v>0</v>
      </c>
      <c r="AB302" s="49">
        <f t="shared" si="69"/>
        <v>0</v>
      </c>
      <c r="AC302" s="49">
        <v>4110</v>
      </c>
      <c r="AD302" s="189">
        <v>0</v>
      </c>
      <c r="AE302" s="49">
        <f t="shared" si="74"/>
        <v>0</v>
      </c>
      <c r="AF302" s="47">
        <v>0</v>
      </c>
      <c r="AG302" s="47">
        <f t="shared" si="75"/>
        <v>0</v>
      </c>
      <c r="AH302" s="49">
        <v>0</v>
      </c>
      <c r="AI302" s="54">
        <f t="shared" si="76"/>
        <v>0</v>
      </c>
      <c r="AJ302" s="57"/>
      <c r="AK302" s="58">
        <f t="shared" si="77"/>
        <v>232308.78</v>
      </c>
      <c r="AL302" s="59" t="s">
        <v>1679</v>
      </c>
      <c r="AM302" s="56">
        <f t="shared" si="78"/>
        <v>232308.78</v>
      </c>
      <c r="AN302" s="56">
        <f t="shared" si="79"/>
        <v>0</v>
      </c>
    </row>
    <row r="303" spans="1:40" x14ac:dyDescent="0.2">
      <c r="A303" s="45" t="s">
        <v>1202</v>
      </c>
      <c r="B303" s="44" t="s">
        <v>326</v>
      </c>
      <c r="C303" s="46" t="s">
        <v>6</v>
      </c>
      <c r="D303" s="205" t="s">
        <v>135</v>
      </c>
      <c r="E303" s="48">
        <v>8987250</v>
      </c>
      <c r="F303" s="50">
        <v>3.02</v>
      </c>
      <c r="G303" s="50">
        <v>5.03</v>
      </c>
      <c r="H303" s="50">
        <f t="shared" si="70"/>
        <v>8.0500000000000007</v>
      </c>
      <c r="I303" s="50">
        <v>0</v>
      </c>
      <c r="J303" s="50">
        <v>8.0500000000000007</v>
      </c>
      <c r="K303" s="51">
        <f t="shared" si="64"/>
        <v>72347.360000000001</v>
      </c>
      <c r="L303" s="52"/>
      <c r="M303" s="49">
        <f t="shared" si="65"/>
        <v>8987250</v>
      </c>
      <c r="N303" s="53">
        <v>0</v>
      </c>
      <c r="O303" s="47">
        <f t="shared" si="66"/>
        <v>0</v>
      </c>
      <c r="P303" s="47">
        <v>165918</v>
      </c>
      <c r="Q303" s="53">
        <v>0</v>
      </c>
      <c r="R303" s="47">
        <f t="shared" si="71"/>
        <v>0</v>
      </c>
      <c r="S303" s="47">
        <v>0</v>
      </c>
      <c r="T303" s="47">
        <f t="shared" si="72"/>
        <v>0</v>
      </c>
      <c r="U303" s="47">
        <v>0</v>
      </c>
      <c r="V303" s="54">
        <f t="shared" si="73"/>
        <v>0</v>
      </c>
      <c r="W303" s="52"/>
      <c r="X303" s="49">
        <f t="shared" si="67"/>
        <v>8987250</v>
      </c>
      <c r="Y303" s="55">
        <v>0</v>
      </c>
      <c r="Z303" s="56">
        <f t="shared" si="68"/>
        <v>8987250</v>
      </c>
      <c r="AA303" s="53">
        <v>0</v>
      </c>
      <c r="AB303" s="49">
        <f t="shared" si="69"/>
        <v>0</v>
      </c>
      <c r="AC303" s="49">
        <v>165918</v>
      </c>
      <c r="AD303" s="189">
        <v>0</v>
      </c>
      <c r="AE303" s="49">
        <f t="shared" si="74"/>
        <v>0</v>
      </c>
      <c r="AF303" s="47">
        <v>0</v>
      </c>
      <c r="AG303" s="47">
        <f t="shared" si="75"/>
        <v>0</v>
      </c>
      <c r="AH303" s="49">
        <v>0</v>
      </c>
      <c r="AI303" s="54">
        <f t="shared" si="76"/>
        <v>0</v>
      </c>
      <c r="AJ303" s="57"/>
      <c r="AK303" s="58">
        <f t="shared" si="77"/>
        <v>72347.360000000001</v>
      </c>
      <c r="AL303" s="59" t="s">
        <v>1679</v>
      </c>
      <c r="AM303" s="56">
        <f t="shared" si="78"/>
        <v>72347.360000000001</v>
      </c>
      <c r="AN303" s="56">
        <f t="shared" si="79"/>
        <v>0</v>
      </c>
    </row>
    <row r="304" spans="1:40" x14ac:dyDescent="0.2">
      <c r="A304" s="45" t="s">
        <v>1203</v>
      </c>
      <c r="B304" s="44" t="s">
        <v>344</v>
      </c>
      <c r="C304" s="46" t="s">
        <v>6</v>
      </c>
      <c r="D304" s="205" t="s">
        <v>135</v>
      </c>
      <c r="E304" s="48">
        <v>42947877</v>
      </c>
      <c r="F304" s="50">
        <v>3.7888999999999999</v>
      </c>
      <c r="G304" s="50">
        <v>2.3010999999999999</v>
      </c>
      <c r="H304" s="50">
        <f t="shared" si="70"/>
        <v>6.09</v>
      </c>
      <c r="I304" s="50">
        <v>0.31</v>
      </c>
      <c r="J304" s="50">
        <v>6.3999999999999995</v>
      </c>
      <c r="K304" s="51">
        <f t="shared" si="64"/>
        <v>261552.57</v>
      </c>
      <c r="L304" s="52"/>
      <c r="M304" s="49">
        <f t="shared" si="65"/>
        <v>42947877</v>
      </c>
      <c r="N304" s="53">
        <v>0</v>
      </c>
      <c r="O304" s="47">
        <f t="shared" si="66"/>
        <v>0</v>
      </c>
      <c r="P304" s="47">
        <v>-75900</v>
      </c>
      <c r="Q304" s="53">
        <v>0</v>
      </c>
      <c r="R304" s="47">
        <f t="shared" si="71"/>
        <v>0</v>
      </c>
      <c r="S304" s="47">
        <v>0</v>
      </c>
      <c r="T304" s="47">
        <f t="shared" si="72"/>
        <v>0</v>
      </c>
      <c r="U304" s="47">
        <v>0</v>
      </c>
      <c r="V304" s="54">
        <f t="shared" si="73"/>
        <v>0</v>
      </c>
      <c r="W304" s="52"/>
      <c r="X304" s="49">
        <f t="shared" si="67"/>
        <v>42947877</v>
      </c>
      <c r="Y304" s="55">
        <v>0</v>
      </c>
      <c r="Z304" s="56">
        <f t="shared" si="68"/>
        <v>42947877</v>
      </c>
      <c r="AA304" s="53">
        <v>0</v>
      </c>
      <c r="AB304" s="49">
        <f t="shared" si="69"/>
        <v>0</v>
      </c>
      <c r="AC304" s="49">
        <v>-75900</v>
      </c>
      <c r="AD304" s="189">
        <v>0</v>
      </c>
      <c r="AE304" s="49">
        <f t="shared" si="74"/>
        <v>0</v>
      </c>
      <c r="AF304" s="47">
        <v>0</v>
      </c>
      <c r="AG304" s="47">
        <f t="shared" si="75"/>
        <v>0</v>
      </c>
      <c r="AH304" s="49">
        <v>0</v>
      </c>
      <c r="AI304" s="54">
        <f t="shared" si="76"/>
        <v>0</v>
      </c>
      <c r="AJ304" s="57"/>
      <c r="AK304" s="58">
        <f t="shared" si="77"/>
        <v>261552.57</v>
      </c>
      <c r="AL304" s="59" t="s">
        <v>1679</v>
      </c>
      <c r="AM304" s="56">
        <f t="shared" si="78"/>
        <v>261552.57</v>
      </c>
      <c r="AN304" s="56">
        <f t="shared" si="79"/>
        <v>0</v>
      </c>
    </row>
    <row r="305" spans="1:40" ht="25.5" x14ac:dyDescent="0.2">
      <c r="A305" s="45" t="s">
        <v>1204</v>
      </c>
      <c r="B305" s="44" t="s">
        <v>535</v>
      </c>
      <c r="C305" s="46" t="s">
        <v>6</v>
      </c>
      <c r="D305" s="205" t="s">
        <v>1205</v>
      </c>
      <c r="E305" s="48">
        <v>4566568</v>
      </c>
      <c r="F305" s="50">
        <v>2.3580000000000001</v>
      </c>
      <c r="G305" s="50">
        <v>5.1920000000000002</v>
      </c>
      <c r="H305" s="50">
        <f t="shared" si="70"/>
        <v>7.5500000000000007</v>
      </c>
      <c r="I305" s="50">
        <v>0</v>
      </c>
      <c r="J305" s="50">
        <v>7.5500000000000007</v>
      </c>
      <c r="K305" s="51">
        <f t="shared" si="64"/>
        <v>34477.589999999997</v>
      </c>
      <c r="L305" s="52"/>
      <c r="M305" s="49">
        <f t="shared" si="65"/>
        <v>4566568</v>
      </c>
      <c r="N305" s="53">
        <v>0</v>
      </c>
      <c r="O305" s="47">
        <f t="shared" si="66"/>
        <v>0</v>
      </c>
      <c r="P305" s="47">
        <v>-257210</v>
      </c>
      <c r="Q305" s="53">
        <v>0</v>
      </c>
      <c r="R305" s="47">
        <f t="shared" si="71"/>
        <v>0</v>
      </c>
      <c r="S305" s="47">
        <v>0</v>
      </c>
      <c r="T305" s="47">
        <f t="shared" si="72"/>
        <v>0</v>
      </c>
      <c r="U305" s="47">
        <v>0</v>
      </c>
      <c r="V305" s="54">
        <f t="shared" si="73"/>
        <v>0</v>
      </c>
      <c r="W305" s="52"/>
      <c r="X305" s="49">
        <f t="shared" si="67"/>
        <v>4566568</v>
      </c>
      <c r="Y305" s="55">
        <v>0</v>
      </c>
      <c r="Z305" s="56">
        <f t="shared" si="68"/>
        <v>4566568</v>
      </c>
      <c r="AA305" s="53">
        <v>0</v>
      </c>
      <c r="AB305" s="49">
        <f t="shared" si="69"/>
        <v>0</v>
      </c>
      <c r="AC305" s="49">
        <v>-257210</v>
      </c>
      <c r="AD305" s="189">
        <v>0</v>
      </c>
      <c r="AE305" s="49">
        <f t="shared" si="74"/>
        <v>0</v>
      </c>
      <c r="AF305" s="47">
        <v>0</v>
      </c>
      <c r="AG305" s="47">
        <f t="shared" si="75"/>
        <v>0</v>
      </c>
      <c r="AH305" s="49">
        <v>0</v>
      </c>
      <c r="AI305" s="54">
        <f t="shared" si="76"/>
        <v>0</v>
      </c>
      <c r="AJ305" s="57"/>
      <c r="AK305" s="58">
        <f t="shared" si="77"/>
        <v>34477.589999999997</v>
      </c>
      <c r="AL305" s="59" t="s">
        <v>1680</v>
      </c>
      <c r="AM305" s="56">
        <f t="shared" si="78"/>
        <v>0</v>
      </c>
      <c r="AN305" s="56">
        <f t="shared" si="79"/>
        <v>34477.589999999997</v>
      </c>
    </row>
    <row r="306" spans="1:40" ht="38.25" x14ac:dyDescent="0.2">
      <c r="A306" s="45" t="s">
        <v>1206</v>
      </c>
      <c r="B306" s="44" t="s">
        <v>615</v>
      </c>
      <c r="C306" s="46" t="s">
        <v>6</v>
      </c>
      <c r="D306" s="205" t="s">
        <v>1207</v>
      </c>
      <c r="E306" s="48">
        <v>6884295</v>
      </c>
      <c r="F306" s="50">
        <v>0</v>
      </c>
      <c r="G306" s="50">
        <v>0</v>
      </c>
      <c r="H306" s="50">
        <f t="shared" si="70"/>
        <v>0</v>
      </c>
      <c r="I306" s="50">
        <v>0</v>
      </c>
      <c r="J306" s="50">
        <v>0</v>
      </c>
      <c r="K306" s="51">
        <f t="shared" si="64"/>
        <v>0</v>
      </c>
      <c r="L306" s="52"/>
      <c r="M306" s="49">
        <f t="shared" si="65"/>
        <v>6884295</v>
      </c>
      <c r="N306" s="53">
        <v>0</v>
      </c>
      <c r="O306" s="47">
        <f t="shared" si="66"/>
        <v>0</v>
      </c>
      <c r="P306" s="47">
        <v>-91476</v>
      </c>
      <c r="Q306" s="53">
        <v>0</v>
      </c>
      <c r="R306" s="47">
        <f t="shared" si="71"/>
        <v>0</v>
      </c>
      <c r="S306" s="47">
        <v>0</v>
      </c>
      <c r="T306" s="47">
        <f t="shared" si="72"/>
        <v>0</v>
      </c>
      <c r="U306" s="47">
        <v>0</v>
      </c>
      <c r="V306" s="54">
        <f t="shared" si="73"/>
        <v>0</v>
      </c>
      <c r="W306" s="52"/>
      <c r="X306" s="49">
        <f t="shared" si="67"/>
        <v>6884295</v>
      </c>
      <c r="Y306" s="55">
        <v>0</v>
      </c>
      <c r="Z306" s="56">
        <f t="shared" si="68"/>
        <v>6884295</v>
      </c>
      <c r="AA306" s="53">
        <v>0</v>
      </c>
      <c r="AB306" s="49">
        <f t="shared" si="69"/>
        <v>0</v>
      </c>
      <c r="AC306" s="49">
        <v>-91476</v>
      </c>
      <c r="AD306" s="189">
        <v>0</v>
      </c>
      <c r="AE306" s="49">
        <f t="shared" si="74"/>
        <v>0</v>
      </c>
      <c r="AF306" s="47">
        <v>0</v>
      </c>
      <c r="AG306" s="47">
        <f t="shared" si="75"/>
        <v>0</v>
      </c>
      <c r="AH306" s="49">
        <v>0</v>
      </c>
      <c r="AI306" s="54">
        <f t="shared" si="76"/>
        <v>0</v>
      </c>
      <c r="AJ306" s="57"/>
      <c r="AK306" s="58">
        <f t="shared" si="77"/>
        <v>0</v>
      </c>
      <c r="AL306" s="59" t="s">
        <v>1573</v>
      </c>
      <c r="AM306" s="56">
        <f t="shared" si="78"/>
        <v>0</v>
      </c>
      <c r="AN306" s="56">
        <f t="shared" si="79"/>
        <v>0</v>
      </c>
    </row>
    <row r="307" spans="1:40" x14ac:dyDescent="0.2">
      <c r="A307" s="45" t="s">
        <v>1208</v>
      </c>
      <c r="B307" s="44" t="s">
        <v>600</v>
      </c>
      <c r="C307" s="46" t="s">
        <v>6</v>
      </c>
      <c r="D307" s="205" t="s">
        <v>122</v>
      </c>
      <c r="E307" s="48">
        <v>1915450</v>
      </c>
      <c r="F307" s="50">
        <v>0</v>
      </c>
      <c r="G307" s="50">
        <v>0</v>
      </c>
      <c r="H307" s="50">
        <f t="shared" si="70"/>
        <v>0</v>
      </c>
      <c r="I307" s="50">
        <v>0</v>
      </c>
      <c r="J307" s="50">
        <v>0</v>
      </c>
      <c r="K307" s="51">
        <f t="shared" si="64"/>
        <v>0</v>
      </c>
      <c r="L307" s="52"/>
      <c r="M307" s="49">
        <f t="shared" si="65"/>
        <v>1915450</v>
      </c>
      <c r="N307" s="53">
        <v>0.97470000000000001</v>
      </c>
      <c r="O307" s="47">
        <f t="shared" si="66"/>
        <v>1866.99</v>
      </c>
      <c r="P307" s="47">
        <v>-3956</v>
      </c>
      <c r="Q307" s="53">
        <v>0.97470000000000001</v>
      </c>
      <c r="R307" s="47">
        <f t="shared" si="71"/>
        <v>-3.86</v>
      </c>
      <c r="S307" s="47">
        <v>2470.29</v>
      </c>
      <c r="T307" s="47">
        <f t="shared" si="72"/>
        <v>-3.86</v>
      </c>
      <c r="U307" s="47">
        <v>0</v>
      </c>
      <c r="V307" s="54">
        <f t="shared" si="73"/>
        <v>1863.13</v>
      </c>
      <c r="W307" s="52"/>
      <c r="X307" s="49">
        <f t="shared" si="67"/>
        <v>1915450</v>
      </c>
      <c r="Y307" s="55">
        <v>0</v>
      </c>
      <c r="Z307" s="56">
        <f t="shared" si="68"/>
        <v>1915450</v>
      </c>
      <c r="AA307" s="53">
        <v>0</v>
      </c>
      <c r="AB307" s="49">
        <f t="shared" si="69"/>
        <v>0</v>
      </c>
      <c r="AC307" s="49">
        <v>-3956</v>
      </c>
      <c r="AD307" s="189">
        <v>0</v>
      </c>
      <c r="AE307" s="49">
        <f t="shared" si="74"/>
        <v>0</v>
      </c>
      <c r="AF307" s="47">
        <v>0</v>
      </c>
      <c r="AG307" s="47">
        <f t="shared" si="75"/>
        <v>0</v>
      </c>
      <c r="AH307" s="49">
        <v>0</v>
      </c>
      <c r="AI307" s="54">
        <f t="shared" si="76"/>
        <v>0</v>
      </c>
      <c r="AJ307" s="57"/>
      <c r="AK307" s="58">
        <f t="shared" si="77"/>
        <v>1863.13</v>
      </c>
      <c r="AL307" s="59" t="s">
        <v>1679</v>
      </c>
      <c r="AM307" s="56">
        <f t="shared" si="78"/>
        <v>1863.13</v>
      </c>
      <c r="AN307" s="56">
        <f t="shared" si="79"/>
        <v>0</v>
      </c>
    </row>
    <row r="308" spans="1:40" x14ac:dyDescent="0.2">
      <c r="A308" s="45" t="s">
        <v>1209</v>
      </c>
      <c r="B308" s="44" t="s">
        <v>123</v>
      </c>
      <c r="C308" s="46" t="s">
        <v>6</v>
      </c>
      <c r="D308" s="205" t="s">
        <v>122</v>
      </c>
      <c r="E308" s="48">
        <v>75667</v>
      </c>
      <c r="F308" s="50">
        <v>0</v>
      </c>
      <c r="G308" s="50">
        <v>0</v>
      </c>
      <c r="H308" s="50">
        <f t="shared" si="70"/>
        <v>0</v>
      </c>
      <c r="I308" s="50">
        <v>0</v>
      </c>
      <c r="J308" s="50">
        <v>0</v>
      </c>
      <c r="K308" s="51">
        <f t="shared" si="64"/>
        <v>0</v>
      </c>
      <c r="L308" s="52"/>
      <c r="M308" s="49">
        <f t="shared" si="65"/>
        <v>75667</v>
      </c>
      <c r="N308" s="53">
        <v>0</v>
      </c>
      <c r="O308" s="47">
        <f t="shared" si="66"/>
        <v>0</v>
      </c>
      <c r="P308" s="47">
        <v>0</v>
      </c>
      <c r="Q308" s="53">
        <v>0</v>
      </c>
      <c r="R308" s="47">
        <f t="shared" si="71"/>
        <v>0</v>
      </c>
      <c r="S308" s="47">
        <v>0</v>
      </c>
      <c r="T308" s="47">
        <f t="shared" si="72"/>
        <v>0</v>
      </c>
      <c r="U308" s="47">
        <v>0</v>
      </c>
      <c r="V308" s="54">
        <f t="shared" si="73"/>
        <v>0</v>
      </c>
      <c r="W308" s="52"/>
      <c r="X308" s="49">
        <f t="shared" si="67"/>
        <v>75667</v>
      </c>
      <c r="Y308" s="55">
        <v>0</v>
      </c>
      <c r="Z308" s="56">
        <f t="shared" si="68"/>
        <v>75667</v>
      </c>
      <c r="AA308" s="53">
        <v>0</v>
      </c>
      <c r="AB308" s="49">
        <f t="shared" si="69"/>
        <v>0</v>
      </c>
      <c r="AC308" s="49">
        <v>0</v>
      </c>
      <c r="AD308" s="189">
        <v>0</v>
      </c>
      <c r="AE308" s="49">
        <f t="shared" si="74"/>
        <v>0</v>
      </c>
      <c r="AF308" s="47">
        <v>0</v>
      </c>
      <c r="AG308" s="47">
        <f t="shared" si="75"/>
        <v>0</v>
      </c>
      <c r="AH308" s="49">
        <v>0</v>
      </c>
      <c r="AI308" s="54">
        <f t="shared" si="76"/>
        <v>0</v>
      </c>
      <c r="AJ308" s="57"/>
      <c r="AK308" s="58">
        <f t="shared" si="77"/>
        <v>0</v>
      </c>
      <c r="AL308" s="59" t="s">
        <v>1573</v>
      </c>
      <c r="AM308" s="56">
        <f t="shared" si="78"/>
        <v>0</v>
      </c>
      <c r="AN308" s="56">
        <f t="shared" si="79"/>
        <v>0</v>
      </c>
    </row>
    <row r="309" spans="1:40" ht="25.5" x14ac:dyDescent="0.2">
      <c r="A309" s="45" t="s">
        <v>1210</v>
      </c>
      <c r="B309" s="44" t="s">
        <v>407</v>
      </c>
      <c r="C309" s="46" t="s">
        <v>6</v>
      </c>
      <c r="D309" s="205" t="s">
        <v>1211</v>
      </c>
      <c r="E309" s="48">
        <v>3622744</v>
      </c>
      <c r="F309" s="50">
        <v>0</v>
      </c>
      <c r="G309" s="50">
        <v>0</v>
      </c>
      <c r="H309" s="50">
        <f t="shared" si="70"/>
        <v>0</v>
      </c>
      <c r="I309" s="50">
        <v>1.38</v>
      </c>
      <c r="J309" s="50">
        <v>1.38</v>
      </c>
      <c r="K309" s="51">
        <f t="shared" si="64"/>
        <v>0</v>
      </c>
      <c r="L309" s="52"/>
      <c r="M309" s="49">
        <f t="shared" si="65"/>
        <v>3622744</v>
      </c>
      <c r="N309" s="53">
        <v>0</v>
      </c>
      <c r="O309" s="47">
        <f t="shared" si="66"/>
        <v>0</v>
      </c>
      <c r="P309" s="47">
        <v>250291</v>
      </c>
      <c r="Q309" s="53">
        <v>0</v>
      </c>
      <c r="R309" s="47">
        <f t="shared" si="71"/>
        <v>0</v>
      </c>
      <c r="S309" s="47">
        <v>0</v>
      </c>
      <c r="T309" s="47">
        <f t="shared" si="72"/>
        <v>0</v>
      </c>
      <c r="U309" s="47">
        <v>0</v>
      </c>
      <c r="V309" s="54">
        <f t="shared" si="73"/>
        <v>0</v>
      </c>
      <c r="W309" s="52"/>
      <c r="X309" s="49">
        <f t="shared" si="67"/>
        <v>3622744</v>
      </c>
      <c r="Y309" s="55">
        <v>0</v>
      </c>
      <c r="Z309" s="56">
        <f t="shared" si="68"/>
        <v>3622744</v>
      </c>
      <c r="AA309" s="53">
        <v>0</v>
      </c>
      <c r="AB309" s="49">
        <f t="shared" si="69"/>
        <v>0</v>
      </c>
      <c r="AC309" s="49">
        <v>250291</v>
      </c>
      <c r="AD309" s="189">
        <v>0</v>
      </c>
      <c r="AE309" s="49">
        <f t="shared" si="74"/>
        <v>0</v>
      </c>
      <c r="AF309" s="47">
        <v>0</v>
      </c>
      <c r="AG309" s="47">
        <f t="shared" si="75"/>
        <v>0</v>
      </c>
      <c r="AH309" s="49">
        <v>0</v>
      </c>
      <c r="AI309" s="54">
        <f t="shared" si="76"/>
        <v>0</v>
      </c>
      <c r="AJ309" s="57"/>
      <c r="AK309" s="58">
        <f t="shared" si="77"/>
        <v>0</v>
      </c>
      <c r="AL309" s="59" t="s">
        <v>1573</v>
      </c>
      <c r="AM309" s="56">
        <f t="shared" si="78"/>
        <v>0</v>
      </c>
      <c r="AN309" s="56">
        <f t="shared" si="79"/>
        <v>0</v>
      </c>
    </row>
    <row r="310" spans="1:40" x14ac:dyDescent="0.2">
      <c r="A310" s="45" t="s">
        <v>1212</v>
      </c>
      <c r="B310" s="44" t="s">
        <v>253</v>
      </c>
      <c r="C310" s="46" t="s">
        <v>6</v>
      </c>
      <c r="D310" s="205" t="s">
        <v>122</v>
      </c>
      <c r="E310" s="48">
        <v>2574152</v>
      </c>
      <c r="F310" s="50">
        <v>0</v>
      </c>
      <c r="G310" s="50">
        <v>0</v>
      </c>
      <c r="H310" s="50">
        <f t="shared" si="70"/>
        <v>0</v>
      </c>
      <c r="I310" s="50">
        <v>1.2</v>
      </c>
      <c r="J310" s="50">
        <v>1.2</v>
      </c>
      <c r="K310" s="51">
        <f t="shared" si="64"/>
        <v>0</v>
      </c>
      <c r="L310" s="52"/>
      <c r="M310" s="49">
        <f t="shared" si="65"/>
        <v>2574152</v>
      </c>
      <c r="N310" s="53">
        <v>0</v>
      </c>
      <c r="O310" s="47">
        <f t="shared" si="66"/>
        <v>0</v>
      </c>
      <c r="P310" s="47">
        <v>-3100</v>
      </c>
      <c r="Q310" s="53">
        <v>0</v>
      </c>
      <c r="R310" s="47">
        <f t="shared" si="71"/>
        <v>0</v>
      </c>
      <c r="S310" s="47">
        <v>0</v>
      </c>
      <c r="T310" s="47">
        <f t="shared" si="72"/>
        <v>0</v>
      </c>
      <c r="U310" s="47">
        <v>0</v>
      </c>
      <c r="V310" s="54">
        <f t="shared" si="73"/>
        <v>0</v>
      </c>
      <c r="W310" s="52"/>
      <c r="X310" s="49">
        <f t="shared" si="67"/>
        <v>2574152</v>
      </c>
      <c r="Y310" s="55">
        <v>0</v>
      </c>
      <c r="Z310" s="56">
        <f t="shared" si="68"/>
        <v>2574152</v>
      </c>
      <c r="AA310" s="53">
        <v>0</v>
      </c>
      <c r="AB310" s="49">
        <f t="shared" si="69"/>
        <v>0</v>
      </c>
      <c r="AC310" s="49">
        <v>-3100</v>
      </c>
      <c r="AD310" s="189">
        <v>0</v>
      </c>
      <c r="AE310" s="49">
        <f t="shared" si="74"/>
        <v>0</v>
      </c>
      <c r="AF310" s="47">
        <v>0</v>
      </c>
      <c r="AG310" s="47">
        <f t="shared" si="75"/>
        <v>0</v>
      </c>
      <c r="AH310" s="49">
        <v>0</v>
      </c>
      <c r="AI310" s="54">
        <f t="shared" si="76"/>
        <v>0</v>
      </c>
      <c r="AJ310" s="57"/>
      <c r="AK310" s="58">
        <f t="shared" si="77"/>
        <v>0</v>
      </c>
      <c r="AL310" s="59" t="s">
        <v>1573</v>
      </c>
      <c r="AM310" s="56">
        <f t="shared" si="78"/>
        <v>0</v>
      </c>
      <c r="AN310" s="56">
        <f t="shared" si="79"/>
        <v>0</v>
      </c>
    </row>
    <row r="311" spans="1:40" x14ac:dyDescent="0.2">
      <c r="A311" s="45" t="s">
        <v>1213</v>
      </c>
      <c r="B311" s="44" t="s">
        <v>471</v>
      </c>
      <c r="C311" s="46" t="s">
        <v>6</v>
      </c>
      <c r="D311" s="205" t="s">
        <v>122</v>
      </c>
      <c r="E311" s="48">
        <v>3890500</v>
      </c>
      <c r="F311" s="50">
        <v>0</v>
      </c>
      <c r="G311" s="50">
        <v>0</v>
      </c>
      <c r="H311" s="50">
        <f t="shared" si="70"/>
        <v>0</v>
      </c>
      <c r="I311" s="50">
        <v>0</v>
      </c>
      <c r="J311" s="50">
        <v>0</v>
      </c>
      <c r="K311" s="51">
        <f t="shared" si="64"/>
        <v>0</v>
      </c>
      <c r="L311" s="52"/>
      <c r="M311" s="49">
        <f t="shared" si="65"/>
        <v>3890500</v>
      </c>
      <c r="N311" s="53">
        <v>0</v>
      </c>
      <c r="O311" s="47">
        <f t="shared" si="66"/>
        <v>0</v>
      </c>
      <c r="P311" s="47">
        <v>-17600</v>
      </c>
      <c r="Q311" s="53">
        <v>0</v>
      </c>
      <c r="R311" s="47">
        <f t="shared" si="71"/>
        <v>0</v>
      </c>
      <c r="S311" s="47">
        <v>0</v>
      </c>
      <c r="T311" s="47">
        <f t="shared" si="72"/>
        <v>0</v>
      </c>
      <c r="U311" s="47">
        <v>0</v>
      </c>
      <c r="V311" s="54">
        <f t="shared" si="73"/>
        <v>0</v>
      </c>
      <c r="W311" s="52"/>
      <c r="X311" s="49">
        <f t="shared" si="67"/>
        <v>3890500</v>
      </c>
      <c r="Y311" s="55">
        <v>0</v>
      </c>
      <c r="Z311" s="56">
        <f t="shared" si="68"/>
        <v>3890500</v>
      </c>
      <c r="AA311" s="53">
        <v>0</v>
      </c>
      <c r="AB311" s="49">
        <f t="shared" si="69"/>
        <v>0</v>
      </c>
      <c r="AC311" s="49">
        <v>-17600</v>
      </c>
      <c r="AD311" s="189">
        <v>0</v>
      </c>
      <c r="AE311" s="49">
        <f t="shared" si="74"/>
        <v>0</v>
      </c>
      <c r="AF311" s="47">
        <v>0</v>
      </c>
      <c r="AG311" s="47">
        <f t="shared" si="75"/>
        <v>0</v>
      </c>
      <c r="AH311" s="49">
        <v>0</v>
      </c>
      <c r="AI311" s="54">
        <f t="shared" si="76"/>
        <v>0</v>
      </c>
      <c r="AJ311" s="57"/>
      <c r="AK311" s="58">
        <f t="shared" si="77"/>
        <v>0</v>
      </c>
      <c r="AL311" s="59" t="s">
        <v>1573</v>
      </c>
      <c r="AM311" s="56">
        <f t="shared" si="78"/>
        <v>0</v>
      </c>
      <c r="AN311" s="56">
        <f t="shared" si="79"/>
        <v>0</v>
      </c>
    </row>
    <row r="312" spans="1:40" x14ac:dyDescent="0.2">
      <c r="A312" s="45" t="s">
        <v>1214</v>
      </c>
      <c r="B312" s="44" t="s">
        <v>418</v>
      </c>
      <c r="C312" s="46" t="s">
        <v>6</v>
      </c>
      <c r="D312" s="205" t="s">
        <v>122</v>
      </c>
      <c r="E312" s="48">
        <v>-505224</v>
      </c>
      <c r="F312" s="50">
        <v>0.9</v>
      </c>
      <c r="G312" s="50">
        <v>0</v>
      </c>
      <c r="H312" s="50">
        <f t="shared" si="70"/>
        <v>0.9</v>
      </c>
      <c r="I312" s="50">
        <v>0</v>
      </c>
      <c r="J312" s="50">
        <v>0.9</v>
      </c>
      <c r="K312" s="51">
        <f t="shared" si="64"/>
        <v>0</v>
      </c>
      <c r="L312" s="52"/>
      <c r="M312" s="49">
        <f t="shared" si="65"/>
        <v>-505224</v>
      </c>
      <c r="N312" s="53">
        <v>0</v>
      </c>
      <c r="O312" s="47">
        <f t="shared" si="66"/>
        <v>0</v>
      </c>
      <c r="P312" s="47">
        <v>0</v>
      </c>
      <c r="Q312" s="53">
        <v>0</v>
      </c>
      <c r="R312" s="47">
        <f t="shared" si="71"/>
        <v>0</v>
      </c>
      <c r="S312" s="47">
        <v>0</v>
      </c>
      <c r="T312" s="47">
        <f t="shared" si="72"/>
        <v>0</v>
      </c>
      <c r="U312" s="47">
        <v>0</v>
      </c>
      <c r="V312" s="54">
        <f t="shared" si="73"/>
        <v>0</v>
      </c>
      <c r="W312" s="52"/>
      <c r="X312" s="49">
        <f t="shared" si="67"/>
        <v>-505224</v>
      </c>
      <c r="Y312" s="55">
        <v>0</v>
      </c>
      <c r="Z312" s="56">
        <f t="shared" si="68"/>
        <v>-505224</v>
      </c>
      <c r="AA312" s="53">
        <v>0</v>
      </c>
      <c r="AB312" s="49">
        <f t="shared" si="69"/>
        <v>0</v>
      </c>
      <c r="AC312" s="49">
        <v>0</v>
      </c>
      <c r="AD312" s="189">
        <v>0</v>
      </c>
      <c r="AE312" s="49">
        <f t="shared" si="74"/>
        <v>0</v>
      </c>
      <c r="AF312" s="47">
        <v>0</v>
      </c>
      <c r="AG312" s="47">
        <f t="shared" si="75"/>
        <v>0</v>
      </c>
      <c r="AH312" s="49">
        <v>0</v>
      </c>
      <c r="AI312" s="54">
        <f t="shared" si="76"/>
        <v>0</v>
      </c>
      <c r="AJ312" s="57"/>
      <c r="AK312" s="58">
        <f t="shared" si="77"/>
        <v>0</v>
      </c>
      <c r="AL312" s="59" t="s">
        <v>1573</v>
      </c>
      <c r="AM312" s="56">
        <f t="shared" si="78"/>
        <v>0</v>
      </c>
      <c r="AN312" s="56">
        <f t="shared" si="79"/>
        <v>0</v>
      </c>
    </row>
    <row r="313" spans="1:40" x14ac:dyDescent="0.2">
      <c r="A313" s="45" t="s">
        <v>1215</v>
      </c>
      <c r="B313" s="44" t="s">
        <v>173</v>
      </c>
      <c r="C313" s="46" t="s">
        <v>6</v>
      </c>
      <c r="D313" s="205" t="s">
        <v>40</v>
      </c>
      <c r="E313" s="48">
        <v>46357072</v>
      </c>
      <c r="F313" s="50">
        <v>2.5</v>
      </c>
      <c r="G313" s="50">
        <v>0</v>
      </c>
      <c r="H313" s="50">
        <f t="shared" si="70"/>
        <v>2.5</v>
      </c>
      <c r="I313" s="50">
        <v>0</v>
      </c>
      <c r="J313" s="50">
        <v>2.5</v>
      </c>
      <c r="K313" s="51">
        <f t="shared" si="64"/>
        <v>115892.68</v>
      </c>
      <c r="L313" s="52"/>
      <c r="M313" s="49">
        <f t="shared" si="65"/>
        <v>46357072</v>
      </c>
      <c r="N313" s="53">
        <v>0</v>
      </c>
      <c r="O313" s="47">
        <f t="shared" si="66"/>
        <v>0</v>
      </c>
      <c r="P313" s="47">
        <v>-768146</v>
      </c>
      <c r="Q313" s="53">
        <v>0</v>
      </c>
      <c r="R313" s="47">
        <f t="shared" si="71"/>
        <v>0</v>
      </c>
      <c r="S313" s="47">
        <v>0</v>
      </c>
      <c r="T313" s="47">
        <f t="shared" si="72"/>
        <v>0</v>
      </c>
      <c r="U313" s="47">
        <v>0</v>
      </c>
      <c r="V313" s="54">
        <f t="shared" si="73"/>
        <v>0</v>
      </c>
      <c r="W313" s="52"/>
      <c r="X313" s="49">
        <f t="shared" si="67"/>
        <v>46357072</v>
      </c>
      <c r="Y313" s="55">
        <v>3483860</v>
      </c>
      <c r="Z313" s="56">
        <f t="shared" si="68"/>
        <v>42873212</v>
      </c>
      <c r="AA313" s="53">
        <v>0</v>
      </c>
      <c r="AB313" s="49">
        <f t="shared" si="69"/>
        <v>0</v>
      </c>
      <c r="AC313" s="49">
        <v>-768146</v>
      </c>
      <c r="AD313" s="189">
        <v>0</v>
      </c>
      <c r="AE313" s="49">
        <f t="shared" si="74"/>
        <v>0</v>
      </c>
      <c r="AF313" s="47">
        <v>0</v>
      </c>
      <c r="AG313" s="47">
        <f t="shared" si="75"/>
        <v>0</v>
      </c>
      <c r="AH313" s="49">
        <v>0</v>
      </c>
      <c r="AI313" s="54">
        <f t="shared" si="76"/>
        <v>0</v>
      </c>
      <c r="AJ313" s="57"/>
      <c r="AK313" s="58">
        <f t="shared" si="77"/>
        <v>115892.68</v>
      </c>
      <c r="AL313" s="59" t="s">
        <v>1679</v>
      </c>
      <c r="AM313" s="56">
        <f t="shared" si="78"/>
        <v>115892.68</v>
      </c>
      <c r="AN313" s="56">
        <f t="shared" si="79"/>
        <v>0</v>
      </c>
    </row>
    <row r="314" spans="1:40" x14ac:dyDescent="0.2">
      <c r="A314" s="45" t="s">
        <v>1216</v>
      </c>
      <c r="B314" s="44" t="s">
        <v>238</v>
      </c>
      <c r="C314" s="46" t="s">
        <v>6</v>
      </c>
      <c r="D314" s="205" t="s">
        <v>40</v>
      </c>
      <c r="E314" s="48">
        <v>9640016</v>
      </c>
      <c r="F314" s="50">
        <v>7</v>
      </c>
      <c r="G314" s="50">
        <v>0</v>
      </c>
      <c r="H314" s="50">
        <f t="shared" si="70"/>
        <v>7</v>
      </c>
      <c r="I314" s="50">
        <v>0</v>
      </c>
      <c r="J314" s="50">
        <v>7</v>
      </c>
      <c r="K314" s="51">
        <f t="shared" si="64"/>
        <v>67480.11</v>
      </c>
      <c r="L314" s="52"/>
      <c r="M314" s="49">
        <f t="shared" si="65"/>
        <v>9640016</v>
      </c>
      <c r="N314" s="53">
        <v>0</v>
      </c>
      <c r="O314" s="47">
        <f t="shared" si="66"/>
        <v>0</v>
      </c>
      <c r="P314" s="47">
        <v>29266</v>
      </c>
      <c r="Q314" s="53">
        <v>0</v>
      </c>
      <c r="R314" s="47">
        <f t="shared" si="71"/>
        <v>0</v>
      </c>
      <c r="S314" s="47">
        <v>0</v>
      </c>
      <c r="T314" s="47">
        <f t="shared" si="72"/>
        <v>0</v>
      </c>
      <c r="U314" s="47">
        <v>0</v>
      </c>
      <c r="V314" s="54">
        <f t="shared" si="73"/>
        <v>0</v>
      </c>
      <c r="W314" s="52"/>
      <c r="X314" s="49">
        <f t="shared" si="67"/>
        <v>9640016</v>
      </c>
      <c r="Y314" s="55">
        <v>0</v>
      </c>
      <c r="Z314" s="56">
        <f t="shared" si="68"/>
        <v>9640016</v>
      </c>
      <c r="AA314" s="53">
        <v>0</v>
      </c>
      <c r="AB314" s="49">
        <f t="shared" si="69"/>
        <v>0</v>
      </c>
      <c r="AC314" s="49">
        <v>29266</v>
      </c>
      <c r="AD314" s="189">
        <v>0</v>
      </c>
      <c r="AE314" s="49">
        <f t="shared" si="74"/>
        <v>0</v>
      </c>
      <c r="AF314" s="47">
        <v>0</v>
      </c>
      <c r="AG314" s="47">
        <f t="shared" si="75"/>
        <v>0</v>
      </c>
      <c r="AH314" s="49">
        <v>0</v>
      </c>
      <c r="AI314" s="54">
        <f t="shared" si="76"/>
        <v>0</v>
      </c>
      <c r="AJ314" s="57"/>
      <c r="AK314" s="58">
        <f t="shared" si="77"/>
        <v>67480.11</v>
      </c>
      <c r="AL314" s="59" t="s">
        <v>1679</v>
      </c>
      <c r="AM314" s="56">
        <f t="shared" si="78"/>
        <v>67480.11</v>
      </c>
      <c r="AN314" s="56">
        <f t="shared" si="79"/>
        <v>0</v>
      </c>
    </row>
    <row r="315" spans="1:40" x14ac:dyDescent="0.2">
      <c r="A315" s="45" t="s">
        <v>1217</v>
      </c>
      <c r="B315" s="44" t="s">
        <v>568</v>
      </c>
      <c r="C315" s="46" t="s">
        <v>6</v>
      </c>
      <c r="D315" s="205" t="s">
        <v>40</v>
      </c>
      <c r="E315" s="48">
        <v>21823890</v>
      </c>
      <c r="F315" s="50">
        <v>0</v>
      </c>
      <c r="G315" s="50">
        <v>8.6999999999999993</v>
      </c>
      <c r="H315" s="50">
        <f t="shared" si="70"/>
        <v>8.6999999999999993</v>
      </c>
      <c r="I315" s="50">
        <v>0</v>
      </c>
      <c r="J315" s="50">
        <v>8.6999999999999993</v>
      </c>
      <c r="K315" s="51">
        <f t="shared" si="64"/>
        <v>189867.84</v>
      </c>
      <c r="L315" s="52"/>
      <c r="M315" s="49">
        <f t="shared" si="65"/>
        <v>21823890</v>
      </c>
      <c r="N315" s="53">
        <v>0</v>
      </c>
      <c r="O315" s="47">
        <f t="shared" si="66"/>
        <v>0</v>
      </c>
      <c r="P315" s="47">
        <v>42020</v>
      </c>
      <c r="Q315" s="53">
        <v>0</v>
      </c>
      <c r="R315" s="47">
        <f t="shared" si="71"/>
        <v>0</v>
      </c>
      <c r="S315" s="47">
        <v>0</v>
      </c>
      <c r="T315" s="47">
        <f t="shared" si="72"/>
        <v>0</v>
      </c>
      <c r="U315" s="47">
        <v>0</v>
      </c>
      <c r="V315" s="54">
        <f t="shared" si="73"/>
        <v>0</v>
      </c>
      <c r="W315" s="52"/>
      <c r="X315" s="49">
        <f t="shared" si="67"/>
        <v>21823890</v>
      </c>
      <c r="Y315" s="55">
        <v>2426495</v>
      </c>
      <c r="Z315" s="56">
        <f t="shared" si="68"/>
        <v>19397395</v>
      </c>
      <c r="AA315" s="53">
        <v>0</v>
      </c>
      <c r="AB315" s="49">
        <f t="shared" si="69"/>
        <v>0</v>
      </c>
      <c r="AC315" s="49">
        <v>42020</v>
      </c>
      <c r="AD315" s="189">
        <v>0</v>
      </c>
      <c r="AE315" s="49">
        <f t="shared" si="74"/>
        <v>0</v>
      </c>
      <c r="AF315" s="47">
        <v>0</v>
      </c>
      <c r="AG315" s="47">
        <f t="shared" si="75"/>
        <v>0</v>
      </c>
      <c r="AH315" s="49">
        <v>0</v>
      </c>
      <c r="AI315" s="54">
        <f t="shared" si="76"/>
        <v>0</v>
      </c>
      <c r="AJ315" s="57"/>
      <c r="AK315" s="58">
        <f t="shared" si="77"/>
        <v>189867.84</v>
      </c>
      <c r="AL315" s="59" t="s">
        <v>1679</v>
      </c>
      <c r="AM315" s="56">
        <f t="shared" si="78"/>
        <v>189867.84</v>
      </c>
      <c r="AN315" s="56">
        <f t="shared" si="79"/>
        <v>0</v>
      </c>
    </row>
    <row r="316" spans="1:40" ht="25.5" x14ac:dyDescent="0.2">
      <c r="A316" s="45" t="s">
        <v>1218</v>
      </c>
      <c r="B316" s="44" t="s">
        <v>46</v>
      </c>
      <c r="C316" s="46" t="s">
        <v>6</v>
      </c>
      <c r="D316" s="205" t="s">
        <v>1219</v>
      </c>
      <c r="E316" s="48">
        <v>-40143700</v>
      </c>
      <c r="F316" s="50">
        <v>0</v>
      </c>
      <c r="G316" s="50">
        <v>9.81</v>
      </c>
      <c r="H316" s="50">
        <f t="shared" si="70"/>
        <v>9.81</v>
      </c>
      <c r="I316" s="50">
        <v>0.19</v>
      </c>
      <c r="J316" s="50">
        <v>10</v>
      </c>
      <c r="K316" s="51">
        <f t="shared" si="64"/>
        <v>0</v>
      </c>
      <c r="L316" s="52"/>
      <c r="M316" s="49">
        <f t="shared" si="65"/>
        <v>-40143700</v>
      </c>
      <c r="N316" s="53">
        <v>0</v>
      </c>
      <c r="O316" s="47">
        <f t="shared" si="66"/>
        <v>0</v>
      </c>
      <c r="P316" s="47">
        <v>0</v>
      </c>
      <c r="Q316" s="53">
        <v>0</v>
      </c>
      <c r="R316" s="47">
        <f t="shared" si="71"/>
        <v>0</v>
      </c>
      <c r="S316" s="47">
        <v>0</v>
      </c>
      <c r="T316" s="47">
        <f t="shared" si="72"/>
        <v>0</v>
      </c>
      <c r="U316" s="47">
        <v>0</v>
      </c>
      <c r="V316" s="54">
        <f t="shared" si="73"/>
        <v>0</v>
      </c>
      <c r="W316" s="52"/>
      <c r="X316" s="49">
        <f t="shared" si="67"/>
        <v>-40143700</v>
      </c>
      <c r="Y316" s="55">
        <v>349062.5</v>
      </c>
      <c r="Z316" s="56">
        <f t="shared" si="68"/>
        <v>-40492762.5</v>
      </c>
      <c r="AA316" s="53">
        <v>0</v>
      </c>
      <c r="AB316" s="49">
        <f t="shared" si="69"/>
        <v>0</v>
      </c>
      <c r="AC316" s="49">
        <v>0</v>
      </c>
      <c r="AD316" s="189">
        <v>0</v>
      </c>
      <c r="AE316" s="49">
        <f t="shared" si="74"/>
        <v>0</v>
      </c>
      <c r="AF316" s="47">
        <v>0</v>
      </c>
      <c r="AG316" s="47">
        <f t="shared" si="75"/>
        <v>0</v>
      </c>
      <c r="AH316" s="49">
        <v>0</v>
      </c>
      <c r="AI316" s="54">
        <f t="shared" si="76"/>
        <v>0</v>
      </c>
      <c r="AJ316" s="57"/>
      <c r="AK316" s="58">
        <f t="shared" si="77"/>
        <v>0</v>
      </c>
      <c r="AL316" s="59" t="s">
        <v>1573</v>
      </c>
      <c r="AM316" s="56">
        <f t="shared" si="78"/>
        <v>0</v>
      </c>
      <c r="AN316" s="56">
        <f t="shared" si="79"/>
        <v>0</v>
      </c>
    </row>
    <row r="317" spans="1:40" ht="25.5" x14ac:dyDescent="0.2">
      <c r="A317" s="45" t="s">
        <v>1220</v>
      </c>
      <c r="B317" s="44" t="s">
        <v>51</v>
      </c>
      <c r="C317" s="46" t="s">
        <v>6</v>
      </c>
      <c r="D317" s="205" t="s">
        <v>1219</v>
      </c>
      <c r="E317" s="48">
        <v>912176</v>
      </c>
      <c r="F317" s="50">
        <v>7</v>
      </c>
      <c r="G317" s="50">
        <v>0</v>
      </c>
      <c r="H317" s="50">
        <f t="shared" si="70"/>
        <v>7</v>
      </c>
      <c r="I317" s="50">
        <v>0</v>
      </c>
      <c r="J317" s="50">
        <v>7</v>
      </c>
      <c r="K317" s="51">
        <f t="shared" si="64"/>
        <v>6385.23</v>
      </c>
      <c r="L317" s="52"/>
      <c r="M317" s="49">
        <f t="shared" si="65"/>
        <v>912176</v>
      </c>
      <c r="N317" s="53">
        <v>0.83940000000000003</v>
      </c>
      <c r="O317" s="47">
        <f t="shared" si="66"/>
        <v>765.68</v>
      </c>
      <c r="P317" s="47">
        <v>188905</v>
      </c>
      <c r="Q317" s="53">
        <v>0.83940000000000003</v>
      </c>
      <c r="R317" s="47">
        <f t="shared" si="71"/>
        <v>158.57</v>
      </c>
      <c r="S317" s="47">
        <v>339.72</v>
      </c>
      <c r="T317" s="47">
        <f t="shared" si="72"/>
        <v>158.57</v>
      </c>
      <c r="U317" s="47">
        <v>0</v>
      </c>
      <c r="V317" s="54">
        <f t="shared" si="73"/>
        <v>924.25</v>
      </c>
      <c r="W317" s="52"/>
      <c r="X317" s="49">
        <f t="shared" si="67"/>
        <v>912176</v>
      </c>
      <c r="Y317" s="55">
        <v>0</v>
      </c>
      <c r="Z317" s="56">
        <f t="shared" si="68"/>
        <v>912176</v>
      </c>
      <c r="AA317" s="53">
        <v>0</v>
      </c>
      <c r="AB317" s="49">
        <f t="shared" si="69"/>
        <v>0</v>
      </c>
      <c r="AC317" s="49">
        <v>188905</v>
      </c>
      <c r="AD317" s="189">
        <v>0</v>
      </c>
      <c r="AE317" s="49">
        <f t="shared" si="74"/>
        <v>0</v>
      </c>
      <c r="AF317" s="47">
        <v>0</v>
      </c>
      <c r="AG317" s="47">
        <f t="shared" si="75"/>
        <v>0</v>
      </c>
      <c r="AH317" s="49">
        <v>0</v>
      </c>
      <c r="AI317" s="54">
        <f t="shared" si="76"/>
        <v>0</v>
      </c>
      <c r="AJ317" s="57"/>
      <c r="AK317" s="58">
        <f t="shared" si="77"/>
        <v>7309.48</v>
      </c>
      <c r="AL317" s="59" t="s">
        <v>1679</v>
      </c>
      <c r="AM317" s="56">
        <f t="shared" si="78"/>
        <v>7309.48</v>
      </c>
      <c r="AN317" s="56">
        <f t="shared" si="79"/>
        <v>0</v>
      </c>
    </row>
    <row r="318" spans="1:40" x14ac:dyDescent="0.2">
      <c r="A318" s="45" t="s">
        <v>1221</v>
      </c>
      <c r="B318" s="44" t="s">
        <v>197</v>
      </c>
      <c r="C318" s="46" t="s">
        <v>6</v>
      </c>
      <c r="D318" s="205" t="s">
        <v>40</v>
      </c>
      <c r="E318" s="48">
        <v>-1547800</v>
      </c>
      <c r="F318" s="50">
        <v>0</v>
      </c>
      <c r="G318" s="50">
        <v>0</v>
      </c>
      <c r="H318" s="50">
        <f t="shared" si="70"/>
        <v>0</v>
      </c>
      <c r="I318" s="50">
        <v>0</v>
      </c>
      <c r="J318" s="50">
        <v>0</v>
      </c>
      <c r="K318" s="51">
        <f t="shared" si="64"/>
        <v>0</v>
      </c>
      <c r="L318" s="52"/>
      <c r="M318" s="49">
        <f t="shared" si="65"/>
        <v>-1547800</v>
      </c>
      <c r="N318" s="53">
        <v>0</v>
      </c>
      <c r="O318" s="47">
        <f t="shared" si="66"/>
        <v>0</v>
      </c>
      <c r="P318" s="47">
        <v>57500</v>
      </c>
      <c r="Q318" s="53">
        <v>0</v>
      </c>
      <c r="R318" s="47">
        <f t="shared" si="71"/>
        <v>0</v>
      </c>
      <c r="S318" s="47">
        <v>0</v>
      </c>
      <c r="T318" s="47">
        <f t="shared" si="72"/>
        <v>0</v>
      </c>
      <c r="U318" s="47">
        <v>0</v>
      </c>
      <c r="V318" s="54">
        <f t="shared" si="73"/>
        <v>0</v>
      </c>
      <c r="W318" s="52"/>
      <c r="X318" s="49">
        <f t="shared" si="67"/>
        <v>-1547800</v>
      </c>
      <c r="Y318" s="55">
        <v>11500</v>
      </c>
      <c r="Z318" s="56">
        <f t="shared" si="68"/>
        <v>-1559300</v>
      </c>
      <c r="AA318" s="53">
        <v>0</v>
      </c>
      <c r="AB318" s="49">
        <f t="shared" si="69"/>
        <v>0</v>
      </c>
      <c r="AC318" s="49">
        <v>57500</v>
      </c>
      <c r="AD318" s="189">
        <v>0</v>
      </c>
      <c r="AE318" s="49">
        <f t="shared" si="74"/>
        <v>0</v>
      </c>
      <c r="AF318" s="47">
        <v>0</v>
      </c>
      <c r="AG318" s="47">
        <f t="shared" si="75"/>
        <v>0</v>
      </c>
      <c r="AH318" s="49">
        <v>0</v>
      </c>
      <c r="AI318" s="54">
        <f t="shared" si="76"/>
        <v>0</v>
      </c>
      <c r="AJ318" s="57"/>
      <c r="AK318" s="58">
        <f t="shared" si="77"/>
        <v>0</v>
      </c>
      <c r="AL318" s="59" t="s">
        <v>1573</v>
      </c>
      <c r="AM318" s="56">
        <f t="shared" si="78"/>
        <v>0</v>
      </c>
      <c r="AN318" s="56">
        <f t="shared" si="79"/>
        <v>0</v>
      </c>
    </row>
    <row r="319" spans="1:40" x14ac:dyDescent="0.2">
      <c r="A319" s="45" t="s">
        <v>1222</v>
      </c>
      <c r="B319" s="44" t="s">
        <v>187</v>
      </c>
      <c r="C319" s="46" t="s">
        <v>6</v>
      </c>
      <c r="D319" s="205" t="s">
        <v>40</v>
      </c>
      <c r="E319" s="48">
        <v>24991755</v>
      </c>
      <c r="F319" s="50">
        <v>1.93</v>
      </c>
      <c r="G319" s="50">
        <v>6.71</v>
      </c>
      <c r="H319" s="50">
        <f t="shared" si="70"/>
        <v>8.64</v>
      </c>
      <c r="I319" s="50">
        <v>0</v>
      </c>
      <c r="J319" s="50">
        <v>8.64</v>
      </c>
      <c r="K319" s="51">
        <f t="shared" si="64"/>
        <v>215928.76</v>
      </c>
      <c r="L319" s="52"/>
      <c r="M319" s="49">
        <f t="shared" si="65"/>
        <v>24991755</v>
      </c>
      <c r="N319" s="53">
        <v>0</v>
      </c>
      <c r="O319" s="47">
        <f t="shared" si="66"/>
        <v>0</v>
      </c>
      <c r="P319" s="47">
        <v>63624</v>
      </c>
      <c r="Q319" s="53">
        <v>0</v>
      </c>
      <c r="R319" s="47">
        <f t="shared" si="71"/>
        <v>0</v>
      </c>
      <c r="S319" s="47">
        <v>0</v>
      </c>
      <c r="T319" s="47">
        <f t="shared" si="72"/>
        <v>0</v>
      </c>
      <c r="U319" s="47">
        <v>0</v>
      </c>
      <c r="V319" s="54">
        <f t="shared" si="73"/>
        <v>0</v>
      </c>
      <c r="W319" s="52"/>
      <c r="X319" s="49">
        <f t="shared" si="67"/>
        <v>24991755</v>
      </c>
      <c r="Y319" s="55">
        <v>4857786.25</v>
      </c>
      <c r="Z319" s="56">
        <f t="shared" si="68"/>
        <v>20133968.75</v>
      </c>
      <c r="AA319" s="53">
        <v>0</v>
      </c>
      <c r="AB319" s="49">
        <f t="shared" si="69"/>
        <v>0</v>
      </c>
      <c r="AC319" s="49">
        <v>63624</v>
      </c>
      <c r="AD319" s="189">
        <v>0</v>
      </c>
      <c r="AE319" s="49">
        <f t="shared" si="74"/>
        <v>0</v>
      </c>
      <c r="AF319" s="47">
        <v>0</v>
      </c>
      <c r="AG319" s="47">
        <f t="shared" si="75"/>
        <v>0</v>
      </c>
      <c r="AH319" s="49">
        <v>0</v>
      </c>
      <c r="AI319" s="54">
        <f t="shared" si="76"/>
        <v>0</v>
      </c>
      <c r="AJ319" s="57"/>
      <c r="AK319" s="58">
        <f t="shared" si="77"/>
        <v>215928.76</v>
      </c>
      <c r="AL319" s="59" t="s">
        <v>1679</v>
      </c>
      <c r="AM319" s="56">
        <f t="shared" si="78"/>
        <v>215928.76</v>
      </c>
      <c r="AN319" s="56">
        <f t="shared" si="79"/>
        <v>0</v>
      </c>
    </row>
    <row r="320" spans="1:40" x14ac:dyDescent="0.2">
      <c r="A320" s="45" t="s">
        <v>1223</v>
      </c>
      <c r="B320" s="44" t="s">
        <v>265</v>
      </c>
      <c r="C320" s="46" t="s">
        <v>6</v>
      </c>
      <c r="D320" s="205" t="s">
        <v>40</v>
      </c>
      <c r="E320" s="48">
        <v>106743236</v>
      </c>
      <c r="F320" s="50">
        <v>0</v>
      </c>
      <c r="G320" s="50">
        <v>5.9</v>
      </c>
      <c r="H320" s="50">
        <f t="shared" si="70"/>
        <v>5.9</v>
      </c>
      <c r="I320" s="50">
        <v>0</v>
      </c>
      <c r="J320" s="50">
        <v>5.9</v>
      </c>
      <c r="K320" s="51">
        <f t="shared" si="64"/>
        <v>629785.09</v>
      </c>
      <c r="L320" s="52"/>
      <c r="M320" s="49">
        <f t="shared" si="65"/>
        <v>106743236</v>
      </c>
      <c r="N320" s="53">
        <v>3.1551999999999989</v>
      </c>
      <c r="O320" s="47">
        <f t="shared" si="66"/>
        <v>336796.26</v>
      </c>
      <c r="P320" s="47">
        <v>-65284</v>
      </c>
      <c r="Q320" s="53">
        <v>3.1551999999999989</v>
      </c>
      <c r="R320" s="47">
        <f t="shared" si="71"/>
        <v>-205.98</v>
      </c>
      <c r="S320" s="47">
        <v>309982.71000000002</v>
      </c>
      <c r="T320" s="47">
        <f t="shared" si="72"/>
        <v>-205.98</v>
      </c>
      <c r="U320" s="47">
        <v>0</v>
      </c>
      <c r="V320" s="54">
        <f t="shared" si="73"/>
        <v>336590.28</v>
      </c>
      <c r="W320" s="52"/>
      <c r="X320" s="49">
        <f t="shared" si="67"/>
        <v>106743236</v>
      </c>
      <c r="Y320" s="55">
        <v>854180.5</v>
      </c>
      <c r="Z320" s="56">
        <f t="shared" si="68"/>
        <v>105889055.5</v>
      </c>
      <c r="AA320" s="53">
        <v>0</v>
      </c>
      <c r="AB320" s="49">
        <f t="shared" si="69"/>
        <v>0</v>
      </c>
      <c r="AC320" s="49">
        <v>-65284</v>
      </c>
      <c r="AD320" s="189">
        <v>0</v>
      </c>
      <c r="AE320" s="49">
        <f t="shared" si="74"/>
        <v>0</v>
      </c>
      <c r="AF320" s="47">
        <v>0</v>
      </c>
      <c r="AG320" s="47">
        <f t="shared" si="75"/>
        <v>0</v>
      </c>
      <c r="AH320" s="49">
        <v>0</v>
      </c>
      <c r="AI320" s="54">
        <f t="shared" si="76"/>
        <v>0</v>
      </c>
      <c r="AJ320" s="57"/>
      <c r="AK320" s="58">
        <f t="shared" si="77"/>
        <v>966375.37</v>
      </c>
      <c r="AL320" s="59" t="s">
        <v>1679</v>
      </c>
      <c r="AM320" s="56">
        <f t="shared" si="78"/>
        <v>966375.37</v>
      </c>
      <c r="AN320" s="56">
        <f t="shared" si="79"/>
        <v>0</v>
      </c>
    </row>
    <row r="321" spans="1:40" x14ac:dyDescent="0.2">
      <c r="A321" s="45" t="s">
        <v>1224</v>
      </c>
      <c r="B321" s="44" t="s">
        <v>276</v>
      </c>
      <c r="C321" s="46" t="s">
        <v>6</v>
      </c>
      <c r="D321" s="205" t="s">
        <v>40</v>
      </c>
      <c r="E321" s="48">
        <v>49851210</v>
      </c>
      <c r="F321" s="50">
        <v>0.46</v>
      </c>
      <c r="G321" s="50">
        <v>4.8499999999999996</v>
      </c>
      <c r="H321" s="50">
        <f t="shared" si="70"/>
        <v>5.31</v>
      </c>
      <c r="I321" s="50">
        <v>1.69</v>
      </c>
      <c r="J321" s="50">
        <v>7</v>
      </c>
      <c r="K321" s="51">
        <f t="shared" si="64"/>
        <v>264709.93</v>
      </c>
      <c r="L321" s="52"/>
      <c r="M321" s="49">
        <f t="shared" si="65"/>
        <v>49851210</v>
      </c>
      <c r="N321" s="53">
        <v>0</v>
      </c>
      <c r="O321" s="47">
        <f t="shared" si="66"/>
        <v>0</v>
      </c>
      <c r="P321" s="47">
        <v>391457</v>
      </c>
      <c r="Q321" s="53">
        <v>0</v>
      </c>
      <c r="R321" s="47">
        <f t="shared" si="71"/>
        <v>0</v>
      </c>
      <c r="S321" s="47">
        <v>0</v>
      </c>
      <c r="T321" s="47">
        <f t="shared" si="72"/>
        <v>0</v>
      </c>
      <c r="U321" s="47">
        <v>0</v>
      </c>
      <c r="V321" s="54">
        <f t="shared" si="73"/>
        <v>0</v>
      </c>
      <c r="W321" s="52"/>
      <c r="X321" s="49">
        <f t="shared" si="67"/>
        <v>49851210</v>
      </c>
      <c r="Y321" s="55">
        <v>1593730.625</v>
      </c>
      <c r="Z321" s="56">
        <f t="shared" si="68"/>
        <v>48257479.375</v>
      </c>
      <c r="AA321" s="53">
        <v>0</v>
      </c>
      <c r="AB321" s="49">
        <f t="shared" si="69"/>
        <v>0</v>
      </c>
      <c r="AC321" s="49">
        <v>391457</v>
      </c>
      <c r="AD321" s="189">
        <v>0</v>
      </c>
      <c r="AE321" s="49">
        <f t="shared" si="74"/>
        <v>0</v>
      </c>
      <c r="AF321" s="47">
        <v>0</v>
      </c>
      <c r="AG321" s="47">
        <f t="shared" si="75"/>
        <v>0</v>
      </c>
      <c r="AH321" s="49">
        <v>0</v>
      </c>
      <c r="AI321" s="54">
        <f t="shared" si="76"/>
        <v>0</v>
      </c>
      <c r="AJ321" s="57"/>
      <c r="AK321" s="58">
        <f t="shared" si="77"/>
        <v>264709.93</v>
      </c>
      <c r="AL321" s="59" t="s">
        <v>1679</v>
      </c>
      <c r="AM321" s="56">
        <f t="shared" si="78"/>
        <v>264709.93</v>
      </c>
      <c r="AN321" s="56">
        <f t="shared" si="79"/>
        <v>0</v>
      </c>
    </row>
    <row r="322" spans="1:40" x14ac:dyDescent="0.2">
      <c r="A322" s="45" t="s">
        <v>1225</v>
      </c>
      <c r="B322" s="44" t="s">
        <v>391</v>
      </c>
      <c r="C322" s="46" t="s">
        <v>6</v>
      </c>
      <c r="D322" s="205" t="s">
        <v>40</v>
      </c>
      <c r="E322" s="48">
        <v>5411450</v>
      </c>
      <c r="F322" s="50">
        <v>1.274</v>
      </c>
      <c r="G322" s="50">
        <v>5.726</v>
      </c>
      <c r="H322" s="50">
        <f t="shared" si="70"/>
        <v>7</v>
      </c>
      <c r="I322" s="50">
        <v>0</v>
      </c>
      <c r="J322" s="50">
        <v>7</v>
      </c>
      <c r="K322" s="51">
        <f t="shared" si="64"/>
        <v>37880.15</v>
      </c>
      <c r="L322" s="52"/>
      <c r="M322" s="49">
        <f t="shared" si="65"/>
        <v>5411450</v>
      </c>
      <c r="N322" s="53">
        <v>0</v>
      </c>
      <c r="O322" s="47">
        <f t="shared" si="66"/>
        <v>0</v>
      </c>
      <c r="P322" s="47">
        <v>-1652590</v>
      </c>
      <c r="Q322" s="53">
        <v>0</v>
      </c>
      <c r="R322" s="47">
        <f t="shared" si="71"/>
        <v>0</v>
      </c>
      <c r="S322" s="47">
        <v>0</v>
      </c>
      <c r="T322" s="47">
        <f t="shared" si="72"/>
        <v>0</v>
      </c>
      <c r="U322" s="47">
        <v>0</v>
      </c>
      <c r="V322" s="54">
        <f t="shared" si="73"/>
        <v>0</v>
      </c>
      <c r="W322" s="52"/>
      <c r="X322" s="49">
        <f t="shared" si="67"/>
        <v>5411450</v>
      </c>
      <c r="Y322" s="55">
        <v>0</v>
      </c>
      <c r="Z322" s="56">
        <f t="shared" si="68"/>
        <v>5411450</v>
      </c>
      <c r="AA322" s="53">
        <v>0</v>
      </c>
      <c r="AB322" s="49">
        <f t="shared" si="69"/>
        <v>0</v>
      </c>
      <c r="AC322" s="49">
        <v>-1652590</v>
      </c>
      <c r="AD322" s="189">
        <v>0</v>
      </c>
      <c r="AE322" s="49">
        <f t="shared" si="74"/>
        <v>0</v>
      </c>
      <c r="AF322" s="47">
        <v>0</v>
      </c>
      <c r="AG322" s="47">
        <f t="shared" si="75"/>
        <v>0</v>
      </c>
      <c r="AH322" s="49">
        <v>0</v>
      </c>
      <c r="AI322" s="54">
        <f t="shared" si="76"/>
        <v>0</v>
      </c>
      <c r="AJ322" s="57"/>
      <c r="AK322" s="58">
        <f t="shared" si="77"/>
        <v>37880.15</v>
      </c>
      <c r="AL322" s="59" t="s">
        <v>1679</v>
      </c>
      <c r="AM322" s="56">
        <f t="shared" si="78"/>
        <v>37880.15</v>
      </c>
      <c r="AN322" s="56">
        <f t="shared" si="79"/>
        <v>0</v>
      </c>
    </row>
    <row r="323" spans="1:40" x14ac:dyDescent="0.2">
      <c r="A323" s="45" t="s">
        <v>1226</v>
      </c>
      <c r="B323" s="44" t="s">
        <v>393</v>
      </c>
      <c r="C323" s="46" t="s">
        <v>6</v>
      </c>
      <c r="D323" s="205" t="s">
        <v>40</v>
      </c>
      <c r="E323" s="48">
        <v>3489500</v>
      </c>
      <c r="F323" s="50">
        <v>7.99</v>
      </c>
      <c r="G323" s="50">
        <v>0</v>
      </c>
      <c r="H323" s="50">
        <f t="shared" si="70"/>
        <v>7.99</v>
      </c>
      <c r="I323" s="50">
        <v>0</v>
      </c>
      <c r="J323" s="50">
        <v>7.99</v>
      </c>
      <c r="K323" s="51">
        <f t="shared" si="64"/>
        <v>27881.11</v>
      </c>
      <c r="L323" s="52"/>
      <c r="M323" s="49">
        <f t="shared" si="65"/>
        <v>3489500</v>
      </c>
      <c r="N323" s="53">
        <v>0</v>
      </c>
      <c r="O323" s="47">
        <f t="shared" si="66"/>
        <v>0</v>
      </c>
      <c r="P323" s="47">
        <v>447220</v>
      </c>
      <c r="Q323" s="53">
        <v>0</v>
      </c>
      <c r="R323" s="47">
        <f t="shared" si="71"/>
        <v>0</v>
      </c>
      <c r="S323" s="47">
        <v>0</v>
      </c>
      <c r="T323" s="47">
        <f t="shared" si="72"/>
        <v>0</v>
      </c>
      <c r="U323" s="47">
        <v>0</v>
      </c>
      <c r="V323" s="54">
        <f t="shared" si="73"/>
        <v>0</v>
      </c>
      <c r="W323" s="52"/>
      <c r="X323" s="49">
        <f t="shared" si="67"/>
        <v>3489500</v>
      </c>
      <c r="Y323" s="55">
        <v>0</v>
      </c>
      <c r="Z323" s="56">
        <f t="shared" si="68"/>
        <v>3489500</v>
      </c>
      <c r="AA323" s="53">
        <v>0</v>
      </c>
      <c r="AB323" s="49">
        <f t="shared" si="69"/>
        <v>0</v>
      </c>
      <c r="AC323" s="49">
        <v>447220</v>
      </c>
      <c r="AD323" s="189">
        <v>0</v>
      </c>
      <c r="AE323" s="49">
        <f t="shared" si="74"/>
        <v>0</v>
      </c>
      <c r="AF323" s="47">
        <v>0</v>
      </c>
      <c r="AG323" s="47">
        <f t="shared" si="75"/>
        <v>0</v>
      </c>
      <c r="AH323" s="49">
        <v>0</v>
      </c>
      <c r="AI323" s="54">
        <f t="shared" si="76"/>
        <v>0</v>
      </c>
      <c r="AJ323" s="57"/>
      <c r="AK323" s="58">
        <f t="shared" si="77"/>
        <v>27881.11</v>
      </c>
      <c r="AL323" s="59" t="s">
        <v>1679</v>
      </c>
      <c r="AM323" s="56">
        <f t="shared" si="78"/>
        <v>27881.11</v>
      </c>
      <c r="AN323" s="56">
        <f t="shared" si="79"/>
        <v>0</v>
      </c>
    </row>
    <row r="324" spans="1:40" x14ac:dyDescent="0.2">
      <c r="A324" s="45" t="s">
        <v>1227</v>
      </c>
      <c r="B324" s="44" t="s">
        <v>399</v>
      </c>
      <c r="C324" s="46" t="s">
        <v>6</v>
      </c>
      <c r="D324" s="205" t="s">
        <v>40</v>
      </c>
      <c r="E324" s="48">
        <v>89957117</v>
      </c>
      <c r="F324" s="50">
        <v>7</v>
      </c>
      <c r="G324" s="50">
        <v>0</v>
      </c>
      <c r="H324" s="50">
        <f t="shared" si="70"/>
        <v>7</v>
      </c>
      <c r="I324" s="50">
        <v>0</v>
      </c>
      <c r="J324" s="50">
        <v>7</v>
      </c>
      <c r="K324" s="51">
        <f t="shared" si="64"/>
        <v>629699.81999999995</v>
      </c>
      <c r="L324" s="52"/>
      <c r="M324" s="49">
        <f t="shared" si="65"/>
        <v>89957117</v>
      </c>
      <c r="N324" s="53">
        <v>0</v>
      </c>
      <c r="O324" s="47">
        <f t="shared" si="66"/>
        <v>0</v>
      </c>
      <c r="P324" s="47">
        <v>-1136375</v>
      </c>
      <c r="Q324" s="53">
        <v>0</v>
      </c>
      <c r="R324" s="47">
        <f t="shared" si="71"/>
        <v>0</v>
      </c>
      <c r="S324" s="47">
        <v>0</v>
      </c>
      <c r="T324" s="47">
        <f t="shared" si="72"/>
        <v>0</v>
      </c>
      <c r="U324" s="47">
        <v>0</v>
      </c>
      <c r="V324" s="54">
        <f t="shared" si="73"/>
        <v>0</v>
      </c>
      <c r="W324" s="52"/>
      <c r="X324" s="49">
        <f t="shared" si="67"/>
        <v>89957117</v>
      </c>
      <c r="Y324" s="55">
        <v>3350688.75</v>
      </c>
      <c r="Z324" s="56">
        <f t="shared" si="68"/>
        <v>86606428.25</v>
      </c>
      <c r="AA324" s="53">
        <v>0</v>
      </c>
      <c r="AB324" s="49">
        <f t="shared" si="69"/>
        <v>0</v>
      </c>
      <c r="AC324" s="49">
        <v>-1136375</v>
      </c>
      <c r="AD324" s="189">
        <v>0</v>
      </c>
      <c r="AE324" s="49">
        <f t="shared" si="74"/>
        <v>0</v>
      </c>
      <c r="AF324" s="47">
        <v>0</v>
      </c>
      <c r="AG324" s="47">
        <f t="shared" si="75"/>
        <v>0</v>
      </c>
      <c r="AH324" s="49">
        <v>0</v>
      </c>
      <c r="AI324" s="54">
        <f t="shared" si="76"/>
        <v>0</v>
      </c>
      <c r="AJ324" s="57"/>
      <c r="AK324" s="58">
        <f t="shared" si="77"/>
        <v>629699.81999999995</v>
      </c>
      <c r="AL324" s="59" t="s">
        <v>1679</v>
      </c>
      <c r="AM324" s="56">
        <f t="shared" si="78"/>
        <v>629699.81999999995</v>
      </c>
      <c r="AN324" s="56">
        <f t="shared" si="79"/>
        <v>0</v>
      </c>
    </row>
    <row r="325" spans="1:40" s="60" customFormat="1" x14ac:dyDescent="0.2">
      <c r="A325" s="45" t="s">
        <v>1228</v>
      </c>
      <c r="B325" s="44" t="s">
        <v>475</v>
      </c>
      <c r="C325" s="46" t="s">
        <v>6</v>
      </c>
      <c r="D325" s="205" t="s">
        <v>40</v>
      </c>
      <c r="E325" s="48">
        <v>21337579</v>
      </c>
      <c r="F325" s="50">
        <v>0</v>
      </c>
      <c r="G325" s="50">
        <v>11.8</v>
      </c>
      <c r="H325" s="50">
        <f t="shared" si="70"/>
        <v>11.8</v>
      </c>
      <c r="I325" s="50">
        <v>0</v>
      </c>
      <c r="J325" s="50">
        <v>11.8</v>
      </c>
      <c r="K325" s="51">
        <f t="shared" si="64"/>
        <v>251783.43</v>
      </c>
      <c r="L325" s="52"/>
      <c r="M325" s="49">
        <f t="shared" si="65"/>
        <v>21337579</v>
      </c>
      <c r="N325" s="53">
        <v>0</v>
      </c>
      <c r="O325" s="47">
        <f t="shared" si="66"/>
        <v>0</v>
      </c>
      <c r="P325" s="47">
        <v>232134</v>
      </c>
      <c r="Q325" s="53">
        <v>0</v>
      </c>
      <c r="R325" s="47">
        <f t="shared" si="71"/>
        <v>0</v>
      </c>
      <c r="S325" s="47">
        <v>0</v>
      </c>
      <c r="T325" s="47">
        <f t="shared" si="72"/>
        <v>0</v>
      </c>
      <c r="U325" s="47">
        <v>0</v>
      </c>
      <c r="V325" s="54">
        <f t="shared" si="73"/>
        <v>0</v>
      </c>
      <c r="W325" s="52"/>
      <c r="X325" s="49">
        <f t="shared" si="67"/>
        <v>21337579</v>
      </c>
      <c r="Y325" s="55">
        <v>140687.25</v>
      </c>
      <c r="Z325" s="56">
        <f t="shared" si="68"/>
        <v>21196891.75</v>
      </c>
      <c r="AA325" s="53">
        <v>0</v>
      </c>
      <c r="AB325" s="49">
        <f t="shared" si="69"/>
        <v>0</v>
      </c>
      <c r="AC325" s="49">
        <v>232134</v>
      </c>
      <c r="AD325" s="189">
        <v>0</v>
      </c>
      <c r="AE325" s="49">
        <f t="shared" si="74"/>
        <v>0</v>
      </c>
      <c r="AF325" s="47">
        <v>0</v>
      </c>
      <c r="AG325" s="47">
        <f t="shared" si="75"/>
        <v>0</v>
      </c>
      <c r="AH325" s="49">
        <v>0</v>
      </c>
      <c r="AI325" s="54">
        <f t="shared" si="76"/>
        <v>0</v>
      </c>
      <c r="AJ325" s="57"/>
      <c r="AK325" s="58">
        <f t="shared" si="77"/>
        <v>251783.43</v>
      </c>
      <c r="AL325" s="59" t="s">
        <v>1679</v>
      </c>
      <c r="AM325" s="56">
        <f t="shared" si="78"/>
        <v>251783.43</v>
      </c>
      <c r="AN325" s="56">
        <f t="shared" si="79"/>
        <v>0</v>
      </c>
    </row>
    <row r="326" spans="1:40" x14ac:dyDescent="0.2">
      <c r="A326" s="45" t="s">
        <v>1229</v>
      </c>
      <c r="B326" s="44" t="s">
        <v>486</v>
      </c>
      <c r="C326" s="46" t="s">
        <v>6</v>
      </c>
      <c r="D326" s="205" t="s">
        <v>40</v>
      </c>
      <c r="E326" s="48">
        <v>8898169</v>
      </c>
      <c r="F326" s="50">
        <v>7.36</v>
      </c>
      <c r="G326" s="50">
        <v>0</v>
      </c>
      <c r="H326" s="50">
        <f t="shared" si="70"/>
        <v>7.36</v>
      </c>
      <c r="I326" s="50">
        <v>0</v>
      </c>
      <c r="J326" s="50">
        <v>7.36</v>
      </c>
      <c r="K326" s="51">
        <f t="shared" ref="K326:K389" si="80">MAX(ROUND(E326*H326/1000,2),0)</f>
        <v>65490.52</v>
      </c>
      <c r="L326" s="52"/>
      <c r="M326" s="49">
        <f t="shared" ref="M326:M389" si="81">E326</f>
        <v>8898169</v>
      </c>
      <c r="N326" s="53">
        <v>0</v>
      </c>
      <c r="O326" s="47">
        <f t="shared" ref="O326:O389" si="82">ROUND(M326*N326/1000,2)</f>
        <v>0</v>
      </c>
      <c r="P326" s="47">
        <v>-60587</v>
      </c>
      <c r="Q326" s="53">
        <v>0</v>
      </c>
      <c r="R326" s="47">
        <f t="shared" si="71"/>
        <v>0</v>
      </c>
      <c r="S326" s="47">
        <v>0</v>
      </c>
      <c r="T326" s="47">
        <f t="shared" si="72"/>
        <v>0</v>
      </c>
      <c r="U326" s="47">
        <v>0</v>
      </c>
      <c r="V326" s="54">
        <f t="shared" si="73"/>
        <v>0</v>
      </c>
      <c r="W326" s="52"/>
      <c r="X326" s="49">
        <f t="shared" ref="X326:X389" si="83">E326</f>
        <v>8898169</v>
      </c>
      <c r="Y326" s="55">
        <v>2555069.5</v>
      </c>
      <c r="Z326" s="56">
        <f t="shared" ref="Z326:Z389" si="84">X326-Y326</f>
        <v>6343099.5</v>
      </c>
      <c r="AA326" s="53">
        <v>0</v>
      </c>
      <c r="AB326" s="49">
        <f t="shared" ref="AB326:AB389" si="85">ROUND(Z326*AA326/1000,2)</f>
        <v>0</v>
      </c>
      <c r="AC326" s="49">
        <v>-60587</v>
      </c>
      <c r="AD326" s="189">
        <v>0</v>
      </c>
      <c r="AE326" s="49">
        <f t="shared" si="74"/>
        <v>0</v>
      </c>
      <c r="AF326" s="47">
        <v>0</v>
      </c>
      <c r="AG326" s="47">
        <f t="shared" si="75"/>
        <v>0</v>
      </c>
      <c r="AH326" s="49">
        <v>0</v>
      </c>
      <c r="AI326" s="54">
        <f t="shared" si="76"/>
        <v>0</v>
      </c>
      <c r="AJ326" s="57"/>
      <c r="AK326" s="58">
        <f t="shared" si="77"/>
        <v>65490.52</v>
      </c>
      <c r="AL326" s="59" t="s">
        <v>1679</v>
      </c>
      <c r="AM326" s="56">
        <f t="shared" si="78"/>
        <v>65490.52</v>
      </c>
      <c r="AN326" s="56">
        <f t="shared" si="79"/>
        <v>0</v>
      </c>
    </row>
    <row r="327" spans="1:40" ht="25.5" x14ac:dyDescent="0.2">
      <c r="A327" s="45" t="s">
        <v>1230</v>
      </c>
      <c r="B327" s="44" t="s">
        <v>558</v>
      </c>
      <c r="C327" s="46" t="s">
        <v>6</v>
      </c>
      <c r="D327" s="205" t="s">
        <v>1219</v>
      </c>
      <c r="E327" s="48">
        <v>-3484645</v>
      </c>
      <c r="F327" s="50">
        <v>0</v>
      </c>
      <c r="G327" s="50">
        <v>0</v>
      </c>
      <c r="H327" s="50">
        <f t="shared" ref="H327:H390" si="86">F327+G327</f>
        <v>0</v>
      </c>
      <c r="I327" s="50">
        <v>0</v>
      </c>
      <c r="J327" s="50">
        <v>0</v>
      </c>
      <c r="K327" s="51">
        <f t="shared" si="80"/>
        <v>0</v>
      </c>
      <c r="L327" s="52"/>
      <c r="M327" s="49">
        <f t="shared" si="81"/>
        <v>-3484645</v>
      </c>
      <c r="N327" s="53">
        <v>0</v>
      </c>
      <c r="O327" s="47">
        <f t="shared" si="82"/>
        <v>0</v>
      </c>
      <c r="P327" s="47">
        <v>0</v>
      </c>
      <c r="Q327" s="53">
        <v>0</v>
      </c>
      <c r="R327" s="47">
        <f t="shared" ref="R327:R390" si="87">ROUND(P327*Q327/1000,2)</f>
        <v>0</v>
      </c>
      <c r="S327" s="47">
        <v>0</v>
      </c>
      <c r="T327" s="47">
        <f t="shared" ref="T327:T390" si="88">IF(-R327&gt;0,MAX(R327,-S327),R327)</f>
        <v>0</v>
      </c>
      <c r="U327" s="47">
        <v>0</v>
      </c>
      <c r="V327" s="54">
        <f t="shared" ref="V327:V390" si="89">MAX(ROUND(O327+T327-U327,2),0)</f>
        <v>0</v>
      </c>
      <c r="W327" s="52"/>
      <c r="X327" s="49">
        <f t="shared" si="83"/>
        <v>-3484645</v>
      </c>
      <c r="Y327" s="55">
        <v>0</v>
      </c>
      <c r="Z327" s="56">
        <f t="shared" si="84"/>
        <v>-3484645</v>
      </c>
      <c r="AA327" s="53">
        <v>0</v>
      </c>
      <c r="AB327" s="49">
        <f t="shared" si="85"/>
        <v>0</v>
      </c>
      <c r="AC327" s="49">
        <v>0</v>
      </c>
      <c r="AD327" s="189">
        <v>0</v>
      </c>
      <c r="AE327" s="49">
        <f t="shared" ref="AE327:AE390" si="90">ROUND(AC327*AD327/1000,2)</f>
        <v>0</v>
      </c>
      <c r="AF327" s="47">
        <v>0</v>
      </c>
      <c r="AG327" s="47">
        <f t="shared" ref="AG327:AG390" si="91">IF(-AE327&gt;0,MAX(AE327,-AF327),AE327)</f>
        <v>0</v>
      </c>
      <c r="AH327" s="49">
        <v>0</v>
      </c>
      <c r="AI327" s="54">
        <f t="shared" ref="AI327:AI390" si="92">MAX(ROUND(AB327+AG327-AH327,2),0)</f>
        <v>0</v>
      </c>
      <c r="AJ327" s="57"/>
      <c r="AK327" s="58">
        <f t="shared" ref="AK327:AK390" si="93">AI327+V327+K327</f>
        <v>0</v>
      </c>
      <c r="AL327" s="59" t="s">
        <v>1573</v>
      </c>
      <c r="AM327" s="56">
        <f t="shared" ref="AM327:AM390" si="94">IF($AL327="Summer", $AK327, 0)</f>
        <v>0</v>
      </c>
      <c r="AN327" s="56">
        <f t="shared" ref="AN327:AN390" si="95">IF($AL327="Winter", $AK327, 0)</f>
        <v>0</v>
      </c>
    </row>
    <row r="328" spans="1:40" ht="25.5" x14ac:dyDescent="0.2">
      <c r="A328" s="45" t="s">
        <v>1231</v>
      </c>
      <c r="B328" s="44" t="s">
        <v>565</v>
      </c>
      <c r="C328" s="46" t="s">
        <v>6</v>
      </c>
      <c r="D328" s="205" t="s">
        <v>1232</v>
      </c>
      <c r="E328" s="48">
        <v>56833377</v>
      </c>
      <c r="F328" s="50">
        <v>1</v>
      </c>
      <c r="G328" s="50">
        <v>1.56</v>
      </c>
      <c r="H328" s="50">
        <f t="shared" si="86"/>
        <v>2.56</v>
      </c>
      <c r="I328" s="50">
        <v>2.19</v>
      </c>
      <c r="J328" s="50">
        <v>4.75</v>
      </c>
      <c r="K328" s="51">
        <f t="shared" si="80"/>
        <v>145493.45000000001</v>
      </c>
      <c r="L328" s="52"/>
      <c r="M328" s="49">
        <f t="shared" si="81"/>
        <v>56833377</v>
      </c>
      <c r="N328" s="53">
        <v>0</v>
      </c>
      <c r="O328" s="47">
        <f t="shared" si="82"/>
        <v>0</v>
      </c>
      <c r="P328" s="47">
        <v>-1743703</v>
      </c>
      <c r="Q328" s="53">
        <v>1.2439</v>
      </c>
      <c r="R328" s="47">
        <f t="shared" si="87"/>
        <v>-2168.9899999999998</v>
      </c>
      <c r="S328" s="47">
        <v>73547.61</v>
      </c>
      <c r="T328" s="47">
        <f t="shared" si="88"/>
        <v>-2168.9899999999998</v>
      </c>
      <c r="U328" s="47">
        <v>0</v>
      </c>
      <c r="V328" s="54">
        <f t="shared" si="89"/>
        <v>0</v>
      </c>
      <c r="W328" s="52"/>
      <c r="X328" s="49">
        <f t="shared" si="83"/>
        <v>56833377</v>
      </c>
      <c r="Y328" s="55">
        <v>3385195</v>
      </c>
      <c r="Z328" s="56">
        <f t="shared" si="84"/>
        <v>53448182</v>
      </c>
      <c r="AA328" s="53">
        <v>0</v>
      </c>
      <c r="AB328" s="49">
        <f t="shared" si="85"/>
        <v>0</v>
      </c>
      <c r="AC328" s="49">
        <v>-1743703</v>
      </c>
      <c r="AD328" s="189">
        <v>0</v>
      </c>
      <c r="AE328" s="49">
        <f t="shared" si="90"/>
        <v>0</v>
      </c>
      <c r="AF328" s="47">
        <v>0</v>
      </c>
      <c r="AG328" s="47">
        <f t="shared" si="91"/>
        <v>0</v>
      </c>
      <c r="AH328" s="49">
        <v>0</v>
      </c>
      <c r="AI328" s="54">
        <f t="shared" si="92"/>
        <v>0</v>
      </c>
      <c r="AJ328" s="57"/>
      <c r="AK328" s="58">
        <f t="shared" si="93"/>
        <v>145493.45000000001</v>
      </c>
      <c r="AL328" s="59" t="s">
        <v>1679</v>
      </c>
      <c r="AM328" s="56">
        <f t="shared" si="94"/>
        <v>145493.45000000001</v>
      </c>
      <c r="AN328" s="56">
        <f t="shared" si="95"/>
        <v>0</v>
      </c>
    </row>
    <row r="329" spans="1:40" x14ac:dyDescent="0.2">
      <c r="A329" s="45" t="s">
        <v>1233</v>
      </c>
      <c r="B329" s="44" t="s">
        <v>590</v>
      </c>
      <c r="C329" s="46" t="s">
        <v>6</v>
      </c>
      <c r="D329" s="205" t="s">
        <v>40</v>
      </c>
      <c r="E329" s="48">
        <v>5079270</v>
      </c>
      <c r="F329" s="50">
        <v>1.17</v>
      </c>
      <c r="G329" s="50">
        <v>5.37</v>
      </c>
      <c r="H329" s="50">
        <f t="shared" si="86"/>
        <v>6.54</v>
      </c>
      <c r="I329" s="50">
        <v>0.46</v>
      </c>
      <c r="J329" s="50">
        <v>7</v>
      </c>
      <c r="K329" s="51">
        <f t="shared" si="80"/>
        <v>33218.43</v>
      </c>
      <c r="L329" s="52"/>
      <c r="M329" s="49">
        <f t="shared" si="81"/>
        <v>5079270</v>
      </c>
      <c r="N329" s="53">
        <v>0</v>
      </c>
      <c r="O329" s="47">
        <f t="shared" si="82"/>
        <v>0</v>
      </c>
      <c r="P329" s="47">
        <v>365829</v>
      </c>
      <c r="Q329" s="53">
        <v>0</v>
      </c>
      <c r="R329" s="47">
        <f t="shared" si="87"/>
        <v>0</v>
      </c>
      <c r="S329" s="47">
        <v>0</v>
      </c>
      <c r="T329" s="47">
        <f t="shared" si="88"/>
        <v>0</v>
      </c>
      <c r="U329" s="47">
        <v>0</v>
      </c>
      <c r="V329" s="54">
        <f t="shared" si="89"/>
        <v>0</v>
      </c>
      <c r="W329" s="52"/>
      <c r="X329" s="49">
        <f t="shared" si="83"/>
        <v>5079270</v>
      </c>
      <c r="Y329" s="55">
        <v>0</v>
      </c>
      <c r="Z329" s="56">
        <f t="shared" si="84"/>
        <v>5079270</v>
      </c>
      <c r="AA329" s="53">
        <v>0</v>
      </c>
      <c r="AB329" s="49">
        <f t="shared" si="85"/>
        <v>0</v>
      </c>
      <c r="AC329" s="49">
        <v>365829</v>
      </c>
      <c r="AD329" s="189">
        <v>0</v>
      </c>
      <c r="AE329" s="49">
        <f t="shared" si="90"/>
        <v>0</v>
      </c>
      <c r="AF329" s="47">
        <v>0</v>
      </c>
      <c r="AG329" s="47">
        <f t="shared" si="91"/>
        <v>0</v>
      </c>
      <c r="AH329" s="49">
        <v>0</v>
      </c>
      <c r="AI329" s="54">
        <f t="shared" si="92"/>
        <v>0</v>
      </c>
      <c r="AJ329" s="57"/>
      <c r="AK329" s="58">
        <f t="shared" si="93"/>
        <v>33218.43</v>
      </c>
      <c r="AL329" s="59" t="s">
        <v>1679</v>
      </c>
      <c r="AM329" s="56">
        <f t="shared" si="94"/>
        <v>33218.43</v>
      </c>
      <c r="AN329" s="56">
        <f t="shared" si="95"/>
        <v>0</v>
      </c>
    </row>
    <row r="330" spans="1:40" x14ac:dyDescent="0.2">
      <c r="A330" s="45" t="s">
        <v>1234</v>
      </c>
      <c r="B330" s="44" t="s">
        <v>631</v>
      </c>
      <c r="C330" s="46" t="s">
        <v>6</v>
      </c>
      <c r="D330" s="205" t="s">
        <v>40</v>
      </c>
      <c r="E330" s="48">
        <v>234084301</v>
      </c>
      <c r="F330" s="50">
        <v>3.85</v>
      </c>
      <c r="G330" s="50">
        <v>0</v>
      </c>
      <c r="H330" s="50">
        <f t="shared" si="86"/>
        <v>3.85</v>
      </c>
      <c r="I330" s="50">
        <v>0</v>
      </c>
      <c r="J330" s="50">
        <v>3.85</v>
      </c>
      <c r="K330" s="51">
        <f t="shared" si="80"/>
        <v>901224.56</v>
      </c>
      <c r="L330" s="52"/>
      <c r="M330" s="49">
        <f t="shared" si="81"/>
        <v>234084301</v>
      </c>
      <c r="N330" s="53">
        <v>0</v>
      </c>
      <c r="O330" s="47">
        <f t="shared" si="82"/>
        <v>0</v>
      </c>
      <c r="P330" s="47">
        <v>4003673</v>
      </c>
      <c r="Q330" s="53">
        <v>0</v>
      </c>
      <c r="R330" s="47">
        <f t="shared" si="87"/>
        <v>0</v>
      </c>
      <c r="S330" s="47">
        <v>0</v>
      </c>
      <c r="T330" s="47">
        <f t="shared" si="88"/>
        <v>0</v>
      </c>
      <c r="U330" s="47">
        <v>0</v>
      </c>
      <c r="V330" s="54">
        <f t="shared" si="89"/>
        <v>0</v>
      </c>
      <c r="W330" s="52"/>
      <c r="X330" s="49">
        <f t="shared" si="83"/>
        <v>234084301</v>
      </c>
      <c r="Y330" s="55">
        <v>3150137.5</v>
      </c>
      <c r="Z330" s="56">
        <f t="shared" si="84"/>
        <v>230934163.5</v>
      </c>
      <c r="AA330" s="53">
        <v>0</v>
      </c>
      <c r="AB330" s="49">
        <f t="shared" si="85"/>
        <v>0</v>
      </c>
      <c r="AC330" s="49">
        <v>4003673</v>
      </c>
      <c r="AD330" s="189">
        <v>0</v>
      </c>
      <c r="AE330" s="49">
        <f t="shared" si="90"/>
        <v>0</v>
      </c>
      <c r="AF330" s="47">
        <v>0</v>
      </c>
      <c r="AG330" s="47">
        <f t="shared" si="91"/>
        <v>0</v>
      </c>
      <c r="AH330" s="49">
        <v>0</v>
      </c>
      <c r="AI330" s="54">
        <f t="shared" si="92"/>
        <v>0</v>
      </c>
      <c r="AJ330" s="57"/>
      <c r="AK330" s="58">
        <f t="shared" si="93"/>
        <v>901224.56</v>
      </c>
      <c r="AL330" s="59" t="s">
        <v>1679</v>
      </c>
      <c r="AM330" s="56">
        <f t="shared" si="94"/>
        <v>901224.56</v>
      </c>
      <c r="AN330" s="56">
        <f t="shared" si="95"/>
        <v>0</v>
      </c>
    </row>
    <row r="331" spans="1:40" x14ac:dyDescent="0.2">
      <c r="A331" s="45" t="s">
        <v>1235</v>
      </c>
      <c r="B331" s="44" t="s">
        <v>634</v>
      </c>
      <c r="C331" s="46" t="s">
        <v>6</v>
      </c>
      <c r="D331" s="205" t="s">
        <v>40</v>
      </c>
      <c r="E331" s="48">
        <v>33558873</v>
      </c>
      <c r="F331" s="50">
        <v>10.75</v>
      </c>
      <c r="G331" s="50">
        <v>0</v>
      </c>
      <c r="H331" s="50">
        <f t="shared" si="86"/>
        <v>10.75</v>
      </c>
      <c r="I331" s="50">
        <v>0</v>
      </c>
      <c r="J331" s="50">
        <v>10.75</v>
      </c>
      <c r="K331" s="51">
        <f t="shared" si="80"/>
        <v>360757.88</v>
      </c>
      <c r="L331" s="52"/>
      <c r="M331" s="49">
        <f t="shared" si="81"/>
        <v>33558873</v>
      </c>
      <c r="N331" s="53">
        <v>0</v>
      </c>
      <c r="O331" s="47">
        <f t="shared" si="82"/>
        <v>0</v>
      </c>
      <c r="P331" s="47">
        <v>607144</v>
      </c>
      <c r="Q331" s="53">
        <v>0</v>
      </c>
      <c r="R331" s="47">
        <f t="shared" si="87"/>
        <v>0</v>
      </c>
      <c r="S331" s="47">
        <v>0</v>
      </c>
      <c r="T331" s="47">
        <f t="shared" si="88"/>
        <v>0</v>
      </c>
      <c r="U331" s="47">
        <v>0</v>
      </c>
      <c r="V331" s="54">
        <f t="shared" si="89"/>
        <v>0</v>
      </c>
      <c r="W331" s="52"/>
      <c r="X331" s="49">
        <f t="shared" si="83"/>
        <v>33558873</v>
      </c>
      <c r="Y331" s="55">
        <v>64738</v>
      </c>
      <c r="Z331" s="56">
        <f t="shared" si="84"/>
        <v>33494135</v>
      </c>
      <c r="AA331" s="53">
        <v>0</v>
      </c>
      <c r="AB331" s="49">
        <f t="shared" si="85"/>
        <v>0</v>
      </c>
      <c r="AC331" s="49">
        <v>607144</v>
      </c>
      <c r="AD331" s="189">
        <v>0</v>
      </c>
      <c r="AE331" s="49">
        <f t="shared" si="90"/>
        <v>0</v>
      </c>
      <c r="AF331" s="47">
        <v>0</v>
      </c>
      <c r="AG331" s="47">
        <f t="shared" si="91"/>
        <v>0</v>
      </c>
      <c r="AH331" s="49">
        <v>0</v>
      </c>
      <c r="AI331" s="54">
        <f t="shared" si="92"/>
        <v>0</v>
      </c>
      <c r="AJ331" s="57"/>
      <c r="AK331" s="58">
        <f t="shared" si="93"/>
        <v>360757.88</v>
      </c>
      <c r="AL331" s="59" t="s">
        <v>1679</v>
      </c>
      <c r="AM331" s="56">
        <f t="shared" si="94"/>
        <v>360757.88</v>
      </c>
      <c r="AN331" s="56">
        <f t="shared" si="95"/>
        <v>0</v>
      </c>
    </row>
    <row r="332" spans="1:40" ht="25.5" x14ac:dyDescent="0.2">
      <c r="A332" s="45" t="s">
        <v>1236</v>
      </c>
      <c r="B332" s="44" t="s">
        <v>645</v>
      </c>
      <c r="C332" s="46" t="s">
        <v>6</v>
      </c>
      <c r="D332" s="205" t="s">
        <v>1232</v>
      </c>
      <c r="E332" s="48">
        <v>234016206</v>
      </c>
      <c r="F332" s="50">
        <v>2.08</v>
      </c>
      <c r="G332" s="50">
        <v>2.58</v>
      </c>
      <c r="H332" s="50">
        <f t="shared" si="86"/>
        <v>4.66</v>
      </c>
      <c r="I332" s="50">
        <v>0.12</v>
      </c>
      <c r="J332" s="50">
        <v>4.78</v>
      </c>
      <c r="K332" s="51">
        <f t="shared" si="80"/>
        <v>1090515.52</v>
      </c>
      <c r="L332" s="52"/>
      <c r="M332" s="49">
        <f t="shared" si="81"/>
        <v>234016206</v>
      </c>
      <c r="N332" s="53">
        <v>0</v>
      </c>
      <c r="O332" s="47">
        <f t="shared" si="82"/>
        <v>0</v>
      </c>
      <c r="P332" s="47">
        <v>7415790</v>
      </c>
      <c r="Q332" s="53">
        <v>0</v>
      </c>
      <c r="R332" s="47">
        <f t="shared" si="87"/>
        <v>0</v>
      </c>
      <c r="S332" s="47">
        <v>0</v>
      </c>
      <c r="T332" s="47">
        <f t="shared" si="88"/>
        <v>0</v>
      </c>
      <c r="U332" s="47">
        <v>0</v>
      </c>
      <c r="V332" s="54">
        <f t="shared" si="89"/>
        <v>0</v>
      </c>
      <c r="W332" s="52"/>
      <c r="X332" s="49">
        <f t="shared" si="83"/>
        <v>234016206</v>
      </c>
      <c r="Y332" s="55">
        <v>7379513.25</v>
      </c>
      <c r="Z332" s="56">
        <f t="shared" si="84"/>
        <v>226636692.75</v>
      </c>
      <c r="AA332" s="53">
        <v>0</v>
      </c>
      <c r="AB332" s="49">
        <f t="shared" si="85"/>
        <v>0</v>
      </c>
      <c r="AC332" s="49">
        <v>7415790</v>
      </c>
      <c r="AD332" s="189">
        <v>0</v>
      </c>
      <c r="AE332" s="49">
        <f t="shared" si="90"/>
        <v>0</v>
      </c>
      <c r="AF332" s="47">
        <v>0</v>
      </c>
      <c r="AG332" s="47">
        <f t="shared" si="91"/>
        <v>0</v>
      </c>
      <c r="AH332" s="49">
        <v>0</v>
      </c>
      <c r="AI332" s="54">
        <f t="shared" si="92"/>
        <v>0</v>
      </c>
      <c r="AJ332" s="57"/>
      <c r="AK332" s="58">
        <f t="shared" si="93"/>
        <v>1090515.52</v>
      </c>
      <c r="AL332" s="59" t="s">
        <v>1679</v>
      </c>
      <c r="AM332" s="56">
        <f t="shared" si="94"/>
        <v>1090515.52</v>
      </c>
      <c r="AN332" s="56">
        <f t="shared" si="95"/>
        <v>0</v>
      </c>
    </row>
    <row r="333" spans="1:40" x14ac:dyDescent="0.2">
      <c r="A333" s="45" t="s">
        <v>1237</v>
      </c>
      <c r="B333" s="44" t="s">
        <v>646</v>
      </c>
      <c r="C333" s="46" t="s">
        <v>6</v>
      </c>
      <c r="D333" s="205" t="s">
        <v>40</v>
      </c>
      <c r="E333" s="48">
        <v>14441714</v>
      </c>
      <c r="F333" s="50">
        <v>0</v>
      </c>
      <c r="G333" s="50">
        <v>6.64</v>
      </c>
      <c r="H333" s="50">
        <f t="shared" si="86"/>
        <v>6.64</v>
      </c>
      <c r="I333" s="50">
        <v>0</v>
      </c>
      <c r="J333" s="50">
        <v>6.64</v>
      </c>
      <c r="K333" s="51">
        <f t="shared" si="80"/>
        <v>95892.98</v>
      </c>
      <c r="L333" s="52"/>
      <c r="M333" s="49">
        <f t="shared" si="81"/>
        <v>14441714</v>
      </c>
      <c r="N333" s="53">
        <v>0</v>
      </c>
      <c r="O333" s="47">
        <f t="shared" si="82"/>
        <v>0</v>
      </c>
      <c r="P333" s="47">
        <v>-242450</v>
      </c>
      <c r="Q333" s="53">
        <v>0</v>
      </c>
      <c r="R333" s="47">
        <f t="shared" si="87"/>
        <v>0</v>
      </c>
      <c r="S333" s="47">
        <v>0</v>
      </c>
      <c r="T333" s="47">
        <f t="shared" si="88"/>
        <v>0</v>
      </c>
      <c r="U333" s="47">
        <v>0</v>
      </c>
      <c r="V333" s="54">
        <f t="shared" si="89"/>
        <v>0</v>
      </c>
      <c r="W333" s="52"/>
      <c r="X333" s="49">
        <f t="shared" si="83"/>
        <v>14441714</v>
      </c>
      <c r="Y333" s="55">
        <v>3449471.5</v>
      </c>
      <c r="Z333" s="56">
        <f t="shared" si="84"/>
        <v>10992242.5</v>
      </c>
      <c r="AA333" s="53">
        <v>0</v>
      </c>
      <c r="AB333" s="49">
        <f t="shared" si="85"/>
        <v>0</v>
      </c>
      <c r="AC333" s="49">
        <v>-242450</v>
      </c>
      <c r="AD333" s="189">
        <v>0</v>
      </c>
      <c r="AE333" s="49">
        <f t="shared" si="90"/>
        <v>0</v>
      </c>
      <c r="AF333" s="47">
        <v>0</v>
      </c>
      <c r="AG333" s="47">
        <f t="shared" si="91"/>
        <v>0</v>
      </c>
      <c r="AH333" s="49">
        <v>0</v>
      </c>
      <c r="AI333" s="54">
        <f t="shared" si="92"/>
        <v>0</v>
      </c>
      <c r="AJ333" s="57"/>
      <c r="AK333" s="58">
        <f t="shared" si="93"/>
        <v>95892.98</v>
      </c>
      <c r="AL333" s="59" t="s">
        <v>1679</v>
      </c>
      <c r="AM333" s="56">
        <f t="shared" si="94"/>
        <v>95892.98</v>
      </c>
      <c r="AN333" s="56">
        <f t="shared" si="95"/>
        <v>0</v>
      </c>
    </row>
    <row r="334" spans="1:40" ht="25.5" x14ac:dyDescent="0.2">
      <c r="A334" s="45" t="s">
        <v>757</v>
      </c>
      <c r="B334" s="44" t="s">
        <v>426</v>
      </c>
      <c r="C334" s="46" t="s">
        <v>29</v>
      </c>
      <c r="D334" s="205" t="s">
        <v>758</v>
      </c>
      <c r="E334" s="48">
        <v>36513695</v>
      </c>
      <c r="F334" s="50">
        <v>0</v>
      </c>
      <c r="G334" s="50">
        <v>0</v>
      </c>
      <c r="H334" s="50">
        <f t="shared" si="86"/>
        <v>0</v>
      </c>
      <c r="I334" s="50">
        <v>0</v>
      </c>
      <c r="J334" s="50">
        <v>0</v>
      </c>
      <c r="K334" s="51">
        <f t="shared" si="80"/>
        <v>0</v>
      </c>
      <c r="L334" s="52"/>
      <c r="M334" s="49">
        <f t="shared" si="81"/>
        <v>36513695</v>
      </c>
      <c r="N334" s="53">
        <v>0</v>
      </c>
      <c r="O334" s="47">
        <f t="shared" si="82"/>
        <v>0</v>
      </c>
      <c r="P334" s="47">
        <v>888550</v>
      </c>
      <c r="Q334" s="53">
        <v>0</v>
      </c>
      <c r="R334" s="47">
        <f t="shared" si="87"/>
        <v>0</v>
      </c>
      <c r="S334" s="47">
        <v>0</v>
      </c>
      <c r="T334" s="47">
        <f t="shared" si="88"/>
        <v>0</v>
      </c>
      <c r="U334" s="47">
        <v>0</v>
      </c>
      <c r="V334" s="54">
        <f t="shared" si="89"/>
        <v>0</v>
      </c>
      <c r="W334" s="52"/>
      <c r="X334" s="49">
        <f t="shared" si="83"/>
        <v>36513695</v>
      </c>
      <c r="Y334" s="55">
        <v>0</v>
      </c>
      <c r="Z334" s="56">
        <f t="shared" si="84"/>
        <v>36513695</v>
      </c>
      <c r="AA334" s="53">
        <v>0</v>
      </c>
      <c r="AB334" s="49">
        <f t="shared" si="85"/>
        <v>0</v>
      </c>
      <c r="AC334" s="49">
        <v>888550</v>
      </c>
      <c r="AD334" s="189">
        <v>0</v>
      </c>
      <c r="AE334" s="49">
        <f t="shared" si="90"/>
        <v>0</v>
      </c>
      <c r="AF334" s="47">
        <v>0</v>
      </c>
      <c r="AG334" s="47">
        <f t="shared" si="91"/>
        <v>0</v>
      </c>
      <c r="AH334" s="49">
        <v>0</v>
      </c>
      <c r="AI334" s="54">
        <f t="shared" si="92"/>
        <v>0</v>
      </c>
      <c r="AJ334" s="57"/>
      <c r="AK334" s="58">
        <f t="shared" si="93"/>
        <v>0</v>
      </c>
      <c r="AL334" s="59" t="s">
        <v>1573</v>
      </c>
      <c r="AM334" s="56">
        <f t="shared" si="94"/>
        <v>0</v>
      </c>
      <c r="AN334" s="56">
        <f t="shared" si="95"/>
        <v>0</v>
      </c>
    </row>
    <row r="335" spans="1:40" x14ac:dyDescent="0.2">
      <c r="A335" s="45" t="s">
        <v>1238</v>
      </c>
      <c r="B335" s="44" t="s">
        <v>88</v>
      </c>
      <c r="C335" s="46" t="s">
        <v>6</v>
      </c>
      <c r="D335" s="205" t="s">
        <v>87</v>
      </c>
      <c r="E335" s="48">
        <v>885100</v>
      </c>
      <c r="F335" s="50">
        <v>4.2</v>
      </c>
      <c r="G335" s="50">
        <v>0</v>
      </c>
      <c r="H335" s="50">
        <f t="shared" si="86"/>
        <v>4.2</v>
      </c>
      <c r="I335" s="50">
        <v>0</v>
      </c>
      <c r="J335" s="50">
        <v>4.2</v>
      </c>
      <c r="K335" s="51">
        <f t="shared" si="80"/>
        <v>3717.42</v>
      </c>
      <c r="L335" s="52"/>
      <c r="M335" s="49">
        <f t="shared" si="81"/>
        <v>885100</v>
      </c>
      <c r="N335" s="53">
        <v>0</v>
      </c>
      <c r="O335" s="47">
        <f t="shared" si="82"/>
        <v>0</v>
      </c>
      <c r="P335" s="47">
        <v>1000</v>
      </c>
      <c r="Q335" s="53">
        <v>0</v>
      </c>
      <c r="R335" s="47">
        <f t="shared" si="87"/>
        <v>0</v>
      </c>
      <c r="S335" s="47">
        <v>0</v>
      </c>
      <c r="T335" s="47">
        <f t="shared" si="88"/>
        <v>0</v>
      </c>
      <c r="U335" s="47">
        <v>0</v>
      </c>
      <c r="V335" s="54">
        <f t="shared" si="89"/>
        <v>0</v>
      </c>
      <c r="W335" s="52"/>
      <c r="X335" s="49">
        <f t="shared" si="83"/>
        <v>885100</v>
      </c>
      <c r="Y335" s="55">
        <v>0</v>
      </c>
      <c r="Z335" s="56">
        <f t="shared" si="84"/>
        <v>885100</v>
      </c>
      <c r="AA335" s="53">
        <v>0</v>
      </c>
      <c r="AB335" s="49">
        <f t="shared" si="85"/>
        <v>0</v>
      </c>
      <c r="AC335" s="49">
        <v>1000</v>
      </c>
      <c r="AD335" s="189">
        <v>0</v>
      </c>
      <c r="AE335" s="49">
        <f t="shared" si="90"/>
        <v>0</v>
      </c>
      <c r="AF335" s="47">
        <v>0</v>
      </c>
      <c r="AG335" s="47">
        <f t="shared" si="91"/>
        <v>0</v>
      </c>
      <c r="AH335" s="49">
        <v>0</v>
      </c>
      <c r="AI335" s="54">
        <f t="shared" si="92"/>
        <v>0</v>
      </c>
      <c r="AJ335" s="57"/>
      <c r="AK335" s="58">
        <f t="shared" si="93"/>
        <v>3717.42</v>
      </c>
      <c r="AL335" s="59" t="s">
        <v>1679</v>
      </c>
      <c r="AM335" s="56">
        <f t="shared" si="94"/>
        <v>3717.42</v>
      </c>
      <c r="AN335" s="56">
        <f t="shared" si="95"/>
        <v>0</v>
      </c>
    </row>
    <row r="336" spans="1:40" ht="25.5" x14ac:dyDescent="0.2">
      <c r="A336" s="45" t="s">
        <v>1239</v>
      </c>
      <c r="B336" s="44" t="s">
        <v>373</v>
      </c>
      <c r="C336" s="46" t="s">
        <v>6</v>
      </c>
      <c r="D336" s="205" t="s">
        <v>758</v>
      </c>
      <c r="E336" s="48">
        <v>523500</v>
      </c>
      <c r="F336" s="50">
        <v>4.1500000000000004</v>
      </c>
      <c r="G336" s="50">
        <v>0</v>
      </c>
      <c r="H336" s="50">
        <f t="shared" si="86"/>
        <v>4.1500000000000004</v>
      </c>
      <c r="I336" s="50">
        <v>0</v>
      </c>
      <c r="J336" s="50">
        <v>4.1500000000000004</v>
      </c>
      <c r="K336" s="51">
        <f t="shared" si="80"/>
        <v>2172.5300000000002</v>
      </c>
      <c r="L336" s="52"/>
      <c r="M336" s="49">
        <f t="shared" si="81"/>
        <v>523500</v>
      </c>
      <c r="N336" s="53">
        <v>0</v>
      </c>
      <c r="O336" s="47">
        <f t="shared" si="82"/>
        <v>0</v>
      </c>
      <c r="P336" s="47">
        <v>22300</v>
      </c>
      <c r="Q336" s="53">
        <v>0</v>
      </c>
      <c r="R336" s="47">
        <f t="shared" si="87"/>
        <v>0</v>
      </c>
      <c r="S336" s="47">
        <v>0</v>
      </c>
      <c r="T336" s="47">
        <f t="shared" si="88"/>
        <v>0</v>
      </c>
      <c r="U336" s="47">
        <v>0</v>
      </c>
      <c r="V336" s="54">
        <f t="shared" si="89"/>
        <v>0</v>
      </c>
      <c r="W336" s="52"/>
      <c r="X336" s="49">
        <f t="shared" si="83"/>
        <v>523500</v>
      </c>
      <c r="Y336" s="55">
        <v>0</v>
      </c>
      <c r="Z336" s="56">
        <f t="shared" si="84"/>
        <v>523500</v>
      </c>
      <c r="AA336" s="53">
        <v>0</v>
      </c>
      <c r="AB336" s="49">
        <f t="shared" si="85"/>
        <v>0</v>
      </c>
      <c r="AC336" s="49">
        <v>22300</v>
      </c>
      <c r="AD336" s="189">
        <v>0</v>
      </c>
      <c r="AE336" s="49">
        <f t="shared" si="90"/>
        <v>0</v>
      </c>
      <c r="AF336" s="47">
        <v>0</v>
      </c>
      <c r="AG336" s="47">
        <f t="shared" si="91"/>
        <v>0</v>
      </c>
      <c r="AH336" s="49">
        <v>0</v>
      </c>
      <c r="AI336" s="54">
        <f t="shared" si="92"/>
        <v>0</v>
      </c>
      <c r="AJ336" s="57"/>
      <c r="AK336" s="58">
        <f t="shared" si="93"/>
        <v>2172.5300000000002</v>
      </c>
      <c r="AL336" s="59" t="s">
        <v>1680</v>
      </c>
      <c r="AM336" s="56">
        <f t="shared" si="94"/>
        <v>0</v>
      </c>
      <c r="AN336" s="56">
        <f t="shared" si="95"/>
        <v>2172.5300000000002</v>
      </c>
    </row>
    <row r="337" spans="1:40" x14ac:dyDescent="0.2">
      <c r="A337" s="45" t="s">
        <v>1240</v>
      </c>
      <c r="B337" s="44" t="s">
        <v>511</v>
      </c>
      <c r="C337" s="46" t="s">
        <v>6</v>
      </c>
      <c r="D337" s="205" t="s">
        <v>87</v>
      </c>
      <c r="E337" s="48">
        <v>243545</v>
      </c>
      <c r="F337" s="50">
        <v>3.28</v>
      </c>
      <c r="G337" s="50">
        <v>0</v>
      </c>
      <c r="H337" s="50">
        <f t="shared" si="86"/>
        <v>3.28</v>
      </c>
      <c r="I337" s="50">
        <v>0.8</v>
      </c>
      <c r="J337" s="50">
        <v>4.08</v>
      </c>
      <c r="K337" s="51">
        <f t="shared" si="80"/>
        <v>798.83</v>
      </c>
      <c r="L337" s="52"/>
      <c r="M337" s="49">
        <f t="shared" si="81"/>
        <v>243545</v>
      </c>
      <c r="N337" s="53">
        <v>0</v>
      </c>
      <c r="O337" s="47">
        <f t="shared" si="82"/>
        <v>0</v>
      </c>
      <c r="P337" s="47">
        <v>-351200</v>
      </c>
      <c r="Q337" s="53">
        <v>0</v>
      </c>
      <c r="R337" s="47">
        <f t="shared" si="87"/>
        <v>0</v>
      </c>
      <c r="S337" s="47">
        <v>0</v>
      </c>
      <c r="T337" s="47">
        <f t="shared" si="88"/>
        <v>0</v>
      </c>
      <c r="U337" s="47">
        <v>0</v>
      </c>
      <c r="V337" s="54">
        <f t="shared" si="89"/>
        <v>0</v>
      </c>
      <c r="W337" s="52"/>
      <c r="X337" s="49">
        <f t="shared" si="83"/>
        <v>243545</v>
      </c>
      <c r="Y337" s="55">
        <v>0</v>
      </c>
      <c r="Z337" s="56">
        <f t="shared" si="84"/>
        <v>243545</v>
      </c>
      <c r="AA337" s="53">
        <v>0</v>
      </c>
      <c r="AB337" s="49">
        <f t="shared" si="85"/>
        <v>0</v>
      </c>
      <c r="AC337" s="49">
        <v>-351200</v>
      </c>
      <c r="AD337" s="189">
        <v>0</v>
      </c>
      <c r="AE337" s="49">
        <f t="shared" si="90"/>
        <v>0</v>
      </c>
      <c r="AF337" s="47">
        <v>0</v>
      </c>
      <c r="AG337" s="47">
        <f t="shared" si="91"/>
        <v>0</v>
      </c>
      <c r="AH337" s="49">
        <v>0</v>
      </c>
      <c r="AI337" s="54">
        <f t="shared" si="92"/>
        <v>0</v>
      </c>
      <c r="AJ337" s="57"/>
      <c r="AK337" s="58">
        <f t="shared" si="93"/>
        <v>798.83</v>
      </c>
      <c r="AL337" s="59" t="s">
        <v>1679</v>
      </c>
      <c r="AM337" s="56">
        <f t="shared" si="94"/>
        <v>798.83</v>
      </c>
      <c r="AN337" s="56">
        <f t="shared" si="95"/>
        <v>0</v>
      </c>
    </row>
    <row r="338" spans="1:40" ht="25.5" x14ac:dyDescent="0.2">
      <c r="A338" s="45" t="s">
        <v>1241</v>
      </c>
      <c r="B338" s="44" t="s">
        <v>425</v>
      </c>
      <c r="C338" s="46" t="s">
        <v>6</v>
      </c>
      <c r="D338" s="205" t="s">
        <v>1242</v>
      </c>
      <c r="E338" s="48">
        <v>34861550</v>
      </c>
      <c r="F338" s="50">
        <v>0</v>
      </c>
      <c r="G338" s="50">
        <v>2.25</v>
      </c>
      <c r="H338" s="50">
        <f t="shared" si="86"/>
        <v>2.25</v>
      </c>
      <c r="I338" s="50">
        <v>0</v>
      </c>
      <c r="J338" s="50">
        <v>2.25</v>
      </c>
      <c r="K338" s="51">
        <f t="shared" si="80"/>
        <v>78438.490000000005</v>
      </c>
      <c r="L338" s="52"/>
      <c r="M338" s="49">
        <f t="shared" si="81"/>
        <v>34861550</v>
      </c>
      <c r="N338" s="53">
        <v>0</v>
      </c>
      <c r="O338" s="47">
        <f t="shared" si="82"/>
        <v>0</v>
      </c>
      <c r="P338" s="47">
        <v>1216450</v>
      </c>
      <c r="Q338" s="53">
        <v>0</v>
      </c>
      <c r="R338" s="47">
        <f t="shared" si="87"/>
        <v>0</v>
      </c>
      <c r="S338" s="47">
        <v>0</v>
      </c>
      <c r="T338" s="47">
        <f t="shared" si="88"/>
        <v>0</v>
      </c>
      <c r="U338" s="47">
        <v>0</v>
      </c>
      <c r="V338" s="54">
        <f t="shared" si="89"/>
        <v>0</v>
      </c>
      <c r="W338" s="52"/>
      <c r="X338" s="49">
        <f t="shared" si="83"/>
        <v>34861550</v>
      </c>
      <c r="Y338" s="55">
        <v>718450</v>
      </c>
      <c r="Z338" s="56">
        <f t="shared" si="84"/>
        <v>34143100</v>
      </c>
      <c r="AA338" s="53">
        <v>0</v>
      </c>
      <c r="AB338" s="49">
        <f t="shared" si="85"/>
        <v>0</v>
      </c>
      <c r="AC338" s="49">
        <v>1216450</v>
      </c>
      <c r="AD338" s="189">
        <v>0</v>
      </c>
      <c r="AE338" s="49">
        <f t="shared" si="90"/>
        <v>0</v>
      </c>
      <c r="AF338" s="47">
        <v>0</v>
      </c>
      <c r="AG338" s="47">
        <f t="shared" si="91"/>
        <v>0</v>
      </c>
      <c r="AH338" s="49">
        <v>0</v>
      </c>
      <c r="AI338" s="54">
        <f t="shared" si="92"/>
        <v>0</v>
      </c>
      <c r="AJ338" s="57"/>
      <c r="AK338" s="58">
        <f t="shared" si="93"/>
        <v>78438.490000000005</v>
      </c>
      <c r="AL338" s="59" t="s">
        <v>1680</v>
      </c>
      <c r="AM338" s="56">
        <f t="shared" si="94"/>
        <v>0</v>
      </c>
      <c r="AN338" s="56">
        <f t="shared" si="95"/>
        <v>78438.490000000005</v>
      </c>
    </row>
    <row r="339" spans="1:40" ht="38.25" x14ac:dyDescent="0.2">
      <c r="A339" s="45" t="s">
        <v>759</v>
      </c>
      <c r="B339" s="44" t="s">
        <v>435</v>
      </c>
      <c r="C339" s="46" t="s">
        <v>29</v>
      </c>
      <c r="D339" s="205" t="s">
        <v>760</v>
      </c>
      <c r="E339" s="48">
        <v>31406450</v>
      </c>
      <c r="F339" s="50">
        <v>0</v>
      </c>
      <c r="G339" s="50">
        <v>0</v>
      </c>
      <c r="H339" s="50">
        <f t="shared" si="86"/>
        <v>0</v>
      </c>
      <c r="I339" s="50">
        <v>0</v>
      </c>
      <c r="J339" s="50">
        <v>0</v>
      </c>
      <c r="K339" s="51">
        <f t="shared" si="80"/>
        <v>0</v>
      </c>
      <c r="L339" s="52"/>
      <c r="M339" s="49">
        <f t="shared" si="81"/>
        <v>31406450</v>
      </c>
      <c r="N339" s="53">
        <v>0</v>
      </c>
      <c r="O339" s="47">
        <f t="shared" si="82"/>
        <v>0</v>
      </c>
      <c r="P339" s="47">
        <v>5109924</v>
      </c>
      <c r="Q339" s="53">
        <v>0</v>
      </c>
      <c r="R339" s="47">
        <f t="shared" si="87"/>
        <v>0</v>
      </c>
      <c r="S339" s="47">
        <v>0</v>
      </c>
      <c r="T339" s="47">
        <f t="shared" si="88"/>
        <v>0</v>
      </c>
      <c r="U339" s="47">
        <v>0</v>
      </c>
      <c r="V339" s="54">
        <f t="shared" si="89"/>
        <v>0</v>
      </c>
      <c r="W339" s="52"/>
      <c r="X339" s="49">
        <f t="shared" si="83"/>
        <v>31406450</v>
      </c>
      <c r="Y339" s="55">
        <v>0</v>
      </c>
      <c r="Z339" s="56">
        <f t="shared" si="84"/>
        <v>31406450</v>
      </c>
      <c r="AA339" s="53">
        <v>0</v>
      </c>
      <c r="AB339" s="49">
        <f t="shared" si="85"/>
        <v>0</v>
      </c>
      <c r="AC339" s="49">
        <v>5109924</v>
      </c>
      <c r="AD339" s="189">
        <v>0</v>
      </c>
      <c r="AE339" s="49">
        <f t="shared" si="90"/>
        <v>0</v>
      </c>
      <c r="AF339" s="47">
        <v>0</v>
      </c>
      <c r="AG339" s="47">
        <f t="shared" si="91"/>
        <v>0</v>
      </c>
      <c r="AH339" s="49">
        <v>0</v>
      </c>
      <c r="AI339" s="54">
        <f t="shared" si="92"/>
        <v>0</v>
      </c>
      <c r="AJ339" s="57"/>
      <c r="AK339" s="58">
        <f t="shared" si="93"/>
        <v>0</v>
      </c>
      <c r="AL339" s="59" t="s">
        <v>1573</v>
      </c>
      <c r="AM339" s="56">
        <f t="shared" si="94"/>
        <v>0</v>
      </c>
      <c r="AN339" s="56">
        <f t="shared" si="95"/>
        <v>0</v>
      </c>
    </row>
    <row r="340" spans="1:40" ht="25.5" x14ac:dyDescent="0.2">
      <c r="A340" s="45" t="s">
        <v>1243</v>
      </c>
      <c r="B340" s="44" t="s">
        <v>482</v>
      </c>
      <c r="C340" s="46" t="s">
        <v>6</v>
      </c>
      <c r="D340" s="205" t="s">
        <v>1244</v>
      </c>
      <c r="E340" s="48">
        <v>2318434</v>
      </c>
      <c r="F340" s="50">
        <v>0</v>
      </c>
      <c r="G340" s="50">
        <v>1.1000000000000001</v>
      </c>
      <c r="H340" s="50">
        <f t="shared" si="86"/>
        <v>1.1000000000000001</v>
      </c>
      <c r="I340" s="50">
        <v>0</v>
      </c>
      <c r="J340" s="50">
        <v>1.1000000000000001</v>
      </c>
      <c r="K340" s="51">
        <f t="shared" si="80"/>
        <v>2550.2800000000002</v>
      </c>
      <c r="L340" s="52"/>
      <c r="M340" s="49">
        <f t="shared" si="81"/>
        <v>2318434</v>
      </c>
      <c r="N340" s="53">
        <v>1.6343000000000001</v>
      </c>
      <c r="O340" s="47">
        <f t="shared" si="82"/>
        <v>3789.02</v>
      </c>
      <c r="P340" s="47">
        <v>142900</v>
      </c>
      <c r="Q340" s="53">
        <v>1.6343000000000001</v>
      </c>
      <c r="R340" s="47">
        <f t="shared" si="87"/>
        <v>233.54</v>
      </c>
      <c r="S340" s="47">
        <v>2644.26</v>
      </c>
      <c r="T340" s="47">
        <f t="shared" si="88"/>
        <v>233.54</v>
      </c>
      <c r="U340" s="47">
        <v>0</v>
      </c>
      <c r="V340" s="54">
        <f t="shared" si="89"/>
        <v>4022.56</v>
      </c>
      <c r="W340" s="52"/>
      <c r="X340" s="49">
        <f t="shared" si="83"/>
        <v>2318434</v>
      </c>
      <c r="Y340" s="55">
        <v>0</v>
      </c>
      <c r="Z340" s="56">
        <f t="shared" si="84"/>
        <v>2318434</v>
      </c>
      <c r="AA340" s="53">
        <v>0</v>
      </c>
      <c r="AB340" s="49">
        <f t="shared" si="85"/>
        <v>0</v>
      </c>
      <c r="AC340" s="49">
        <v>142900</v>
      </c>
      <c r="AD340" s="189">
        <v>0</v>
      </c>
      <c r="AE340" s="49">
        <f t="shared" si="90"/>
        <v>0</v>
      </c>
      <c r="AF340" s="47">
        <v>0</v>
      </c>
      <c r="AG340" s="47">
        <f t="shared" si="91"/>
        <v>0</v>
      </c>
      <c r="AH340" s="49">
        <v>0</v>
      </c>
      <c r="AI340" s="54">
        <f t="shared" si="92"/>
        <v>0</v>
      </c>
      <c r="AJ340" s="57"/>
      <c r="AK340" s="58">
        <f t="shared" si="93"/>
        <v>6572.84</v>
      </c>
      <c r="AL340" s="59" t="s">
        <v>1680</v>
      </c>
      <c r="AM340" s="56">
        <f t="shared" si="94"/>
        <v>0</v>
      </c>
      <c r="AN340" s="56">
        <f t="shared" si="95"/>
        <v>6572.84</v>
      </c>
    </row>
    <row r="341" spans="1:40" x14ac:dyDescent="0.2">
      <c r="A341" s="45" t="s">
        <v>1245</v>
      </c>
      <c r="B341" s="44" t="s">
        <v>312</v>
      </c>
      <c r="C341" s="46" t="s">
        <v>6</v>
      </c>
      <c r="D341" s="205" t="s">
        <v>226</v>
      </c>
      <c r="E341" s="48">
        <v>3229654</v>
      </c>
      <c r="F341" s="50">
        <v>0</v>
      </c>
      <c r="G341" s="50">
        <v>0</v>
      </c>
      <c r="H341" s="50">
        <f t="shared" si="86"/>
        <v>0</v>
      </c>
      <c r="I341" s="50">
        <v>0</v>
      </c>
      <c r="J341" s="50">
        <v>0</v>
      </c>
      <c r="K341" s="51">
        <f t="shared" si="80"/>
        <v>0</v>
      </c>
      <c r="L341" s="52"/>
      <c r="M341" s="49">
        <f t="shared" si="81"/>
        <v>3229654</v>
      </c>
      <c r="N341" s="53">
        <v>0</v>
      </c>
      <c r="O341" s="47">
        <f t="shared" si="82"/>
        <v>0</v>
      </c>
      <c r="P341" s="47">
        <v>9100</v>
      </c>
      <c r="Q341" s="53">
        <v>0</v>
      </c>
      <c r="R341" s="47">
        <f t="shared" si="87"/>
        <v>0</v>
      </c>
      <c r="S341" s="47">
        <v>0</v>
      </c>
      <c r="T341" s="47">
        <f t="shared" si="88"/>
        <v>0</v>
      </c>
      <c r="U341" s="47">
        <v>0</v>
      </c>
      <c r="V341" s="54">
        <f t="shared" si="89"/>
        <v>0</v>
      </c>
      <c r="W341" s="52"/>
      <c r="X341" s="49">
        <f t="shared" si="83"/>
        <v>3229654</v>
      </c>
      <c r="Y341" s="55">
        <v>3344850</v>
      </c>
      <c r="Z341" s="56">
        <f t="shared" si="84"/>
        <v>-115196</v>
      </c>
      <c r="AA341" s="53">
        <v>0</v>
      </c>
      <c r="AB341" s="49">
        <f t="shared" si="85"/>
        <v>0</v>
      </c>
      <c r="AC341" s="49">
        <v>0</v>
      </c>
      <c r="AD341" s="189">
        <v>0</v>
      </c>
      <c r="AE341" s="49">
        <f t="shared" si="90"/>
        <v>0</v>
      </c>
      <c r="AF341" s="47">
        <v>0</v>
      </c>
      <c r="AG341" s="47">
        <f t="shared" si="91"/>
        <v>0</v>
      </c>
      <c r="AH341" s="49">
        <v>0</v>
      </c>
      <c r="AI341" s="54">
        <f t="shared" si="92"/>
        <v>0</v>
      </c>
      <c r="AJ341" s="57"/>
      <c r="AK341" s="58">
        <f t="shared" si="93"/>
        <v>0</v>
      </c>
      <c r="AL341" s="59" t="s">
        <v>1573</v>
      </c>
      <c r="AM341" s="56">
        <f t="shared" si="94"/>
        <v>0</v>
      </c>
      <c r="AN341" s="56">
        <f t="shared" si="95"/>
        <v>0</v>
      </c>
    </row>
    <row r="342" spans="1:40" x14ac:dyDescent="0.2">
      <c r="A342" s="45" t="s">
        <v>1246</v>
      </c>
      <c r="B342" s="44" t="s">
        <v>484</v>
      </c>
      <c r="C342" s="46" t="s">
        <v>6</v>
      </c>
      <c r="D342" s="205" t="s">
        <v>226</v>
      </c>
      <c r="E342" s="48">
        <v>504610</v>
      </c>
      <c r="F342" s="50">
        <v>0.47</v>
      </c>
      <c r="G342" s="50">
        <v>1.18</v>
      </c>
      <c r="H342" s="50">
        <f t="shared" si="86"/>
        <v>1.65</v>
      </c>
      <c r="I342" s="50">
        <v>0</v>
      </c>
      <c r="J342" s="50">
        <v>1.65</v>
      </c>
      <c r="K342" s="51">
        <f t="shared" si="80"/>
        <v>832.61</v>
      </c>
      <c r="L342" s="52"/>
      <c r="M342" s="49">
        <f t="shared" si="81"/>
        <v>504610</v>
      </c>
      <c r="N342" s="53">
        <v>1.9588000000000001</v>
      </c>
      <c r="O342" s="47">
        <f t="shared" si="82"/>
        <v>988.43</v>
      </c>
      <c r="P342" s="47">
        <v>0</v>
      </c>
      <c r="Q342" s="53">
        <v>1.9588000000000001</v>
      </c>
      <c r="R342" s="47">
        <f t="shared" si="87"/>
        <v>0</v>
      </c>
      <c r="S342" s="47">
        <v>0</v>
      </c>
      <c r="T342" s="47">
        <f t="shared" si="88"/>
        <v>0</v>
      </c>
      <c r="U342" s="47">
        <v>0</v>
      </c>
      <c r="V342" s="54">
        <f t="shared" si="89"/>
        <v>988.43</v>
      </c>
      <c r="W342" s="52"/>
      <c r="X342" s="49">
        <f t="shared" si="83"/>
        <v>504610</v>
      </c>
      <c r="Y342" s="55">
        <v>0</v>
      </c>
      <c r="Z342" s="56">
        <f t="shared" si="84"/>
        <v>504610</v>
      </c>
      <c r="AA342" s="53">
        <v>0</v>
      </c>
      <c r="AB342" s="49">
        <f t="shared" si="85"/>
        <v>0</v>
      </c>
      <c r="AC342" s="49">
        <v>0</v>
      </c>
      <c r="AD342" s="189">
        <v>0</v>
      </c>
      <c r="AE342" s="49">
        <f t="shared" si="90"/>
        <v>0</v>
      </c>
      <c r="AF342" s="47">
        <v>0</v>
      </c>
      <c r="AG342" s="47">
        <f t="shared" si="91"/>
        <v>0</v>
      </c>
      <c r="AH342" s="49">
        <v>0</v>
      </c>
      <c r="AI342" s="54">
        <f t="shared" si="92"/>
        <v>0</v>
      </c>
      <c r="AJ342" s="57"/>
      <c r="AK342" s="58">
        <f t="shared" si="93"/>
        <v>1821.04</v>
      </c>
      <c r="AL342" s="59" t="s">
        <v>1679</v>
      </c>
      <c r="AM342" s="56">
        <f t="shared" si="94"/>
        <v>1821.04</v>
      </c>
      <c r="AN342" s="56">
        <f t="shared" si="95"/>
        <v>0</v>
      </c>
    </row>
    <row r="343" spans="1:40" x14ac:dyDescent="0.2">
      <c r="A343" s="45" t="s">
        <v>1247</v>
      </c>
      <c r="B343" s="44" t="s">
        <v>548</v>
      </c>
      <c r="C343" s="46" t="s">
        <v>6</v>
      </c>
      <c r="D343" s="205" t="s">
        <v>226</v>
      </c>
      <c r="E343" s="48">
        <v>-221450</v>
      </c>
      <c r="F343" s="50">
        <v>0</v>
      </c>
      <c r="G343" s="50">
        <v>0</v>
      </c>
      <c r="H343" s="50">
        <f t="shared" si="86"/>
        <v>0</v>
      </c>
      <c r="I343" s="50">
        <v>0</v>
      </c>
      <c r="J343" s="50">
        <v>0</v>
      </c>
      <c r="K343" s="51">
        <f t="shared" si="80"/>
        <v>0</v>
      </c>
      <c r="L343" s="52"/>
      <c r="M343" s="49">
        <f t="shared" si="81"/>
        <v>-221450</v>
      </c>
      <c r="N343" s="53">
        <v>0</v>
      </c>
      <c r="O343" s="47">
        <f t="shared" si="82"/>
        <v>0</v>
      </c>
      <c r="P343" s="47">
        <v>0</v>
      </c>
      <c r="Q343" s="53">
        <v>0</v>
      </c>
      <c r="R343" s="47">
        <f t="shared" si="87"/>
        <v>0</v>
      </c>
      <c r="S343" s="47">
        <v>0</v>
      </c>
      <c r="T343" s="47">
        <f t="shared" si="88"/>
        <v>0</v>
      </c>
      <c r="U343" s="47">
        <v>0</v>
      </c>
      <c r="V343" s="54">
        <f t="shared" si="89"/>
        <v>0</v>
      </c>
      <c r="W343" s="52"/>
      <c r="X343" s="49">
        <f t="shared" si="83"/>
        <v>-221450</v>
      </c>
      <c r="Y343" s="55">
        <v>0</v>
      </c>
      <c r="Z343" s="56">
        <f t="shared" si="84"/>
        <v>-221450</v>
      </c>
      <c r="AA343" s="53">
        <v>0</v>
      </c>
      <c r="AB343" s="49">
        <f t="shared" si="85"/>
        <v>0</v>
      </c>
      <c r="AC343" s="49">
        <v>0</v>
      </c>
      <c r="AD343" s="189">
        <v>0</v>
      </c>
      <c r="AE343" s="49">
        <f t="shared" si="90"/>
        <v>0</v>
      </c>
      <c r="AF343" s="47">
        <v>0</v>
      </c>
      <c r="AG343" s="47">
        <f t="shared" si="91"/>
        <v>0</v>
      </c>
      <c r="AH343" s="49">
        <v>0</v>
      </c>
      <c r="AI343" s="54">
        <f t="shared" si="92"/>
        <v>0</v>
      </c>
      <c r="AJ343" s="57"/>
      <c r="AK343" s="58">
        <f t="shared" si="93"/>
        <v>0</v>
      </c>
      <c r="AL343" s="59" t="s">
        <v>1573</v>
      </c>
      <c r="AM343" s="56">
        <f t="shared" si="94"/>
        <v>0</v>
      </c>
      <c r="AN343" s="56">
        <f t="shared" si="95"/>
        <v>0</v>
      </c>
    </row>
    <row r="344" spans="1:40" x14ac:dyDescent="0.2">
      <c r="A344" s="45" t="s">
        <v>1248</v>
      </c>
      <c r="B344" s="44" t="s">
        <v>557</v>
      </c>
      <c r="C344" s="46" t="s">
        <v>6</v>
      </c>
      <c r="D344" s="205" t="s">
        <v>226</v>
      </c>
      <c r="E344" s="48">
        <v>12982500</v>
      </c>
      <c r="F344" s="50">
        <v>2.82</v>
      </c>
      <c r="G344" s="50">
        <v>0</v>
      </c>
      <c r="H344" s="50">
        <f t="shared" si="86"/>
        <v>2.82</v>
      </c>
      <c r="I344" s="50">
        <v>0</v>
      </c>
      <c r="J344" s="50">
        <v>2.82</v>
      </c>
      <c r="K344" s="51">
        <f t="shared" si="80"/>
        <v>36610.65</v>
      </c>
      <c r="L344" s="52"/>
      <c r="M344" s="49">
        <f t="shared" si="81"/>
        <v>12982500</v>
      </c>
      <c r="N344" s="53">
        <v>0</v>
      </c>
      <c r="O344" s="47">
        <f t="shared" si="82"/>
        <v>0</v>
      </c>
      <c r="P344" s="47">
        <v>-75900</v>
      </c>
      <c r="Q344" s="53">
        <v>0</v>
      </c>
      <c r="R344" s="47">
        <f t="shared" si="87"/>
        <v>0</v>
      </c>
      <c r="S344" s="47">
        <v>0</v>
      </c>
      <c r="T344" s="47">
        <f t="shared" si="88"/>
        <v>0</v>
      </c>
      <c r="U344" s="47">
        <v>0</v>
      </c>
      <c r="V344" s="54">
        <f t="shared" si="89"/>
        <v>0</v>
      </c>
      <c r="W344" s="52"/>
      <c r="X344" s="49">
        <f t="shared" si="83"/>
        <v>12982500</v>
      </c>
      <c r="Y344" s="55">
        <v>0</v>
      </c>
      <c r="Z344" s="56">
        <f t="shared" si="84"/>
        <v>12982500</v>
      </c>
      <c r="AA344" s="53">
        <v>0</v>
      </c>
      <c r="AB344" s="49">
        <f t="shared" si="85"/>
        <v>0</v>
      </c>
      <c r="AC344" s="49">
        <v>-75900</v>
      </c>
      <c r="AD344" s="189">
        <v>0</v>
      </c>
      <c r="AE344" s="49">
        <f t="shared" si="90"/>
        <v>0</v>
      </c>
      <c r="AF344" s="47">
        <v>0</v>
      </c>
      <c r="AG344" s="47">
        <f t="shared" si="91"/>
        <v>0</v>
      </c>
      <c r="AH344" s="49">
        <v>0</v>
      </c>
      <c r="AI344" s="54">
        <f t="shared" si="92"/>
        <v>0</v>
      </c>
      <c r="AJ344" s="57"/>
      <c r="AK344" s="58">
        <f t="shared" si="93"/>
        <v>36610.65</v>
      </c>
      <c r="AL344" s="59" t="s">
        <v>1679</v>
      </c>
      <c r="AM344" s="56">
        <f t="shared" si="94"/>
        <v>36610.65</v>
      </c>
      <c r="AN344" s="56">
        <f t="shared" si="95"/>
        <v>0</v>
      </c>
    </row>
    <row r="345" spans="1:40" x14ac:dyDescent="0.2">
      <c r="A345" s="45" t="s">
        <v>1249</v>
      </c>
      <c r="B345" s="44" t="s">
        <v>656</v>
      </c>
      <c r="C345" s="46" t="s">
        <v>6</v>
      </c>
      <c r="D345" s="205" t="s">
        <v>226</v>
      </c>
      <c r="E345" s="48">
        <v>90250</v>
      </c>
      <c r="F345" s="50">
        <v>0</v>
      </c>
      <c r="G345" s="50">
        <v>0</v>
      </c>
      <c r="H345" s="50">
        <f t="shared" si="86"/>
        <v>0</v>
      </c>
      <c r="I345" s="50">
        <v>0</v>
      </c>
      <c r="J345" s="50">
        <v>0</v>
      </c>
      <c r="K345" s="51">
        <f t="shared" si="80"/>
        <v>0</v>
      </c>
      <c r="L345" s="52"/>
      <c r="M345" s="49">
        <f t="shared" si="81"/>
        <v>90250</v>
      </c>
      <c r="N345" s="53">
        <v>0</v>
      </c>
      <c r="O345" s="47">
        <f t="shared" si="82"/>
        <v>0</v>
      </c>
      <c r="P345" s="47">
        <v>300</v>
      </c>
      <c r="Q345" s="53">
        <v>0</v>
      </c>
      <c r="R345" s="47">
        <f t="shared" si="87"/>
        <v>0</v>
      </c>
      <c r="S345" s="47">
        <v>0</v>
      </c>
      <c r="T345" s="47">
        <f t="shared" si="88"/>
        <v>0</v>
      </c>
      <c r="U345" s="47">
        <v>0</v>
      </c>
      <c r="V345" s="54">
        <f t="shared" si="89"/>
        <v>0</v>
      </c>
      <c r="W345" s="52"/>
      <c r="X345" s="49">
        <f t="shared" si="83"/>
        <v>90250</v>
      </c>
      <c r="Y345" s="55">
        <v>0</v>
      </c>
      <c r="Z345" s="56">
        <f t="shared" si="84"/>
        <v>90250</v>
      </c>
      <c r="AA345" s="53">
        <v>0</v>
      </c>
      <c r="AB345" s="49">
        <f t="shared" si="85"/>
        <v>0</v>
      </c>
      <c r="AC345" s="49">
        <v>300</v>
      </c>
      <c r="AD345" s="189">
        <v>0</v>
      </c>
      <c r="AE345" s="49">
        <f t="shared" si="90"/>
        <v>0</v>
      </c>
      <c r="AF345" s="47">
        <v>0</v>
      </c>
      <c r="AG345" s="47">
        <f t="shared" si="91"/>
        <v>0</v>
      </c>
      <c r="AH345" s="49">
        <v>0</v>
      </c>
      <c r="AI345" s="54">
        <f t="shared" si="92"/>
        <v>0</v>
      </c>
      <c r="AJ345" s="57"/>
      <c r="AK345" s="58">
        <f t="shared" si="93"/>
        <v>0</v>
      </c>
      <c r="AL345" s="59" t="s">
        <v>1573</v>
      </c>
      <c r="AM345" s="56">
        <f t="shared" si="94"/>
        <v>0</v>
      </c>
      <c r="AN345" s="56">
        <f t="shared" si="95"/>
        <v>0</v>
      </c>
    </row>
    <row r="346" spans="1:40" x14ac:dyDescent="0.2">
      <c r="A346" s="45" t="s">
        <v>1250</v>
      </c>
      <c r="B346" s="44" t="s">
        <v>434</v>
      </c>
      <c r="C346" s="46" t="s">
        <v>6</v>
      </c>
      <c r="D346" s="205" t="s">
        <v>226</v>
      </c>
      <c r="E346" s="48">
        <v>5702164</v>
      </c>
      <c r="F346" s="50">
        <v>0</v>
      </c>
      <c r="G346" s="50">
        <v>0.3</v>
      </c>
      <c r="H346" s="50">
        <f t="shared" si="86"/>
        <v>0.3</v>
      </c>
      <c r="I346" s="50">
        <v>0.2</v>
      </c>
      <c r="J346" s="50">
        <v>0.5</v>
      </c>
      <c r="K346" s="51">
        <f t="shared" si="80"/>
        <v>1710.65</v>
      </c>
      <c r="L346" s="52"/>
      <c r="M346" s="49">
        <f t="shared" si="81"/>
        <v>5702164</v>
      </c>
      <c r="N346" s="53">
        <v>0</v>
      </c>
      <c r="O346" s="47">
        <f t="shared" si="82"/>
        <v>0</v>
      </c>
      <c r="P346" s="47">
        <v>-56500</v>
      </c>
      <c r="Q346" s="53">
        <v>0</v>
      </c>
      <c r="R346" s="47">
        <f t="shared" si="87"/>
        <v>0</v>
      </c>
      <c r="S346" s="47">
        <v>0</v>
      </c>
      <c r="T346" s="47">
        <f t="shared" si="88"/>
        <v>0</v>
      </c>
      <c r="U346" s="47">
        <v>0</v>
      </c>
      <c r="V346" s="54">
        <f t="shared" si="89"/>
        <v>0</v>
      </c>
      <c r="W346" s="52"/>
      <c r="X346" s="49">
        <f t="shared" si="83"/>
        <v>5702164</v>
      </c>
      <c r="Y346" s="55">
        <v>0</v>
      </c>
      <c r="Z346" s="56">
        <f t="shared" si="84"/>
        <v>5702164</v>
      </c>
      <c r="AA346" s="53">
        <v>0</v>
      </c>
      <c r="AB346" s="49">
        <f t="shared" si="85"/>
        <v>0</v>
      </c>
      <c r="AC346" s="49">
        <v>-56500</v>
      </c>
      <c r="AD346" s="189">
        <v>0</v>
      </c>
      <c r="AE346" s="49">
        <f t="shared" si="90"/>
        <v>0</v>
      </c>
      <c r="AF346" s="47">
        <v>0</v>
      </c>
      <c r="AG346" s="47">
        <f t="shared" si="91"/>
        <v>0</v>
      </c>
      <c r="AH346" s="49">
        <v>0</v>
      </c>
      <c r="AI346" s="54">
        <f t="shared" si="92"/>
        <v>0</v>
      </c>
      <c r="AJ346" s="57"/>
      <c r="AK346" s="58">
        <f t="shared" si="93"/>
        <v>1710.65</v>
      </c>
      <c r="AL346" s="59" t="s">
        <v>1680</v>
      </c>
      <c r="AM346" s="56">
        <f t="shared" si="94"/>
        <v>0</v>
      </c>
      <c r="AN346" s="56">
        <f t="shared" si="95"/>
        <v>1710.65</v>
      </c>
    </row>
    <row r="347" spans="1:40" x14ac:dyDescent="0.2">
      <c r="A347" s="45" t="s">
        <v>1251</v>
      </c>
      <c r="B347" s="44" t="s">
        <v>363</v>
      </c>
      <c r="C347" s="46" t="s">
        <v>6</v>
      </c>
      <c r="D347" s="205" t="s">
        <v>226</v>
      </c>
      <c r="E347" s="48">
        <v>-860512</v>
      </c>
      <c r="F347" s="50">
        <v>0</v>
      </c>
      <c r="G347" s="50">
        <v>0</v>
      </c>
      <c r="H347" s="50">
        <f t="shared" si="86"/>
        <v>0</v>
      </c>
      <c r="I347" s="50">
        <v>0</v>
      </c>
      <c r="J347" s="50">
        <v>0</v>
      </c>
      <c r="K347" s="51">
        <f t="shared" si="80"/>
        <v>0</v>
      </c>
      <c r="L347" s="52"/>
      <c r="M347" s="49">
        <f t="shared" si="81"/>
        <v>-860512</v>
      </c>
      <c r="N347" s="53">
        <v>2.4870000000000001</v>
      </c>
      <c r="O347" s="47">
        <f t="shared" si="82"/>
        <v>-2140.09</v>
      </c>
      <c r="P347" s="47">
        <v>0</v>
      </c>
      <c r="Q347" s="53">
        <v>2.4870000000000001</v>
      </c>
      <c r="R347" s="47">
        <f t="shared" si="87"/>
        <v>0</v>
      </c>
      <c r="S347" s="47">
        <v>0</v>
      </c>
      <c r="T347" s="47">
        <f t="shared" si="88"/>
        <v>0</v>
      </c>
      <c r="U347" s="47">
        <v>0</v>
      </c>
      <c r="V347" s="54">
        <f t="shared" si="89"/>
        <v>0</v>
      </c>
      <c r="W347" s="52"/>
      <c r="X347" s="49">
        <f t="shared" si="83"/>
        <v>-860512</v>
      </c>
      <c r="Y347" s="55">
        <v>0</v>
      </c>
      <c r="Z347" s="56">
        <f t="shared" si="84"/>
        <v>-860512</v>
      </c>
      <c r="AA347" s="53">
        <v>0</v>
      </c>
      <c r="AB347" s="49">
        <f t="shared" si="85"/>
        <v>0</v>
      </c>
      <c r="AC347" s="49">
        <v>0</v>
      </c>
      <c r="AD347" s="189">
        <v>0</v>
      </c>
      <c r="AE347" s="49">
        <f t="shared" si="90"/>
        <v>0</v>
      </c>
      <c r="AF347" s="47">
        <v>0</v>
      </c>
      <c r="AG347" s="47">
        <f t="shared" si="91"/>
        <v>0</v>
      </c>
      <c r="AH347" s="49">
        <v>0</v>
      </c>
      <c r="AI347" s="54">
        <f t="shared" si="92"/>
        <v>0</v>
      </c>
      <c r="AJ347" s="57"/>
      <c r="AK347" s="58">
        <f t="shared" si="93"/>
        <v>0</v>
      </c>
      <c r="AL347" s="59" t="s">
        <v>1573</v>
      </c>
      <c r="AM347" s="56">
        <f t="shared" si="94"/>
        <v>0</v>
      </c>
      <c r="AN347" s="56">
        <f t="shared" si="95"/>
        <v>0</v>
      </c>
    </row>
    <row r="348" spans="1:40" ht="51" x14ac:dyDescent="0.2">
      <c r="A348" s="45" t="s">
        <v>761</v>
      </c>
      <c r="B348" s="62" t="s">
        <v>661</v>
      </c>
      <c r="C348" s="46" t="s">
        <v>29</v>
      </c>
      <c r="D348" s="209" t="s">
        <v>762</v>
      </c>
      <c r="E348" s="48">
        <v>82387951</v>
      </c>
      <c r="F348" s="50">
        <v>0</v>
      </c>
      <c r="G348" s="50">
        <v>0</v>
      </c>
      <c r="H348" s="50">
        <f t="shared" si="86"/>
        <v>0</v>
      </c>
      <c r="I348" s="50">
        <v>0</v>
      </c>
      <c r="J348" s="50">
        <v>0</v>
      </c>
      <c r="K348" s="51">
        <f t="shared" si="80"/>
        <v>0</v>
      </c>
      <c r="L348" s="52"/>
      <c r="M348" s="49">
        <f t="shared" si="81"/>
        <v>82387951</v>
      </c>
      <c r="N348" s="53">
        <v>0</v>
      </c>
      <c r="O348" s="47">
        <f t="shared" si="82"/>
        <v>0</v>
      </c>
      <c r="P348" s="47">
        <v>4559972</v>
      </c>
      <c r="Q348" s="53">
        <v>0</v>
      </c>
      <c r="R348" s="47">
        <f t="shared" si="87"/>
        <v>0</v>
      </c>
      <c r="S348" s="47">
        <v>0</v>
      </c>
      <c r="T348" s="47">
        <f t="shared" si="88"/>
        <v>0</v>
      </c>
      <c r="U348" s="47">
        <v>0</v>
      </c>
      <c r="V348" s="54">
        <f t="shared" si="89"/>
        <v>0</v>
      </c>
      <c r="W348" s="52"/>
      <c r="X348" s="49">
        <f t="shared" si="83"/>
        <v>82387951</v>
      </c>
      <c r="Y348" s="55">
        <v>0</v>
      </c>
      <c r="Z348" s="56">
        <f t="shared" si="84"/>
        <v>82387951</v>
      </c>
      <c r="AA348" s="53">
        <v>0</v>
      </c>
      <c r="AB348" s="49">
        <f t="shared" si="85"/>
        <v>0</v>
      </c>
      <c r="AC348" s="49">
        <v>4559972</v>
      </c>
      <c r="AD348" s="189">
        <v>0</v>
      </c>
      <c r="AE348" s="49">
        <f t="shared" si="90"/>
        <v>0</v>
      </c>
      <c r="AF348" s="47">
        <v>0</v>
      </c>
      <c r="AG348" s="47">
        <f t="shared" si="91"/>
        <v>0</v>
      </c>
      <c r="AH348" s="49">
        <v>0</v>
      </c>
      <c r="AI348" s="54">
        <f t="shared" si="92"/>
        <v>0</v>
      </c>
      <c r="AJ348" s="57"/>
      <c r="AK348" s="58">
        <f t="shared" si="93"/>
        <v>0</v>
      </c>
      <c r="AL348" s="59" t="s">
        <v>1573</v>
      </c>
      <c r="AM348" s="56">
        <f t="shared" si="94"/>
        <v>0</v>
      </c>
      <c r="AN348" s="56">
        <f t="shared" si="95"/>
        <v>0</v>
      </c>
    </row>
    <row r="349" spans="1:40" ht="25.5" x14ac:dyDescent="0.2">
      <c r="A349" s="45" t="s">
        <v>1252</v>
      </c>
      <c r="B349" s="44" t="s">
        <v>442</v>
      </c>
      <c r="C349" s="46" t="s">
        <v>6</v>
      </c>
      <c r="D349" s="205" t="s">
        <v>1253</v>
      </c>
      <c r="E349" s="48">
        <v>25751959</v>
      </c>
      <c r="F349" s="50">
        <v>0</v>
      </c>
      <c r="G349" s="50">
        <v>0</v>
      </c>
      <c r="H349" s="50">
        <f t="shared" si="86"/>
        <v>0</v>
      </c>
      <c r="I349" s="50">
        <v>0</v>
      </c>
      <c r="J349" s="50">
        <v>0</v>
      </c>
      <c r="K349" s="51">
        <f t="shared" si="80"/>
        <v>0</v>
      </c>
      <c r="L349" s="52"/>
      <c r="M349" s="49">
        <f t="shared" si="81"/>
        <v>25751959</v>
      </c>
      <c r="N349" s="53">
        <v>0</v>
      </c>
      <c r="O349" s="47">
        <f t="shared" si="82"/>
        <v>0</v>
      </c>
      <c r="P349" s="47">
        <v>173400</v>
      </c>
      <c r="Q349" s="53">
        <v>0</v>
      </c>
      <c r="R349" s="47">
        <f t="shared" si="87"/>
        <v>0</v>
      </c>
      <c r="S349" s="47">
        <v>0</v>
      </c>
      <c r="T349" s="47">
        <f t="shared" si="88"/>
        <v>0</v>
      </c>
      <c r="U349" s="47">
        <v>0</v>
      </c>
      <c r="V349" s="54">
        <f t="shared" si="89"/>
        <v>0</v>
      </c>
      <c r="W349" s="52"/>
      <c r="X349" s="49">
        <f t="shared" si="83"/>
        <v>25751959</v>
      </c>
      <c r="Y349" s="55">
        <v>0</v>
      </c>
      <c r="Z349" s="56">
        <f t="shared" si="84"/>
        <v>25751959</v>
      </c>
      <c r="AA349" s="53">
        <v>0</v>
      </c>
      <c r="AB349" s="49">
        <f t="shared" si="85"/>
        <v>0</v>
      </c>
      <c r="AC349" s="49">
        <v>173400</v>
      </c>
      <c r="AD349" s="189">
        <v>0</v>
      </c>
      <c r="AE349" s="49">
        <f t="shared" si="90"/>
        <v>0</v>
      </c>
      <c r="AF349" s="47">
        <v>0</v>
      </c>
      <c r="AG349" s="47">
        <f t="shared" si="91"/>
        <v>0</v>
      </c>
      <c r="AH349" s="49">
        <v>0</v>
      </c>
      <c r="AI349" s="54">
        <f t="shared" si="92"/>
        <v>0</v>
      </c>
      <c r="AJ349" s="57"/>
      <c r="AK349" s="58">
        <f t="shared" si="93"/>
        <v>0</v>
      </c>
      <c r="AL349" s="59" t="s">
        <v>1573</v>
      </c>
      <c r="AM349" s="56">
        <f t="shared" si="94"/>
        <v>0</v>
      </c>
      <c r="AN349" s="56">
        <f t="shared" si="95"/>
        <v>0</v>
      </c>
    </row>
    <row r="350" spans="1:40" x14ac:dyDescent="0.2">
      <c r="A350" s="45" t="s">
        <v>1254</v>
      </c>
      <c r="B350" s="44" t="s">
        <v>443</v>
      </c>
      <c r="C350" s="46" t="s">
        <v>6</v>
      </c>
      <c r="D350" s="205" t="s">
        <v>1255</v>
      </c>
      <c r="E350" s="48">
        <v>422400</v>
      </c>
      <c r="F350" s="50">
        <v>2.25</v>
      </c>
      <c r="G350" s="50">
        <v>0</v>
      </c>
      <c r="H350" s="50">
        <f t="shared" si="86"/>
        <v>2.25</v>
      </c>
      <c r="I350" s="50">
        <v>0</v>
      </c>
      <c r="J350" s="50">
        <v>2.25</v>
      </c>
      <c r="K350" s="51">
        <f t="shared" si="80"/>
        <v>950.4</v>
      </c>
      <c r="L350" s="52"/>
      <c r="M350" s="49">
        <f t="shared" si="81"/>
        <v>422400</v>
      </c>
      <c r="N350" s="53">
        <v>0.75</v>
      </c>
      <c r="O350" s="47">
        <f t="shared" si="82"/>
        <v>316.8</v>
      </c>
      <c r="P350" s="47">
        <v>-3300</v>
      </c>
      <c r="Q350" s="53">
        <v>0.75</v>
      </c>
      <c r="R350" s="47">
        <f t="shared" si="87"/>
        <v>-2.48</v>
      </c>
      <c r="S350" s="47">
        <v>269.33</v>
      </c>
      <c r="T350" s="47">
        <f t="shared" si="88"/>
        <v>-2.48</v>
      </c>
      <c r="U350" s="47">
        <v>0</v>
      </c>
      <c r="V350" s="54">
        <f t="shared" si="89"/>
        <v>314.32</v>
      </c>
      <c r="W350" s="52"/>
      <c r="X350" s="49">
        <f t="shared" si="83"/>
        <v>422400</v>
      </c>
      <c r="Y350" s="55">
        <v>0</v>
      </c>
      <c r="Z350" s="56">
        <f t="shared" si="84"/>
        <v>422400</v>
      </c>
      <c r="AA350" s="53">
        <v>0</v>
      </c>
      <c r="AB350" s="49">
        <f t="shared" si="85"/>
        <v>0</v>
      </c>
      <c r="AC350" s="49">
        <v>-3300</v>
      </c>
      <c r="AD350" s="189">
        <v>0</v>
      </c>
      <c r="AE350" s="49">
        <f t="shared" si="90"/>
        <v>0</v>
      </c>
      <c r="AF350" s="47">
        <v>0</v>
      </c>
      <c r="AG350" s="47">
        <f t="shared" si="91"/>
        <v>0</v>
      </c>
      <c r="AH350" s="49">
        <v>0</v>
      </c>
      <c r="AI350" s="54">
        <f t="shared" si="92"/>
        <v>0</v>
      </c>
      <c r="AJ350" s="57"/>
      <c r="AK350" s="58">
        <f t="shared" si="93"/>
        <v>1264.72</v>
      </c>
      <c r="AL350" s="59" t="s">
        <v>1680</v>
      </c>
      <c r="AM350" s="56">
        <f t="shared" si="94"/>
        <v>0</v>
      </c>
      <c r="AN350" s="56">
        <f t="shared" si="95"/>
        <v>1264.72</v>
      </c>
    </row>
    <row r="351" spans="1:40" ht="25.5" x14ac:dyDescent="0.2">
      <c r="A351" s="45" t="s">
        <v>1256</v>
      </c>
      <c r="B351" s="177">
        <v>53030</v>
      </c>
      <c r="C351" s="46" t="s">
        <v>6</v>
      </c>
      <c r="D351" s="205" t="s">
        <v>1257</v>
      </c>
      <c r="E351" s="48">
        <v>-12600</v>
      </c>
      <c r="F351" s="50">
        <v>0</v>
      </c>
      <c r="G351" s="50">
        <v>0</v>
      </c>
      <c r="H351" s="50">
        <f t="shared" si="86"/>
        <v>0</v>
      </c>
      <c r="I351" s="50">
        <v>0</v>
      </c>
      <c r="J351" s="50">
        <v>0</v>
      </c>
      <c r="K351" s="51">
        <f t="shared" si="80"/>
        <v>0</v>
      </c>
      <c r="L351" s="52"/>
      <c r="M351" s="49">
        <f t="shared" si="81"/>
        <v>-12600</v>
      </c>
      <c r="N351" s="53">
        <v>0</v>
      </c>
      <c r="O351" s="47">
        <f t="shared" si="82"/>
        <v>0</v>
      </c>
      <c r="P351" s="47">
        <v>0</v>
      </c>
      <c r="Q351" s="53">
        <v>0</v>
      </c>
      <c r="R351" s="47">
        <f t="shared" si="87"/>
        <v>0</v>
      </c>
      <c r="S351" s="47">
        <v>0</v>
      </c>
      <c r="T351" s="47">
        <f t="shared" si="88"/>
        <v>0</v>
      </c>
      <c r="U351" s="47">
        <v>0</v>
      </c>
      <c r="V351" s="54">
        <f t="shared" si="89"/>
        <v>0</v>
      </c>
      <c r="W351" s="52"/>
      <c r="X351" s="49">
        <f t="shared" si="83"/>
        <v>-12600</v>
      </c>
      <c r="Y351" s="55">
        <v>0</v>
      </c>
      <c r="Z351" s="56">
        <f t="shared" si="84"/>
        <v>-12600</v>
      </c>
      <c r="AA351" s="53">
        <v>0</v>
      </c>
      <c r="AB351" s="49">
        <f t="shared" si="85"/>
        <v>0</v>
      </c>
      <c r="AC351" s="49">
        <v>0</v>
      </c>
      <c r="AD351" s="189">
        <v>0</v>
      </c>
      <c r="AE351" s="49">
        <f t="shared" si="90"/>
        <v>0</v>
      </c>
      <c r="AF351" s="47">
        <v>0</v>
      </c>
      <c r="AG351" s="47">
        <f t="shared" si="91"/>
        <v>0</v>
      </c>
      <c r="AH351" s="49">
        <v>0</v>
      </c>
      <c r="AI351" s="54">
        <f t="shared" si="92"/>
        <v>0</v>
      </c>
      <c r="AJ351" s="57"/>
      <c r="AK351" s="58">
        <f t="shared" si="93"/>
        <v>0</v>
      </c>
      <c r="AL351" s="59" t="s">
        <v>1573</v>
      </c>
      <c r="AM351" s="56">
        <f t="shared" si="94"/>
        <v>0</v>
      </c>
      <c r="AN351" s="56">
        <f t="shared" si="95"/>
        <v>0</v>
      </c>
    </row>
    <row r="352" spans="1:40" x14ac:dyDescent="0.2">
      <c r="A352" s="45" t="s">
        <v>1258</v>
      </c>
      <c r="B352" s="44" t="s">
        <v>417</v>
      </c>
      <c r="C352" s="46" t="s">
        <v>6</v>
      </c>
      <c r="D352" s="205" t="s">
        <v>374</v>
      </c>
      <c r="E352" s="48">
        <v>30288405</v>
      </c>
      <c r="F352" s="50">
        <v>0.83</v>
      </c>
      <c r="G352" s="50">
        <v>0.55000000000000004</v>
      </c>
      <c r="H352" s="50">
        <f t="shared" si="86"/>
        <v>1.38</v>
      </c>
      <c r="I352" s="50">
        <v>0.26</v>
      </c>
      <c r="J352" s="50">
        <v>1.64</v>
      </c>
      <c r="K352" s="51">
        <f t="shared" si="80"/>
        <v>41798</v>
      </c>
      <c r="L352" s="52"/>
      <c r="M352" s="49">
        <f t="shared" si="81"/>
        <v>30288405</v>
      </c>
      <c r="N352" s="53">
        <v>0.25</v>
      </c>
      <c r="O352" s="47">
        <f t="shared" si="82"/>
        <v>7572.1</v>
      </c>
      <c r="P352" s="47">
        <v>-143553</v>
      </c>
      <c r="Q352" s="53">
        <v>0.25</v>
      </c>
      <c r="R352" s="47">
        <f t="shared" si="87"/>
        <v>-35.89</v>
      </c>
      <c r="S352" s="47">
        <v>4382.25</v>
      </c>
      <c r="T352" s="47">
        <f t="shared" si="88"/>
        <v>-35.89</v>
      </c>
      <c r="U352" s="47">
        <v>0</v>
      </c>
      <c r="V352" s="54">
        <f t="shared" si="89"/>
        <v>7536.21</v>
      </c>
      <c r="W352" s="52"/>
      <c r="X352" s="49">
        <f t="shared" si="83"/>
        <v>30288405</v>
      </c>
      <c r="Y352" s="55">
        <v>261400</v>
      </c>
      <c r="Z352" s="56">
        <f t="shared" si="84"/>
        <v>30027005</v>
      </c>
      <c r="AA352" s="53">
        <v>0</v>
      </c>
      <c r="AB352" s="49">
        <f t="shared" si="85"/>
        <v>0</v>
      </c>
      <c r="AC352" s="49">
        <v>-143553</v>
      </c>
      <c r="AD352" s="189">
        <v>0</v>
      </c>
      <c r="AE352" s="49">
        <f t="shared" si="90"/>
        <v>0</v>
      </c>
      <c r="AF352" s="47">
        <v>0</v>
      </c>
      <c r="AG352" s="47">
        <f t="shared" si="91"/>
        <v>0</v>
      </c>
      <c r="AH352" s="49">
        <v>0</v>
      </c>
      <c r="AI352" s="54">
        <f t="shared" si="92"/>
        <v>0</v>
      </c>
      <c r="AJ352" s="57"/>
      <c r="AK352" s="58">
        <f t="shared" si="93"/>
        <v>49334.21</v>
      </c>
      <c r="AL352" s="59" t="s">
        <v>1679</v>
      </c>
      <c r="AM352" s="56">
        <f t="shared" si="94"/>
        <v>49334.21</v>
      </c>
      <c r="AN352" s="56">
        <f t="shared" si="95"/>
        <v>0</v>
      </c>
    </row>
    <row r="353" spans="1:40" ht="25.5" x14ac:dyDescent="0.2">
      <c r="A353" s="45" t="s">
        <v>1259</v>
      </c>
      <c r="B353" s="44" t="s">
        <v>116</v>
      </c>
      <c r="C353" s="46" t="s">
        <v>6</v>
      </c>
      <c r="D353" s="205" t="s">
        <v>1260</v>
      </c>
      <c r="E353" s="48">
        <v>17768900</v>
      </c>
      <c r="F353" s="50">
        <v>3.05</v>
      </c>
      <c r="G353" s="50">
        <v>0</v>
      </c>
      <c r="H353" s="50">
        <f t="shared" si="86"/>
        <v>3.05</v>
      </c>
      <c r="I353" s="50">
        <v>0</v>
      </c>
      <c r="J353" s="50">
        <v>3.05</v>
      </c>
      <c r="K353" s="51">
        <f t="shared" si="80"/>
        <v>54195.15</v>
      </c>
      <c r="L353" s="52"/>
      <c r="M353" s="49">
        <f t="shared" si="81"/>
        <v>17768900</v>
      </c>
      <c r="N353" s="53">
        <v>0</v>
      </c>
      <c r="O353" s="47">
        <f t="shared" si="82"/>
        <v>0</v>
      </c>
      <c r="P353" s="47">
        <v>33100</v>
      </c>
      <c r="Q353" s="53">
        <v>0</v>
      </c>
      <c r="R353" s="47">
        <f t="shared" si="87"/>
        <v>0</v>
      </c>
      <c r="S353" s="47">
        <v>0</v>
      </c>
      <c r="T353" s="47">
        <f t="shared" si="88"/>
        <v>0</v>
      </c>
      <c r="U353" s="47">
        <v>0</v>
      </c>
      <c r="V353" s="54">
        <f t="shared" si="89"/>
        <v>0</v>
      </c>
      <c r="W353" s="52"/>
      <c r="X353" s="49">
        <f t="shared" si="83"/>
        <v>17768900</v>
      </c>
      <c r="Y353" s="55">
        <v>758600</v>
      </c>
      <c r="Z353" s="56">
        <f t="shared" si="84"/>
        <v>17010300</v>
      </c>
      <c r="AA353" s="53">
        <v>0</v>
      </c>
      <c r="AB353" s="49">
        <f t="shared" si="85"/>
        <v>0</v>
      </c>
      <c r="AC353" s="49">
        <v>33100</v>
      </c>
      <c r="AD353" s="189">
        <v>0</v>
      </c>
      <c r="AE353" s="49">
        <f t="shared" si="90"/>
        <v>0</v>
      </c>
      <c r="AF353" s="47">
        <v>0</v>
      </c>
      <c r="AG353" s="47">
        <f t="shared" si="91"/>
        <v>0</v>
      </c>
      <c r="AH353" s="49">
        <v>0</v>
      </c>
      <c r="AI353" s="54">
        <f t="shared" si="92"/>
        <v>0</v>
      </c>
      <c r="AJ353" s="57"/>
      <c r="AK353" s="58">
        <f t="shared" si="93"/>
        <v>54195.15</v>
      </c>
      <c r="AL353" s="59" t="s">
        <v>1679</v>
      </c>
      <c r="AM353" s="56">
        <f t="shared" si="94"/>
        <v>54195.15</v>
      </c>
      <c r="AN353" s="56">
        <f t="shared" si="95"/>
        <v>0</v>
      </c>
    </row>
    <row r="354" spans="1:40" ht="25.5" x14ac:dyDescent="0.2">
      <c r="A354" s="45" t="s">
        <v>1261</v>
      </c>
      <c r="B354" s="44" t="s">
        <v>186</v>
      </c>
      <c r="C354" s="46" t="s">
        <v>6</v>
      </c>
      <c r="D354" s="205" t="s">
        <v>1262</v>
      </c>
      <c r="E354" s="48">
        <v>7906331.5</v>
      </c>
      <c r="F354" s="50">
        <v>0</v>
      </c>
      <c r="G354" s="50">
        <v>2.0299999999999998</v>
      </c>
      <c r="H354" s="50">
        <f t="shared" si="86"/>
        <v>2.0299999999999998</v>
      </c>
      <c r="I354" s="50">
        <v>0.65</v>
      </c>
      <c r="J354" s="50">
        <v>2.6799999999999997</v>
      </c>
      <c r="K354" s="51">
        <f t="shared" si="80"/>
        <v>16049.85</v>
      </c>
      <c r="L354" s="52"/>
      <c r="M354" s="49">
        <f t="shared" si="81"/>
        <v>7906331.5</v>
      </c>
      <c r="N354" s="53">
        <v>0</v>
      </c>
      <c r="O354" s="47">
        <f t="shared" si="82"/>
        <v>0</v>
      </c>
      <c r="P354" s="47">
        <v>-1411200</v>
      </c>
      <c r="Q354" s="53">
        <v>0</v>
      </c>
      <c r="R354" s="47">
        <f t="shared" si="87"/>
        <v>0</v>
      </c>
      <c r="S354" s="47">
        <v>0</v>
      </c>
      <c r="T354" s="47">
        <f t="shared" si="88"/>
        <v>0</v>
      </c>
      <c r="U354" s="47">
        <v>0</v>
      </c>
      <c r="V354" s="54">
        <f t="shared" si="89"/>
        <v>0</v>
      </c>
      <c r="W354" s="52"/>
      <c r="X354" s="49">
        <f t="shared" si="83"/>
        <v>7906331.5</v>
      </c>
      <c r="Y354" s="55">
        <v>0</v>
      </c>
      <c r="Z354" s="56">
        <f t="shared" si="84"/>
        <v>7906331.5</v>
      </c>
      <c r="AA354" s="53">
        <v>0</v>
      </c>
      <c r="AB354" s="49">
        <f t="shared" si="85"/>
        <v>0</v>
      </c>
      <c r="AC354" s="49">
        <v>-1411200</v>
      </c>
      <c r="AD354" s="189">
        <v>0</v>
      </c>
      <c r="AE354" s="49">
        <f t="shared" si="90"/>
        <v>0</v>
      </c>
      <c r="AF354" s="47">
        <v>0</v>
      </c>
      <c r="AG354" s="47">
        <f t="shared" si="91"/>
        <v>0</v>
      </c>
      <c r="AH354" s="49">
        <v>0</v>
      </c>
      <c r="AI354" s="54">
        <f t="shared" si="92"/>
        <v>0</v>
      </c>
      <c r="AJ354" s="57"/>
      <c r="AK354" s="58">
        <f t="shared" si="93"/>
        <v>16049.85</v>
      </c>
      <c r="AL354" s="59" t="s">
        <v>1679</v>
      </c>
      <c r="AM354" s="56">
        <f t="shared" si="94"/>
        <v>16049.85</v>
      </c>
      <c r="AN354" s="56">
        <f t="shared" si="95"/>
        <v>0</v>
      </c>
    </row>
    <row r="355" spans="1:40" s="60" customFormat="1" ht="38.25" x14ac:dyDescent="0.2">
      <c r="A355" s="45" t="s">
        <v>1263</v>
      </c>
      <c r="B355" s="44" t="s">
        <v>473</v>
      </c>
      <c r="C355" s="46" t="s">
        <v>6</v>
      </c>
      <c r="D355" s="205" t="s">
        <v>1264</v>
      </c>
      <c r="E355" s="48">
        <v>15879100</v>
      </c>
      <c r="F355" s="50">
        <v>3</v>
      </c>
      <c r="G355" s="50">
        <v>0</v>
      </c>
      <c r="H355" s="50">
        <f t="shared" si="86"/>
        <v>3</v>
      </c>
      <c r="I355" s="50">
        <v>0</v>
      </c>
      <c r="J355" s="50">
        <v>3</v>
      </c>
      <c r="K355" s="51">
        <f t="shared" si="80"/>
        <v>47637.3</v>
      </c>
      <c r="L355" s="52"/>
      <c r="M355" s="49">
        <f t="shared" si="81"/>
        <v>15879100</v>
      </c>
      <c r="N355" s="53">
        <v>0</v>
      </c>
      <c r="O355" s="47">
        <f t="shared" si="82"/>
        <v>0</v>
      </c>
      <c r="P355" s="47">
        <v>8600</v>
      </c>
      <c r="Q355" s="53">
        <v>0</v>
      </c>
      <c r="R355" s="47">
        <f t="shared" si="87"/>
        <v>0</v>
      </c>
      <c r="S355" s="47">
        <v>0</v>
      </c>
      <c r="T355" s="47">
        <f t="shared" si="88"/>
        <v>0</v>
      </c>
      <c r="U355" s="47">
        <v>0</v>
      </c>
      <c r="V355" s="54">
        <f t="shared" si="89"/>
        <v>0</v>
      </c>
      <c r="W355" s="52"/>
      <c r="X355" s="49">
        <f t="shared" si="83"/>
        <v>15879100</v>
      </c>
      <c r="Y355" s="55">
        <v>0</v>
      </c>
      <c r="Z355" s="56">
        <f t="shared" si="84"/>
        <v>15879100</v>
      </c>
      <c r="AA355" s="53">
        <v>0</v>
      </c>
      <c r="AB355" s="49">
        <f t="shared" si="85"/>
        <v>0</v>
      </c>
      <c r="AC355" s="49">
        <v>8600</v>
      </c>
      <c r="AD355" s="189">
        <v>0</v>
      </c>
      <c r="AE355" s="49">
        <f t="shared" si="90"/>
        <v>0</v>
      </c>
      <c r="AF355" s="47">
        <v>0</v>
      </c>
      <c r="AG355" s="47">
        <f t="shared" si="91"/>
        <v>0</v>
      </c>
      <c r="AH355" s="49">
        <v>0</v>
      </c>
      <c r="AI355" s="54">
        <f t="shared" si="92"/>
        <v>0</v>
      </c>
      <c r="AJ355" s="57"/>
      <c r="AK355" s="58">
        <f t="shared" si="93"/>
        <v>47637.3</v>
      </c>
      <c r="AL355" s="59" t="s">
        <v>1679</v>
      </c>
      <c r="AM355" s="56">
        <f t="shared" si="94"/>
        <v>47637.3</v>
      </c>
      <c r="AN355" s="56">
        <f t="shared" si="95"/>
        <v>0</v>
      </c>
    </row>
    <row r="356" spans="1:40" x14ac:dyDescent="0.2">
      <c r="A356" s="45" t="s">
        <v>1265</v>
      </c>
      <c r="B356" s="44" t="s">
        <v>164</v>
      </c>
      <c r="C356" s="46" t="s">
        <v>6</v>
      </c>
      <c r="D356" s="205" t="s">
        <v>78</v>
      </c>
      <c r="E356" s="48">
        <v>151628</v>
      </c>
      <c r="F356" s="50">
        <v>0</v>
      </c>
      <c r="G356" s="50">
        <v>0</v>
      </c>
      <c r="H356" s="50">
        <f t="shared" si="86"/>
        <v>0</v>
      </c>
      <c r="I356" s="50">
        <v>0</v>
      </c>
      <c r="J356" s="50">
        <v>0</v>
      </c>
      <c r="K356" s="51">
        <f t="shared" si="80"/>
        <v>0</v>
      </c>
      <c r="L356" s="52"/>
      <c r="M356" s="49">
        <f t="shared" si="81"/>
        <v>151628</v>
      </c>
      <c r="N356" s="53">
        <v>0</v>
      </c>
      <c r="O356" s="47">
        <f t="shared" si="82"/>
        <v>0</v>
      </c>
      <c r="P356" s="47">
        <v>0</v>
      </c>
      <c r="Q356" s="53">
        <v>0</v>
      </c>
      <c r="R356" s="47">
        <f t="shared" si="87"/>
        <v>0</v>
      </c>
      <c r="S356" s="47">
        <v>0</v>
      </c>
      <c r="T356" s="47">
        <f t="shared" si="88"/>
        <v>0</v>
      </c>
      <c r="U356" s="47">
        <v>0</v>
      </c>
      <c r="V356" s="54">
        <f t="shared" si="89"/>
        <v>0</v>
      </c>
      <c r="W356" s="52"/>
      <c r="X356" s="49">
        <f t="shared" si="83"/>
        <v>151628</v>
      </c>
      <c r="Y356" s="55">
        <v>0</v>
      </c>
      <c r="Z356" s="56">
        <f t="shared" si="84"/>
        <v>151628</v>
      </c>
      <c r="AA356" s="53">
        <v>0</v>
      </c>
      <c r="AB356" s="49">
        <f t="shared" si="85"/>
        <v>0</v>
      </c>
      <c r="AC356" s="49">
        <v>0</v>
      </c>
      <c r="AD356" s="189">
        <v>0</v>
      </c>
      <c r="AE356" s="49">
        <f t="shared" si="90"/>
        <v>0</v>
      </c>
      <c r="AF356" s="47">
        <v>0</v>
      </c>
      <c r="AG356" s="47">
        <f t="shared" si="91"/>
        <v>0</v>
      </c>
      <c r="AH356" s="49">
        <v>0</v>
      </c>
      <c r="AI356" s="54">
        <f t="shared" si="92"/>
        <v>0</v>
      </c>
      <c r="AJ356" s="57"/>
      <c r="AK356" s="58">
        <f t="shared" si="93"/>
        <v>0</v>
      </c>
      <c r="AL356" s="59" t="s">
        <v>1573</v>
      </c>
      <c r="AM356" s="56">
        <f t="shared" si="94"/>
        <v>0</v>
      </c>
      <c r="AN356" s="56">
        <f t="shared" si="95"/>
        <v>0</v>
      </c>
    </row>
    <row r="357" spans="1:40" x14ac:dyDescent="0.2">
      <c r="A357" s="45" t="s">
        <v>1266</v>
      </c>
      <c r="B357" s="44" t="s">
        <v>451</v>
      </c>
      <c r="C357" s="46" t="s">
        <v>6</v>
      </c>
      <c r="D357" s="205" t="s">
        <v>78</v>
      </c>
      <c r="E357" s="48">
        <v>12487842</v>
      </c>
      <c r="F357" s="50">
        <v>0</v>
      </c>
      <c r="G357" s="50">
        <v>0</v>
      </c>
      <c r="H357" s="50">
        <f t="shared" si="86"/>
        <v>0</v>
      </c>
      <c r="I357" s="50">
        <v>0</v>
      </c>
      <c r="J357" s="50">
        <v>0</v>
      </c>
      <c r="K357" s="51">
        <f t="shared" si="80"/>
        <v>0</v>
      </c>
      <c r="L357" s="52"/>
      <c r="M357" s="49">
        <f t="shared" si="81"/>
        <v>12487842</v>
      </c>
      <c r="N357" s="53">
        <v>0</v>
      </c>
      <c r="O357" s="47">
        <f t="shared" si="82"/>
        <v>0</v>
      </c>
      <c r="P357" s="47">
        <v>177021</v>
      </c>
      <c r="Q357" s="53">
        <v>0</v>
      </c>
      <c r="R357" s="47">
        <f t="shared" si="87"/>
        <v>0</v>
      </c>
      <c r="S357" s="47">
        <v>0</v>
      </c>
      <c r="T357" s="47">
        <f t="shared" si="88"/>
        <v>0</v>
      </c>
      <c r="U357" s="47">
        <v>0</v>
      </c>
      <c r="V357" s="54">
        <f t="shared" si="89"/>
        <v>0</v>
      </c>
      <c r="W357" s="52"/>
      <c r="X357" s="49">
        <f t="shared" si="83"/>
        <v>12487842</v>
      </c>
      <c r="Y357" s="55">
        <v>0</v>
      </c>
      <c r="Z357" s="56">
        <f t="shared" si="84"/>
        <v>12487842</v>
      </c>
      <c r="AA357" s="53">
        <v>0</v>
      </c>
      <c r="AB357" s="49">
        <f t="shared" si="85"/>
        <v>0</v>
      </c>
      <c r="AC357" s="49">
        <v>177021</v>
      </c>
      <c r="AD357" s="189">
        <v>0</v>
      </c>
      <c r="AE357" s="49">
        <f t="shared" si="90"/>
        <v>0</v>
      </c>
      <c r="AF357" s="47">
        <v>0</v>
      </c>
      <c r="AG357" s="47">
        <f t="shared" si="91"/>
        <v>0</v>
      </c>
      <c r="AH357" s="49">
        <v>0</v>
      </c>
      <c r="AI357" s="54">
        <f t="shared" si="92"/>
        <v>0</v>
      </c>
      <c r="AJ357" s="57"/>
      <c r="AK357" s="58">
        <f t="shared" si="93"/>
        <v>0</v>
      </c>
      <c r="AL357" s="59" t="s">
        <v>1573</v>
      </c>
      <c r="AM357" s="56">
        <f t="shared" si="94"/>
        <v>0</v>
      </c>
      <c r="AN357" s="56">
        <f t="shared" si="95"/>
        <v>0</v>
      </c>
    </row>
    <row r="358" spans="1:40" x14ac:dyDescent="0.2">
      <c r="A358" s="45" t="s">
        <v>1267</v>
      </c>
      <c r="B358" s="44" t="s">
        <v>493</v>
      </c>
      <c r="C358" s="46" t="s">
        <v>6</v>
      </c>
      <c r="D358" s="205" t="s">
        <v>78</v>
      </c>
      <c r="E358" s="48">
        <v>1978846</v>
      </c>
      <c r="F358" s="50">
        <v>0</v>
      </c>
      <c r="G358" s="50">
        <v>0</v>
      </c>
      <c r="H358" s="50">
        <f t="shared" si="86"/>
        <v>0</v>
      </c>
      <c r="I358" s="50">
        <v>0</v>
      </c>
      <c r="J358" s="50">
        <v>0</v>
      </c>
      <c r="K358" s="51">
        <f t="shared" si="80"/>
        <v>0</v>
      </c>
      <c r="L358" s="52"/>
      <c r="M358" s="49">
        <f t="shared" si="81"/>
        <v>1978846</v>
      </c>
      <c r="N358" s="53">
        <v>0</v>
      </c>
      <c r="O358" s="47">
        <f t="shared" si="82"/>
        <v>0</v>
      </c>
      <c r="P358" s="47">
        <v>-339</v>
      </c>
      <c r="Q358" s="53">
        <v>0</v>
      </c>
      <c r="R358" s="47">
        <f t="shared" si="87"/>
        <v>0</v>
      </c>
      <c r="S358" s="47">
        <v>0</v>
      </c>
      <c r="T358" s="47">
        <f t="shared" si="88"/>
        <v>0</v>
      </c>
      <c r="U358" s="47">
        <v>0</v>
      </c>
      <c r="V358" s="54">
        <f t="shared" si="89"/>
        <v>0</v>
      </c>
      <c r="W358" s="52"/>
      <c r="X358" s="49">
        <f t="shared" si="83"/>
        <v>1978846</v>
      </c>
      <c r="Y358" s="55">
        <v>0</v>
      </c>
      <c r="Z358" s="56">
        <f t="shared" si="84"/>
        <v>1978846</v>
      </c>
      <c r="AA358" s="53">
        <v>0</v>
      </c>
      <c r="AB358" s="49">
        <f t="shared" si="85"/>
        <v>0</v>
      </c>
      <c r="AC358" s="49">
        <v>-339</v>
      </c>
      <c r="AD358" s="189">
        <v>0</v>
      </c>
      <c r="AE358" s="49">
        <f t="shared" si="90"/>
        <v>0</v>
      </c>
      <c r="AF358" s="47">
        <v>0</v>
      </c>
      <c r="AG358" s="47">
        <f t="shared" si="91"/>
        <v>0</v>
      </c>
      <c r="AH358" s="49">
        <v>0</v>
      </c>
      <c r="AI358" s="54">
        <f t="shared" si="92"/>
        <v>0</v>
      </c>
      <c r="AJ358" s="57"/>
      <c r="AK358" s="58">
        <f t="shared" si="93"/>
        <v>0</v>
      </c>
      <c r="AL358" s="59" t="s">
        <v>1573</v>
      </c>
      <c r="AM358" s="56">
        <f t="shared" si="94"/>
        <v>0</v>
      </c>
      <c r="AN358" s="56">
        <f t="shared" si="95"/>
        <v>0</v>
      </c>
    </row>
    <row r="359" spans="1:40" x14ac:dyDescent="0.2">
      <c r="A359" s="45" t="s">
        <v>1268</v>
      </c>
      <c r="B359" s="44" t="s">
        <v>607</v>
      </c>
      <c r="C359" s="46" t="s">
        <v>6</v>
      </c>
      <c r="D359" s="205" t="s">
        <v>78</v>
      </c>
      <c r="E359" s="48">
        <v>527670</v>
      </c>
      <c r="F359" s="50">
        <v>0</v>
      </c>
      <c r="G359" s="50">
        <v>0</v>
      </c>
      <c r="H359" s="50">
        <f t="shared" si="86"/>
        <v>0</v>
      </c>
      <c r="I359" s="50">
        <v>0</v>
      </c>
      <c r="J359" s="50">
        <v>0</v>
      </c>
      <c r="K359" s="51">
        <f t="shared" si="80"/>
        <v>0</v>
      </c>
      <c r="L359" s="52"/>
      <c r="M359" s="49">
        <f t="shared" si="81"/>
        <v>527670</v>
      </c>
      <c r="N359" s="53">
        <v>0</v>
      </c>
      <c r="O359" s="47">
        <f t="shared" si="82"/>
        <v>0</v>
      </c>
      <c r="P359" s="47">
        <v>0</v>
      </c>
      <c r="Q359" s="53">
        <v>0</v>
      </c>
      <c r="R359" s="47">
        <f t="shared" si="87"/>
        <v>0</v>
      </c>
      <c r="S359" s="47">
        <v>0</v>
      </c>
      <c r="T359" s="47">
        <f t="shared" si="88"/>
        <v>0</v>
      </c>
      <c r="U359" s="47">
        <v>0</v>
      </c>
      <c r="V359" s="54">
        <f t="shared" si="89"/>
        <v>0</v>
      </c>
      <c r="W359" s="52"/>
      <c r="X359" s="49">
        <f t="shared" si="83"/>
        <v>527670</v>
      </c>
      <c r="Y359" s="55">
        <v>0</v>
      </c>
      <c r="Z359" s="56">
        <f t="shared" si="84"/>
        <v>527670</v>
      </c>
      <c r="AA359" s="53">
        <v>0</v>
      </c>
      <c r="AB359" s="49">
        <f t="shared" si="85"/>
        <v>0</v>
      </c>
      <c r="AC359" s="49">
        <v>0</v>
      </c>
      <c r="AD359" s="189">
        <v>0</v>
      </c>
      <c r="AE359" s="49">
        <f t="shared" si="90"/>
        <v>0</v>
      </c>
      <c r="AF359" s="47">
        <v>0</v>
      </c>
      <c r="AG359" s="47">
        <f t="shared" si="91"/>
        <v>0</v>
      </c>
      <c r="AH359" s="49">
        <v>0</v>
      </c>
      <c r="AI359" s="54">
        <f t="shared" si="92"/>
        <v>0</v>
      </c>
      <c r="AJ359" s="57"/>
      <c r="AK359" s="58">
        <f t="shared" si="93"/>
        <v>0</v>
      </c>
      <c r="AL359" s="59" t="s">
        <v>1573</v>
      </c>
      <c r="AM359" s="56">
        <f t="shared" si="94"/>
        <v>0</v>
      </c>
      <c r="AN359" s="56">
        <f t="shared" si="95"/>
        <v>0</v>
      </c>
    </row>
    <row r="360" spans="1:40" ht="25.5" x14ac:dyDescent="0.2">
      <c r="A360" s="45" t="s">
        <v>766</v>
      </c>
      <c r="B360" s="61" t="s">
        <v>459</v>
      </c>
      <c r="C360" s="46" t="s">
        <v>29</v>
      </c>
      <c r="D360" s="205" t="s">
        <v>767</v>
      </c>
      <c r="E360" s="48">
        <v>376231152</v>
      </c>
      <c r="F360" s="50">
        <v>0</v>
      </c>
      <c r="G360" s="50">
        <v>0</v>
      </c>
      <c r="H360" s="50">
        <f t="shared" si="86"/>
        <v>0</v>
      </c>
      <c r="I360" s="50">
        <v>0</v>
      </c>
      <c r="J360" s="50">
        <v>0</v>
      </c>
      <c r="K360" s="51">
        <f t="shared" si="80"/>
        <v>0</v>
      </c>
      <c r="L360" s="52"/>
      <c r="M360" s="49">
        <f t="shared" si="81"/>
        <v>376231152</v>
      </c>
      <c r="N360" s="53">
        <v>0</v>
      </c>
      <c r="O360" s="47">
        <f t="shared" si="82"/>
        <v>0</v>
      </c>
      <c r="P360" s="47">
        <v>-36049222</v>
      </c>
      <c r="Q360" s="53">
        <v>0</v>
      </c>
      <c r="R360" s="47">
        <f t="shared" si="87"/>
        <v>0</v>
      </c>
      <c r="S360" s="47">
        <v>0</v>
      </c>
      <c r="T360" s="47">
        <f t="shared" si="88"/>
        <v>0</v>
      </c>
      <c r="U360" s="47">
        <v>0</v>
      </c>
      <c r="V360" s="54">
        <f t="shared" si="89"/>
        <v>0</v>
      </c>
      <c r="W360" s="52"/>
      <c r="X360" s="49">
        <f t="shared" si="83"/>
        <v>376231152</v>
      </c>
      <c r="Y360" s="55">
        <v>0</v>
      </c>
      <c r="Z360" s="56">
        <f t="shared" si="84"/>
        <v>376231152</v>
      </c>
      <c r="AA360" s="53">
        <v>0</v>
      </c>
      <c r="AB360" s="49">
        <f t="shared" si="85"/>
        <v>0</v>
      </c>
      <c r="AC360" s="49">
        <v>-36049222</v>
      </c>
      <c r="AD360" s="189">
        <v>0</v>
      </c>
      <c r="AE360" s="49">
        <f t="shared" si="90"/>
        <v>0</v>
      </c>
      <c r="AF360" s="47">
        <v>0</v>
      </c>
      <c r="AG360" s="47">
        <f t="shared" si="91"/>
        <v>0</v>
      </c>
      <c r="AH360" s="49">
        <v>0</v>
      </c>
      <c r="AI360" s="54">
        <f t="shared" si="92"/>
        <v>0</v>
      </c>
      <c r="AJ360" s="57"/>
      <c r="AK360" s="58">
        <f t="shared" si="93"/>
        <v>0</v>
      </c>
      <c r="AL360" s="59" t="s">
        <v>1573</v>
      </c>
      <c r="AM360" s="56">
        <f t="shared" si="94"/>
        <v>0</v>
      </c>
      <c r="AN360" s="56">
        <f t="shared" si="95"/>
        <v>0</v>
      </c>
    </row>
    <row r="361" spans="1:40" x14ac:dyDescent="0.2">
      <c r="A361" s="45" t="s">
        <v>1269</v>
      </c>
      <c r="B361" s="44" t="s">
        <v>458</v>
      </c>
      <c r="C361" s="46" t="s">
        <v>6</v>
      </c>
      <c r="D361" s="205" t="s">
        <v>130</v>
      </c>
      <c r="E361" s="48">
        <v>357334859</v>
      </c>
      <c r="F361" s="50">
        <v>0</v>
      </c>
      <c r="G361" s="50">
        <v>0</v>
      </c>
      <c r="H361" s="50">
        <f t="shared" si="86"/>
        <v>0</v>
      </c>
      <c r="I361" s="50">
        <v>0</v>
      </c>
      <c r="J361" s="50">
        <v>0</v>
      </c>
      <c r="K361" s="51">
        <f t="shared" si="80"/>
        <v>0</v>
      </c>
      <c r="L361" s="52"/>
      <c r="M361" s="49">
        <f t="shared" si="81"/>
        <v>357334859</v>
      </c>
      <c r="N361" s="53">
        <v>0</v>
      </c>
      <c r="O361" s="47">
        <f t="shared" si="82"/>
        <v>0</v>
      </c>
      <c r="P361" s="47">
        <v>-36420469</v>
      </c>
      <c r="Q361" s="53">
        <v>0</v>
      </c>
      <c r="R361" s="47">
        <f t="shared" si="87"/>
        <v>0</v>
      </c>
      <c r="S361" s="47">
        <v>0</v>
      </c>
      <c r="T361" s="47">
        <f t="shared" si="88"/>
        <v>0</v>
      </c>
      <c r="U361" s="47">
        <v>0</v>
      </c>
      <c r="V361" s="54">
        <f t="shared" si="89"/>
        <v>0</v>
      </c>
      <c r="W361" s="52"/>
      <c r="X361" s="49">
        <f t="shared" si="83"/>
        <v>357334859</v>
      </c>
      <c r="Y361" s="55">
        <v>49210100</v>
      </c>
      <c r="Z361" s="56">
        <f t="shared" si="84"/>
        <v>308124759</v>
      </c>
      <c r="AA361" s="53">
        <v>0</v>
      </c>
      <c r="AB361" s="49">
        <f t="shared" si="85"/>
        <v>0</v>
      </c>
      <c r="AC361" s="49">
        <v>-36420469</v>
      </c>
      <c r="AD361" s="189">
        <v>0</v>
      </c>
      <c r="AE361" s="49">
        <f t="shared" si="90"/>
        <v>0</v>
      </c>
      <c r="AF361" s="47">
        <v>0</v>
      </c>
      <c r="AG361" s="47">
        <f t="shared" si="91"/>
        <v>0</v>
      </c>
      <c r="AH361" s="49">
        <v>0</v>
      </c>
      <c r="AI361" s="54">
        <f t="shared" si="92"/>
        <v>0</v>
      </c>
      <c r="AJ361" s="57"/>
      <c r="AK361" s="58">
        <f t="shared" si="93"/>
        <v>0</v>
      </c>
      <c r="AL361" s="59" t="s">
        <v>1573</v>
      </c>
      <c r="AM361" s="56">
        <f t="shared" si="94"/>
        <v>0</v>
      </c>
      <c r="AN361" s="56">
        <f t="shared" si="95"/>
        <v>0</v>
      </c>
    </row>
    <row r="362" spans="1:40" x14ac:dyDescent="0.2">
      <c r="A362" s="45" t="s">
        <v>1270</v>
      </c>
      <c r="B362" s="44" t="s">
        <v>147</v>
      </c>
      <c r="C362" s="46" t="s">
        <v>6</v>
      </c>
      <c r="D362" s="205" t="s">
        <v>130</v>
      </c>
      <c r="E362" s="48">
        <v>11384550</v>
      </c>
      <c r="F362" s="50">
        <v>3.55</v>
      </c>
      <c r="G362" s="50">
        <v>2.95</v>
      </c>
      <c r="H362" s="50">
        <f t="shared" si="86"/>
        <v>6.5</v>
      </c>
      <c r="I362" s="50">
        <v>0.5</v>
      </c>
      <c r="J362" s="50">
        <v>7</v>
      </c>
      <c r="K362" s="51">
        <f t="shared" si="80"/>
        <v>73999.58</v>
      </c>
      <c r="L362" s="52"/>
      <c r="M362" s="49">
        <f t="shared" si="81"/>
        <v>11384550</v>
      </c>
      <c r="N362" s="53">
        <v>0</v>
      </c>
      <c r="O362" s="47">
        <f t="shared" si="82"/>
        <v>0</v>
      </c>
      <c r="P362" s="47">
        <v>22947</v>
      </c>
      <c r="Q362" s="53">
        <v>0</v>
      </c>
      <c r="R362" s="47">
        <f t="shared" si="87"/>
        <v>0</v>
      </c>
      <c r="S362" s="47">
        <v>0</v>
      </c>
      <c r="T362" s="47">
        <f t="shared" si="88"/>
        <v>0</v>
      </c>
      <c r="U362" s="47">
        <v>0</v>
      </c>
      <c r="V362" s="54">
        <f t="shared" si="89"/>
        <v>0</v>
      </c>
      <c r="W362" s="52"/>
      <c r="X362" s="49">
        <f t="shared" si="83"/>
        <v>11384550</v>
      </c>
      <c r="Y362" s="55">
        <v>10648700</v>
      </c>
      <c r="Z362" s="56">
        <f t="shared" si="84"/>
        <v>735850</v>
      </c>
      <c r="AA362" s="53">
        <v>0</v>
      </c>
      <c r="AB362" s="49">
        <f t="shared" si="85"/>
        <v>0</v>
      </c>
      <c r="AC362" s="49">
        <v>22947</v>
      </c>
      <c r="AD362" s="189">
        <v>0</v>
      </c>
      <c r="AE362" s="49">
        <f t="shared" si="90"/>
        <v>0</v>
      </c>
      <c r="AF362" s="47">
        <v>0</v>
      </c>
      <c r="AG362" s="47">
        <f t="shared" si="91"/>
        <v>0</v>
      </c>
      <c r="AH362" s="49">
        <v>0</v>
      </c>
      <c r="AI362" s="54">
        <f t="shared" si="92"/>
        <v>0</v>
      </c>
      <c r="AJ362" s="57"/>
      <c r="AK362" s="58">
        <f t="shared" si="93"/>
        <v>73999.58</v>
      </c>
      <c r="AL362" s="59" t="s">
        <v>1680</v>
      </c>
      <c r="AM362" s="56">
        <f t="shared" si="94"/>
        <v>0</v>
      </c>
      <c r="AN362" s="56">
        <f t="shared" si="95"/>
        <v>73999.58</v>
      </c>
    </row>
    <row r="363" spans="1:40" ht="25.5" x14ac:dyDescent="0.2">
      <c r="A363" s="45" t="s">
        <v>1271</v>
      </c>
      <c r="B363" s="44" t="s">
        <v>200</v>
      </c>
      <c r="C363" s="46" t="s">
        <v>6</v>
      </c>
      <c r="D363" s="205" t="s">
        <v>767</v>
      </c>
      <c r="E363" s="48">
        <v>7183613</v>
      </c>
      <c r="F363" s="50">
        <v>1.75</v>
      </c>
      <c r="G363" s="50">
        <v>0</v>
      </c>
      <c r="H363" s="50">
        <f t="shared" si="86"/>
        <v>1.75</v>
      </c>
      <c r="I363" s="50">
        <v>2</v>
      </c>
      <c r="J363" s="50">
        <v>3.75</v>
      </c>
      <c r="K363" s="51">
        <f t="shared" si="80"/>
        <v>12571.32</v>
      </c>
      <c r="L363" s="52"/>
      <c r="M363" s="49">
        <f t="shared" si="81"/>
        <v>7183613</v>
      </c>
      <c r="N363" s="53">
        <v>0</v>
      </c>
      <c r="O363" s="47">
        <f t="shared" si="82"/>
        <v>0</v>
      </c>
      <c r="P363" s="47">
        <v>37850</v>
      </c>
      <c r="Q363" s="53">
        <v>0</v>
      </c>
      <c r="R363" s="47">
        <f t="shared" si="87"/>
        <v>0</v>
      </c>
      <c r="S363" s="47">
        <v>0</v>
      </c>
      <c r="T363" s="47">
        <f t="shared" si="88"/>
        <v>0</v>
      </c>
      <c r="U363" s="47">
        <v>0</v>
      </c>
      <c r="V363" s="54">
        <f t="shared" si="89"/>
        <v>0</v>
      </c>
      <c r="W363" s="52"/>
      <c r="X363" s="49">
        <f t="shared" si="83"/>
        <v>7183613</v>
      </c>
      <c r="Y363" s="55">
        <v>0</v>
      </c>
      <c r="Z363" s="56">
        <f t="shared" si="84"/>
        <v>7183613</v>
      </c>
      <c r="AA363" s="53">
        <v>0</v>
      </c>
      <c r="AB363" s="49">
        <f t="shared" si="85"/>
        <v>0</v>
      </c>
      <c r="AC363" s="49">
        <v>37850</v>
      </c>
      <c r="AD363" s="189">
        <v>0</v>
      </c>
      <c r="AE363" s="49">
        <f t="shared" si="90"/>
        <v>0</v>
      </c>
      <c r="AF363" s="47">
        <v>0</v>
      </c>
      <c r="AG363" s="47">
        <f t="shared" si="91"/>
        <v>0</v>
      </c>
      <c r="AH363" s="49">
        <v>0</v>
      </c>
      <c r="AI363" s="54">
        <f t="shared" si="92"/>
        <v>0</v>
      </c>
      <c r="AJ363" s="57"/>
      <c r="AK363" s="58">
        <f t="shared" si="93"/>
        <v>12571.32</v>
      </c>
      <c r="AL363" s="59" t="s">
        <v>1680</v>
      </c>
      <c r="AM363" s="56">
        <f t="shared" si="94"/>
        <v>0</v>
      </c>
      <c r="AN363" s="56">
        <f t="shared" si="95"/>
        <v>12571.32</v>
      </c>
    </row>
    <row r="364" spans="1:40" x14ac:dyDescent="0.2">
      <c r="A364" s="45" t="s">
        <v>1272</v>
      </c>
      <c r="B364" s="44" t="s">
        <v>453</v>
      </c>
      <c r="C364" s="46" t="s">
        <v>6</v>
      </c>
      <c r="D364" s="205" t="s">
        <v>130</v>
      </c>
      <c r="E364" s="48">
        <v>328130</v>
      </c>
      <c r="F364" s="50">
        <v>4.95</v>
      </c>
      <c r="G364" s="50">
        <v>0</v>
      </c>
      <c r="H364" s="50">
        <f t="shared" si="86"/>
        <v>4.95</v>
      </c>
      <c r="I364" s="50">
        <v>0.87</v>
      </c>
      <c r="J364" s="50">
        <v>5.82</v>
      </c>
      <c r="K364" s="51">
        <f t="shared" si="80"/>
        <v>1624.24</v>
      </c>
      <c r="L364" s="52"/>
      <c r="M364" s="49">
        <f t="shared" si="81"/>
        <v>328130</v>
      </c>
      <c r="N364" s="53">
        <v>0</v>
      </c>
      <c r="O364" s="47">
        <f t="shared" si="82"/>
        <v>0</v>
      </c>
      <c r="P364" s="47">
        <v>310450</v>
      </c>
      <c r="Q364" s="53">
        <v>0</v>
      </c>
      <c r="R364" s="47">
        <f t="shared" si="87"/>
        <v>0</v>
      </c>
      <c r="S364" s="47">
        <v>0</v>
      </c>
      <c r="T364" s="47">
        <f t="shared" si="88"/>
        <v>0</v>
      </c>
      <c r="U364" s="47">
        <v>0</v>
      </c>
      <c r="V364" s="54">
        <f t="shared" si="89"/>
        <v>0</v>
      </c>
      <c r="W364" s="52"/>
      <c r="X364" s="49">
        <f t="shared" si="83"/>
        <v>328130</v>
      </c>
      <c r="Y364" s="55">
        <v>0</v>
      </c>
      <c r="Z364" s="56">
        <f t="shared" si="84"/>
        <v>328130</v>
      </c>
      <c r="AA364" s="53">
        <v>0</v>
      </c>
      <c r="AB364" s="49">
        <f t="shared" si="85"/>
        <v>0</v>
      </c>
      <c r="AC364" s="49">
        <v>310450</v>
      </c>
      <c r="AD364" s="189">
        <v>0</v>
      </c>
      <c r="AE364" s="49">
        <f t="shared" si="90"/>
        <v>0</v>
      </c>
      <c r="AF364" s="47">
        <v>0</v>
      </c>
      <c r="AG364" s="47">
        <f t="shared" si="91"/>
        <v>0</v>
      </c>
      <c r="AH364" s="49">
        <v>0</v>
      </c>
      <c r="AI364" s="54">
        <f t="shared" si="92"/>
        <v>0</v>
      </c>
      <c r="AJ364" s="57"/>
      <c r="AK364" s="58">
        <f t="shared" si="93"/>
        <v>1624.24</v>
      </c>
      <c r="AL364" s="59" t="s">
        <v>1680</v>
      </c>
      <c r="AM364" s="56">
        <f t="shared" si="94"/>
        <v>0</v>
      </c>
      <c r="AN364" s="56">
        <f t="shared" si="95"/>
        <v>1624.24</v>
      </c>
    </row>
    <row r="365" spans="1:40" x14ac:dyDescent="0.2">
      <c r="A365" s="45" t="s">
        <v>1273</v>
      </c>
      <c r="B365" s="44" t="s">
        <v>385</v>
      </c>
      <c r="C365" s="46" t="s">
        <v>6</v>
      </c>
      <c r="D365" s="205" t="s">
        <v>154</v>
      </c>
      <c r="E365" s="48">
        <v>1678273</v>
      </c>
      <c r="F365" s="50">
        <v>0</v>
      </c>
      <c r="G365" s="50">
        <v>0</v>
      </c>
      <c r="H365" s="50">
        <f t="shared" si="86"/>
        <v>0</v>
      </c>
      <c r="I365" s="50">
        <v>0</v>
      </c>
      <c r="J365" s="50">
        <v>0</v>
      </c>
      <c r="K365" s="51">
        <f t="shared" si="80"/>
        <v>0</v>
      </c>
      <c r="L365" s="52"/>
      <c r="M365" s="49">
        <f t="shared" si="81"/>
        <v>1678273</v>
      </c>
      <c r="N365" s="53">
        <v>1.1000000000000001</v>
      </c>
      <c r="O365" s="47">
        <f t="shared" si="82"/>
        <v>1846.1</v>
      </c>
      <c r="P365" s="47">
        <v>3000</v>
      </c>
      <c r="Q365" s="53">
        <v>1.5</v>
      </c>
      <c r="R365" s="47">
        <f t="shared" si="87"/>
        <v>4.5</v>
      </c>
      <c r="S365" s="47">
        <v>2498.66</v>
      </c>
      <c r="T365" s="47">
        <f t="shared" si="88"/>
        <v>4.5</v>
      </c>
      <c r="U365" s="47">
        <v>0</v>
      </c>
      <c r="V365" s="54">
        <f t="shared" si="89"/>
        <v>1850.6</v>
      </c>
      <c r="W365" s="52"/>
      <c r="X365" s="49">
        <f t="shared" si="83"/>
        <v>1678273</v>
      </c>
      <c r="Y365" s="55">
        <v>0</v>
      </c>
      <c r="Z365" s="56">
        <f t="shared" si="84"/>
        <v>1678273</v>
      </c>
      <c r="AA365" s="53">
        <v>0</v>
      </c>
      <c r="AB365" s="49">
        <f t="shared" si="85"/>
        <v>0</v>
      </c>
      <c r="AC365" s="49">
        <v>3000</v>
      </c>
      <c r="AD365" s="189">
        <v>0</v>
      </c>
      <c r="AE365" s="49">
        <f t="shared" si="90"/>
        <v>0</v>
      </c>
      <c r="AF365" s="47">
        <v>0</v>
      </c>
      <c r="AG365" s="47">
        <f t="shared" si="91"/>
        <v>0</v>
      </c>
      <c r="AH365" s="49">
        <v>0</v>
      </c>
      <c r="AI365" s="54">
        <f t="shared" si="92"/>
        <v>0</v>
      </c>
      <c r="AJ365" s="57"/>
      <c r="AK365" s="58">
        <f t="shared" si="93"/>
        <v>1850.6</v>
      </c>
      <c r="AL365" s="59" t="s">
        <v>1680</v>
      </c>
      <c r="AM365" s="56">
        <f t="shared" si="94"/>
        <v>0</v>
      </c>
      <c r="AN365" s="56">
        <f t="shared" si="95"/>
        <v>1850.6</v>
      </c>
    </row>
    <row r="366" spans="1:40" ht="38.25" x14ac:dyDescent="0.2">
      <c r="A366" s="45" t="s">
        <v>1274</v>
      </c>
      <c r="B366" s="44" t="s">
        <v>446</v>
      </c>
      <c r="C366" s="46" t="s">
        <v>6</v>
      </c>
      <c r="D366" s="205" t="s">
        <v>1275</v>
      </c>
      <c r="E366" s="48">
        <v>13732313</v>
      </c>
      <c r="F366" s="50">
        <v>1.06</v>
      </c>
      <c r="G366" s="50">
        <v>0</v>
      </c>
      <c r="H366" s="50">
        <f t="shared" si="86"/>
        <v>1.06</v>
      </c>
      <c r="I366" s="50">
        <v>0.89</v>
      </c>
      <c r="J366" s="50">
        <v>1.9500000000000002</v>
      </c>
      <c r="K366" s="51">
        <f t="shared" si="80"/>
        <v>14556.25</v>
      </c>
      <c r="L366" s="52"/>
      <c r="M366" s="49">
        <f t="shared" si="81"/>
        <v>13732313</v>
      </c>
      <c r="N366" s="53">
        <v>0</v>
      </c>
      <c r="O366" s="47">
        <f t="shared" si="82"/>
        <v>0</v>
      </c>
      <c r="P366" s="47">
        <v>153953</v>
      </c>
      <c r="Q366" s="53">
        <v>0</v>
      </c>
      <c r="R366" s="47">
        <f t="shared" si="87"/>
        <v>0</v>
      </c>
      <c r="S366" s="47">
        <v>0</v>
      </c>
      <c r="T366" s="47">
        <f t="shared" si="88"/>
        <v>0</v>
      </c>
      <c r="U366" s="47">
        <v>0</v>
      </c>
      <c r="V366" s="54">
        <f t="shared" si="89"/>
        <v>0</v>
      </c>
      <c r="W366" s="52"/>
      <c r="X366" s="49">
        <f t="shared" si="83"/>
        <v>13732313</v>
      </c>
      <c r="Y366" s="55">
        <v>0</v>
      </c>
      <c r="Z366" s="56">
        <f t="shared" si="84"/>
        <v>13732313</v>
      </c>
      <c r="AA366" s="53">
        <v>0</v>
      </c>
      <c r="AB366" s="49">
        <f t="shared" si="85"/>
        <v>0</v>
      </c>
      <c r="AC366" s="49">
        <v>153953</v>
      </c>
      <c r="AD366" s="189">
        <v>0</v>
      </c>
      <c r="AE366" s="49">
        <f t="shared" si="90"/>
        <v>0</v>
      </c>
      <c r="AF366" s="47">
        <v>0</v>
      </c>
      <c r="AG366" s="47">
        <f t="shared" si="91"/>
        <v>0</v>
      </c>
      <c r="AH366" s="49">
        <v>0</v>
      </c>
      <c r="AI366" s="54">
        <f t="shared" si="92"/>
        <v>0</v>
      </c>
      <c r="AJ366" s="57"/>
      <c r="AK366" s="58">
        <f t="shared" si="93"/>
        <v>14556.25</v>
      </c>
      <c r="AL366" s="59" t="s">
        <v>1680</v>
      </c>
      <c r="AM366" s="56">
        <f t="shared" si="94"/>
        <v>0</v>
      </c>
      <c r="AN366" s="56">
        <f t="shared" si="95"/>
        <v>14556.25</v>
      </c>
    </row>
    <row r="367" spans="1:40" ht="25.5" x14ac:dyDescent="0.2">
      <c r="A367" s="45" t="s">
        <v>768</v>
      </c>
      <c r="B367" s="63" t="s">
        <v>465</v>
      </c>
      <c r="C367" s="46" t="s">
        <v>29</v>
      </c>
      <c r="D367" s="205" t="s">
        <v>769</v>
      </c>
      <c r="E367" s="48">
        <v>152179104.5</v>
      </c>
      <c r="F367" s="50">
        <v>0</v>
      </c>
      <c r="G367" s="50">
        <v>0</v>
      </c>
      <c r="H367" s="50">
        <f t="shared" si="86"/>
        <v>0</v>
      </c>
      <c r="I367" s="50">
        <v>0</v>
      </c>
      <c r="J367" s="50">
        <v>0</v>
      </c>
      <c r="K367" s="51">
        <f t="shared" si="80"/>
        <v>0</v>
      </c>
      <c r="L367" s="52"/>
      <c r="M367" s="49">
        <f t="shared" si="81"/>
        <v>152179104.5</v>
      </c>
      <c r="N367" s="53">
        <v>0</v>
      </c>
      <c r="O367" s="47">
        <f t="shared" si="82"/>
        <v>0</v>
      </c>
      <c r="P367" s="47">
        <v>-1075944.5</v>
      </c>
      <c r="Q367" s="53">
        <v>0</v>
      </c>
      <c r="R367" s="47">
        <f t="shared" si="87"/>
        <v>0</v>
      </c>
      <c r="S367" s="47">
        <v>0</v>
      </c>
      <c r="T367" s="47">
        <f t="shared" si="88"/>
        <v>0</v>
      </c>
      <c r="U367" s="47">
        <v>0</v>
      </c>
      <c r="V367" s="54">
        <f t="shared" si="89"/>
        <v>0</v>
      </c>
      <c r="W367" s="52"/>
      <c r="X367" s="49">
        <f t="shared" si="83"/>
        <v>152179104.5</v>
      </c>
      <c r="Y367" s="55">
        <v>0</v>
      </c>
      <c r="Z367" s="56">
        <f t="shared" si="84"/>
        <v>152179104.5</v>
      </c>
      <c r="AA367" s="53">
        <v>0</v>
      </c>
      <c r="AB367" s="49">
        <f t="shared" si="85"/>
        <v>0</v>
      </c>
      <c r="AC367" s="49">
        <v>-1075944.5</v>
      </c>
      <c r="AD367" s="189">
        <v>0</v>
      </c>
      <c r="AE367" s="49">
        <f t="shared" si="90"/>
        <v>0</v>
      </c>
      <c r="AF367" s="47">
        <v>0</v>
      </c>
      <c r="AG367" s="47">
        <f t="shared" si="91"/>
        <v>0</v>
      </c>
      <c r="AH367" s="49">
        <v>0</v>
      </c>
      <c r="AI367" s="54">
        <f t="shared" si="92"/>
        <v>0</v>
      </c>
      <c r="AJ367" s="57"/>
      <c r="AK367" s="58">
        <f t="shared" si="93"/>
        <v>0</v>
      </c>
      <c r="AL367" s="59" t="s">
        <v>1573</v>
      </c>
      <c r="AM367" s="56">
        <f t="shared" si="94"/>
        <v>0</v>
      </c>
      <c r="AN367" s="56">
        <f t="shared" si="95"/>
        <v>0</v>
      </c>
    </row>
    <row r="368" spans="1:40" x14ac:dyDescent="0.2">
      <c r="A368" s="45" t="s">
        <v>1276</v>
      </c>
      <c r="B368" s="44" t="s">
        <v>464</v>
      </c>
      <c r="C368" s="46" t="s">
        <v>6</v>
      </c>
      <c r="D368" s="205" t="s">
        <v>13</v>
      </c>
      <c r="E368" s="48">
        <v>41720107</v>
      </c>
      <c r="F368" s="50">
        <v>0</v>
      </c>
      <c r="G368" s="50">
        <v>0</v>
      </c>
      <c r="H368" s="50">
        <f t="shared" si="86"/>
        <v>0</v>
      </c>
      <c r="I368" s="50">
        <v>0</v>
      </c>
      <c r="J368" s="50">
        <v>0</v>
      </c>
      <c r="K368" s="51">
        <f t="shared" si="80"/>
        <v>0</v>
      </c>
      <c r="L368" s="52"/>
      <c r="M368" s="49">
        <f t="shared" si="81"/>
        <v>41720107</v>
      </c>
      <c r="N368" s="53">
        <v>1</v>
      </c>
      <c r="O368" s="47">
        <f t="shared" si="82"/>
        <v>41720.11</v>
      </c>
      <c r="P368" s="47">
        <v>-330376</v>
      </c>
      <c r="Q368" s="53">
        <v>1</v>
      </c>
      <c r="R368" s="47">
        <f t="shared" si="87"/>
        <v>-330.38</v>
      </c>
      <c r="S368" s="47">
        <v>38131.370000000003</v>
      </c>
      <c r="T368" s="47">
        <f t="shared" si="88"/>
        <v>-330.38</v>
      </c>
      <c r="U368" s="47">
        <v>559.51</v>
      </c>
      <c r="V368" s="54">
        <f t="shared" si="89"/>
        <v>40830.22</v>
      </c>
      <c r="W368" s="52"/>
      <c r="X368" s="49">
        <f t="shared" si="83"/>
        <v>41720107</v>
      </c>
      <c r="Y368" s="55">
        <v>-5246600</v>
      </c>
      <c r="Z368" s="56">
        <f t="shared" si="84"/>
        <v>46966707</v>
      </c>
      <c r="AA368" s="53">
        <v>0</v>
      </c>
      <c r="AB368" s="49">
        <f t="shared" si="85"/>
        <v>0</v>
      </c>
      <c r="AC368" s="49">
        <v>-330376</v>
      </c>
      <c r="AD368" s="189">
        <v>0</v>
      </c>
      <c r="AE368" s="49">
        <f t="shared" si="90"/>
        <v>0</v>
      </c>
      <c r="AF368" s="47">
        <v>0</v>
      </c>
      <c r="AG368" s="47">
        <f t="shared" si="91"/>
        <v>0</v>
      </c>
      <c r="AH368" s="49">
        <v>0</v>
      </c>
      <c r="AI368" s="54">
        <f t="shared" si="92"/>
        <v>0</v>
      </c>
      <c r="AJ368" s="57"/>
      <c r="AK368" s="58">
        <f t="shared" si="93"/>
        <v>40830.22</v>
      </c>
      <c r="AL368" s="59" t="s">
        <v>1680</v>
      </c>
      <c r="AM368" s="56">
        <f t="shared" si="94"/>
        <v>0</v>
      </c>
      <c r="AN368" s="56">
        <f t="shared" si="95"/>
        <v>40830.22</v>
      </c>
    </row>
    <row r="369" spans="1:40" ht="25.5" x14ac:dyDescent="0.2">
      <c r="A369" s="45" t="s">
        <v>1277</v>
      </c>
      <c r="B369" s="44" t="s">
        <v>14</v>
      </c>
      <c r="C369" s="46" t="s">
        <v>6</v>
      </c>
      <c r="D369" s="205" t="s">
        <v>1278</v>
      </c>
      <c r="E369" s="48">
        <v>12322747</v>
      </c>
      <c r="F369" s="50">
        <v>1</v>
      </c>
      <c r="G369" s="50">
        <v>0.9</v>
      </c>
      <c r="H369" s="50">
        <f t="shared" si="86"/>
        <v>1.9</v>
      </c>
      <c r="I369" s="50">
        <v>0</v>
      </c>
      <c r="J369" s="50">
        <v>1.9</v>
      </c>
      <c r="K369" s="51">
        <f t="shared" si="80"/>
        <v>23413.22</v>
      </c>
      <c r="L369" s="52"/>
      <c r="M369" s="49">
        <f t="shared" si="81"/>
        <v>12322747</v>
      </c>
      <c r="N369" s="53">
        <v>0</v>
      </c>
      <c r="O369" s="47">
        <f t="shared" si="82"/>
        <v>0</v>
      </c>
      <c r="P369" s="47">
        <v>-435569</v>
      </c>
      <c r="Q369" s="53">
        <v>0</v>
      </c>
      <c r="R369" s="47">
        <f t="shared" si="87"/>
        <v>0</v>
      </c>
      <c r="S369" s="47">
        <v>0</v>
      </c>
      <c r="T369" s="47">
        <f t="shared" si="88"/>
        <v>0</v>
      </c>
      <c r="U369" s="47">
        <v>0</v>
      </c>
      <c r="V369" s="54">
        <f t="shared" si="89"/>
        <v>0</v>
      </c>
      <c r="W369" s="52"/>
      <c r="X369" s="49">
        <f t="shared" si="83"/>
        <v>12322747</v>
      </c>
      <c r="Y369" s="55">
        <v>0</v>
      </c>
      <c r="Z369" s="56">
        <f t="shared" si="84"/>
        <v>12322747</v>
      </c>
      <c r="AA369" s="53">
        <v>0</v>
      </c>
      <c r="AB369" s="49">
        <f t="shared" si="85"/>
        <v>0</v>
      </c>
      <c r="AC369" s="49">
        <v>-435569</v>
      </c>
      <c r="AD369" s="189">
        <v>0</v>
      </c>
      <c r="AE369" s="49">
        <f t="shared" si="90"/>
        <v>0</v>
      </c>
      <c r="AF369" s="47">
        <v>0</v>
      </c>
      <c r="AG369" s="47">
        <f t="shared" si="91"/>
        <v>0</v>
      </c>
      <c r="AH369" s="49">
        <v>0</v>
      </c>
      <c r="AI369" s="54">
        <f t="shared" si="92"/>
        <v>0</v>
      </c>
      <c r="AJ369" s="57"/>
      <c r="AK369" s="58">
        <f t="shared" si="93"/>
        <v>23413.22</v>
      </c>
      <c r="AL369" s="59" t="s">
        <v>1680</v>
      </c>
      <c r="AM369" s="56">
        <f t="shared" si="94"/>
        <v>0</v>
      </c>
      <c r="AN369" s="56">
        <f t="shared" si="95"/>
        <v>23413.22</v>
      </c>
    </row>
    <row r="370" spans="1:40" x14ac:dyDescent="0.2">
      <c r="A370" s="45" t="s">
        <v>1279</v>
      </c>
      <c r="B370" s="44" t="s">
        <v>92</v>
      </c>
      <c r="C370" s="46" t="s">
        <v>6</v>
      </c>
      <c r="D370" s="205" t="s">
        <v>13</v>
      </c>
      <c r="E370" s="48">
        <v>6006122</v>
      </c>
      <c r="F370" s="50">
        <v>0</v>
      </c>
      <c r="G370" s="50">
        <v>0</v>
      </c>
      <c r="H370" s="50">
        <f t="shared" si="86"/>
        <v>0</v>
      </c>
      <c r="I370" s="50">
        <v>0</v>
      </c>
      <c r="J370" s="50">
        <v>0</v>
      </c>
      <c r="K370" s="51">
        <f t="shared" si="80"/>
        <v>0</v>
      </c>
      <c r="L370" s="52"/>
      <c r="M370" s="49">
        <f t="shared" si="81"/>
        <v>6006122</v>
      </c>
      <c r="N370" s="53">
        <v>0</v>
      </c>
      <c r="O370" s="47">
        <f t="shared" si="82"/>
        <v>0</v>
      </c>
      <c r="P370" s="47">
        <v>-241272</v>
      </c>
      <c r="Q370" s="53">
        <v>0</v>
      </c>
      <c r="R370" s="47">
        <f t="shared" si="87"/>
        <v>0</v>
      </c>
      <c r="S370" s="47">
        <v>0</v>
      </c>
      <c r="T370" s="47">
        <f t="shared" si="88"/>
        <v>0</v>
      </c>
      <c r="U370" s="47">
        <v>0</v>
      </c>
      <c r="V370" s="54">
        <f t="shared" si="89"/>
        <v>0</v>
      </c>
      <c r="W370" s="52"/>
      <c r="X370" s="49">
        <f t="shared" si="83"/>
        <v>6006122</v>
      </c>
      <c r="Y370" s="55">
        <v>2052513.875</v>
      </c>
      <c r="Z370" s="56">
        <f t="shared" si="84"/>
        <v>3953608.125</v>
      </c>
      <c r="AA370" s="53">
        <v>0</v>
      </c>
      <c r="AB370" s="49">
        <f t="shared" si="85"/>
        <v>0</v>
      </c>
      <c r="AC370" s="49">
        <v>-241272</v>
      </c>
      <c r="AD370" s="189">
        <v>0</v>
      </c>
      <c r="AE370" s="49">
        <f t="shared" si="90"/>
        <v>0</v>
      </c>
      <c r="AF370" s="47">
        <v>0</v>
      </c>
      <c r="AG370" s="47">
        <f t="shared" si="91"/>
        <v>0</v>
      </c>
      <c r="AH370" s="49">
        <v>0</v>
      </c>
      <c r="AI370" s="54">
        <f t="shared" si="92"/>
        <v>0</v>
      </c>
      <c r="AJ370" s="57"/>
      <c r="AK370" s="58">
        <f t="shared" si="93"/>
        <v>0</v>
      </c>
      <c r="AL370" s="59" t="s">
        <v>1573</v>
      </c>
      <c r="AM370" s="56">
        <f t="shared" si="94"/>
        <v>0</v>
      </c>
      <c r="AN370" s="56">
        <f t="shared" si="95"/>
        <v>0</v>
      </c>
    </row>
    <row r="371" spans="1:40" ht="25.5" x14ac:dyDescent="0.2">
      <c r="A371" s="45" t="s">
        <v>1280</v>
      </c>
      <c r="B371" s="44" t="s">
        <v>235</v>
      </c>
      <c r="C371" s="46" t="s">
        <v>6</v>
      </c>
      <c r="D371" s="205" t="s">
        <v>1281</v>
      </c>
      <c r="E371" s="48">
        <v>40414733</v>
      </c>
      <c r="F371" s="50">
        <v>4.75</v>
      </c>
      <c r="G371" s="50">
        <v>0</v>
      </c>
      <c r="H371" s="50">
        <f t="shared" si="86"/>
        <v>4.75</v>
      </c>
      <c r="I371" s="50">
        <v>0</v>
      </c>
      <c r="J371" s="50">
        <v>4.75</v>
      </c>
      <c r="K371" s="51">
        <f t="shared" si="80"/>
        <v>191969.98</v>
      </c>
      <c r="L371" s="52"/>
      <c r="M371" s="49">
        <f t="shared" si="81"/>
        <v>40414733</v>
      </c>
      <c r="N371" s="53">
        <v>0</v>
      </c>
      <c r="O371" s="47">
        <f t="shared" si="82"/>
        <v>0</v>
      </c>
      <c r="P371" s="47">
        <v>93958</v>
      </c>
      <c r="Q371" s="53">
        <v>0</v>
      </c>
      <c r="R371" s="47">
        <f t="shared" si="87"/>
        <v>0</v>
      </c>
      <c r="S371" s="47">
        <v>0</v>
      </c>
      <c r="T371" s="47">
        <f t="shared" si="88"/>
        <v>0</v>
      </c>
      <c r="U371" s="47">
        <v>0</v>
      </c>
      <c r="V371" s="54">
        <f t="shared" si="89"/>
        <v>0</v>
      </c>
      <c r="W371" s="52"/>
      <c r="X371" s="49">
        <f t="shared" si="83"/>
        <v>40414733</v>
      </c>
      <c r="Y371" s="55">
        <v>0</v>
      </c>
      <c r="Z371" s="56">
        <f t="shared" si="84"/>
        <v>40414733</v>
      </c>
      <c r="AA371" s="53">
        <v>0</v>
      </c>
      <c r="AB371" s="49">
        <f t="shared" si="85"/>
        <v>0</v>
      </c>
      <c r="AC371" s="49">
        <v>93958</v>
      </c>
      <c r="AD371" s="189">
        <v>0</v>
      </c>
      <c r="AE371" s="49">
        <f t="shared" si="90"/>
        <v>0</v>
      </c>
      <c r="AF371" s="47">
        <v>0</v>
      </c>
      <c r="AG371" s="47">
        <f t="shared" si="91"/>
        <v>0</v>
      </c>
      <c r="AH371" s="49">
        <v>0</v>
      </c>
      <c r="AI371" s="54">
        <f t="shared" si="92"/>
        <v>0</v>
      </c>
      <c r="AJ371" s="57"/>
      <c r="AK371" s="58">
        <f t="shared" si="93"/>
        <v>191969.98</v>
      </c>
      <c r="AL371" s="59" t="s">
        <v>1680</v>
      </c>
      <c r="AM371" s="56">
        <f t="shared" si="94"/>
        <v>0</v>
      </c>
      <c r="AN371" s="56">
        <f t="shared" si="95"/>
        <v>191969.98</v>
      </c>
    </row>
    <row r="372" spans="1:40" x14ac:dyDescent="0.2">
      <c r="A372" s="45" t="s">
        <v>1282</v>
      </c>
      <c r="B372" s="44" t="s">
        <v>350</v>
      </c>
      <c r="C372" s="46" t="s">
        <v>6</v>
      </c>
      <c r="D372" s="205" t="s">
        <v>13</v>
      </c>
      <c r="E372" s="48">
        <v>306104</v>
      </c>
      <c r="F372" s="50">
        <v>0</v>
      </c>
      <c r="G372" s="50">
        <v>0</v>
      </c>
      <c r="H372" s="50">
        <f t="shared" si="86"/>
        <v>0</v>
      </c>
      <c r="I372" s="50">
        <v>0</v>
      </c>
      <c r="J372" s="50">
        <v>0</v>
      </c>
      <c r="K372" s="51">
        <f t="shared" si="80"/>
        <v>0</v>
      </c>
      <c r="L372" s="52"/>
      <c r="M372" s="49">
        <f t="shared" si="81"/>
        <v>306104</v>
      </c>
      <c r="N372" s="53">
        <v>0</v>
      </c>
      <c r="O372" s="47">
        <f t="shared" si="82"/>
        <v>0</v>
      </c>
      <c r="P372" s="47">
        <v>0</v>
      </c>
      <c r="Q372" s="53">
        <v>0</v>
      </c>
      <c r="R372" s="47">
        <f t="shared" si="87"/>
        <v>0</v>
      </c>
      <c r="S372" s="47">
        <v>0</v>
      </c>
      <c r="T372" s="47">
        <f t="shared" si="88"/>
        <v>0</v>
      </c>
      <c r="U372" s="47">
        <v>0</v>
      </c>
      <c r="V372" s="54">
        <f t="shared" si="89"/>
        <v>0</v>
      </c>
      <c r="W372" s="52"/>
      <c r="X372" s="49">
        <f t="shared" si="83"/>
        <v>306104</v>
      </c>
      <c r="Y372" s="55">
        <v>0</v>
      </c>
      <c r="Z372" s="56">
        <f t="shared" si="84"/>
        <v>306104</v>
      </c>
      <c r="AA372" s="53">
        <v>0</v>
      </c>
      <c r="AB372" s="49">
        <f t="shared" si="85"/>
        <v>0</v>
      </c>
      <c r="AC372" s="49">
        <v>0</v>
      </c>
      <c r="AD372" s="189">
        <v>0</v>
      </c>
      <c r="AE372" s="49">
        <f t="shared" si="90"/>
        <v>0</v>
      </c>
      <c r="AF372" s="47">
        <v>0</v>
      </c>
      <c r="AG372" s="47">
        <f t="shared" si="91"/>
        <v>0</v>
      </c>
      <c r="AH372" s="49">
        <v>0</v>
      </c>
      <c r="AI372" s="54">
        <f t="shared" si="92"/>
        <v>0</v>
      </c>
      <c r="AJ372" s="57"/>
      <c r="AK372" s="58">
        <f t="shared" si="93"/>
        <v>0</v>
      </c>
      <c r="AL372" s="59" t="s">
        <v>1573</v>
      </c>
      <c r="AM372" s="56">
        <f t="shared" si="94"/>
        <v>0</v>
      </c>
      <c r="AN372" s="56">
        <f t="shared" si="95"/>
        <v>0</v>
      </c>
    </row>
    <row r="373" spans="1:40" x14ac:dyDescent="0.2">
      <c r="A373" s="45" t="s">
        <v>1283</v>
      </c>
      <c r="B373" s="44" t="s">
        <v>367</v>
      </c>
      <c r="C373" s="46" t="s">
        <v>6</v>
      </c>
      <c r="D373" s="205" t="s">
        <v>13</v>
      </c>
      <c r="E373" s="48">
        <v>39301985</v>
      </c>
      <c r="F373" s="50">
        <v>0</v>
      </c>
      <c r="G373" s="50">
        <v>0</v>
      </c>
      <c r="H373" s="50">
        <f t="shared" si="86"/>
        <v>0</v>
      </c>
      <c r="I373" s="50">
        <v>0</v>
      </c>
      <c r="J373" s="50">
        <v>0</v>
      </c>
      <c r="K373" s="51">
        <f t="shared" si="80"/>
        <v>0</v>
      </c>
      <c r="L373" s="52"/>
      <c r="M373" s="49">
        <f t="shared" si="81"/>
        <v>39301985</v>
      </c>
      <c r="N373" s="53">
        <v>0</v>
      </c>
      <c r="O373" s="47">
        <f t="shared" si="82"/>
        <v>0</v>
      </c>
      <c r="P373" s="47">
        <v>-430695</v>
      </c>
      <c r="Q373" s="53">
        <v>0</v>
      </c>
      <c r="R373" s="47">
        <f t="shared" si="87"/>
        <v>0</v>
      </c>
      <c r="S373" s="47">
        <v>0</v>
      </c>
      <c r="T373" s="47">
        <f t="shared" si="88"/>
        <v>0</v>
      </c>
      <c r="U373" s="47">
        <v>0</v>
      </c>
      <c r="V373" s="54">
        <f t="shared" si="89"/>
        <v>0</v>
      </c>
      <c r="W373" s="52"/>
      <c r="X373" s="49">
        <f t="shared" si="83"/>
        <v>39301985</v>
      </c>
      <c r="Y373" s="55">
        <v>0</v>
      </c>
      <c r="Z373" s="56">
        <f t="shared" si="84"/>
        <v>39301985</v>
      </c>
      <c r="AA373" s="53">
        <v>0.5</v>
      </c>
      <c r="AB373" s="49">
        <f t="shared" si="85"/>
        <v>19650.990000000002</v>
      </c>
      <c r="AC373" s="49">
        <v>-430695</v>
      </c>
      <c r="AD373" s="189">
        <v>0.5</v>
      </c>
      <c r="AE373" s="49">
        <f t="shared" si="90"/>
        <v>-215.35</v>
      </c>
      <c r="AF373" s="47">
        <v>7396.63</v>
      </c>
      <c r="AG373" s="47">
        <f t="shared" si="91"/>
        <v>-215.35</v>
      </c>
      <c r="AH373" s="49">
        <v>0</v>
      </c>
      <c r="AI373" s="54">
        <f t="shared" si="92"/>
        <v>19435.64</v>
      </c>
      <c r="AJ373" s="57"/>
      <c r="AK373" s="58">
        <f t="shared" si="93"/>
        <v>19435.64</v>
      </c>
      <c r="AL373" s="59" t="s">
        <v>1680</v>
      </c>
      <c r="AM373" s="56">
        <f t="shared" si="94"/>
        <v>0</v>
      </c>
      <c r="AN373" s="56">
        <f t="shared" si="95"/>
        <v>19435.64</v>
      </c>
    </row>
    <row r="374" spans="1:40" x14ac:dyDescent="0.2">
      <c r="A374" s="45" t="s">
        <v>1284</v>
      </c>
      <c r="B374" s="44" t="s">
        <v>441</v>
      </c>
      <c r="C374" s="46" t="s">
        <v>6</v>
      </c>
      <c r="D374" s="205" t="s">
        <v>13</v>
      </c>
      <c r="E374" s="48">
        <v>8305755</v>
      </c>
      <c r="F374" s="50">
        <v>0</v>
      </c>
      <c r="G374" s="50">
        <v>0</v>
      </c>
      <c r="H374" s="50">
        <f t="shared" si="86"/>
        <v>0</v>
      </c>
      <c r="I374" s="50">
        <v>0</v>
      </c>
      <c r="J374" s="50">
        <v>0</v>
      </c>
      <c r="K374" s="51">
        <f t="shared" si="80"/>
        <v>0</v>
      </c>
      <c r="L374" s="52"/>
      <c r="M374" s="49">
        <f t="shared" si="81"/>
        <v>8305755</v>
      </c>
      <c r="N374" s="53">
        <v>0</v>
      </c>
      <c r="O374" s="47">
        <f t="shared" si="82"/>
        <v>0</v>
      </c>
      <c r="P374" s="47">
        <v>152609</v>
      </c>
      <c r="Q374" s="53">
        <v>0</v>
      </c>
      <c r="R374" s="47">
        <f t="shared" si="87"/>
        <v>0</v>
      </c>
      <c r="S374" s="47">
        <v>0</v>
      </c>
      <c r="T374" s="47">
        <f t="shared" si="88"/>
        <v>0</v>
      </c>
      <c r="U374" s="47">
        <v>0</v>
      </c>
      <c r="V374" s="54">
        <f t="shared" si="89"/>
        <v>0</v>
      </c>
      <c r="W374" s="52"/>
      <c r="X374" s="49">
        <f t="shared" si="83"/>
        <v>8305755</v>
      </c>
      <c r="Y374" s="55">
        <v>0</v>
      </c>
      <c r="Z374" s="56">
        <f t="shared" si="84"/>
        <v>8305755</v>
      </c>
      <c r="AA374" s="53">
        <v>0</v>
      </c>
      <c r="AB374" s="49">
        <f t="shared" si="85"/>
        <v>0</v>
      </c>
      <c r="AC374" s="49">
        <v>152609</v>
      </c>
      <c r="AD374" s="189">
        <v>0</v>
      </c>
      <c r="AE374" s="49">
        <f t="shared" si="90"/>
        <v>0</v>
      </c>
      <c r="AF374" s="47">
        <v>0</v>
      </c>
      <c r="AG374" s="47">
        <f t="shared" si="91"/>
        <v>0</v>
      </c>
      <c r="AH374" s="49">
        <v>0</v>
      </c>
      <c r="AI374" s="54">
        <f t="shared" si="92"/>
        <v>0</v>
      </c>
      <c r="AJ374" s="57"/>
      <c r="AK374" s="58">
        <f t="shared" si="93"/>
        <v>0</v>
      </c>
      <c r="AL374" s="59" t="s">
        <v>1573</v>
      </c>
      <c r="AM374" s="56">
        <f t="shared" si="94"/>
        <v>0</v>
      </c>
      <c r="AN374" s="56">
        <f t="shared" si="95"/>
        <v>0</v>
      </c>
    </row>
    <row r="375" spans="1:40" x14ac:dyDescent="0.2">
      <c r="A375" s="45" t="s">
        <v>1285</v>
      </c>
      <c r="B375" s="44" t="s">
        <v>610</v>
      </c>
      <c r="C375" s="46" t="s">
        <v>6</v>
      </c>
      <c r="D375" s="205" t="s">
        <v>13</v>
      </c>
      <c r="E375" s="48">
        <v>383076.5</v>
      </c>
      <c r="F375" s="50">
        <v>0</v>
      </c>
      <c r="G375" s="50">
        <v>2.08</v>
      </c>
      <c r="H375" s="50">
        <f t="shared" si="86"/>
        <v>2.08</v>
      </c>
      <c r="I375" s="50">
        <v>0</v>
      </c>
      <c r="J375" s="50">
        <v>2.08</v>
      </c>
      <c r="K375" s="51">
        <f t="shared" si="80"/>
        <v>796.8</v>
      </c>
      <c r="L375" s="52"/>
      <c r="M375" s="49">
        <f t="shared" si="81"/>
        <v>383076.5</v>
      </c>
      <c r="N375" s="53">
        <v>0</v>
      </c>
      <c r="O375" s="47">
        <f t="shared" si="82"/>
        <v>0</v>
      </c>
      <c r="P375" s="47">
        <v>0</v>
      </c>
      <c r="Q375" s="53">
        <v>0</v>
      </c>
      <c r="R375" s="47">
        <f t="shared" si="87"/>
        <v>0</v>
      </c>
      <c r="S375" s="47">
        <v>0</v>
      </c>
      <c r="T375" s="47">
        <f t="shared" si="88"/>
        <v>0</v>
      </c>
      <c r="U375" s="47">
        <v>0</v>
      </c>
      <c r="V375" s="54">
        <f t="shared" si="89"/>
        <v>0</v>
      </c>
      <c r="W375" s="52"/>
      <c r="X375" s="49">
        <f t="shared" si="83"/>
        <v>383076.5</v>
      </c>
      <c r="Y375" s="55">
        <v>0</v>
      </c>
      <c r="Z375" s="56">
        <f t="shared" si="84"/>
        <v>383076.5</v>
      </c>
      <c r="AA375" s="53">
        <v>0</v>
      </c>
      <c r="AB375" s="49">
        <f t="shared" si="85"/>
        <v>0</v>
      </c>
      <c r="AC375" s="49">
        <v>0</v>
      </c>
      <c r="AD375" s="189">
        <v>0</v>
      </c>
      <c r="AE375" s="49">
        <f t="shared" si="90"/>
        <v>0</v>
      </c>
      <c r="AF375" s="47">
        <v>0</v>
      </c>
      <c r="AG375" s="47">
        <f t="shared" si="91"/>
        <v>0</v>
      </c>
      <c r="AH375" s="49">
        <v>0</v>
      </c>
      <c r="AI375" s="54">
        <f t="shared" si="92"/>
        <v>0</v>
      </c>
      <c r="AJ375" s="57"/>
      <c r="AK375" s="58">
        <f t="shared" si="93"/>
        <v>796.8</v>
      </c>
      <c r="AL375" s="59" t="s">
        <v>1680</v>
      </c>
      <c r="AM375" s="56">
        <f t="shared" si="94"/>
        <v>0</v>
      </c>
      <c r="AN375" s="56">
        <f t="shared" si="95"/>
        <v>796.8</v>
      </c>
    </row>
    <row r="376" spans="1:40" ht="25.5" x14ac:dyDescent="0.2">
      <c r="A376" s="45" t="s">
        <v>1286</v>
      </c>
      <c r="B376" s="44" t="s">
        <v>669</v>
      </c>
      <c r="C376" s="46" t="s">
        <v>6</v>
      </c>
      <c r="D376" s="205" t="s">
        <v>1287</v>
      </c>
      <c r="E376" s="48">
        <v>3418475</v>
      </c>
      <c r="F376" s="50">
        <v>0</v>
      </c>
      <c r="G376" s="50">
        <v>2.6</v>
      </c>
      <c r="H376" s="50">
        <f t="shared" si="86"/>
        <v>2.6</v>
      </c>
      <c r="I376" s="50">
        <v>0</v>
      </c>
      <c r="J376" s="50">
        <v>2.6</v>
      </c>
      <c r="K376" s="51">
        <f t="shared" si="80"/>
        <v>8888.0400000000009</v>
      </c>
      <c r="L376" s="52"/>
      <c r="M376" s="49">
        <f t="shared" si="81"/>
        <v>3418475</v>
      </c>
      <c r="N376" s="53">
        <v>1</v>
      </c>
      <c r="O376" s="47">
        <f t="shared" si="82"/>
        <v>3418.48</v>
      </c>
      <c r="P376" s="47">
        <v>96200</v>
      </c>
      <c r="Q376" s="53">
        <v>1</v>
      </c>
      <c r="R376" s="47">
        <f t="shared" si="87"/>
        <v>96.2</v>
      </c>
      <c r="S376" s="47">
        <v>1855.11</v>
      </c>
      <c r="T376" s="47">
        <f t="shared" si="88"/>
        <v>96.2</v>
      </c>
      <c r="U376" s="47">
        <v>0</v>
      </c>
      <c r="V376" s="54">
        <f t="shared" si="89"/>
        <v>3514.68</v>
      </c>
      <c r="W376" s="52"/>
      <c r="X376" s="49">
        <f t="shared" si="83"/>
        <v>3418475</v>
      </c>
      <c r="Y376" s="55">
        <v>0</v>
      </c>
      <c r="Z376" s="56">
        <f t="shared" si="84"/>
        <v>3418475</v>
      </c>
      <c r="AA376" s="53">
        <v>0</v>
      </c>
      <c r="AB376" s="49">
        <f t="shared" si="85"/>
        <v>0</v>
      </c>
      <c r="AC376" s="49">
        <v>96200</v>
      </c>
      <c r="AD376" s="189">
        <v>0</v>
      </c>
      <c r="AE376" s="49">
        <f t="shared" si="90"/>
        <v>0</v>
      </c>
      <c r="AF376" s="47">
        <v>0</v>
      </c>
      <c r="AG376" s="47">
        <f t="shared" si="91"/>
        <v>0</v>
      </c>
      <c r="AH376" s="49">
        <v>0</v>
      </c>
      <c r="AI376" s="54">
        <f t="shared" si="92"/>
        <v>0</v>
      </c>
      <c r="AJ376" s="57"/>
      <c r="AK376" s="58">
        <f t="shared" si="93"/>
        <v>12402.720000000001</v>
      </c>
      <c r="AL376" s="59" t="s">
        <v>1680</v>
      </c>
      <c r="AM376" s="56">
        <f t="shared" si="94"/>
        <v>0</v>
      </c>
      <c r="AN376" s="56">
        <f t="shared" si="95"/>
        <v>12402.720000000001</v>
      </c>
    </row>
    <row r="377" spans="1:40" ht="63.75" x14ac:dyDescent="0.2">
      <c r="A377" s="45" t="s">
        <v>1288</v>
      </c>
      <c r="B377" s="62" t="s">
        <v>468</v>
      </c>
      <c r="C377" s="46" t="s">
        <v>29</v>
      </c>
      <c r="D377" s="207" t="s">
        <v>771</v>
      </c>
      <c r="E377" s="48">
        <v>-26485044</v>
      </c>
      <c r="F377" s="50">
        <v>0</v>
      </c>
      <c r="G377" s="50">
        <v>0</v>
      </c>
      <c r="H377" s="50">
        <f t="shared" si="86"/>
        <v>0</v>
      </c>
      <c r="I377" s="50">
        <v>0</v>
      </c>
      <c r="J377" s="50">
        <v>0</v>
      </c>
      <c r="K377" s="51">
        <f t="shared" si="80"/>
        <v>0</v>
      </c>
      <c r="L377" s="52"/>
      <c r="M377" s="49">
        <f t="shared" si="81"/>
        <v>-26485044</v>
      </c>
      <c r="N377" s="53">
        <v>0</v>
      </c>
      <c r="O377" s="47">
        <f t="shared" si="82"/>
        <v>0</v>
      </c>
      <c r="P377" s="47">
        <v>-5082141</v>
      </c>
      <c r="Q377" s="53">
        <v>0</v>
      </c>
      <c r="R377" s="47">
        <f t="shared" si="87"/>
        <v>0</v>
      </c>
      <c r="S377" s="47">
        <v>0</v>
      </c>
      <c r="T377" s="47">
        <f t="shared" si="88"/>
        <v>0</v>
      </c>
      <c r="U377" s="47">
        <v>0</v>
      </c>
      <c r="V377" s="54">
        <f t="shared" si="89"/>
        <v>0</v>
      </c>
      <c r="W377" s="52"/>
      <c r="X377" s="49">
        <f t="shared" si="83"/>
        <v>-26485044</v>
      </c>
      <c r="Y377" s="55">
        <v>0</v>
      </c>
      <c r="Z377" s="56">
        <f t="shared" si="84"/>
        <v>-26485044</v>
      </c>
      <c r="AA377" s="53">
        <v>0</v>
      </c>
      <c r="AB377" s="49">
        <f t="shared" si="85"/>
        <v>0</v>
      </c>
      <c r="AC377" s="49">
        <v>-5409243</v>
      </c>
      <c r="AD377" s="189">
        <v>0</v>
      </c>
      <c r="AE377" s="49">
        <f t="shared" si="90"/>
        <v>0</v>
      </c>
      <c r="AF377" s="47">
        <v>0</v>
      </c>
      <c r="AG377" s="47">
        <f t="shared" si="91"/>
        <v>0</v>
      </c>
      <c r="AH377" s="49">
        <v>0</v>
      </c>
      <c r="AI377" s="54">
        <f t="shared" si="92"/>
        <v>0</v>
      </c>
      <c r="AJ377" s="57"/>
      <c r="AK377" s="58">
        <f t="shared" si="93"/>
        <v>0</v>
      </c>
      <c r="AL377" s="59" t="s">
        <v>1573</v>
      </c>
      <c r="AM377" s="56">
        <f t="shared" si="94"/>
        <v>0</v>
      </c>
      <c r="AN377" s="56">
        <f t="shared" si="95"/>
        <v>0</v>
      </c>
    </row>
    <row r="378" spans="1:40" ht="38.25" x14ac:dyDescent="0.2">
      <c r="A378" s="45" t="s">
        <v>1289</v>
      </c>
      <c r="B378" s="44" t="s">
        <v>167</v>
      </c>
      <c r="C378" s="46" t="s">
        <v>6</v>
      </c>
      <c r="D378" s="205" t="s">
        <v>1290</v>
      </c>
      <c r="E378" s="48">
        <v>-38082893</v>
      </c>
      <c r="F378" s="50">
        <v>0</v>
      </c>
      <c r="G378" s="50">
        <v>0</v>
      </c>
      <c r="H378" s="50">
        <f t="shared" si="86"/>
        <v>0</v>
      </c>
      <c r="I378" s="50">
        <v>0</v>
      </c>
      <c r="J378" s="50">
        <v>0</v>
      </c>
      <c r="K378" s="51">
        <f t="shared" si="80"/>
        <v>0</v>
      </c>
      <c r="L378" s="52"/>
      <c r="M378" s="49">
        <f t="shared" si="81"/>
        <v>-38082893</v>
      </c>
      <c r="N378" s="53">
        <v>0</v>
      </c>
      <c r="O378" s="47">
        <f t="shared" si="82"/>
        <v>0</v>
      </c>
      <c r="P378" s="47">
        <v>0</v>
      </c>
      <c r="Q378" s="53">
        <v>0</v>
      </c>
      <c r="R378" s="47">
        <f t="shared" si="87"/>
        <v>0</v>
      </c>
      <c r="S378" s="47">
        <v>0</v>
      </c>
      <c r="T378" s="47">
        <f t="shared" si="88"/>
        <v>0</v>
      </c>
      <c r="U378" s="47">
        <v>0</v>
      </c>
      <c r="V378" s="54">
        <f t="shared" si="89"/>
        <v>0</v>
      </c>
      <c r="W378" s="52"/>
      <c r="X378" s="49">
        <f t="shared" si="83"/>
        <v>-38082893</v>
      </c>
      <c r="Y378" s="55">
        <v>9893642</v>
      </c>
      <c r="Z378" s="56">
        <f t="shared" si="84"/>
        <v>-47976535</v>
      </c>
      <c r="AA378" s="53">
        <v>0</v>
      </c>
      <c r="AB378" s="49">
        <f t="shared" si="85"/>
        <v>0</v>
      </c>
      <c r="AC378" s="49">
        <v>0</v>
      </c>
      <c r="AD378" s="189">
        <v>0</v>
      </c>
      <c r="AE378" s="49">
        <f t="shared" si="90"/>
        <v>0</v>
      </c>
      <c r="AF378" s="47">
        <v>0</v>
      </c>
      <c r="AG378" s="47">
        <f t="shared" si="91"/>
        <v>0</v>
      </c>
      <c r="AH378" s="49">
        <v>0</v>
      </c>
      <c r="AI378" s="54">
        <f t="shared" si="92"/>
        <v>0</v>
      </c>
      <c r="AJ378" s="57"/>
      <c r="AK378" s="58">
        <f t="shared" si="93"/>
        <v>0</v>
      </c>
      <c r="AL378" s="59" t="s">
        <v>1573</v>
      </c>
      <c r="AM378" s="56">
        <f t="shared" si="94"/>
        <v>0</v>
      </c>
      <c r="AN378" s="56">
        <f t="shared" si="95"/>
        <v>0</v>
      </c>
    </row>
    <row r="379" spans="1:40" ht="38.25" x14ac:dyDescent="0.2">
      <c r="A379" s="45" t="s">
        <v>1291</v>
      </c>
      <c r="B379" s="44" t="s">
        <v>466</v>
      </c>
      <c r="C379" s="46" t="s">
        <v>6</v>
      </c>
      <c r="D379" s="205" t="s">
        <v>1292</v>
      </c>
      <c r="E379" s="48">
        <v>3733483</v>
      </c>
      <c r="F379" s="50">
        <v>1.42</v>
      </c>
      <c r="G379" s="50">
        <v>4</v>
      </c>
      <c r="H379" s="50">
        <f t="shared" si="86"/>
        <v>5.42</v>
      </c>
      <c r="I379" s="50">
        <v>0</v>
      </c>
      <c r="J379" s="50">
        <v>5.42</v>
      </c>
      <c r="K379" s="51">
        <f t="shared" si="80"/>
        <v>20235.48</v>
      </c>
      <c r="L379" s="52"/>
      <c r="M379" s="49">
        <f t="shared" si="81"/>
        <v>3733483</v>
      </c>
      <c r="N379" s="53">
        <v>1.5</v>
      </c>
      <c r="O379" s="47">
        <f t="shared" si="82"/>
        <v>5600.22</v>
      </c>
      <c r="P379" s="47">
        <v>-3400</v>
      </c>
      <c r="Q379" s="53">
        <v>1.5</v>
      </c>
      <c r="R379" s="47">
        <f t="shared" si="87"/>
        <v>-5.0999999999999996</v>
      </c>
      <c r="S379" s="47">
        <v>6345.2</v>
      </c>
      <c r="T379" s="47">
        <f t="shared" si="88"/>
        <v>-5.0999999999999996</v>
      </c>
      <c r="U379" s="47">
        <v>0</v>
      </c>
      <c r="V379" s="54">
        <f t="shared" si="89"/>
        <v>5595.12</v>
      </c>
      <c r="W379" s="52"/>
      <c r="X379" s="49">
        <f t="shared" si="83"/>
        <v>3733483</v>
      </c>
      <c r="Y379" s="55">
        <v>303300</v>
      </c>
      <c r="Z379" s="56">
        <f t="shared" si="84"/>
        <v>3430183</v>
      </c>
      <c r="AA379" s="53">
        <v>0</v>
      </c>
      <c r="AB379" s="49">
        <f t="shared" si="85"/>
        <v>0</v>
      </c>
      <c r="AC379" s="49">
        <v>-3400</v>
      </c>
      <c r="AD379" s="189">
        <v>0</v>
      </c>
      <c r="AE379" s="49">
        <f t="shared" si="90"/>
        <v>0</v>
      </c>
      <c r="AF379" s="47">
        <v>0</v>
      </c>
      <c r="AG379" s="47">
        <f t="shared" si="91"/>
        <v>0</v>
      </c>
      <c r="AH379" s="49">
        <v>0</v>
      </c>
      <c r="AI379" s="54">
        <f t="shared" si="92"/>
        <v>0</v>
      </c>
      <c r="AJ379" s="57"/>
      <c r="AK379" s="58">
        <f t="shared" si="93"/>
        <v>25830.6</v>
      </c>
      <c r="AL379" s="59" t="s">
        <v>1680</v>
      </c>
      <c r="AM379" s="56">
        <f t="shared" si="94"/>
        <v>0</v>
      </c>
      <c r="AN379" s="56">
        <f t="shared" si="95"/>
        <v>25830.6</v>
      </c>
    </row>
    <row r="380" spans="1:40" ht="25.5" x14ac:dyDescent="0.2">
      <c r="A380" s="45" t="s">
        <v>1293</v>
      </c>
      <c r="B380" s="44" t="s">
        <v>308</v>
      </c>
      <c r="C380" s="46" t="s">
        <v>6</v>
      </c>
      <c r="D380" s="205" t="s">
        <v>1294</v>
      </c>
      <c r="E380" s="48">
        <v>12715095</v>
      </c>
      <c r="F380" s="50">
        <v>6</v>
      </c>
      <c r="G380" s="50">
        <v>0</v>
      </c>
      <c r="H380" s="50">
        <f t="shared" si="86"/>
        <v>6</v>
      </c>
      <c r="I380" s="50">
        <v>0</v>
      </c>
      <c r="J380" s="50">
        <v>6</v>
      </c>
      <c r="K380" s="51">
        <f t="shared" si="80"/>
        <v>76290.570000000007</v>
      </c>
      <c r="L380" s="52"/>
      <c r="M380" s="49">
        <f t="shared" si="81"/>
        <v>12715095</v>
      </c>
      <c r="N380" s="53">
        <v>0</v>
      </c>
      <c r="O380" s="47">
        <f t="shared" si="82"/>
        <v>0</v>
      </c>
      <c r="P380" s="47">
        <v>312830</v>
      </c>
      <c r="Q380" s="53">
        <v>0</v>
      </c>
      <c r="R380" s="47">
        <f t="shared" si="87"/>
        <v>0</v>
      </c>
      <c r="S380" s="47">
        <v>0</v>
      </c>
      <c r="T380" s="47">
        <f t="shared" si="88"/>
        <v>0</v>
      </c>
      <c r="U380" s="47">
        <v>0</v>
      </c>
      <c r="V380" s="54">
        <f t="shared" si="89"/>
        <v>0</v>
      </c>
      <c r="W380" s="52"/>
      <c r="X380" s="49">
        <f t="shared" si="83"/>
        <v>12715095</v>
      </c>
      <c r="Y380" s="55">
        <v>1844050</v>
      </c>
      <c r="Z380" s="56">
        <f t="shared" si="84"/>
        <v>10871045</v>
      </c>
      <c r="AA380" s="53">
        <v>0</v>
      </c>
      <c r="AB380" s="49">
        <f t="shared" si="85"/>
        <v>0</v>
      </c>
      <c r="AC380" s="49">
        <v>312830</v>
      </c>
      <c r="AD380" s="189">
        <v>0</v>
      </c>
      <c r="AE380" s="49">
        <f t="shared" si="90"/>
        <v>0</v>
      </c>
      <c r="AF380" s="47">
        <v>0</v>
      </c>
      <c r="AG380" s="47">
        <f t="shared" si="91"/>
        <v>0</v>
      </c>
      <c r="AH380" s="49">
        <v>0</v>
      </c>
      <c r="AI380" s="54">
        <f t="shared" si="92"/>
        <v>0</v>
      </c>
      <c r="AJ380" s="57"/>
      <c r="AK380" s="58">
        <f t="shared" si="93"/>
        <v>76290.570000000007</v>
      </c>
      <c r="AL380" s="59" t="s">
        <v>1680</v>
      </c>
      <c r="AM380" s="56">
        <f t="shared" si="94"/>
        <v>0</v>
      </c>
      <c r="AN380" s="56">
        <f t="shared" si="95"/>
        <v>76290.570000000007</v>
      </c>
    </row>
    <row r="381" spans="1:40" ht="25.5" x14ac:dyDescent="0.2">
      <c r="A381" s="45" t="s">
        <v>1295</v>
      </c>
      <c r="B381" s="44" t="s">
        <v>625</v>
      </c>
      <c r="C381" s="46" t="s">
        <v>6</v>
      </c>
      <c r="D381" s="205" t="s">
        <v>1296</v>
      </c>
      <c r="E381" s="48">
        <v>447496</v>
      </c>
      <c r="F381" s="50">
        <v>0</v>
      </c>
      <c r="G381" s="50">
        <v>0</v>
      </c>
      <c r="H381" s="50">
        <f t="shared" si="86"/>
        <v>0</v>
      </c>
      <c r="I381" s="50">
        <v>0</v>
      </c>
      <c r="J381" s="50">
        <v>0</v>
      </c>
      <c r="K381" s="51">
        <f t="shared" si="80"/>
        <v>0</v>
      </c>
      <c r="L381" s="52"/>
      <c r="M381" s="49">
        <f t="shared" si="81"/>
        <v>447496</v>
      </c>
      <c r="N381" s="53">
        <v>0</v>
      </c>
      <c r="O381" s="47">
        <f t="shared" si="82"/>
        <v>0</v>
      </c>
      <c r="P381" s="47">
        <v>22000</v>
      </c>
      <c r="Q381" s="53">
        <v>0</v>
      </c>
      <c r="R381" s="47">
        <f t="shared" si="87"/>
        <v>0</v>
      </c>
      <c r="S381" s="47">
        <v>0</v>
      </c>
      <c r="T381" s="47">
        <f t="shared" si="88"/>
        <v>0</v>
      </c>
      <c r="U381" s="47">
        <v>0</v>
      </c>
      <c r="V381" s="54">
        <f t="shared" si="89"/>
        <v>0</v>
      </c>
      <c r="W381" s="52"/>
      <c r="X381" s="49">
        <f t="shared" si="83"/>
        <v>447496</v>
      </c>
      <c r="Y381" s="55">
        <v>-42850</v>
      </c>
      <c r="Z381" s="56">
        <f t="shared" si="84"/>
        <v>490346</v>
      </c>
      <c r="AA381" s="53">
        <v>0</v>
      </c>
      <c r="AB381" s="49">
        <f t="shared" si="85"/>
        <v>0</v>
      </c>
      <c r="AC381" s="49">
        <v>22000</v>
      </c>
      <c r="AD381" s="189">
        <v>0</v>
      </c>
      <c r="AE381" s="49">
        <f t="shared" si="90"/>
        <v>0</v>
      </c>
      <c r="AF381" s="47">
        <v>0</v>
      </c>
      <c r="AG381" s="47">
        <f t="shared" si="91"/>
        <v>0</v>
      </c>
      <c r="AH381" s="49">
        <v>0</v>
      </c>
      <c r="AI381" s="54">
        <f t="shared" si="92"/>
        <v>0</v>
      </c>
      <c r="AJ381" s="57"/>
      <c r="AK381" s="58">
        <f t="shared" si="93"/>
        <v>0</v>
      </c>
      <c r="AL381" s="59" t="s">
        <v>1573</v>
      </c>
      <c r="AM381" s="56">
        <f t="shared" si="94"/>
        <v>0</v>
      </c>
      <c r="AN381" s="56">
        <f t="shared" si="95"/>
        <v>0</v>
      </c>
    </row>
    <row r="382" spans="1:40" ht="25.5" x14ac:dyDescent="0.2">
      <c r="A382" s="45" t="s">
        <v>1297</v>
      </c>
      <c r="B382" s="44" t="s">
        <v>394</v>
      </c>
      <c r="C382" s="46" t="s">
        <v>6</v>
      </c>
      <c r="D382" s="205" t="s">
        <v>1298</v>
      </c>
      <c r="E382" s="48">
        <v>8173560</v>
      </c>
      <c r="F382" s="50">
        <v>4.32</v>
      </c>
      <c r="G382" s="50">
        <v>0</v>
      </c>
      <c r="H382" s="50">
        <f t="shared" si="86"/>
        <v>4.32</v>
      </c>
      <c r="I382" s="50">
        <v>1.98</v>
      </c>
      <c r="J382" s="50">
        <v>6.3000000000000007</v>
      </c>
      <c r="K382" s="51">
        <f t="shared" si="80"/>
        <v>35309.78</v>
      </c>
      <c r="L382" s="52"/>
      <c r="M382" s="49">
        <f t="shared" si="81"/>
        <v>8173560</v>
      </c>
      <c r="N382" s="53">
        <v>0</v>
      </c>
      <c r="O382" s="47">
        <f t="shared" si="82"/>
        <v>0</v>
      </c>
      <c r="P382" s="47">
        <v>2400</v>
      </c>
      <c r="Q382" s="53">
        <v>0</v>
      </c>
      <c r="R382" s="47">
        <f t="shared" si="87"/>
        <v>0</v>
      </c>
      <c r="S382" s="47">
        <v>0</v>
      </c>
      <c r="T382" s="47">
        <f t="shared" si="88"/>
        <v>0</v>
      </c>
      <c r="U382" s="47">
        <v>0</v>
      </c>
      <c r="V382" s="54">
        <f t="shared" si="89"/>
        <v>0</v>
      </c>
      <c r="W382" s="52"/>
      <c r="X382" s="49">
        <f t="shared" si="83"/>
        <v>8173560</v>
      </c>
      <c r="Y382" s="55">
        <v>-1157550</v>
      </c>
      <c r="Z382" s="56">
        <f t="shared" si="84"/>
        <v>9331110</v>
      </c>
      <c r="AA382" s="53">
        <v>0</v>
      </c>
      <c r="AB382" s="49">
        <f t="shared" si="85"/>
        <v>0</v>
      </c>
      <c r="AC382" s="49">
        <v>2400</v>
      </c>
      <c r="AD382" s="189">
        <v>0</v>
      </c>
      <c r="AE382" s="49">
        <f t="shared" si="90"/>
        <v>0</v>
      </c>
      <c r="AF382" s="47">
        <v>0</v>
      </c>
      <c r="AG382" s="47">
        <f t="shared" si="91"/>
        <v>0</v>
      </c>
      <c r="AH382" s="49">
        <v>0</v>
      </c>
      <c r="AI382" s="54">
        <f t="shared" si="92"/>
        <v>0</v>
      </c>
      <c r="AJ382" s="57"/>
      <c r="AK382" s="58">
        <f t="shared" si="93"/>
        <v>35309.78</v>
      </c>
      <c r="AL382" s="59" t="s">
        <v>1679</v>
      </c>
      <c r="AM382" s="56">
        <f t="shared" si="94"/>
        <v>35309.78</v>
      </c>
      <c r="AN382" s="56">
        <f t="shared" si="95"/>
        <v>0</v>
      </c>
    </row>
    <row r="383" spans="1:40" ht="25.5" x14ac:dyDescent="0.2">
      <c r="A383" s="45" t="s">
        <v>1299</v>
      </c>
      <c r="B383" s="44" t="s">
        <v>175</v>
      </c>
      <c r="C383" s="46" t="s">
        <v>6</v>
      </c>
      <c r="D383" s="205" t="s">
        <v>1300</v>
      </c>
      <c r="E383" s="48">
        <v>27300</v>
      </c>
      <c r="F383" s="50">
        <v>0</v>
      </c>
      <c r="G383" s="50">
        <v>4.4000000000000004</v>
      </c>
      <c r="H383" s="50">
        <f t="shared" si="86"/>
        <v>4.4000000000000004</v>
      </c>
      <c r="I383" s="50">
        <v>2.6</v>
      </c>
      <c r="J383" s="50">
        <v>7</v>
      </c>
      <c r="K383" s="51">
        <f t="shared" si="80"/>
        <v>120.12</v>
      </c>
      <c r="L383" s="52"/>
      <c r="M383" s="49">
        <f t="shared" si="81"/>
        <v>27300</v>
      </c>
      <c r="N383" s="53">
        <v>0</v>
      </c>
      <c r="O383" s="47">
        <f t="shared" si="82"/>
        <v>0</v>
      </c>
      <c r="P383" s="47">
        <v>89100</v>
      </c>
      <c r="Q383" s="53">
        <v>0</v>
      </c>
      <c r="R383" s="47">
        <f t="shared" si="87"/>
        <v>0</v>
      </c>
      <c r="S383" s="47">
        <v>0</v>
      </c>
      <c r="T383" s="47">
        <f t="shared" si="88"/>
        <v>0</v>
      </c>
      <c r="U383" s="47">
        <v>0</v>
      </c>
      <c r="V383" s="54">
        <f t="shared" si="89"/>
        <v>0</v>
      </c>
      <c r="W383" s="52"/>
      <c r="X383" s="49">
        <f t="shared" si="83"/>
        <v>27300</v>
      </c>
      <c r="Y383" s="55">
        <v>0</v>
      </c>
      <c r="Z383" s="56">
        <f t="shared" si="84"/>
        <v>27300</v>
      </c>
      <c r="AA383" s="53">
        <v>0</v>
      </c>
      <c r="AB383" s="49">
        <f t="shared" si="85"/>
        <v>0</v>
      </c>
      <c r="AC383" s="49">
        <v>89100</v>
      </c>
      <c r="AD383" s="189">
        <v>0</v>
      </c>
      <c r="AE383" s="49">
        <f t="shared" si="90"/>
        <v>0</v>
      </c>
      <c r="AF383" s="47">
        <v>0</v>
      </c>
      <c r="AG383" s="47">
        <f t="shared" si="91"/>
        <v>0</v>
      </c>
      <c r="AH383" s="49">
        <v>0</v>
      </c>
      <c r="AI383" s="54">
        <f t="shared" si="92"/>
        <v>0</v>
      </c>
      <c r="AJ383" s="57"/>
      <c r="AK383" s="58">
        <f t="shared" si="93"/>
        <v>120.12</v>
      </c>
      <c r="AL383" s="59" t="s">
        <v>1680</v>
      </c>
      <c r="AM383" s="56">
        <f t="shared" si="94"/>
        <v>0</v>
      </c>
      <c r="AN383" s="56">
        <f t="shared" si="95"/>
        <v>120.12</v>
      </c>
    </row>
    <row r="384" spans="1:40" ht="38.25" x14ac:dyDescent="0.2">
      <c r="A384" s="45" t="s">
        <v>1301</v>
      </c>
      <c r="B384" s="44" t="s">
        <v>639</v>
      </c>
      <c r="C384" s="46" t="s">
        <v>6</v>
      </c>
      <c r="D384" s="205" t="s">
        <v>1302</v>
      </c>
      <c r="E384" s="48">
        <v>-336494</v>
      </c>
      <c r="F384" s="50">
        <v>0</v>
      </c>
      <c r="G384" s="50">
        <v>0</v>
      </c>
      <c r="H384" s="50">
        <f t="shared" si="86"/>
        <v>0</v>
      </c>
      <c r="I384" s="50">
        <v>0</v>
      </c>
      <c r="J384" s="50">
        <v>0</v>
      </c>
      <c r="K384" s="51">
        <f t="shared" si="80"/>
        <v>0</v>
      </c>
      <c r="L384" s="52"/>
      <c r="M384" s="49">
        <f t="shared" si="81"/>
        <v>-336494</v>
      </c>
      <c r="N384" s="53">
        <v>0</v>
      </c>
      <c r="O384" s="47">
        <f t="shared" si="82"/>
        <v>0</v>
      </c>
      <c r="P384" s="47">
        <v>0</v>
      </c>
      <c r="Q384" s="53">
        <v>0</v>
      </c>
      <c r="R384" s="47">
        <f t="shared" si="87"/>
        <v>0</v>
      </c>
      <c r="S384" s="47">
        <v>0</v>
      </c>
      <c r="T384" s="47">
        <f t="shared" si="88"/>
        <v>0</v>
      </c>
      <c r="U384" s="47">
        <v>0</v>
      </c>
      <c r="V384" s="54">
        <f t="shared" si="89"/>
        <v>0</v>
      </c>
      <c r="W384" s="52"/>
      <c r="X384" s="49">
        <f t="shared" si="83"/>
        <v>-336494</v>
      </c>
      <c r="Y384" s="55">
        <v>0</v>
      </c>
      <c r="Z384" s="56">
        <f t="shared" si="84"/>
        <v>-336494</v>
      </c>
      <c r="AA384" s="53">
        <v>0</v>
      </c>
      <c r="AB384" s="49">
        <f t="shared" si="85"/>
        <v>0</v>
      </c>
      <c r="AC384" s="49">
        <v>0</v>
      </c>
      <c r="AD384" s="189">
        <v>0</v>
      </c>
      <c r="AE384" s="49">
        <f t="shared" si="90"/>
        <v>0</v>
      </c>
      <c r="AF384" s="47">
        <v>0</v>
      </c>
      <c r="AG384" s="47">
        <f t="shared" si="91"/>
        <v>0</v>
      </c>
      <c r="AH384" s="49">
        <v>0</v>
      </c>
      <c r="AI384" s="54">
        <f t="shared" si="92"/>
        <v>0</v>
      </c>
      <c r="AJ384" s="57"/>
      <c r="AK384" s="58">
        <f t="shared" si="93"/>
        <v>0</v>
      </c>
      <c r="AL384" s="59" t="s">
        <v>1573</v>
      </c>
      <c r="AM384" s="56">
        <f t="shared" si="94"/>
        <v>0</v>
      </c>
      <c r="AN384" s="56">
        <f t="shared" si="95"/>
        <v>0</v>
      </c>
    </row>
    <row r="385" spans="1:40" ht="25.5" x14ac:dyDescent="0.2">
      <c r="A385" s="45" t="s">
        <v>1303</v>
      </c>
      <c r="B385" s="44" t="s">
        <v>62</v>
      </c>
      <c r="C385" s="46" t="s">
        <v>6</v>
      </c>
      <c r="D385" s="205" t="s">
        <v>45</v>
      </c>
      <c r="E385" s="48">
        <v>542383</v>
      </c>
      <c r="F385" s="50">
        <v>1.9</v>
      </c>
      <c r="G385" s="50">
        <v>0</v>
      </c>
      <c r="H385" s="50">
        <f t="shared" si="86"/>
        <v>1.9</v>
      </c>
      <c r="I385" s="50">
        <v>1</v>
      </c>
      <c r="J385" s="50">
        <v>2.9</v>
      </c>
      <c r="K385" s="51">
        <f t="shared" si="80"/>
        <v>1030.53</v>
      </c>
      <c r="L385" s="52"/>
      <c r="M385" s="49">
        <f t="shared" si="81"/>
        <v>542383</v>
      </c>
      <c r="N385" s="53">
        <v>0</v>
      </c>
      <c r="O385" s="47">
        <f t="shared" si="82"/>
        <v>0</v>
      </c>
      <c r="P385" s="47">
        <v>-1100</v>
      </c>
      <c r="Q385" s="53">
        <v>0</v>
      </c>
      <c r="R385" s="47">
        <f t="shared" si="87"/>
        <v>0</v>
      </c>
      <c r="S385" s="47">
        <v>0</v>
      </c>
      <c r="T385" s="47">
        <f t="shared" si="88"/>
        <v>0</v>
      </c>
      <c r="U385" s="47">
        <v>0</v>
      </c>
      <c r="V385" s="54">
        <f t="shared" si="89"/>
        <v>0</v>
      </c>
      <c r="W385" s="52"/>
      <c r="X385" s="49">
        <f t="shared" si="83"/>
        <v>542383</v>
      </c>
      <c r="Y385" s="55">
        <v>0</v>
      </c>
      <c r="Z385" s="56">
        <f t="shared" si="84"/>
        <v>542383</v>
      </c>
      <c r="AA385" s="53">
        <v>0</v>
      </c>
      <c r="AB385" s="49">
        <f t="shared" si="85"/>
        <v>0</v>
      </c>
      <c r="AC385" s="49">
        <v>-1100</v>
      </c>
      <c r="AD385" s="189">
        <v>0</v>
      </c>
      <c r="AE385" s="49">
        <f t="shared" si="90"/>
        <v>0</v>
      </c>
      <c r="AF385" s="47">
        <v>0</v>
      </c>
      <c r="AG385" s="47">
        <f t="shared" si="91"/>
        <v>0</v>
      </c>
      <c r="AH385" s="49">
        <v>0</v>
      </c>
      <c r="AI385" s="54">
        <f t="shared" si="92"/>
        <v>0</v>
      </c>
      <c r="AJ385" s="57"/>
      <c r="AK385" s="58">
        <f t="shared" si="93"/>
        <v>1030.53</v>
      </c>
      <c r="AL385" s="59" t="s">
        <v>1679</v>
      </c>
      <c r="AM385" s="56">
        <f t="shared" si="94"/>
        <v>1030.53</v>
      </c>
      <c r="AN385" s="56">
        <f t="shared" si="95"/>
        <v>0</v>
      </c>
    </row>
    <row r="386" spans="1:40" ht="38.25" x14ac:dyDescent="0.2">
      <c r="A386" s="45" t="s">
        <v>1304</v>
      </c>
      <c r="B386" s="44" t="s">
        <v>333</v>
      </c>
      <c r="C386" s="46" t="s">
        <v>6</v>
      </c>
      <c r="D386" s="205" t="s">
        <v>1305</v>
      </c>
      <c r="E386" s="48">
        <v>490300</v>
      </c>
      <c r="F386" s="50">
        <v>3.1</v>
      </c>
      <c r="G386" s="50">
        <v>0</v>
      </c>
      <c r="H386" s="50">
        <f t="shared" si="86"/>
        <v>3.1</v>
      </c>
      <c r="I386" s="50">
        <v>0</v>
      </c>
      <c r="J386" s="50">
        <v>3.1</v>
      </c>
      <c r="K386" s="51">
        <f t="shared" si="80"/>
        <v>1519.93</v>
      </c>
      <c r="L386" s="52"/>
      <c r="M386" s="49">
        <f t="shared" si="81"/>
        <v>490300</v>
      </c>
      <c r="N386" s="53">
        <v>0</v>
      </c>
      <c r="O386" s="47">
        <f t="shared" si="82"/>
        <v>0</v>
      </c>
      <c r="P386" s="47">
        <v>-189500</v>
      </c>
      <c r="Q386" s="53">
        <v>0</v>
      </c>
      <c r="R386" s="47">
        <f t="shared" si="87"/>
        <v>0</v>
      </c>
      <c r="S386" s="47">
        <v>0</v>
      </c>
      <c r="T386" s="47">
        <f t="shared" si="88"/>
        <v>0</v>
      </c>
      <c r="U386" s="47">
        <v>0</v>
      </c>
      <c r="V386" s="54">
        <f t="shared" si="89"/>
        <v>0</v>
      </c>
      <c r="W386" s="52"/>
      <c r="X386" s="49">
        <f t="shared" si="83"/>
        <v>490300</v>
      </c>
      <c r="Y386" s="55">
        <v>0</v>
      </c>
      <c r="Z386" s="56">
        <f t="shared" si="84"/>
        <v>490300</v>
      </c>
      <c r="AA386" s="53">
        <v>0</v>
      </c>
      <c r="AB386" s="49">
        <f t="shared" si="85"/>
        <v>0</v>
      </c>
      <c r="AC386" s="49">
        <v>-189500</v>
      </c>
      <c r="AD386" s="189">
        <v>0</v>
      </c>
      <c r="AE386" s="49">
        <f t="shared" si="90"/>
        <v>0</v>
      </c>
      <c r="AF386" s="47">
        <v>0</v>
      </c>
      <c r="AG386" s="47">
        <f t="shared" si="91"/>
        <v>0</v>
      </c>
      <c r="AH386" s="49">
        <v>0</v>
      </c>
      <c r="AI386" s="54">
        <f t="shared" si="92"/>
        <v>0</v>
      </c>
      <c r="AJ386" s="57"/>
      <c r="AK386" s="58">
        <f t="shared" si="93"/>
        <v>1519.93</v>
      </c>
      <c r="AL386" s="59" t="s">
        <v>1679</v>
      </c>
      <c r="AM386" s="56">
        <f t="shared" si="94"/>
        <v>1519.93</v>
      </c>
      <c r="AN386" s="56">
        <f t="shared" si="95"/>
        <v>0</v>
      </c>
    </row>
    <row r="387" spans="1:40" ht="38.25" x14ac:dyDescent="0.2">
      <c r="A387" s="45" t="s">
        <v>774</v>
      </c>
      <c r="B387" s="44" t="s">
        <v>480</v>
      </c>
      <c r="C387" s="46" t="s">
        <v>29</v>
      </c>
      <c r="D387" s="205" t="s">
        <v>775</v>
      </c>
      <c r="E387" s="48">
        <v>164908463</v>
      </c>
      <c r="F387" s="50">
        <v>0</v>
      </c>
      <c r="G387" s="50">
        <v>0</v>
      </c>
      <c r="H387" s="50">
        <f t="shared" si="86"/>
        <v>0</v>
      </c>
      <c r="I387" s="50">
        <v>0</v>
      </c>
      <c r="J387" s="50">
        <v>0</v>
      </c>
      <c r="K387" s="51">
        <f t="shared" si="80"/>
        <v>0</v>
      </c>
      <c r="L387" s="52"/>
      <c r="M387" s="49">
        <f t="shared" si="81"/>
        <v>164908463</v>
      </c>
      <c r="N387" s="53">
        <v>0</v>
      </c>
      <c r="O387" s="47">
        <f t="shared" si="82"/>
        <v>0</v>
      </c>
      <c r="P387" s="47">
        <v>11613077</v>
      </c>
      <c r="Q387" s="53">
        <v>0</v>
      </c>
      <c r="R387" s="47">
        <f t="shared" si="87"/>
        <v>0</v>
      </c>
      <c r="S387" s="47">
        <v>0</v>
      </c>
      <c r="T387" s="47">
        <f t="shared" si="88"/>
        <v>0</v>
      </c>
      <c r="U387" s="47">
        <v>0</v>
      </c>
      <c r="V387" s="54">
        <f t="shared" si="89"/>
        <v>0</v>
      </c>
      <c r="W387" s="52"/>
      <c r="X387" s="49">
        <f t="shared" si="83"/>
        <v>164908463</v>
      </c>
      <c r="Y387" s="55">
        <v>0</v>
      </c>
      <c r="Z387" s="56">
        <f t="shared" si="84"/>
        <v>164908463</v>
      </c>
      <c r="AA387" s="53">
        <v>0</v>
      </c>
      <c r="AB387" s="49">
        <f t="shared" si="85"/>
        <v>0</v>
      </c>
      <c r="AC387" s="49">
        <v>11613077</v>
      </c>
      <c r="AD387" s="189">
        <v>0</v>
      </c>
      <c r="AE387" s="49">
        <f t="shared" si="90"/>
        <v>0</v>
      </c>
      <c r="AF387" s="47">
        <v>0</v>
      </c>
      <c r="AG387" s="47">
        <f t="shared" si="91"/>
        <v>0</v>
      </c>
      <c r="AH387" s="49">
        <v>0</v>
      </c>
      <c r="AI387" s="54">
        <f t="shared" si="92"/>
        <v>0</v>
      </c>
      <c r="AJ387" s="57"/>
      <c r="AK387" s="58">
        <f t="shared" si="93"/>
        <v>0</v>
      </c>
      <c r="AL387" s="59" t="s">
        <v>1573</v>
      </c>
      <c r="AM387" s="56">
        <f t="shared" si="94"/>
        <v>0</v>
      </c>
      <c r="AN387" s="56">
        <f t="shared" si="95"/>
        <v>0</v>
      </c>
    </row>
    <row r="388" spans="1:40" x14ac:dyDescent="0.2">
      <c r="A388" s="45" t="s">
        <v>1306</v>
      </c>
      <c r="B388" s="44" t="s">
        <v>481</v>
      </c>
      <c r="C388" s="46" t="s">
        <v>6</v>
      </c>
      <c r="D388" s="205" t="s">
        <v>209</v>
      </c>
      <c r="E388" s="48">
        <v>8651220</v>
      </c>
      <c r="F388" s="50">
        <v>6.68</v>
      </c>
      <c r="G388" s="50">
        <v>0</v>
      </c>
      <c r="H388" s="50">
        <f t="shared" si="86"/>
        <v>6.68</v>
      </c>
      <c r="I388" s="50">
        <v>0</v>
      </c>
      <c r="J388" s="50">
        <v>6.68</v>
      </c>
      <c r="K388" s="51">
        <f t="shared" si="80"/>
        <v>57790.15</v>
      </c>
      <c r="L388" s="52"/>
      <c r="M388" s="49">
        <f t="shared" si="81"/>
        <v>8651220</v>
      </c>
      <c r="N388" s="53">
        <v>0</v>
      </c>
      <c r="O388" s="47">
        <f t="shared" si="82"/>
        <v>0</v>
      </c>
      <c r="P388" s="47">
        <v>-27700</v>
      </c>
      <c r="Q388" s="53">
        <v>0</v>
      </c>
      <c r="R388" s="47">
        <f t="shared" si="87"/>
        <v>0</v>
      </c>
      <c r="S388" s="47">
        <v>0</v>
      </c>
      <c r="T388" s="47">
        <f t="shared" si="88"/>
        <v>0</v>
      </c>
      <c r="U388" s="47">
        <v>0</v>
      </c>
      <c r="V388" s="54">
        <f t="shared" si="89"/>
        <v>0</v>
      </c>
      <c r="W388" s="52"/>
      <c r="X388" s="49">
        <f t="shared" si="83"/>
        <v>8651220</v>
      </c>
      <c r="Y388" s="55">
        <v>1718200</v>
      </c>
      <c r="Z388" s="56">
        <f t="shared" si="84"/>
        <v>6933020</v>
      </c>
      <c r="AA388" s="53">
        <v>0</v>
      </c>
      <c r="AB388" s="49">
        <f t="shared" si="85"/>
        <v>0</v>
      </c>
      <c r="AC388" s="49">
        <v>-27700</v>
      </c>
      <c r="AD388" s="189">
        <v>0</v>
      </c>
      <c r="AE388" s="49">
        <f t="shared" si="90"/>
        <v>0</v>
      </c>
      <c r="AF388" s="47">
        <v>0</v>
      </c>
      <c r="AG388" s="47">
        <f t="shared" si="91"/>
        <v>0</v>
      </c>
      <c r="AH388" s="49">
        <v>0</v>
      </c>
      <c r="AI388" s="54">
        <f t="shared" si="92"/>
        <v>0</v>
      </c>
      <c r="AJ388" s="57"/>
      <c r="AK388" s="58">
        <f t="shared" si="93"/>
        <v>57790.15</v>
      </c>
      <c r="AL388" s="59" t="s">
        <v>1680</v>
      </c>
      <c r="AM388" s="56">
        <f t="shared" si="94"/>
        <v>0</v>
      </c>
      <c r="AN388" s="56">
        <f t="shared" si="95"/>
        <v>57790.15</v>
      </c>
    </row>
    <row r="389" spans="1:40" x14ac:dyDescent="0.2">
      <c r="A389" s="45" t="s">
        <v>1307</v>
      </c>
      <c r="B389" s="44" t="s">
        <v>479</v>
      </c>
      <c r="C389" s="46" t="s">
        <v>6</v>
      </c>
      <c r="D389" s="205" t="s">
        <v>209</v>
      </c>
      <c r="E389" s="48">
        <v>8031950</v>
      </c>
      <c r="F389" s="50">
        <v>0</v>
      </c>
      <c r="G389" s="50">
        <v>13</v>
      </c>
      <c r="H389" s="50">
        <f t="shared" si="86"/>
        <v>13</v>
      </c>
      <c r="I389" s="50">
        <v>0</v>
      </c>
      <c r="J389" s="50">
        <v>13</v>
      </c>
      <c r="K389" s="51">
        <f t="shared" si="80"/>
        <v>104415.35</v>
      </c>
      <c r="L389" s="52"/>
      <c r="M389" s="49">
        <f t="shared" si="81"/>
        <v>8031950</v>
      </c>
      <c r="N389" s="53">
        <v>0</v>
      </c>
      <c r="O389" s="47">
        <f t="shared" si="82"/>
        <v>0</v>
      </c>
      <c r="P389" s="47">
        <v>10830400</v>
      </c>
      <c r="Q389" s="53">
        <v>0</v>
      </c>
      <c r="R389" s="47">
        <f t="shared" si="87"/>
        <v>0</v>
      </c>
      <c r="S389" s="47">
        <v>0</v>
      </c>
      <c r="T389" s="47">
        <f t="shared" si="88"/>
        <v>0</v>
      </c>
      <c r="U389" s="47">
        <v>0</v>
      </c>
      <c r="V389" s="54">
        <f t="shared" si="89"/>
        <v>0</v>
      </c>
      <c r="W389" s="52"/>
      <c r="X389" s="49">
        <f t="shared" si="83"/>
        <v>8031950</v>
      </c>
      <c r="Y389" s="55">
        <v>308618</v>
      </c>
      <c r="Z389" s="56">
        <f t="shared" si="84"/>
        <v>7723332</v>
      </c>
      <c r="AA389" s="53">
        <v>0</v>
      </c>
      <c r="AB389" s="49">
        <f t="shared" si="85"/>
        <v>0</v>
      </c>
      <c r="AC389" s="49">
        <v>10830400</v>
      </c>
      <c r="AD389" s="189">
        <v>0</v>
      </c>
      <c r="AE389" s="49">
        <f t="shared" si="90"/>
        <v>0</v>
      </c>
      <c r="AF389" s="47">
        <v>0</v>
      </c>
      <c r="AG389" s="47">
        <f t="shared" si="91"/>
        <v>0</v>
      </c>
      <c r="AH389" s="49">
        <v>0</v>
      </c>
      <c r="AI389" s="54">
        <f t="shared" si="92"/>
        <v>0</v>
      </c>
      <c r="AJ389" s="57"/>
      <c r="AK389" s="58">
        <f t="shared" si="93"/>
        <v>104415.35</v>
      </c>
      <c r="AL389" s="59" t="s">
        <v>1679</v>
      </c>
      <c r="AM389" s="56">
        <f t="shared" si="94"/>
        <v>104415.35</v>
      </c>
      <c r="AN389" s="56">
        <f t="shared" si="95"/>
        <v>0</v>
      </c>
    </row>
    <row r="390" spans="1:40" x14ac:dyDescent="0.2">
      <c r="A390" s="45" t="s">
        <v>1308</v>
      </c>
      <c r="B390" s="44" t="s">
        <v>463</v>
      </c>
      <c r="C390" s="46" t="s">
        <v>6</v>
      </c>
      <c r="D390" s="205" t="s">
        <v>209</v>
      </c>
      <c r="E390" s="48">
        <v>25557950</v>
      </c>
      <c r="F390" s="50">
        <v>5.76</v>
      </c>
      <c r="G390" s="50">
        <v>0</v>
      </c>
      <c r="H390" s="50">
        <f t="shared" si="86"/>
        <v>5.76</v>
      </c>
      <c r="I390" s="50">
        <v>0.68</v>
      </c>
      <c r="J390" s="50">
        <v>6.4399999999999995</v>
      </c>
      <c r="K390" s="51">
        <f t="shared" ref="K390:K453" si="96">MAX(ROUND(E390*H390/1000,2),0)</f>
        <v>147213.79</v>
      </c>
      <c r="L390" s="52"/>
      <c r="M390" s="49">
        <f t="shared" ref="M390:M453" si="97">E390</f>
        <v>25557950</v>
      </c>
      <c r="N390" s="53">
        <v>1</v>
      </c>
      <c r="O390" s="47">
        <f t="shared" ref="O390:O453" si="98">ROUND(M390*N390/1000,2)</f>
        <v>25557.95</v>
      </c>
      <c r="P390" s="47">
        <v>202000</v>
      </c>
      <c r="Q390" s="53">
        <v>1</v>
      </c>
      <c r="R390" s="47">
        <f t="shared" si="87"/>
        <v>202</v>
      </c>
      <c r="S390" s="47">
        <v>15712.1</v>
      </c>
      <c r="T390" s="47">
        <f t="shared" si="88"/>
        <v>202</v>
      </c>
      <c r="U390" s="47">
        <v>0</v>
      </c>
      <c r="V390" s="54">
        <f t="shared" si="89"/>
        <v>25759.95</v>
      </c>
      <c r="W390" s="52"/>
      <c r="X390" s="49">
        <f t="shared" ref="X390:X453" si="99">E390</f>
        <v>25557950</v>
      </c>
      <c r="Y390" s="55">
        <v>326800</v>
      </c>
      <c r="Z390" s="56">
        <f t="shared" ref="Z390:Z453" si="100">X390-Y390</f>
        <v>25231150</v>
      </c>
      <c r="AA390" s="53">
        <v>0</v>
      </c>
      <c r="AB390" s="49">
        <f t="shared" ref="AB390:AB453" si="101">ROUND(Z390*AA390/1000,2)</f>
        <v>0</v>
      </c>
      <c r="AC390" s="49">
        <v>202000</v>
      </c>
      <c r="AD390" s="189">
        <v>0</v>
      </c>
      <c r="AE390" s="49">
        <f t="shared" si="90"/>
        <v>0</v>
      </c>
      <c r="AF390" s="47">
        <v>0</v>
      </c>
      <c r="AG390" s="47">
        <f t="shared" si="91"/>
        <v>0</v>
      </c>
      <c r="AH390" s="49">
        <v>0</v>
      </c>
      <c r="AI390" s="54">
        <f t="shared" si="92"/>
        <v>0</v>
      </c>
      <c r="AJ390" s="57"/>
      <c r="AK390" s="58">
        <f t="shared" si="93"/>
        <v>172973.74000000002</v>
      </c>
      <c r="AL390" s="59" t="s">
        <v>1679</v>
      </c>
      <c r="AM390" s="56">
        <f t="shared" si="94"/>
        <v>172973.74000000002</v>
      </c>
      <c r="AN390" s="56">
        <f t="shared" si="95"/>
        <v>0</v>
      </c>
    </row>
    <row r="391" spans="1:40" ht="25.5" x14ac:dyDescent="0.2">
      <c r="A391" s="45" t="s">
        <v>1309</v>
      </c>
      <c r="B391" s="44" t="s">
        <v>506</v>
      </c>
      <c r="C391" s="46" t="s">
        <v>6</v>
      </c>
      <c r="D391" s="205" t="s">
        <v>1310</v>
      </c>
      <c r="E391" s="48">
        <v>11698550</v>
      </c>
      <c r="F391" s="50">
        <v>0</v>
      </c>
      <c r="G391" s="50">
        <v>0</v>
      </c>
      <c r="H391" s="50">
        <f t="shared" ref="H391:H454" si="102">F391+G391</f>
        <v>0</v>
      </c>
      <c r="I391" s="50">
        <v>0</v>
      </c>
      <c r="J391" s="50">
        <v>0</v>
      </c>
      <c r="K391" s="51">
        <f t="shared" si="96"/>
        <v>0</v>
      </c>
      <c r="L391" s="52"/>
      <c r="M391" s="49">
        <f t="shared" si="97"/>
        <v>11698550</v>
      </c>
      <c r="N391" s="53">
        <v>0</v>
      </c>
      <c r="O391" s="47">
        <f t="shared" si="98"/>
        <v>0</v>
      </c>
      <c r="P391" s="47">
        <v>-6500</v>
      </c>
      <c r="Q391" s="53">
        <v>0</v>
      </c>
      <c r="R391" s="47">
        <f t="shared" ref="R391:R454" si="103">ROUND(P391*Q391/1000,2)</f>
        <v>0</v>
      </c>
      <c r="S391" s="47">
        <v>0</v>
      </c>
      <c r="T391" s="47">
        <f t="shared" ref="T391:T454" si="104">IF(-R391&gt;0,MAX(R391,-S391),R391)</f>
        <v>0</v>
      </c>
      <c r="U391" s="47">
        <v>0</v>
      </c>
      <c r="V391" s="54">
        <f t="shared" ref="V391:V454" si="105">MAX(ROUND(O391+T391-U391,2),0)</f>
        <v>0</v>
      </c>
      <c r="W391" s="52"/>
      <c r="X391" s="49">
        <f t="shared" si="99"/>
        <v>11698550</v>
      </c>
      <c r="Y391" s="55">
        <v>-22800</v>
      </c>
      <c r="Z391" s="56">
        <f t="shared" si="100"/>
        <v>11721350</v>
      </c>
      <c r="AA391" s="53">
        <v>0</v>
      </c>
      <c r="AB391" s="49">
        <f t="shared" si="101"/>
        <v>0</v>
      </c>
      <c r="AC391" s="49">
        <v>-6500</v>
      </c>
      <c r="AD391" s="189">
        <v>0</v>
      </c>
      <c r="AE391" s="49">
        <f t="shared" ref="AE391:AE454" si="106">ROUND(AC391*AD391/1000,2)</f>
        <v>0</v>
      </c>
      <c r="AF391" s="47">
        <v>0</v>
      </c>
      <c r="AG391" s="47">
        <f t="shared" ref="AG391:AG454" si="107">IF(-AE391&gt;0,MAX(AE391,-AF391),AE391)</f>
        <v>0</v>
      </c>
      <c r="AH391" s="49">
        <v>0</v>
      </c>
      <c r="AI391" s="54">
        <f t="shared" ref="AI391:AI454" si="108">MAX(ROUND(AB391+AG391-AH391,2),0)</f>
        <v>0</v>
      </c>
      <c r="AJ391" s="57"/>
      <c r="AK391" s="58">
        <f t="shared" ref="AK391:AK454" si="109">AI391+V391+K391</f>
        <v>0</v>
      </c>
      <c r="AL391" s="59" t="s">
        <v>1573</v>
      </c>
      <c r="AM391" s="56">
        <f t="shared" ref="AM391:AM454" si="110">IF($AL391="Summer", $AK391, 0)</f>
        <v>0</v>
      </c>
      <c r="AN391" s="56">
        <f t="shared" ref="AN391:AN454" si="111">IF($AL391="Winter", $AK391, 0)</f>
        <v>0</v>
      </c>
    </row>
    <row r="392" spans="1:40" ht="25.5" x14ac:dyDescent="0.2">
      <c r="A392" s="45" t="s">
        <v>1311</v>
      </c>
      <c r="B392" s="44" t="s">
        <v>280</v>
      </c>
      <c r="C392" s="46" t="s">
        <v>6</v>
      </c>
      <c r="D392" s="205" t="s">
        <v>1312</v>
      </c>
      <c r="E392" s="48">
        <v>2560000</v>
      </c>
      <c r="F392" s="50">
        <v>2.97</v>
      </c>
      <c r="G392" s="50">
        <v>0.23</v>
      </c>
      <c r="H392" s="50">
        <f t="shared" si="102"/>
        <v>3.2</v>
      </c>
      <c r="I392" s="50">
        <v>3.7</v>
      </c>
      <c r="J392" s="50">
        <v>6.9</v>
      </c>
      <c r="K392" s="51">
        <f t="shared" si="96"/>
        <v>8192</v>
      </c>
      <c r="L392" s="52"/>
      <c r="M392" s="49">
        <f t="shared" si="97"/>
        <v>2560000</v>
      </c>
      <c r="N392" s="53">
        <v>0</v>
      </c>
      <c r="O392" s="47">
        <f t="shared" si="98"/>
        <v>0</v>
      </c>
      <c r="P392" s="47">
        <v>35600</v>
      </c>
      <c r="Q392" s="53">
        <v>0</v>
      </c>
      <c r="R392" s="47">
        <f t="shared" si="103"/>
        <v>0</v>
      </c>
      <c r="S392" s="47">
        <v>0</v>
      </c>
      <c r="T392" s="47">
        <f t="shared" si="104"/>
        <v>0</v>
      </c>
      <c r="U392" s="47">
        <v>0</v>
      </c>
      <c r="V392" s="54">
        <f t="shared" si="105"/>
        <v>0</v>
      </c>
      <c r="W392" s="52"/>
      <c r="X392" s="49">
        <f t="shared" si="99"/>
        <v>2560000</v>
      </c>
      <c r="Y392" s="55">
        <v>92100</v>
      </c>
      <c r="Z392" s="56">
        <f t="shared" si="100"/>
        <v>2467900</v>
      </c>
      <c r="AA392" s="53">
        <v>0</v>
      </c>
      <c r="AB392" s="49">
        <f t="shared" si="101"/>
        <v>0</v>
      </c>
      <c r="AC392" s="49">
        <v>35600</v>
      </c>
      <c r="AD392" s="189">
        <v>0</v>
      </c>
      <c r="AE392" s="49">
        <f t="shared" si="106"/>
        <v>0</v>
      </c>
      <c r="AF392" s="47">
        <v>0</v>
      </c>
      <c r="AG392" s="47">
        <f t="shared" si="107"/>
        <v>0</v>
      </c>
      <c r="AH392" s="49">
        <v>0</v>
      </c>
      <c r="AI392" s="54">
        <f t="shared" si="108"/>
        <v>0</v>
      </c>
      <c r="AJ392" s="57"/>
      <c r="AK392" s="58">
        <f t="shared" si="109"/>
        <v>8192</v>
      </c>
      <c r="AL392" s="59" t="s">
        <v>1679</v>
      </c>
      <c r="AM392" s="56">
        <f t="shared" si="110"/>
        <v>8192</v>
      </c>
      <c r="AN392" s="56">
        <f t="shared" si="111"/>
        <v>0</v>
      </c>
    </row>
    <row r="393" spans="1:40" ht="38.25" x14ac:dyDescent="0.2">
      <c r="A393" s="45" t="s">
        <v>1313</v>
      </c>
      <c r="B393" s="44" t="s">
        <v>339</v>
      </c>
      <c r="C393" s="46" t="s">
        <v>6</v>
      </c>
      <c r="D393" s="205" t="s">
        <v>1314</v>
      </c>
      <c r="E393" s="48">
        <v>497800</v>
      </c>
      <c r="F393" s="50">
        <v>0</v>
      </c>
      <c r="G393" s="50">
        <v>7</v>
      </c>
      <c r="H393" s="50">
        <f t="shared" si="102"/>
        <v>7</v>
      </c>
      <c r="I393" s="50">
        <v>0</v>
      </c>
      <c r="J393" s="50">
        <v>7</v>
      </c>
      <c r="K393" s="51">
        <f t="shared" si="96"/>
        <v>3484.6</v>
      </c>
      <c r="L393" s="52"/>
      <c r="M393" s="49">
        <f t="shared" si="97"/>
        <v>497800</v>
      </c>
      <c r="N393" s="53">
        <v>0</v>
      </c>
      <c r="O393" s="47">
        <f t="shared" si="98"/>
        <v>0</v>
      </c>
      <c r="P393" s="47">
        <v>2900</v>
      </c>
      <c r="Q393" s="53">
        <v>0</v>
      </c>
      <c r="R393" s="47">
        <f t="shared" si="103"/>
        <v>0</v>
      </c>
      <c r="S393" s="47">
        <v>0</v>
      </c>
      <c r="T393" s="47">
        <f t="shared" si="104"/>
        <v>0</v>
      </c>
      <c r="U393" s="47">
        <v>0</v>
      </c>
      <c r="V393" s="54">
        <f t="shared" si="105"/>
        <v>0</v>
      </c>
      <c r="W393" s="52"/>
      <c r="X393" s="49">
        <f t="shared" si="99"/>
        <v>497800</v>
      </c>
      <c r="Y393" s="55">
        <v>0</v>
      </c>
      <c r="Z393" s="56">
        <f t="shared" si="100"/>
        <v>497800</v>
      </c>
      <c r="AA393" s="53">
        <v>0</v>
      </c>
      <c r="AB393" s="49">
        <f t="shared" si="101"/>
        <v>0</v>
      </c>
      <c r="AC393" s="49">
        <v>2900</v>
      </c>
      <c r="AD393" s="189">
        <v>0</v>
      </c>
      <c r="AE393" s="49">
        <f t="shared" si="106"/>
        <v>0</v>
      </c>
      <c r="AF393" s="47">
        <v>0</v>
      </c>
      <c r="AG393" s="47">
        <f t="shared" si="107"/>
        <v>0</v>
      </c>
      <c r="AH393" s="49">
        <v>0</v>
      </c>
      <c r="AI393" s="54">
        <f t="shared" si="108"/>
        <v>0</v>
      </c>
      <c r="AJ393" s="57"/>
      <c r="AK393" s="58">
        <f t="shared" si="109"/>
        <v>3484.6</v>
      </c>
      <c r="AL393" s="59" t="s">
        <v>1680</v>
      </c>
      <c r="AM393" s="56">
        <f t="shared" si="110"/>
        <v>0</v>
      </c>
      <c r="AN393" s="56">
        <f t="shared" si="111"/>
        <v>3484.6</v>
      </c>
    </row>
    <row r="394" spans="1:40" ht="25.5" x14ac:dyDescent="0.2">
      <c r="A394" s="45" t="s">
        <v>1315</v>
      </c>
      <c r="B394" s="44" t="s">
        <v>467</v>
      </c>
      <c r="C394" s="46" t="s">
        <v>6</v>
      </c>
      <c r="D394" s="205" t="s">
        <v>1316</v>
      </c>
      <c r="E394" s="48">
        <v>12312170</v>
      </c>
      <c r="F394" s="50">
        <v>2.82</v>
      </c>
      <c r="G394" s="50">
        <v>5.78</v>
      </c>
      <c r="H394" s="50">
        <f t="shared" si="102"/>
        <v>8.6</v>
      </c>
      <c r="I394" s="50">
        <v>0</v>
      </c>
      <c r="J394" s="50">
        <v>8.6</v>
      </c>
      <c r="K394" s="51">
        <f t="shared" si="96"/>
        <v>105884.66</v>
      </c>
      <c r="L394" s="52"/>
      <c r="M394" s="49">
        <f t="shared" si="97"/>
        <v>12312170</v>
      </c>
      <c r="N394" s="53">
        <v>0</v>
      </c>
      <c r="O394" s="47">
        <f t="shared" si="98"/>
        <v>0</v>
      </c>
      <c r="P394" s="47">
        <v>15500</v>
      </c>
      <c r="Q394" s="53">
        <v>0</v>
      </c>
      <c r="R394" s="47">
        <f t="shared" si="103"/>
        <v>0</v>
      </c>
      <c r="S394" s="47">
        <v>0</v>
      </c>
      <c r="T394" s="47">
        <f t="shared" si="104"/>
        <v>0</v>
      </c>
      <c r="U394" s="47">
        <v>0</v>
      </c>
      <c r="V394" s="54">
        <f t="shared" si="105"/>
        <v>0</v>
      </c>
      <c r="W394" s="52"/>
      <c r="X394" s="49">
        <f t="shared" si="99"/>
        <v>12312170</v>
      </c>
      <c r="Y394" s="55">
        <v>0</v>
      </c>
      <c r="Z394" s="56">
        <f t="shared" si="100"/>
        <v>12312170</v>
      </c>
      <c r="AA394" s="53">
        <v>0</v>
      </c>
      <c r="AB394" s="49">
        <f t="shared" si="101"/>
        <v>0</v>
      </c>
      <c r="AC394" s="49">
        <v>15500</v>
      </c>
      <c r="AD394" s="189">
        <v>0</v>
      </c>
      <c r="AE394" s="49">
        <f t="shared" si="106"/>
        <v>0</v>
      </c>
      <c r="AF394" s="47">
        <v>0</v>
      </c>
      <c r="AG394" s="47">
        <f t="shared" si="107"/>
        <v>0</v>
      </c>
      <c r="AH394" s="49">
        <v>0</v>
      </c>
      <c r="AI394" s="54">
        <f t="shared" si="108"/>
        <v>0</v>
      </c>
      <c r="AJ394" s="57"/>
      <c r="AK394" s="58">
        <f t="shared" si="109"/>
        <v>105884.66</v>
      </c>
      <c r="AL394" s="59" t="s">
        <v>1679</v>
      </c>
      <c r="AM394" s="56">
        <f t="shared" si="110"/>
        <v>105884.66</v>
      </c>
      <c r="AN394" s="56">
        <f t="shared" si="111"/>
        <v>0</v>
      </c>
    </row>
    <row r="395" spans="1:40" x14ac:dyDescent="0.2">
      <c r="A395" s="45" t="s">
        <v>1317</v>
      </c>
      <c r="B395" s="44" t="s">
        <v>515</v>
      </c>
      <c r="C395" s="46" t="s">
        <v>6</v>
      </c>
      <c r="D395" s="205" t="s">
        <v>209</v>
      </c>
      <c r="E395" s="48">
        <v>38635760</v>
      </c>
      <c r="F395" s="50">
        <v>4.0999999999999996</v>
      </c>
      <c r="G395" s="50">
        <v>3.96</v>
      </c>
      <c r="H395" s="50">
        <f t="shared" si="102"/>
        <v>8.0599999999999987</v>
      </c>
      <c r="I395" s="50">
        <v>0</v>
      </c>
      <c r="J395" s="50">
        <v>8.0599999999999987</v>
      </c>
      <c r="K395" s="51">
        <f t="shared" si="96"/>
        <v>311404.23</v>
      </c>
      <c r="L395" s="52"/>
      <c r="M395" s="49">
        <f t="shared" si="97"/>
        <v>38635760</v>
      </c>
      <c r="N395" s="53">
        <v>0</v>
      </c>
      <c r="O395" s="47">
        <f t="shared" si="98"/>
        <v>0</v>
      </c>
      <c r="P395" s="47">
        <v>57597</v>
      </c>
      <c r="Q395" s="53">
        <v>0</v>
      </c>
      <c r="R395" s="47">
        <f t="shared" si="103"/>
        <v>0</v>
      </c>
      <c r="S395" s="47">
        <v>0</v>
      </c>
      <c r="T395" s="47">
        <f t="shared" si="104"/>
        <v>0</v>
      </c>
      <c r="U395" s="47">
        <v>0</v>
      </c>
      <c r="V395" s="54">
        <f t="shared" si="105"/>
        <v>0</v>
      </c>
      <c r="W395" s="52"/>
      <c r="X395" s="49">
        <f t="shared" si="99"/>
        <v>38635760</v>
      </c>
      <c r="Y395" s="55">
        <v>703225</v>
      </c>
      <c r="Z395" s="56">
        <f t="shared" si="100"/>
        <v>37932535</v>
      </c>
      <c r="AA395" s="53">
        <v>0</v>
      </c>
      <c r="AB395" s="49">
        <f t="shared" si="101"/>
        <v>0</v>
      </c>
      <c r="AC395" s="49">
        <v>57597</v>
      </c>
      <c r="AD395" s="189">
        <v>0</v>
      </c>
      <c r="AE395" s="49">
        <f t="shared" si="106"/>
        <v>0</v>
      </c>
      <c r="AF395" s="47">
        <v>0</v>
      </c>
      <c r="AG395" s="47">
        <f t="shared" si="107"/>
        <v>0</v>
      </c>
      <c r="AH395" s="49">
        <v>0</v>
      </c>
      <c r="AI395" s="54">
        <f t="shared" si="108"/>
        <v>0</v>
      </c>
      <c r="AJ395" s="57"/>
      <c r="AK395" s="58">
        <f t="shared" si="109"/>
        <v>311404.23</v>
      </c>
      <c r="AL395" s="59" t="s">
        <v>1680</v>
      </c>
      <c r="AM395" s="56">
        <f t="shared" si="110"/>
        <v>0</v>
      </c>
      <c r="AN395" s="56">
        <f t="shared" si="111"/>
        <v>311404.23</v>
      </c>
    </row>
    <row r="396" spans="1:40" ht="25.5" x14ac:dyDescent="0.2">
      <c r="A396" s="45" t="s">
        <v>1318</v>
      </c>
      <c r="B396" s="44" t="s">
        <v>551</v>
      </c>
      <c r="C396" s="46" t="s">
        <v>6</v>
      </c>
      <c r="D396" s="205" t="s">
        <v>1312</v>
      </c>
      <c r="E396" s="48">
        <v>5354800</v>
      </c>
      <c r="F396" s="50">
        <v>7.6</v>
      </c>
      <c r="G396" s="50">
        <v>0</v>
      </c>
      <c r="H396" s="50">
        <f t="shared" si="102"/>
        <v>7.6</v>
      </c>
      <c r="I396" s="50">
        <v>0</v>
      </c>
      <c r="J396" s="50">
        <v>7.6</v>
      </c>
      <c r="K396" s="51">
        <f t="shared" si="96"/>
        <v>40696.480000000003</v>
      </c>
      <c r="L396" s="52"/>
      <c r="M396" s="49">
        <f t="shared" si="97"/>
        <v>5354800</v>
      </c>
      <c r="N396" s="53">
        <v>0</v>
      </c>
      <c r="O396" s="47">
        <f t="shared" si="98"/>
        <v>0</v>
      </c>
      <c r="P396" s="47">
        <v>900</v>
      </c>
      <c r="Q396" s="53">
        <v>0</v>
      </c>
      <c r="R396" s="47">
        <f t="shared" si="103"/>
        <v>0</v>
      </c>
      <c r="S396" s="47">
        <v>0</v>
      </c>
      <c r="T396" s="47">
        <f t="shared" si="104"/>
        <v>0</v>
      </c>
      <c r="U396" s="47">
        <v>0</v>
      </c>
      <c r="V396" s="54">
        <f t="shared" si="105"/>
        <v>0</v>
      </c>
      <c r="W396" s="52"/>
      <c r="X396" s="49">
        <f t="shared" si="99"/>
        <v>5354800</v>
      </c>
      <c r="Y396" s="55">
        <v>-127200</v>
      </c>
      <c r="Z396" s="56">
        <f t="shared" si="100"/>
        <v>5482000</v>
      </c>
      <c r="AA396" s="53">
        <v>0</v>
      </c>
      <c r="AB396" s="49">
        <f t="shared" si="101"/>
        <v>0</v>
      </c>
      <c r="AC396" s="49">
        <v>900</v>
      </c>
      <c r="AD396" s="189">
        <v>0</v>
      </c>
      <c r="AE396" s="49">
        <f t="shared" si="106"/>
        <v>0</v>
      </c>
      <c r="AF396" s="47">
        <v>0</v>
      </c>
      <c r="AG396" s="47">
        <f t="shared" si="107"/>
        <v>0</v>
      </c>
      <c r="AH396" s="49">
        <v>0</v>
      </c>
      <c r="AI396" s="54">
        <f t="shared" si="108"/>
        <v>0</v>
      </c>
      <c r="AJ396" s="57"/>
      <c r="AK396" s="58">
        <f t="shared" si="109"/>
        <v>40696.480000000003</v>
      </c>
      <c r="AL396" s="59" t="s">
        <v>1680</v>
      </c>
      <c r="AM396" s="56">
        <f t="shared" si="110"/>
        <v>0</v>
      </c>
      <c r="AN396" s="56">
        <f t="shared" si="111"/>
        <v>40696.480000000003</v>
      </c>
    </row>
    <row r="397" spans="1:40" x14ac:dyDescent="0.2">
      <c r="A397" s="45" t="s">
        <v>1319</v>
      </c>
      <c r="B397" s="44" t="s">
        <v>556</v>
      </c>
      <c r="C397" s="46" t="s">
        <v>6</v>
      </c>
      <c r="D397" s="205" t="s">
        <v>209</v>
      </c>
      <c r="E397" s="48">
        <v>15040220</v>
      </c>
      <c r="F397" s="50">
        <v>9.75</v>
      </c>
      <c r="G397" s="50">
        <v>0</v>
      </c>
      <c r="H397" s="50">
        <f t="shared" si="102"/>
        <v>9.75</v>
      </c>
      <c r="I397" s="50">
        <v>0</v>
      </c>
      <c r="J397" s="50">
        <v>9.75</v>
      </c>
      <c r="K397" s="51">
        <f t="shared" si="96"/>
        <v>146642.15</v>
      </c>
      <c r="L397" s="52"/>
      <c r="M397" s="49">
        <f t="shared" si="97"/>
        <v>15040220</v>
      </c>
      <c r="N397" s="53">
        <v>0</v>
      </c>
      <c r="O397" s="47">
        <f t="shared" si="98"/>
        <v>0</v>
      </c>
      <c r="P397" s="47">
        <v>421280</v>
      </c>
      <c r="Q397" s="53">
        <v>0</v>
      </c>
      <c r="R397" s="47">
        <f t="shared" si="103"/>
        <v>0</v>
      </c>
      <c r="S397" s="47">
        <v>0</v>
      </c>
      <c r="T397" s="47">
        <f t="shared" si="104"/>
        <v>0</v>
      </c>
      <c r="U397" s="47">
        <v>0</v>
      </c>
      <c r="V397" s="54">
        <f t="shared" si="105"/>
        <v>0</v>
      </c>
      <c r="W397" s="52"/>
      <c r="X397" s="49">
        <f t="shared" si="99"/>
        <v>15040220</v>
      </c>
      <c r="Y397" s="55">
        <v>1369200</v>
      </c>
      <c r="Z397" s="56">
        <f t="shared" si="100"/>
        <v>13671020</v>
      </c>
      <c r="AA397" s="53">
        <v>0</v>
      </c>
      <c r="AB397" s="49">
        <f t="shared" si="101"/>
        <v>0</v>
      </c>
      <c r="AC397" s="49">
        <v>421280</v>
      </c>
      <c r="AD397" s="189">
        <v>0</v>
      </c>
      <c r="AE397" s="49">
        <f t="shared" si="106"/>
        <v>0</v>
      </c>
      <c r="AF397" s="47">
        <v>0</v>
      </c>
      <c r="AG397" s="47">
        <f t="shared" si="107"/>
        <v>0</v>
      </c>
      <c r="AH397" s="49">
        <v>0</v>
      </c>
      <c r="AI397" s="54">
        <f t="shared" si="108"/>
        <v>0</v>
      </c>
      <c r="AJ397" s="57"/>
      <c r="AK397" s="58">
        <f t="shared" si="109"/>
        <v>146642.15</v>
      </c>
      <c r="AL397" s="59" t="s">
        <v>1680</v>
      </c>
      <c r="AM397" s="56">
        <f t="shared" si="110"/>
        <v>0</v>
      </c>
      <c r="AN397" s="56">
        <f t="shared" si="111"/>
        <v>146642.15</v>
      </c>
    </row>
    <row r="398" spans="1:40" x14ac:dyDescent="0.2">
      <c r="A398" s="45" t="s">
        <v>1320</v>
      </c>
      <c r="B398" s="44" t="s">
        <v>496</v>
      </c>
      <c r="C398" s="46" t="s">
        <v>6</v>
      </c>
      <c r="D398" s="205" t="s">
        <v>209</v>
      </c>
      <c r="E398" s="48">
        <v>1765100</v>
      </c>
      <c r="F398" s="50">
        <v>3.02</v>
      </c>
      <c r="G398" s="50">
        <v>4.8</v>
      </c>
      <c r="H398" s="50">
        <f t="shared" si="102"/>
        <v>7.82</v>
      </c>
      <c r="I398" s="50">
        <v>0</v>
      </c>
      <c r="J398" s="50">
        <v>7.82</v>
      </c>
      <c r="K398" s="51">
        <f t="shared" si="96"/>
        <v>13803.08</v>
      </c>
      <c r="L398" s="52"/>
      <c r="M398" s="49">
        <f t="shared" si="97"/>
        <v>1765100</v>
      </c>
      <c r="N398" s="53">
        <v>0</v>
      </c>
      <c r="O398" s="47">
        <f t="shared" si="98"/>
        <v>0</v>
      </c>
      <c r="P398" s="47">
        <v>50000</v>
      </c>
      <c r="Q398" s="53">
        <v>0</v>
      </c>
      <c r="R398" s="47">
        <f t="shared" si="103"/>
        <v>0</v>
      </c>
      <c r="S398" s="47">
        <v>0</v>
      </c>
      <c r="T398" s="47">
        <f t="shared" si="104"/>
        <v>0</v>
      </c>
      <c r="U398" s="47">
        <v>0</v>
      </c>
      <c r="V398" s="54">
        <f t="shared" si="105"/>
        <v>0</v>
      </c>
      <c r="W398" s="52"/>
      <c r="X398" s="49">
        <f t="shared" si="99"/>
        <v>1765100</v>
      </c>
      <c r="Y398" s="55">
        <v>0</v>
      </c>
      <c r="Z398" s="56">
        <f t="shared" si="100"/>
        <v>1765100</v>
      </c>
      <c r="AA398" s="53">
        <v>0</v>
      </c>
      <c r="AB398" s="49">
        <f t="shared" si="101"/>
        <v>0</v>
      </c>
      <c r="AC398" s="49">
        <v>50000</v>
      </c>
      <c r="AD398" s="189">
        <v>0</v>
      </c>
      <c r="AE398" s="49">
        <f t="shared" si="106"/>
        <v>0</v>
      </c>
      <c r="AF398" s="47">
        <v>0</v>
      </c>
      <c r="AG398" s="47">
        <f t="shared" si="107"/>
        <v>0</v>
      </c>
      <c r="AH398" s="49">
        <v>0</v>
      </c>
      <c r="AI398" s="54">
        <f t="shared" si="108"/>
        <v>0</v>
      </c>
      <c r="AJ398" s="57"/>
      <c r="AK398" s="58">
        <f t="shared" si="109"/>
        <v>13803.08</v>
      </c>
      <c r="AL398" s="59" t="s">
        <v>1680</v>
      </c>
      <c r="AM398" s="56">
        <f t="shared" si="110"/>
        <v>0</v>
      </c>
      <c r="AN398" s="56">
        <f t="shared" si="111"/>
        <v>13803.08</v>
      </c>
    </row>
    <row r="399" spans="1:40" x14ac:dyDescent="0.2">
      <c r="A399" s="45" t="s">
        <v>1321</v>
      </c>
      <c r="B399" s="44" t="s">
        <v>670</v>
      </c>
      <c r="C399" s="46" t="s">
        <v>6</v>
      </c>
      <c r="D399" s="205" t="s">
        <v>209</v>
      </c>
      <c r="E399" s="48">
        <v>34802943</v>
      </c>
      <c r="F399" s="50">
        <v>2.9072</v>
      </c>
      <c r="G399" s="50">
        <v>3.0457999999999998</v>
      </c>
      <c r="H399" s="50">
        <f t="shared" si="102"/>
        <v>5.9529999999999994</v>
      </c>
      <c r="I399" s="50">
        <v>1.0469999999999999</v>
      </c>
      <c r="J399" s="50">
        <v>6.9999999999999991</v>
      </c>
      <c r="K399" s="51">
        <f t="shared" si="96"/>
        <v>207181.92</v>
      </c>
      <c r="L399" s="52"/>
      <c r="M399" s="49">
        <f t="shared" si="97"/>
        <v>34802943</v>
      </c>
      <c r="N399" s="53">
        <v>0</v>
      </c>
      <c r="O399" s="47">
        <f t="shared" si="98"/>
        <v>0</v>
      </c>
      <c r="P399" s="47">
        <v>31100</v>
      </c>
      <c r="Q399" s="53">
        <v>0</v>
      </c>
      <c r="R399" s="47">
        <f t="shared" si="103"/>
        <v>0</v>
      </c>
      <c r="S399" s="47">
        <v>0</v>
      </c>
      <c r="T399" s="47">
        <f t="shared" si="104"/>
        <v>0</v>
      </c>
      <c r="U399" s="47">
        <v>0</v>
      </c>
      <c r="V399" s="54">
        <f t="shared" si="105"/>
        <v>0</v>
      </c>
      <c r="W399" s="52"/>
      <c r="X399" s="49">
        <f t="shared" si="99"/>
        <v>34802943</v>
      </c>
      <c r="Y399" s="55">
        <v>2072650</v>
      </c>
      <c r="Z399" s="56">
        <f t="shared" si="100"/>
        <v>32730293</v>
      </c>
      <c r="AA399" s="53">
        <v>0</v>
      </c>
      <c r="AB399" s="49">
        <f t="shared" si="101"/>
        <v>0</v>
      </c>
      <c r="AC399" s="49">
        <v>31100</v>
      </c>
      <c r="AD399" s="189">
        <v>0</v>
      </c>
      <c r="AE399" s="49">
        <f t="shared" si="106"/>
        <v>0</v>
      </c>
      <c r="AF399" s="47">
        <v>0</v>
      </c>
      <c r="AG399" s="47">
        <f t="shared" si="107"/>
        <v>0</v>
      </c>
      <c r="AH399" s="49">
        <v>0</v>
      </c>
      <c r="AI399" s="54">
        <f t="shared" si="108"/>
        <v>0</v>
      </c>
      <c r="AJ399" s="57"/>
      <c r="AK399" s="58">
        <f t="shared" si="109"/>
        <v>207181.92</v>
      </c>
      <c r="AL399" s="59" t="s">
        <v>1680</v>
      </c>
      <c r="AM399" s="56">
        <f t="shared" si="110"/>
        <v>0</v>
      </c>
      <c r="AN399" s="56">
        <f t="shared" si="111"/>
        <v>207181.92</v>
      </c>
    </row>
    <row r="400" spans="1:40" ht="38.25" x14ac:dyDescent="0.2">
      <c r="A400" s="45" t="s">
        <v>776</v>
      </c>
      <c r="B400" s="61" t="s">
        <v>489</v>
      </c>
      <c r="C400" s="46" t="s">
        <v>29</v>
      </c>
      <c r="D400" s="205" t="s">
        <v>777</v>
      </c>
      <c r="E400" s="48">
        <v>46648307</v>
      </c>
      <c r="F400" s="50">
        <v>0</v>
      </c>
      <c r="G400" s="50">
        <v>0</v>
      </c>
      <c r="H400" s="50">
        <f t="shared" si="102"/>
        <v>0</v>
      </c>
      <c r="I400" s="50">
        <v>0</v>
      </c>
      <c r="J400" s="50">
        <v>0</v>
      </c>
      <c r="K400" s="51">
        <f t="shared" si="96"/>
        <v>0</v>
      </c>
      <c r="L400" s="52"/>
      <c r="M400" s="49">
        <f t="shared" si="97"/>
        <v>46648307</v>
      </c>
      <c r="N400" s="53">
        <v>0</v>
      </c>
      <c r="O400" s="47">
        <f t="shared" si="98"/>
        <v>0</v>
      </c>
      <c r="P400" s="47">
        <v>6050900</v>
      </c>
      <c r="Q400" s="53">
        <v>0</v>
      </c>
      <c r="R400" s="47">
        <f t="shared" si="103"/>
        <v>0</v>
      </c>
      <c r="S400" s="47">
        <v>0</v>
      </c>
      <c r="T400" s="47">
        <f t="shared" si="104"/>
        <v>0</v>
      </c>
      <c r="U400" s="47">
        <v>0</v>
      </c>
      <c r="V400" s="54">
        <f t="shared" si="105"/>
        <v>0</v>
      </c>
      <c r="W400" s="52"/>
      <c r="X400" s="49">
        <f t="shared" si="99"/>
        <v>46648307</v>
      </c>
      <c r="Y400" s="55">
        <v>0</v>
      </c>
      <c r="Z400" s="56">
        <f t="shared" si="100"/>
        <v>46648307</v>
      </c>
      <c r="AA400" s="53">
        <v>0</v>
      </c>
      <c r="AB400" s="49">
        <f t="shared" si="101"/>
        <v>0</v>
      </c>
      <c r="AC400" s="49">
        <v>6050900</v>
      </c>
      <c r="AD400" s="189">
        <v>0</v>
      </c>
      <c r="AE400" s="49">
        <f t="shared" si="106"/>
        <v>0</v>
      </c>
      <c r="AF400" s="47">
        <v>0</v>
      </c>
      <c r="AG400" s="47">
        <f t="shared" si="107"/>
        <v>0</v>
      </c>
      <c r="AH400" s="49">
        <v>0</v>
      </c>
      <c r="AI400" s="54">
        <f t="shared" si="108"/>
        <v>0</v>
      </c>
      <c r="AJ400" s="57"/>
      <c r="AK400" s="58">
        <f t="shared" si="109"/>
        <v>0</v>
      </c>
      <c r="AL400" s="59" t="s">
        <v>1573</v>
      </c>
      <c r="AM400" s="56">
        <f t="shared" si="110"/>
        <v>0</v>
      </c>
      <c r="AN400" s="56">
        <f t="shared" si="111"/>
        <v>0</v>
      </c>
    </row>
    <row r="401" spans="1:40" ht="38.25" x14ac:dyDescent="0.2">
      <c r="A401" s="45" t="s">
        <v>1322</v>
      </c>
      <c r="B401" s="44" t="s">
        <v>278</v>
      </c>
      <c r="C401" s="46" t="s">
        <v>6</v>
      </c>
      <c r="D401" s="205" t="s">
        <v>1323</v>
      </c>
      <c r="E401" s="48">
        <v>38472407</v>
      </c>
      <c r="F401" s="50">
        <v>6.8</v>
      </c>
      <c r="G401" s="50">
        <v>0.2</v>
      </c>
      <c r="H401" s="50">
        <f t="shared" si="102"/>
        <v>7</v>
      </c>
      <c r="I401" s="50">
        <v>0</v>
      </c>
      <c r="J401" s="50">
        <v>7</v>
      </c>
      <c r="K401" s="51">
        <f t="shared" si="96"/>
        <v>269306.84999999998</v>
      </c>
      <c r="L401" s="52"/>
      <c r="M401" s="49">
        <f t="shared" si="97"/>
        <v>38472407</v>
      </c>
      <c r="N401" s="53">
        <v>0</v>
      </c>
      <c r="O401" s="47">
        <f t="shared" si="98"/>
        <v>0</v>
      </c>
      <c r="P401" s="47">
        <v>5506400</v>
      </c>
      <c r="Q401" s="53">
        <v>0</v>
      </c>
      <c r="R401" s="47">
        <f t="shared" si="103"/>
        <v>0</v>
      </c>
      <c r="S401" s="47">
        <v>0</v>
      </c>
      <c r="T401" s="47">
        <f t="shared" si="104"/>
        <v>0</v>
      </c>
      <c r="U401" s="47">
        <v>0</v>
      </c>
      <c r="V401" s="54">
        <f t="shared" si="105"/>
        <v>0</v>
      </c>
      <c r="W401" s="52"/>
      <c r="X401" s="49">
        <f t="shared" si="99"/>
        <v>38472407</v>
      </c>
      <c r="Y401" s="55">
        <v>26517400</v>
      </c>
      <c r="Z401" s="56">
        <f t="shared" si="100"/>
        <v>11955007</v>
      </c>
      <c r="AA401" s="53">
        <v>0</v>
      </c>
      <c r="AB401" s="49">
        <f t="shared" si="101"/>
        <v>0</v>
      </c>
      <c r="AC401" s="49">
        <v>5506400</v>
      </c>
      <c r="AD401" s="189">
        <v>0</v>
      </c>
      <c r="AE401" s="49">
        <f t="shared" si="106"/>
        <v>0</v>
      </c>
      <c r="AF401" s="47">
        <v>0</v>
      </c>
      <c r="AG401" s="47">
        <f t="shared" si="107"/>
        <v>0</v>
      </c>
      <c r="AH401" s="49">
        <v>0</v>
      </c>
      <c r="AI401" s="54">
        <f t="shared" si="108"/>
        <v>0</v>
      </c>
      <c r="AJ401" s="57"/>
      <c r="AK401" s="58">
        <f t="shared" si="109"/>
        <v>269306.84999999998</v>
      </c>
      <c r="AL401" s="59" t="s">
        <v>1679</v>
      </c>
      <c r="AM401" s="56">
        <f t="shared" si="110"/>
        <v>269306.84999999998</v>
      </c>
      <c r="AN401" s="56">
        <f t="shared" si="111"/>
        <v>0</v>
      </c>
    </row>
    <row r="402" spans="1:40" ht="25.5" x14ac:dyDescent="0.2">
      <c r="A402" s="45" t="s">
        <v>1324</v>
      </c>
      <c r="B402" s="44" t="s">
        <v>304</v>
      </c>
      <c r="C402" s="46" t="s">
        <v>6</v>
      </c>
      <c r="D402" s="205" t="s">
        <v>1325</v>
      </c>
      <c r="E402" s="48">
        <v>590800</v>
      </c>
      <c r="F402" s="50">
        <v>3.5</v>
      </c>
      <c r="G402" s="50">
        <v>0</v>
      </c>
      <c r="H402" s="50">
        <f t="shared" si="102"/>
        <v>3.5</v>
      </c>
      <c r="I402" s="50">
        <v>0</v>
      </c>
      <c r="J402" s="50">
        <v>3.5</v>
      </c>
      <c r="K402" s="51">
        <f t="shared" si="96"/>
        <v>2067.8000000000002</v>
      </c>
      <c r="L402" s="52"/>
      <c r="M402" s="49">
        <f t="shared" si="97"/>
        <v>590800</v>
      </c>
      <c r="N402" s="53">
        <v>0</v>
      </c>
      <c r="O402" s="47">
        <f t="shared" si="98"/>
        <v>0</v>
      </c>
      <c r="P402" s="47">
        <v>31500</v>
      </c>
      <c r="Q402" s="53">
        <v>0</v>
      </c>
      <c r="R402" s="47">
        <f t="shared" si="103"/>
        <v>0</v>
      </c>
      <c r="S402" s="47">
        <v>0</v>
      </c>
      <c r="T402" s="47">
        <f t="shared" si="104"/>
        <v>0</v>
      </c>
      <c r="U402" s="47">
        <v>0</v>
      </c>
      <c r="V402" s="54">
        <f t="shared" si="105"/>
        <v>0</v>
      </c>
      <c r="W402" s="52"/>
      <c r="X402" s="49">
        <f t="shared" si="99"/>
        <v>590800</v>
      </c>
      <c r="Y402" s="55">
        <v>0</v>
      </c>
      <c r="Z402" s="56">
        <f t="shared" si="100"/>
        <v>590800</v>
      </c>
      <c r="AA402" s="53">
        <v>0</v>
      </c>
      <c r="AB402" s="49">
        <f t="shared" si="101"/>
        <v>0</v>
      </c>
      <c r="AC402" s="49">
        <v>31500</v>
      </c>
      <c r="AD402" s="189">
        <v>0</v>
      </c>
      <c r="AE402" s="49">
        <f t="shared" si="106"/>
        <v>0</v>
      </c>
      <c r="AF402" s="47">
        <v>0</v>
      </c>
      <c r="AG402" s="47">
        <f t="shared" si="107"/>
        <v>0</v>
      </c>
      <c r="AH402" s="49">
        <v>0</v>
      </c>
      <c r="AI402" s="54">
        <f t="shared" si="108"/>
        <v>0</v>
      </c>
      <c r="AJ402" s="57"/>
      <c r="AK402" s="58">
        <f t="shared" si="109"/>
        <v>2067.8000000000002</v>
      </c>
      <c r="AL402" s="59" t="s">
        <v>1680</v>
      </c>
      <c r="AM402" s="56">
        <f t="shared" si="110"/>
        <v>0</v>
      </c>
      <c r="AN402" s="56">
        <f t="shared" si="111"/>
        <v>2067.8000000000002</v>
      </c>
    </row>
    <row r="403" spans="1:40" ht="25.5" x14ac:dyDescent="0.2">
      <c r="A403" s="45" t="s">
        <v>1326</v>
      </c>
      <c r="B403" s="44" t="s">
        <v>331</v>
      </c>
      <c r="C403" s="46" t="s">
        <v>6</v>
      </c>
      <c r="D403" s="205" t="s">
        <v>1327</v>
      </c>
      <c r="E403" s="48">
        <v>199500</v>
      </c>
      <c r="F403" s="50">
        <v>7.6</v>
      </c>
      <c r="G403" s="50">
        <v>0</v>
      </c>
      <c r="H403" s="50">
        <f t="shared" si="102"/>
        <v>7.6</v>
      </c>
      <c r="I403" s="50">
        <v>0</v>
      </c>
      <c r="J403" s="50">
        <v>7.6</v>
      </c>
      <c r="K403" s="51">
        <f t="shared" si="96"/>
        <v>1516.2</v>
      </c>
      <c r="L403" s="52"/>
      <c r="M403" s="49">
        <f t="shared" si="97"/>
        <v>199500</v>
      </c>
      <c r="N403" s="53">
        <v>0</v>
      </c>
      <c r="O403" s="47">
        <f t="shared" si="98"/>
        <v>0</v>
      </c>
      <c r="P403" s="47">
        <v>59800</v>
      </c>
      <c r="Q403" s="53">
        <v>0</v>
      </c>
      <c r="R403" s="47">
        <f t="shared" si="103"/>
        <v>0</v>
      </c>
      <c r="S403" s="47">
        <v>0</v>
      </c>
      <c r="T403" s="47">
        <f t="shared" si="104"/>
        <v>0</v>
      </c>
      <c r="U403" s="47">
        <v>0</v>
      </c>
      <c r="V403" s="54">
        <f t="shared" si="105"/>
        <v>0</v>
      </c>
      <c r="W403" s="52"/>
      <c r="X403" s="49">
        <f t="shared" si="99"/>
        <v>199500</v>
      </c>
      <c r="Y403" s="55">
        <v>0</v>
      </c>
      <c r="Z403" s="56">
        <f t="shared" si="100"/>
        <v>199500</v>
      </c>
      <c r="AA403" s="53">
        <v>0</v>
      </c>
      <c r="AB403" s="49">
        <f t="shared" si="101"/>
        <v>0</v>
      </c>
      <c r="AC403" s="49">
        <v>59800</v>
      </c>
      <c r="AD403" s="189">
        <v>0</v>
      </c>
      <c r="AE403" s="49">
        <f t="shared" si="106"/>
        <v>0</v>
      </c>
      <c r="AF403" s="47">
        <v>0</v>
      </c>
      <c r="AG403" s="47">
        <f t="shared" si="107"/>
        <v>0</v>
      </c>
      <c r="AH403" s="49">
        <v>0</v>
      </c>
      <c r="AI403" s="54">
        <f t="shared" si="108"/>
        <v>0</v>
      </c>
      <c r="AJ403" s="57"/>
      <c r="AK403" s="58">
        <f t="shared" si="109"/>
        <v>1516.2</v>
      </c>
      <c r="AL403" s="59" t="s">
        <v>1680</v>
      </c>
      <c r="AM403" s="56">
        <f t="shared" si="110"/>
        <v>0</v>
      </c>
      <c r="AN403" s="56">
        <f t="shared" si="111"/>
        <v>1516.2</v>
      </c>
    </row>
    <row r="404" spans="1:40" x14ac:dyDescent="0.2">
      <c r="A404" s="45" t="s">
        <v>1328</v>
      </c>
      <c r="B404" s="44" t="s">
        <v>488</v>
      </c>
      <c r="C404" s="46" t="s">
        <v>6</v>
      </c>
      <c r="D404" s="205" t="s">
        <v>70</v>
      </c>
      <c r="E404" s="48">
        <v>6045500</v>
      </c>
      <c r="F404" s="50">
        <v>4.0999999999999996</v>
      </c>
      <c r="G404" s="50">
        <v>0</v>
      </c>
      <c r="H404" s="50">
        <f t="shared" si="102"/>
        <v>4.0999999999999996</v>
      </c>
      <c r="I404" s="50">
        <v>2.4</v>
      </c>
      <c r="J404" s="50">
        <v>6.5</v>
      </c>
      <c r="K404" s="51">
        <f t="shared" si="96"/>
        <v>24786.55</v>
      </c>
      <c r="L404" s="52"/>
      <c r="M404" s="49">
        <f t="shared" si="97"/>
        <v>6045500</v>
      </c>
      <c r="N404" s="53">
        <v>0</v>
      </c>
      <c r="O404" s="47">
        <f t="shared" si="98"/>
        <v>0</v>
      </c>
      <c r="P404" s="47">
        <v>4700</v>
      </c>
      <c r="Q404" s="53">
        <v>0</v>
      </c>
      <c r="R404" s="47">
        <f t="shared" si="103"/>
        <v>0</v>
      </c>
      <c r="S404" s="47">
        <v>0</v>
      </c>
      <c r="T404" s="47">
        <f t="shared" si="104"/>
        <v>0</v>
      </c>
      <c r="U404" s="47">
        <v>0</v>
      </c>
      <c r="V404" s="54">
        <f t="shared" si="105"/>
        <v>0</v>
      </c>
      <c r="W404" s="52"/>
      <c r="X404" s="49">
        <f t="shared" si="99"/>
        <v>6045500</v>
      </c>
      <c r="Y404" s="55">
        <v>0</v>
      </c>
      <c r="Z404" s="56">
        <f t="shared" si="100"/>
        <v>6045500</v>
      </c>
      <c r="AA404" s="53">
        <v>0</v>
      </c>
      <c r="AB404" s="49">
        <f t="shared" si="101"/>
        <v>0</v>
      </c>
      <c r="AC404" s="49">
        <v>4700</v>
      </c>
      <c r="AD404" s="189">
        <v>0</v>
      </c>
      <c r="AE404" s="49">
        <f t="shared" si="106"/>
        <v>0</v>
      </c>
      <c r="AF404" s="47">
        <v>0</v>
      </c>
      <c r="AG404" s="47">
        <f t="shared" si="107"/>
        <v>0</v>
      </c>
      <c r="AH404" s="49">
        <v>0</v>
      </c>
      <c r="AI404" s="54">
        <f t="shared" si="108"/>
        <v>0</v>
      </c>
      <c r="AJ404" s="57"/>
      <c r="AK404" s="58">
        <f t="shared" si="109"/>
        <v>24786.55</v>
      </c>
      <c r="AL404" s="59" t="s">
        <v>1679</v>
      </c>
      <c r="AM404" s="56">
        <f t="shared" si="110"/>
        <v>24786.55</v>
      </c>
      <c r="AN404" s="56">
        <f t="shared" si="111"/>
        <v>0</v>
      </c>
    </row>
    <row r="405" spans="1:40" x14ac:dyDescent="0.2">
      <c r="A405" s="45" t="s">
        <v>1329</v>
      </c>
      <c r="B405" s="44" t="s">
        <v>666</v>
      </c>
      <c r="C405" s="46" t="s">
        <v>6</v>
      </c>
      <c r="D405" s="205" t="s">
        <v>70</v>
      </c>
      <c r="E405" s="48">
        <v>1258800</v>
      </c>
      <c r="F405" s="50">
        <v>0</v>
      </c>
      <c r="G405" s="50">
        <v>6.4</v>
      </c>
      <c r="H405" s="50">
        <f t="shared" si="102"/>
        <v>6.4</v>
      </c>
      <c r="I405" s="50">
        <v>3.1</v>
      </c>
      <c r="J405" s="50">
        <v>9.5</v>
      </c>
      <c r="K405" s="51">
        <f t="shared" si="96"/>
        <v>8056.32</v>
      </c>
      <c r="L405" s="52"/>
      <c r="M405" s="49">
        <f t="shared" si="97"/>
        <v>1258800</v>
      </c>
      <c r="N405" s="53">
        <v>0</v>
      </c>
      <c r="O405" s="47">
        <f t="shared" si="98"/>
        <v>0</v>
      </c>
      <c r="P405" s="47">
        <v>448500</v>
      </c>
      <c r="Q405" s="53">
        <v>0</v>
      </c>
      <c r="R405" s="47">
        <f t="shared" si="103"/>
        <v>0</v>
      </c>
      <c r="S405" s="47">
        <v>0</v>
      </c>
      <c r="T405" s="47">
        <f t="shared" si="104"/>
        <v>0</v>
      </c>
      <c r="U405" s="47">
        <v>0</v>
      </c>
      <c r="V405" s="54">
        <f t="shared" si="105"/>
        <v>0</v>
      </c>
      <c r="W405" s="52"/>
      <c r="X405" s="49">
        <f t="shared" si="99"/>
        <v>1258800</v>
      </c>
      <c r="Y405" s="55">
        <v>0</v>
      </c>
      <c r="Z405" s="56">
        <f t="shared" si="100"/>
        <v>1258800</v>
      </c>
      <c r="AA405" s="53">
        <v>0</v>
      </c>
      <c r="AB405" s="49">
        <f t="shared" si="101"/>
        <v>0</v>
      </c>
      <c r="AC405" s="49">
        <v>448500</v>
      </c>
      <c r="AD405" s="189">
        <v>0</v>
      </c>
      <c r="AE405" s="49">
        <f t="shared" si="106"/>
        <v>0</v>
      </c>
      <c r="AF405" s="47">
        <v>0</v>
      </c>
      <c r="AG405" s="47">
        <f t="shared" si="107"/>
        <v>0</v>
      </c>
      <c r="AH405" s="49">
        <v>0</v>
      </c>
      <c r="AI405" s="54">
        <f t="shared" si="108"/>
        <v>0</v>
      </c>
      <c r="AJ405" s="57"/>
      <c r="AK405" s="58">
        <f t="shared" si="109"/>
        <v>8056.32</v>
      </c>
      <c r="AL405" s="59" t="s">
        <v>1680</v>
      </c>
      <c r="AM405" s="56">
        <f t="shared" si="110"/>
        <v>0</v>
      </c>
      <c r="AN405" s="56">
        <f t="shared" si="111"/>
        <v>8056.32</v>
      </c>
    </row>
    <row r="406" spans="1:40" x14ac:dyDescent="0.2">
      <c r="A406" s="45" t="s">
        <v>1330</v>
      </c>
      <c r="B406" s="44" t="s">
        <v>115</v>
      </c>
      <c r="C406" s="46" t="s">
        <v>6</v>
      </c>
      <c r="D406" s="205" t="s">
        <v>70</v>
      </c>
      <c r="E406" s="48">
        <v>81300</v>
      </c>
      <c r="F406" s="50">
        <v>0</v>
      </c>
      <c r="G406" s="50">
        <v>0</v>
      </c>
      <c r="H406" s="50">
        <f t="shared" si="102"/>
        <v>0</v>
      </c>
      <c r="I406" s="50">
        <v>0</v>
      </c>
      <c r="J406" s="50">
        <v>0</v>
      </c>
      <c r="K406" s="51">
        <f t="shared" si="96"/>
        <v>0</v>
      </c>
      <c r="L406" s="52"/>
      <c r="M406" s="49">
        <f t="shared" si="97"/>
        <v>81300</v>
      </c>
      <c r="N406" s="53">
        <v>0</v>
      </c>
      <c r="O406" s="47">
        <f t="shared" si="98"/>
        <v>0</v>
      </c>
      <c r="P406" s="47">
        <v>0</v>
      </c>
      <c r="Q406" s="53">
        <v>0</v>
      </c>
      <c r="R406" s="47">
        <f t="shared" si="103"/>
        <v>0</v>
      </c>
      <c r="S406" s="47">
        <v>0</v>
      </c>
      <c r="T406" s="47">
        <f t="shared" si="104"/>
        <v>0</v>
      </c>
      <c r="U406" s="47">
        <v>0</v>
      </c>
      <c r="V406" s="54">
        <f t="shared" si="105"/>
        <v>0</v>
      </c>
      <c r="W406" s="52"/>
      <c r="X406" s="49">
        <f t="shared" si="99"/>
        <v>81300</v>
      </c>
      <c r="Y406" s="55">
        <v>0</v>
      </c>
      <c r="Z406" s="56">
        <f t="shared" si="100"/>
        <v>81300</v>
      </c>
      <c r="AA406" s="53">
        <v>0</v>
      </c>
      <c r="AB406" s="49">
        <f t="shared" si="101"/>
        <v>0</v>
      </c>
      <c r="AC406" s="49">
        <v>0</v>
      </c>
      <c r="AD406" s="189">
        <v>0</v>
      </c>
      <c r="AE406" s="49">
        <f t="shared" si="106"/>
        <v>0</v>
      </c>
      <c r="AF406" s="47">
        <v>0</v>
      </c>
      <c r="AG406" s="47">
        <f t="shared" si="107"/>
        <v>0</v>
      </c>
      <c r="AH406" s="49">
        <v>0</v>
      </c>
      <c r="AI406" s="54">
        <f t="shared" si="108"/>
        <v>0</v>
      </c>
      <c r="AJ406" s="57"/>
      <c r="AK406" s="58">
        <f t="shared" si="109"/>
        <v>0</v>
      </c>
      <c r="AL406" s="59" t="s">
        <v>1573</v>
      </c>
      <c r="AM406" s="56">
        <f t="shared" si="110"/>
        <v>0</v>
      </c>
      <c r="AN406" s="56">
        <f t="shared" si="111"/>
        <v>0</v>
      </c>
    </row>
    <row r="407" spans="1:40" x14ac:dyDescent="0.2">
      <c r="A407" s="45" t="s">
        <v>1331</v>
      </c>
      <c r="B407" s="44" t="s">
        <v>118</v>
      </c>
      <c r="C407" s="46" t="s">
        <v>6</v>
      </c>
      <c r="D407" s="205" t="s">
        <v>41</v>
      </c>
      <c r="E407" s="48">
        <v>2203890</v>
      </c>
      <c r="F407" s="50">
        <v>0</v>
      </c>
      <c r="G407" s="50">
        <v>3.2</v>
      </c>
      <c r="H407" s="50">
        <f t="shared" si="102"/>
        <v>3.2</v>
      </c>
      <c r="I407" s="50">
        <v>0.6</v>
      </c>
      <c r="J407" s="50">
        <v>3.8000000000000003</v>
      </c>
      <c r="K407" s="51">
        <f t="shared" si="96"/>
        <v>7052.45</v>
      </c>
      <c r="L407" s="52"/>
      <c r="M407" s="49">
        <f t="shared" si="97"/>
        <v>2203890</v>
      </c>
      <c r="N407" s="53">
        <v>0</v>
      </c>
      <c r="O407" s="47">
        <f t="shared" si="98"/>
        <v>0</v>
      </c>
      <c r="P407" s="47">
        <v>364320</v>
      </c>
      <c r="Q407" s="53">
        <v>0</v>
      </c>
      <c r="R407" s="47">
        <f t="shared" si="103"/>
        <v>0</v>
      </c>
      <c r="S407" s="47">
        <v>0</v>
      </c>
      <c r="T407" s="47">
        <f t="shared" si="104"/>
        <v>0</v>
      </c>
      <c r="U407" s="47">
        <v>0</v>
      </c>
      <c r="V407" s="54">
        <f t="shared" si="105"/>
        <v>0</v>
      </c>
      <c r="W407" s="52"/>
      <c r="X407" s="49">
        <f t="shared" si="99"/>
        <v>2203890</v>
      </c>
      <c r="Y407" s="55">
        <v>0</v>
      </c>
      <c r="Z407" s="56">
        <f t="shared" si="100"/>
        <v>2203890</v>
      </c>
      <c r="AA407" s="53">
        <v>0</v>
      </c>
      <c r="AB407" s="49">
        <f t="shared" si="101"/>
        <v>0</v>
      </c>
      <c r="AC407" s="49">
        <v>364320</v>
      </c>
      <c r="AD407" s="189">
        <v>0</v>
      </c>
      <c r="AE407" s="49">
        <f t="shared" si="106"/>
        <v>0</v>
      </c>
      <c r="AF407" s="47">
        <v>0</v>
      </c>
      <c r="AG407" s="47">
        <f t="shared" si="107"/>
        <v>0</v>
      </c>
      <c r="AH407" s="49">
        <v>0</v>
      </c>
      <c r="AI407" s="54">
        <f t="shared" si="108"/>
        <v>0</v>
      </c>
      <c r="AJ407" s="57"/>
      <c r="AK407" s="58">
        <f t="shared" si="109"/>
        <v>7052.45</v>
      </c>
      <c r="AL407" s="59" t="s">
        <v>1679</v>
      </c>
      <c r="AM407" s="56">
        <f t="shared" si="110"/>
        <v>7052.45</v>
      </c>
      <c r="AN407" s="56">
        <f t="shared" si="111"/>
        <v>0</v>
      </c>
    </row>
    <row r="408" spans="1:40" x14ac:dyDescent="0.2">
      <c r="A408" s="45" t="s">
        <v>1332</v>
      </c>
      <c r="B408" s="44" t="s">
        <v>264</v>
      </c>
      <c r="C408" s="46" t="s">
        <v>6</v>
      </c>
      <c r="D408" s="205" t="s">
        <v>41</v>
      </c>
      <c r="E408" s="48">
        <v>9809710</v>
      </c>
      <c r="F408" s="50">
        <v>6</v>
      </c>
      <c r="G408" s="50">
        <v>1</v>
      </c>
      <c r="H408" s="50">
        <f t="shared" si="102"/>
        <v>7</v>
      </c>
      <c r="I408" s="50">
        <v>0</v>
      </c>
      <c r="J408" s="50">
        <v>7</v>
      </c>
      <c r="K408" s="51">
        <f t="shared" si="96"/>
        <v>68667.97</v>
      </c>
      <c r="L408" s="52"/>
      <c r="M408" s="49">
        <f t="shared" si="97"/>
        <v>9809710</v>
      </c>
      <c r="N408" s="53">
        <v>0</v>
      </c>
      <c r="O408" s="47">
        <f t="shared" si="98"/>
        <v>0</v>
      </c>
      <c r="P408" s="47">
        <v>577160</v>
      </c>
      <c r="Q408" s="53">
        <v>0</v>
      </c>
      <c r="R408" s="47">
        <f t="shared" si="103"/>
        <v>0</v>
      </c>
      <c r="S408" s="47">
        <v>0</v>
      </c>
      <c r="T408" s="47">
        <f t="shared" si="104"/>
        <v>0</v>
      </c>
      <c r="U408" s="47">
        <v>0</v>
      </c>
      <c r="V408" s="54">
        <f t="shared" si="105"/>
        <v>0</v>
      </c>
      <c r="W408" s="52"/>
      <c r="X408" s="49">
        <f t="shared" si="99"/>
        <v>9809710</v>
      </c>
      <c r="Y408" s="55">
        <v>0</v>
      </c>
      <c r="Z408" s="56">
        <f t="shared" si="100"/>
        <v>9809710</v>
      </c>
      <c r="AA408" s="53">
        <v>0</v>
      </c>
      <c r="AB408" s="49">
        <f t="shared" si="101"/>
        <v>0</v>
      </c>
      <c r="AC408" s="49">
        <v>577160</v>
      </c>
      <c r="AD408" s="189">
        <v>0</v>
      </c>
      <c r="AE408" s="49">
        <f t="shared" si="106"/>
        <v>0</v>
      </c>
      <c r="AF408" s="47">
        <v>0</v>
      </c>
      <c r="AG408" s="47">
        <f t="shared" si="107"/>
        <v>0</v>
      </c>
      <c r="AH408" s="49">
        <v>0</v>
      </c>
      <c r="AI408" s="54">
        <f t="shared" si="108"/>
        <v>0</v>
      </c>
      <c r="AJ408" s="57"/>
      <c r="AK408" s="58">
        <f t="shared" si="109"/>
        <v>68667.97</v>
      </c>
      <c r="AL408" s="59" t="s">
        <v>1679</v>
      </c>
      <c r="AM408" s="56">
        <f t="shared" si="110"/>
        <v>68667.97</v>
      </c>
      <c r="AN408" s="56">
        <f t="shared" si="111"/>
        <v>0</v>
      </c>
    </row>
    <row r="409" spans="1:40" x14ac:dyDescent="0.2">
      <c r="A409" s="45" t="s">
        <v>1333</v>
      </c>
      <c r="B409" s="44" t="s">
        <v>541</v>
      </c>
      <c r="C409" s="46" t="s">
        <v>6</v>
      </c>
      <c r="D409" s="205" t="s">
        <v>41</v>
      </c>
      <c r="E409" s="48">
        <v>212745138</v>
      </c>
      <c r="F409" s="50">
        <v>0</v>
      </c>
      <c r="G409" s="50">
        <v>0</v>
      </c>
      <c r="H409" s="50">
        <f t="shared" si="102"/>
        <v>0</v>
      </c>
      <c r="I409" s="50">
        <v>0.4</v>
      </c>
      <c r="J409" s="50">
        <v>0.4</v>
      </c>
      <c r="K409" s="51">
        <f t="shared" si="96"/>
        <v>0</v>
      </c>
      <c r="L409" s="52"/>
      <c r="M409" s="49">
        <f t="shared" si="97"/>
        <v>212745138</v>
      </c>
      <c r="N409" s="53">
        <v>0</v>
      </c>
      <c r="O409" s="47">
        <f t="shared" si="98"/>
        <v>0</v>
      </c>
      <c r="P409" s="47">
        <v>-6661260</v>
      </c>
      <c r="Q409" s="53">
        <v>0</v>
      </c>
      <c r="R409" s="47">
        <f t="shared" si="103"/>
        <v>0</v>
      </c>
      <c r="S409" s="47">
        <v>0</v>
      </c>
      <c r="T409" s="47">
        <f t="shared" si="104"/>
        <v>0</v>
      </c>
      <c r="U409" s="47">
        <v>0</v>
      </c>
      <c r="V409" s="54">
        <f t="shared" si="105"/>
        <v>0</v>
      </c>
      <c r="W409" s="52"/>
      <c r="X409" s="49">
        <f t="shared" si="99"/>
        <v>212745138</v>
      </c>
      <c r="Y409" s="55">
        <v>5030780</v>
      </c>
      <c r="Z409" s="56">
        <f t="shared" si="100"/>
        <v>207714358</v>
      </c>
      <c r="AA409" s="53">
        <v>0</v>
      </c>
      <c r="AB409" s="49">
        <f t="shared" si="101"/>
        <v>0</v>
      </c>
      <c r="AC409" s="49">
        <v>-6661260</v>
      </c>
      <c r="AD409" s="189">
        <v>0</v>
      </c>
      <c r="AE409" s="49">
        <f t="shared" si="106"/>
        <v>0</v>
      </c>
      <c r="AF409" s="47">
        <v>0</v>
      </c>
      <c r="AG409" s="47">
        <f t="shared" si="107"/>
        <v>0</v>
      </c>
      <c r="AH409" s="49">
        <v>0</v>
      </c>
      <c r="AI409" s="54">
        <f t="shared" si="108"/>
        <v>0</v>
      </c>
      <c r="AJ409" s="57"/>
      <c r="AK409" s="58">
        <f t="shared" si="109"/>
        <v>0</v>
      </c>
      <c r="AL409" s="59" t="s">
        <v>1573</v>
      </c>
      <c r="AM409" s="56">
        <f t="shared" si="110"/>
        <v>0</v>
      </c>
      <c r="AN409" s="56">
        <f t="shared" si="111"/>
        <v>0</v>
      </c>
    </row>
    <row r="410" spans="1:40" x14ac:dyDescent="0.2">
      <c r="A410" s="45" t="s">
        <v>1334</v>
      </c>
      <c r="B410" s="44" t="s">
        <v>569</v>
      </c>
      <c r="C410" s="46" t="s">
        <v>6</v>
      </c>
      <c r="D410" s="205" t="s">
        <v>41</v>
      </c>
      <c r="E410" s="48">
        <v>16626070</v>
      </c>
      <c r="F410" s="50">
        <v>3.25</v>
      </c>
      <c r="G410" s="50">
        <v>0</v>
      </c>
      <c r="H410" s="50">
        <f t="shared" si="102"/>
        <v>3.25</v>
      </c>
      <c r="I410" s="50">
        <v>0</v>
      </c>
      <c r="J410" s="50">
        <v>3.25</v>
      </c>
      <c r="K410" s="51">
        <f t="shared" si="96"/>
        <v>54034.73</v>
      </c>
      <c r="L410" s="52"/>
      <c r="M410" s="49">
        <f t="shared" si="97"/>
        <v>16626070</v>
      </c>
      <c r="N410" s="53">
        <v>0</v>
      </c>
      <c r="O410" s="47">
        <f t="shared" si="98"/>
        <v>0</v>
      </c>
      <c r="P410" s="47">
        <v>-207950</v>
      </c>
      <c r="Q410" s="53">
        <v>0</v>
      </c>
      <c r="R410" s="47">
        <f t="shared" si="103"/>
        <v>0</v>
      </c>
      <c r="S410" s="47">
        <v>0</v>
      </c>
      <c r="T410" s="47">
        <f t="shared" si="104"/>
        <v>0</v>
      </c>
      <c r="U410" s="47">
        <v>0</v>
      </c>
      <c r="V410" s="54">
        <f t="shared" si="105"/>
        <v>0</v>
      </c>
      <c r="W410" s="52"/>
      <c r="X410" s="49">
        <f t="shared" si="99"/>
        <v>16626070</v>
      </c>
      <c r="Y410" s="55">
        <v>0</v>
      </c>
      <c r="Z410" s="56">
        <f t="shared" si="100"/>
        <v>16626070</v>
      </c>
      <c r="AA410" s="53">
        <v>0</v>
      </c>
      <c r="AB410" s="49">
        <f t="shared" si="101"/>
        <v>0</v>
      </c>
      <c r="AC410" s="49">
        <v>-207950</v>
      </c>
      <c r="AD410" s="189">
        <v>0</v>
      </c>
      <c r="AE410" s="49">
        <f t="shared" si="106"/>
        <v>0</v>
      </c>
      <c r="AF410" s="47">
        <v>0</v>
      </c>
      <c r="AG410" s="47">
        <f t="shared" si="107"/>
        <v>0</v>
      </c>
      <c r="AH410" s="49">
        <v>0</v>
      </c>
      <c r="AI410" s="54">
        <f t="shared" si="108"/>
        <v>0</v>
      </c>
      <c r="AJ410" s="57"/>
      <c r="AK410" s="58">
        <f t="shared" si="109"/>
        <v>54034.73</v>
      </c>
      <c r="AL410" s="59" t="s">
        <v>1679</v>
      </c>
      <c r="AM410" s="56">
        <f t="shared" si="110"/>
        <v>54034.73</v>
      </c>
      <c r="AN410" s="56">
        <f t="shared" si="111"/>
        <v>0</v>
      </c>
    </row>
    <row r="411" spans="1:40" x14ac:dyDescent="0.2">
      <c r="A411" s="45" t="s">
        <v>1335</v>
      </c>
      <c r="B411" s="44" t="s">
        <v>106</v>
      </c>
      <c r="C411" s="46" t="s">
        <v>6</v>
      </c>
      <c r="D411" s="205" t="s">
        <v>41</v>
      </c>
      <c r="E411" s="48">
        <v>3669525</v>
      </c>
      <c r="F411" s="50">
        <v>3.34</v>
      </c>
      <c r="G411" s="50">
        <v>0</v>
      </c>
      <c r="H411" s="50">
        <f t="shared" si="102"/>
        <v>3.34</v>
      </c>
      <c r="I411" s="50">
        <v>3.66</v>
      </c>
      <c r="J411" s="50">
        <v>7</v>
      </c>
      <c r="K411" s="51">
        <f t="shared" si="96"/>
        <v>12256.21</v>
      </c>
      <c r="L411" s="52"/>
      <c r="M411" s="49">
        <f t="shared" si="97"/>
        <v>3669525</v>
      </c>
      <c r="N411" s="53">
        <v>0.71479999999999999</v>
      </c>
      <c r="O411" s="47">
        <f t="shared" si="98"/>
        <v>2622.98</v>
      </c>
      <c r="P411" s="47">
        <v>214300</v>
      </c>
      <c r="Q411" s="53">
        <v>0.72689999999999999</v>
      </c>
      <c r="R411" s="47">
        <f t="shared" si="103"/>
        <v>155.77000000000001</v>
      </c>
      <c r="S411" s="47">
        <v>3876.1</v>
      </c>
      <c r="T411" s="47">
        <f t="shared" si="104"/>
        <v>155.77000000000001</v>
      </c>
      <c r="U411" s="47">
        <v>0</v>
      </c>
      <c r="V411" s="54">
        <f t="shared" si="105"/>
        <v>2778.75</v>
      </c>
      <c r="W411" s="52"/>
      <c r="X411" s="49">
        <f t="shared" si="99"/>
        <v>3669525</v>
      </c>
      <c r="Y411" s="55">
        <v>0</v>
      </c>
      <c r="Z411" s="56">
        <f t="shared" si="100"/>
        <v>3669525</v>
      </c>
      <c r="AA411" s="53">
        <v>0</v>
      </c>
      <c r="AB411" s="49">
        <f t="shared" si="101"/>
        <v>0</v>
      </c>
      <c r="AC411" s="49">
        <v>214300</v>
      </c>
      <c r="AD411" s="189">
        <v>0</v>
      </c>
      <c r="AE411" s="49">
        <f t="shared" si="106"/>
        <v>0</v>
      </c>
      <c r="AF411" s="47">
        <v>0</v>
      </c>
      <c r="AG411" s="47">
        <f t="shared" si="107"/>
        <v>0</v>
      </c>
      <c r="AH411" s="49">
        <v>0</v>
      </c>
      <c r="AI411" s="54">
        <f t="shared" si="108"/>
        <v>0</v>
      </c>
      <c r="AJ411" s="57"/>
      <c r="AK411" s="58">
        <f t="shared" si="109"/>
        <v>15034.96</v>
      </c>
      <c r="AL411" s="59" t="s">
        <v>1679</v>
      </c>
      <c r="AM411" s="56">
        <f t="shared" si="110"/>
        <v>15034.96</v>
      </c>
      <c r="AN411" s="56">
        <f t="shared" si="111"/>
        <v>0</v>
      </c>
    </row>
    <row r="412" spans="1:40" x14ac:dyDescent="0.2">
      <c r="A412" s="45" t="s">
        <v>1336</v>
      </c>
      <c r="B412" s="44" t="s">
        <v>593</v>
      </c>
      <c r="C412" s="46" t="s">
        <v>6</v>
      </c>
      <c r="D412" s="205" t="s">
        <v>41</v>
      </c>
      <c r="E412" s="48">
        <v>24340995</v>
      </c>
      <c r="F412" s="50">
        <v>0</v>
      </c>
      <c r="G412" s="50">
        <v>0</v>
      </c>
      <c r="H412" s="50">
        <f t="shared" si="102"/>
        <v>0</v>
      </c>
      <c r="I412" s="50">
        <v>0</v>
      </c>
      <c r="J412" s="50">
        <v>0</v>
      </c>
      <c r="K412" s="51">
        <f t="shared" si="96"/>
        <v>0</v>
      </c>
      <c r="L412" s="52"/>
      <c r="M412" s="49">
        <f t="shared" si="97"/>
        <v>24340995</v>
      </c>
      <c r="N412" s="53">
        <v>0</v>
      </c>
      <c r="O412" s="47">
        <f t="shared" si="98"/>
        <v>0</v>
      </c>
      <c r="P412" s="47">
        <v>1228857</v>
      </c>
      <c r="Q412" s="53">
        <v>0</v>
      </c>
      <c r="R412" s="47">
        <f t="shared" si="103"/>
        <v>0</v>
      </c>
      <c r="S412" s="47">
        <v>0</v>
      </c>
      <c r="T412" s="47">
        <f t="shared" si="104"/>
        <v>0</v>
      </c>
      <c r="U412" s="47">
        <v>0</v>
      </c>
      <c r="V412" s="54">
        <f t="shared" si="105"/>
        <v>0</v>
      </c>
      <c r="W412" s="52"/>
      <c r="X412" s="49">
        <f t="shared" si="99"/>
        <v>24340995</v>
      </c>
      <c r="Y412" s="55">
        <v>-129620</v>
      </c>
      <c r="Z412" s="56">
        <f t="shared" si="100"/>
        <v>24470615</v>
      </c>
      <c r="AA412" s="53">
        <v>0</v>
      </c>
      <c r="AB412" s="49">
        <f t="shared" si="101"/>
        <v>0</v>
      </c>
      <c r="AC412" s="49">
        <v>1228857</v>
      </c>
      <c r="AD412" s="189">
        <v>0</v>
      </c>
      <c r="AE412" s="49">
        <f t="shared" si="106"/>
        <v>0</v>
      </c>
      <c r="AF412" s="47">
        <v>0</v>
      </c>
      <c r="AG412" s="47">
        <f t="shared" si="107"/>
        <v>0</v>
      </c>
      <c r="AH412" s="49">
        <v>0</v>
      </c>
      <c r="AI412" s="54">
        <f t="shared" si="108"/>
        <v>0</v>
      </c>
      <c r="AJ412" s="57"/>
      <c r="AK412" s="58">
        <f t="shared" si="109"/>
        <v>0</v>
      </c>
      <c r="AL412" s="59" t="s">
        <v>1573</v>
      </c>
      <c r="AM412" s="56">
        <f t="shared" si="110"/>
        <v>0</v>
      </c>
      <c r="AN412" s="56">
        <f t="shared" si="111"/>
        <v>0</v>
      </c>
    </row>
    <row r="413" spans="1:40" x14ac:dyDescent="0.2">
      <c r="A413" s="45" t="s">
        <v>1337</v>
      </c>
      <c r="B413" s="44" t="s">
        <v>66</v>
      </c>
      <c r="C413" s="46" t="s">
        <v>6</v>
      </c>
      <c r="D413" s="205" t="s">
        <v>41</v>
      </c>
      <c r="E413" s="48">
        <v>58339995</v>
      </c>
      <c r="F413" s="50">
        <v>0</v>
      </c>
      <c r="G413" s="50">
        <v>0</v>
      </c>
      <c r="H413" s="50">
        <f t="shared" si="102"/>
        <v>0</v>
      </c>
      <c r="I413" s="50">
        <v>0</v>
      </c>
      <c r="J413" s="50">
        <v>0</v>
      </c>
      <c r="K413" s="51">
        <f t="shared" si="96"/>
        <v>0</v>
      </c>
      <c r="L413" s="52"/>
      <c r="M413" s="49">
        <f t="shared" si="97"/>
        <v>58339995</v>
      </c>
      <c r="N413" s="53">
        <v>0.6</v>
      </c>
      <c r="O413" s="47">
        <f t="shared" si="98"/>
        <v>35004</v>
      </c>
      <c r="P413" s="47">
        <v>113329</v>
      </c>
      <c r="Q413" s="53">
        <v>0.6</v>
      </c>
      <c r="R413" s="47">
        <f t="shared" si="103"/>
        <v>68</v>
      </c>
      <c r="S413" s="47">
        <v>26625.599999999999</v>
      </c>
      <c r="T413" s="47">
        <f t="shared" si="104"/>
        <v>68</v>
      </c>
      <c r="U413" s="47">
        <v>0</v>
      </c>
      <c r="V413" s="54">
        <f t="shared" si="105"/>
        <v>35072</v>
      </c>
      <c r="W413" s="52"/>
      <c r="X413" s="49">
        <f t="shared" si="99"/>
        <v>58339995</v>
      </c>
      <c r="Y413" s="55">
        <v>875787.5</v>
      </c>
      <c r="Z413" s="56">
        <f t="shared" si="100"/>
        <v>57464207.5</v>
      </c>
      <c r="AA413" s="53">
        <v>0</v>
      </c>
      <c r="AB413" s="49">
        <f t="shared" si="101"/>
        <v>0</v>
      </c>
      <c r="AC413" s="49">
        <v>113329</v>
      </c>
      <c r="AD413" s="189">
        <v>0</v>
      </c>
      <c r="AE413" s="49">
        <f t="shared" si="106"/>
        <v>0</v>
      </c>
      <c r="AF413" s="47">
        <v>0</v>
      </c>
      <c r="AG413" s="47">
        <f t="shared" si="107"/>
        <v>0</v>
      </c>
      <c r="AH413" s="49">
        <v>0</v>
      </c>
      <c r="AI413" s="54">
        <f t="shared" si="108"/>
        <v>0</v>
      </c>
      <c r="AJ413" s="57"/>
      <c r="AK413" s="58">
        <f t="shared" si="109"/>
        <v>35072</v>
      </c>
      <c r="AL413" s="59" t="s">
        <v>1679</v>
      </c>
      <c r="AM413" s="56">
        <f t="shared" si="110"/>
        <v>35072</v>
      </c>
      <c r="AN413" s="56">
        <f t="shared" si="111"/>
        <v>0</v>
      </c>
    </row>
    <row r="414" spans="1:40" x14ac:dyDescent="0.2">
      <c r="A414" s="45" t="s">
        <v>1338</v>
      </c>
      <c r="B414" s="44" t="s">
        <v>120</v>
      </c>
      <c r="C414" s="46" t="s">
        <v>6</v>
      </c>
      <c r="D414" s="205" t="s">
        <v>41</v>
      </c>
      <c r="E414" s="48">
        <v>-1919610</v>
      </c>
      <c r="F414" s="50">
        <v>0.95</v>
      </c>
      <c r="G414" s="50">
        <v>0</v>
      </c>
      <c r="H414" s="50">
        <f t="shared" si="102"/>
        <v>0.95</v>
      </c>
      <c r="I414" s="50">
        <v>0</v>
      </c>
      <c r="J414" s="50">
        <v>0.95</v>
      </c>
      <c r="K414" s="51">
        <f t="shared" si="96"/>
        <v>0</v>
      </c>
      <c r="L414" s="52"/>
      <c r="M414" s="49">
        <f t="shared" si="97"/>
        <v>-1919610</v>
      </c>
      <c r="N414" s="53">
        <v>0.72389999999999999</v>
      </c>
      <c r="O414" s="47">
        <f t="shared" si="98"/>
        <v>-1389.61</v>
      </c>
      <c r="P414" s="47">
        <v>0</v>
      </c>
      <c r="Q414" s="53">
        <v>0.73260000000000003</v>
      </c>
      <c r="R414" s="47">
        <f t="shared" si="103"/>
        <v>0</v>
      </c>
      <c r="S414" s="47">
        <v>0</v>
      </c>
      <c r="T414" s="47">
        <f t="shared" si="104"/>
        <v>0</v>
      </c>
      <c r="U414" s="47">
        <v>0</v>
      </c>
      <c r="V414" s="54">
        <f t="shared" si="105"/>
        <v>0</v>
      </c>
      <c r="W414" s="52"/>
      <c r="X414" s="49">
        <f t="shared" si="99"/>
        <v>-1919610</v>
      </c>
      <c r="Y414" s="55">
        <v>0</v>
      </c>
      <c r="Z414" s="56">
        <f t="shared" si="100"/>
        <v>-1919610</v>
      </c>
      <c r="AA414" s="53">
        <v>0</v>
      </c>
      <c r="AB414" s="49">
        <f t="shared" si="101"/>
        <v>0</v>
      </c>
      <c r="AC414" s="49">
        <v>0</v>
      </c>
      <c r="AD414" s="189">
        <v>0</v>
      </c>
      <c r="AE414" s="49">
        <f t="shared" si="106"/>
        <v>0</v>
      </c>
      <c r="AF414" s="47">
        <v>0</v>
      </c>
      <c r="AG414" s="47">
        <f t="shared" si="107"/>
        <v>0</v>
      </c>
      <c r="AH414" s="49">
        <v>0</v>
      </c>
      <c r="AI414" s="54">
        <f t="shared" si="108"/>
        <v>0</v>
      </c>
      <c r="AJ414" s="57"/>
      <c r="AK414" s="58">
        <f t="shared" si="109"/>
        <v>0</v>
      </c>
      <c r="AL414" s="59" t="s">
        <v>1573</v>
      </c>
      <c r="AM414" s="56">
        <f t="shared" si="110"/>
        <v>0</v>
      </c>
      <c r="AN414" s="56">
        <f t="shared" si="111"/>
        <v>0</v>
      </c>
    </row>
    <row r="415" spans="1:40" ht="25.5" x14ac:dyDescent="0.2">
      <c r="A415" s="45" t="s">
        <v>1339</v>
      </c>
      <c r="B415" s="44" t="s">
        <v>191</v>
      </c>
      <c r="C415" s="46" t="s">
        <v>6</v>
      </c>
      <c r="D415" s="205" t="s">
        <v>1340</v>
      </c>
      <c r="E415" s="48">
        <v>5141345</v>
      </c>
      <c r="F415" s="50">
        <v>0</v>
      </c>
      <c r="G415" s="50">
        <v>0</v>
      </c>
      <c r="H415" s="50">
        <f t="shared" si="102"/>
        <v>0</v>
      </c>
      <c r="I415" s="50">
        <v>0</v>
      </c>
      <c r="J415" s="50">
        <v>0</v>
      </c>
      <c r="K415" s="51">
        <f t="shared" si="96"/>
        <v>0</v>
      </c>
      <c r="L415" s="52"/>
      <c r="M415" s="49">
        <f t="shared" si="97"/>
        <v>5141345</v>
      </c>
      <c r="N415" s="53">
        <v>4.5</v>
      </c>
      <c r="O415" s="47">
        <f t="shared" si="98"/>
        <v>23136.05</v>
      </c>
      <c r="P415" s="47">
        <v>439630</v>
      </c>
      <c r="Q415" s="53">
        <v>4.5</v>
      </c>
      <c r="R415" s="47">
        <f t="shared" si="103"/>
        <v>1978.34</v>
      </c>
      <c r="S415" s="47">
        <v>13634.03</v>
      </c>
      <c r="T415" s="47">
        <f t="shared" si="104"/>
        <v>1978.34</v>
      </c>
      <c r="U415" s="47">
        <v>0</v>
      </c>
      <c r="V415" s="54">
        <f t="shared" si="105"/>
        <v>25114.39</v>
      </c>
      <c r="W415" s="52"/>
      <c r="X415" s="49">
        <f t="shared" si="99"/>
        <v>5141345</v>
      </c>
      <c r="Y415" s="55">
        <v>0</v>
      </c>
      <c r="Z415" s="56">
        <f t="shared" si="100"/>
        <v>5141345</v>
      </c>
      <c r="AA415" s="53">
        <v>0</v>
      </c>
      <c r="AB415" s="49">
        <f t="shared" si="101"/>
        <v>0</v>
      </c>
      <c r="AC415" s="49">
        <v>439630</v>
      </c>
      <c r="AD415" s="189">
        <v>0</v>
      </c>
      <c r="AE415" s="49">
        <f t="shared" si="106"/>
        <v>0</v>
      </c>
      <c r="AF415" s="47">
        <v>0</v>
      </c>
      <c r="AG415" s="47">
        <f t="shared" si="107"/>
        <v>0</v>
      </c>
      <c r="AH415" s="49">
        <v>0</v>
      </c>
      <c r="AI415" s="54">
        <f t="shared" si="108"/>
        <v>0</v>
      </c>
      <c r="AJ415" s="57"/>
      <c r="AK415" s="58">
        <f t="shared" si="109"/>
        <v>25114.39</v>
      </c>
      <c r="AL415" s="59" t="s">
        <v>1679</v>
      </c>
      <c r="AM415" s="56">
        <f t="shared" si="110"/>
        <v>25114.39</v>
      </c>
      <c r="AN415" s="56">
        <f t="shared" si="111"/>
        <v>0</v>
      </c>
    </row>
    <row r="416" spans="1:40" x14ac:dyDescent="0.2">
      <c r="A416" s="45" t="s">
        <v>1341</v>
      </c>
      <c r="B416" s="44" t="s">
        <v>503</v>
      </c>
      <c r="C416" s="46" t="s">
        <v>6</v>
      </c>
      <c r="D416" s="205" t="s">
        <v>41</v>
      </c>
      <c r="E416" s="48">
        <v>-14445010</v>
      </c>
      <c r="F416" s="50">
        <v>0</v>
      </c>
      <c r="G416" s="50">
        <v>0</v>
      </c>
      <c r="H416" s="50">
        <f t="shared" si="102"/>
        <v>0</v>
      </c>
      <c r="I416" s="50">
        <v>0</v>
      </c>
      <c r="J416" s="50">
        <v>0</v>
      </c>
      <c r="K416" s="51">
        <f t="shared" si="96"/>
        <v>0</v>
      </c>
      <c r="L416" s="52"/>
      <c r="M416" s="49">
        <f t="shared" si="97"/>
        <v>-14445010</v>
      </c>
      <c r="N416" s="53">
        <v>0.49259999999999998</v>
      </c>
      <c r="O416" s="47">
        <f t="shared" si="98"/>
        <v>-7115.61</v>
      </c>
      <c r="P416" s="47">
        <v>0</v>
      </c>
      <c r="Q416" s="53">
        <v>0.49320000000000003</v>
      </c>
      <c r="R416" s="47">
        <f t="shared" si="103"/>
        <v>0</v>
      </c>
      <c r="S416" s="47">
        <v>0</v>
      </c>
      <c r="T416" s="47">
        <f t="shared" si="104"/>
        <v>0</v>
      </c>
      <c r="U416" s="47">
        <v>0</v>
      </c>
      <c r="V416" s="54">
        <f t="shared" si="105"/>
        <v>0</v>
      </c>
      <c r="W416" s="52"/>
      <c r="X416" s="49">
        <f t="shared" si="99"/>
        <v>-14445010</v>
      </c>
      <c r="Y416" s="55">
        <v>97575</v>
      </c>
      <c r="Z416" s="56">
        <f t="shared" si="100"/>
        <v>-14542585</v>
      </c>
      <c r="AA416" s="53">
        <v>0.9788</v>
      </c>
      <c r="AB416" s="49">
        <f t="shared" si="101"/>
        <v>-14234.28</v>
      </c>
      <c r="AC416" s="49">
        <v>0</v>
      </c>
      <c r="AD416" s="189">
        <v>0.98</v>
      </c>
      <c r="AE416" s="49">
        <f t="shared" si="106"/>
        <v>0</v>
      </c>
      <c r="AF416" s="47">
        <v>0</v>
      </c>
      <c r="AG416" s="47">
        <f t="shared" si="107"/>
        <v>0</v>
      </c>
      <c r="AH416" s="49">
        <v>0</v>
      </c>
      <c r="AI416" s="54">
        <f t="shared" si="108"/>
        <v>0</v>
      </c>
      <c r="AJ416" s="57"/>
      <c r="AK416" s="58">
        <f t="shared" si="109"/>
        <v>0</v>
      </c>
      <c r="AL416" s="59" t="s">
        <v>1573</v>
      </c>
      <c r="AM416" s="56">
        <f t="shared" si="110"/>
        <v>0</v>
      </c>
      <c r="AN416" s="56">
        <f t="shared" si="111"/>
        <v>0</v>
      </c>
    </row>
    <row r="417" spans="1:40" ht="25.5" x14ac:dyDescent="0.2">
      <c r="A417" s="45" t="s">
        <v>1342</v>
      </c>
      <c r="B417" s="44" t="s">
        <v>523</v>
      </c>
      <c r="C417" s="46" t="s">
        <v>6</v>
      </c>
      <c r="D417" s="205" t="s">
        <v>1343</v>
      </c>
      <c r="E417" s="48">
        <v>17548201</v>
      </c>
      <c r="F417" s="50">
        <v>1.34</v>
      </c>
      <c r="G417" s="50">
        <v>6.56</v>
      </c>
      <c r="H417" s="50">
        <f t="shared" si="102"/>
        <v>7.8999999999999995</v>
      </c>
      <c r="I417" s="50">
        <v>0</v>
      </c>
      <c r="J417" s="50">
        <v>7.8999999999999995</v>
      </c>
      <c r="K417" s="51">
        <f t="shared" si="96"/>
        <v>138630.79</v>
      </c>
      <c r="L417" s="52"/>
      <c r="M417" s="49">
        <f t="shared" si="97"/>
        <v>17548201</v>
      </c>
      <c r="N417" s="53">
        <v>0</v>
      </c>
      <c r="O417" s="47">
        <f t="shared" si="98"/>
        <v>0</v>
      </c>
      <c r="P417" s="47">
        <v>225890</v>
      </c>
      <c r="Q417" s="53">
        <v>0</v>
      </c>
      <c r="R417" s="47">
        <f t="shared" si="103"/>
        <v>0</v>
      </c>
      <c r="S417" s="47">
        <v>0</v>
      </c>
      <c r="T417" s="47">
        <f t="shared" si="104"/>
        <v>0</v>
      </c>
      <c r="U417" s="47">
        <v>0</v>
      </c>
      <c r="V417" s="54">
        <f t="shared" si="105"/>
        <v>0</v>
      </c>
      <c r="W417" s="52"/>
      <c r="X417" s="49">
        <f t="shared" si="99"/>
        <v>17548201</v>
      </c>
      <c r="Y417" s="55">
        <v>0</v>
      </c>
      <c r="Z417" s="56">
        <f t="shared" si="100"/>
        <v>17548201</v>
      </c>
      <c r="AA417" s="53">
        <v>0</v>
      </c>
      <c r="AB417" s="49">
        <f t="shared" si="101"/>
        <v>0</v>
      </c>
      <c r="AC417" s="49">
        <v>225890</v>
      </c>
      <c r="AD417" s="189">
        <v>0</v>
      </c>
      <c r="AE417" s="49">
        <f t="shared" si="106"/>
        <v>0</v>
      </c>
      <c r="AF417" s="47">
        <v>0</v>
      </c>
      <c r="AG417" s="47">
        <f t="shared" si="107"/>
        <v>0</v>
      </c>
      <c r="AH417" s="49">
        <v>0</v>
      </c>
      <c r="AI417" s="54">
        <f t="shared" si="108"/>
        <v>0</v>
      </c>
      <c r="AJ417" s="57"/>
      <c r="AK417" s="58">
        <f t="shared" si="109"/>
        <v>138630.79</v>
      </c>
      <c r="AL417" s="59" t="s">
        <v>1679</v>
      </c>
      <c r="AM417" s="56">
        <f t="shared" si="110"/>
        <v>138630.79</v>
      </c>
      <c r="AN417" s="56">
        <f t="shared" si="111"/>
        <v>0</v>
      </c>
    </row>
    <row r="418" spans="1:40" x14ac:dyDescent="0.2">
      <c r="A418" s="45" t="s">
        <v>1344</v>
      </c>
      <c r="B418" s="44" t="s">
        <v>329</v>
      </c>
      <c r="C418" s="46" t="s">
        <v>6</v>
      </c>
      <c r="D418" s="205" t="s">
        <v>41</v>
      </c>
      <c r="E418" s="48">
        <v>2853034</v>
      </c>
      <c r="F418" s="50">
        <v>15</v>
      </c>
      <c r="G418" s="50">
        <v>0</v>
      </c>
      <c r="H418" s="50">
        <f t="shared" si="102"/>
        <v>15</v>
      </c>
      <c r="I418" s="50">
        <v>0</v>
      </c>
      <c r="J418" s="50">
        <v>15</v>
      </c>
      <c r="K418" s="51">
        <f t="shared" si="96"/>
        <v>42795.51</v>
      </c>
      <c r="L418" s="52"/>
      <c r="M418" s="49">
        <f t="shared" si="97"/>
        <v>2853034</v>
      </c>
      <c r="N418" s="53">
        <v>0.99519999999999997</v>
      </c>
      <c r="O418" s="47">
        <f t="shared" si="98"/>
        <v>2839.34</v>
      </c>
      <c r="P418" s="47">
        <v>233350</v>
      </c>
      <c r="Q418" s="53">
        <v>1</v>
      </c>
      <c r="R418" s="47">
        <f t="shared" si="103"/>
        <v>233.35</v>
      </c>
      <c r="S418" s="47">
        <v>3901.68</v>
      </c>
      <c r="T418" s="47">
        <f t="shared" si="104"/>
        <v>233.35</v>
      </c>
      <c r="U418" s="47">
        <v>0</v>
      </c>
      <c r="V418" s="54">
        <f t="shared" si="105"/>
        <v>3072.69</v>
      </c>
      <c r="W418" s="52"/>
      <c r="X418" s="49">
        <f t="shared" si="99"/>
        <v>2853034</v>
      </c>
      <c r="Y418" s="55">
        <v>0</v>
      </c>
      <c r="Z418" s="56">
        <f t="shared" si="100"/>
        <v>2853034</v>
      </c>
      <c r="AA418" s="53">
        <v>0</v>
      </c>
      <c r="AB418" s="49">
        <f t="shared" si="101"/>
        <v>0</v>
      </c>
      <c r="AC418" s="49">
        <v>233350</v>
      </c>
      <c r="AD418" s="189">
        <v>0</v>
      </c>
      <c r="AE418" s="49">
        <f t="shared" si="106"/>
        <v>0</v>
      </c>
      <c r="AF418" s="47">
        <v>0</v>
      </c>
      <c r="AG418" s="47">
        <f t="shared" si="107"/>
        <v>0</v>
      </c>
      <c r="AH418" s="49">
        <v>0</v>
      </c>
      <c r="AI418" s="54">
        <f t="shared" si="108"/>
        <v>0</v>
      </c>
      <c r="AJ418" s="57"/>
      <c r="AK418" s="58">
        <f t="shared" si="109"/>
        <v>45868.200000000004</v>
      </c>
      <c r="AL418" s="59" t="s">
        <v>1679</v>
      </c>
      <c r="AM418" s="56">
        <f t="shared" si="110"/>
        <v>45868.200000000004</v>
      </c>
      <c r="AN418" s="56">
        <f t="shared" si="111"/>
        <v>0</v>
      </c>
    </row>
    <row r="419" spans="1:40" x14ac:dyDescent="0.2">
      <c r="A419" s="45" t="s">
        <v>1345</v>
      </c>
      <c r="B419" s="44" t="s">
        <v>422</v>
      </c>
      <c r="C419" s="46" t="s">
        <v>6</v>
      </c>
      <c r="D419" s="205" t="s">
        <v>41</v>
      </c>
      <c r="E419" s="48">
        <v>5230285</v>
      </c>
      <c r="F419" s="50">
        <v>2.3199999999999998</v>
      </c>
      <c r="G419" s="50">
        <v>5.44</v>
      </c>
      <c r="H419" s="50">
        <f t="shared" si="102"/>
        <v>7.76</v>
      </c>
      <c r="I419" s="50">
        <v>0</v>
      </c>
      <c r="J419" s="50">
        <v>7.76</v>
      </c>
      <c r="K419" s="51">
        <f t="shared" si="96"/>
        <v>40587.01</v>
      </c>
      <c r="L419" s="52"/>
      <c r="M419" s="49">
        <f t="shared" si="97"/>
        <v>5230285</v>
      </c>
      <c r="N419" s="53">
        <v>0</v>
      </c>
      <c r="O419" s="47">
        <f t="shared" si="98"/>
        <v>0</v>
      </c>
      <c r="P419" s="47">
        <v>36350</v>
      </c>
      <c r="Q419" s="53">
        <v>0</v>
      </c>
      <c r="R419" s="47">
        <f t="shared" si="103"/>
        <v>0</v>
      </c>
      <c r="S419" s="47">
        <v>0</v>
      </c>
      <c r="T419" s="47">
        <f t="shared" si="104"/>
        <v>0</v>
      </c>
      <c r="U419" s="47">
        <v>0</v>
      </c>
      <c r="V419" s="54">
        <f t="shared" si="105"/>
        <v>0</v>
      </c>
      <c r="W419" s="52"/>
      <c r="X419" s="49">
        <f t="shared" si="99"/>
        <v>5230285</v>
      </c>
      <c r="Y419" s="55">
        <v>0</v>
      </c>
      <c r="Z419" s="56">
        <f t="shared" si="100"/>
        <v>5230285</v>
      </c>
      <c r="AA419" s="53">
        <v>0</v>
      </c>
      <c r="AB419" s="49">
        <f t="shared" si="101"/>
        <v>0</v>
      </c>
      <c r="AC419" s="49">
        <v>36350</v>
      </c>
      <c r="AD419" s="189">
        <v>0</v>
      </c>
      <c r="AE419" s="49">
        <f t="shared" si="106"/>
        <v>0</v>
      </c>
      <c r="AF419" s="47">
        <v>0</v>
      </c>
      <c r="AG419" s="47">
        <f t="shared" si="107"/>
        <v>0</v>
      </c>
      <c r="AH419" s="49">
        <v>0</v>
      </c>
      <c r="AI419" s="54">
        <f t="shared" si="108"/>
        <v>0</v>
      </c>
      <c r="AJ419" s="57"/>
      <c r="AK419" s="58">
        <f t="shared" si="109"/>
        <v>40587.01</v>
      </c>
      <c r="AL419" s="59" t="s">
        <v>1679</v>
      </c>
      <c r="AM419" s="56">
        <f t="shared" si="110"/>
        <v>40587.01</v>
      </c>
      <c r="AN419" s="56">
        <f t="shared" si="111"/>
        <v>0</v>
      </c>
    </row>
    <row r="420" spans="1:40" x14ac:dyDescent="0.2">
      <c r="A420" s="45" t="s">
        <v>1346</v>
      </c>
      <c r="B420" s="44" t="s">
        <v>626</v>
      </c>
      <c r="C420" s="46" t="s">
        <v>6</v>
      </c>
      <c r="D420" s="205" t="s">
        <v>41</v>
      </c>
      <c r="E420" s="48">
        <v>34666760</v>
      </c>
      <c r="F420" s="50">
        <v>1.24</v>
      </c>
      <c r="G420" s="50">
        <v>0.82</v>
      </c>
      <c r="H420" s="50">
        <f t="shared" si="102"/>
        <v>2.06</v>
      </c>
      <c r="I420" s="50">
        <v>2.64</v>
      </c>
      <c r="J420" s="50">
        <v>4.7</v>
      </c>
      <c r="K420" s="51">
        <f t="shared" si="96"/>
        <v>71413.53</v>
      </c>
      <c r="L420" s="52"/>
      <c r="M420" s="49">
        <f t="shared" si="97"/>
        <v>34666760</v>
      </c>
      <c r="N420" s="53">
        <v>0</v>
      </c>
      <c r="O420" s="47">
        <f t="shared" si="98"/>
        <v>0</v>
      </c>
      <c r="P420" s="47">
        <v>-1978300</v>
      </c>
      <c r="Q420" s="53">
        <v>0</v>
      </c>
      <c r="R420" s="47">
        <f t="shared" si="103"/>
        <v>0</v>
      </c>
      <c r="S420" s="47">
        <v>0</v>
      </c>
      <c r="T420" s="47">
        <f t="shared" si="104"/>
        <v>0</v>
      </c>
      <c r="U420" s="47">
        <v>0</v>
      </c>
      <c r="V420" s="54">
        <f t="shared" si="105"/>
        <v>0</v>
      </c>
      <c r="W420" s="52"/>
      <c r="X420" s="49">
        <f t="shared" si="99"/>
        <v>34666760</v>
      </c>
      <c r="Y420" s="55">
        <v>0</v>
      </c>
      <c r="Z420" s="56">
        <f t="shared" si="100"/>
        <v>34666760</v>
      </c>
      <c r="AA420" s="53">
        <v>0</v>
      </c>
      <c r="AB420" s="49">
        <f t="shared" si="101"/>
        <v>0</v>
      </c>
      <c r="AC420" s="49">
        <v>-1978300</v>
      </c>
      <c r="AD420" s="189">
        <v>0</v>
      </c>
      <c r="AE420" s="49">
        <f t="shared" si="106"/>
        <v>0</v>
      </c>
      <c r="AF420" s="47">
        <v>0</v>
      </c>
      <c r="AG420" s="47">
        <f t="shared" si="107"/>
        <v>0</v>
      </c>
      <c r="AH420" s="49">
        <v>0</v>
      </c>
      <c r="AI420" s="54">
        <f t="shared" si="108"/>
        <v>0</v>
      </c>
      <c r="AJ420" s="57"/>
      <c r="AK420" s="58">
        <f t="shared" si="109"/>
        <v>71413.53</v>
      </c>
      <c r="AL420" s="59" t="s">
        <v>1679</v>
      </c>
      <c r="AM420" s="56">
        <f t="shared" si="110"/>
        <v>71413.53</v>
      </c>
      <c r="AN420" s="56">
        <f t="shared" si="111"/>
        <v>0</v>
      </c>
    </row>
    <row r="421" spans="1:40" x14ac:dyDescent="0.2">
      <c r="A421" s="45" t="s">
        <v>1347</v>
      </c>
      <c r="B421" s="44" t="s">
        <v>657</v>
      </c>
      <c r="C421" s="46" t="s">
        <v>6</v>
      </c>
      <c r="D421" s="205" t="s">
        <v>41</v>
      </c>
      <c r="E421" s="48">
        <v>7308505</v>
      </c>
      <c r="F421" s="50">
        <v>1.96</v>
      </c>
      <c r="G421" s="50">
        <v>3.9</v>
      </c>
      <c r="H421" s="50">
        <f t="shared" si="102"/>
        <v>5.8599999999999994</v>
      </c>
      <c r="I421" s="50">
        <v>1.1399999999999999</v>
      </c>
      <c r="J421" s="50">
        <v>6.9999999999999991</v>
      </c>
      <c r="K421" s="51">
        <f t="shared" si="96"/>
        <v>42827.839999999997</v>
      </c>
      <c r="L421" s="52"/>
      <c r="M421" s="49">
        <f t="shared" si="97"/>
        <v>7308505</v>
      </c>
      <c r="N421" s="53">
        <v>0</v>
      </c>
      <c r="O421" s="47">
        <f t="shared" si="98"/>
        <v>0</v>
      </c>
      <c r="P421" s="47">
        <v>568530</v>
      </c>
      <c r="Q421" s="53">
        <v>0</v>
      </c>
      <c r="R421" s="47">
        <f t="shared" si="103"/>
        <v>0</v>
      </c>
      <c r="S421" s="47">
        <v>0</v>
      </c>
      <c r="T421" s="47">
        <f t="shared" si="104"/>
        <v>0</v>
      </c>
      <c r="U421" s="47">
        <v>0</v>
      </c>
      <c r="V421" s="54">
        <f t="shared" si="105"/>
        <v>0</v>
      </c>
      <c r="W421" s="52"/>
      <c r="X421" s="49">
        <f t="shared" si="99"/>
        <v>7308505</v>
      </c>
      <c r="Y421" s="55">
        <v>0</v>
      </c>
      <c r="Z421" s="56">
        <f t="shared" si="100"/>
        <v>7308505</v>
      </c>
      <c r="AA421" s="53">
        <v>0</v>
      </c>
      <c r="AB421" s="49">
        <f t="shared" si="101"/>
        <v>0</v>
      </c>
      <c r="AC421" s="49">
        <v>568530</v>
      </c>
      <c r="AD421" s="189">
        <v>0</v>
      </c>
      <c r="AE421" s="49">
        <f t="shared" si="106"/>
        <v>0</v>
      </c>
      <c r="AF421" s="47">
        <v>0</v>
      </c>
      <c r="AG421" s="47">
        <f t="shared" si="107"/>
        <v>0</v>
      </c>
      <c r="AH421" s="49">
        <v>0</v>
      </c>
      <c r="AI421" s="54">
        <f t="shared" si="108"/>
        <v>0</v>
      </c>
      <c r="AJ421" s="57"/>
      <c r="AK421" s="58">
        <f t="shared" si="109"/>
        <v>42827.839999999997</v>
      </c>
      <c r="AL421" s="59" t="s">
        <v>1679</v>
      </c>
      <c r="AM421" s="56">
        <f t="shared" si="110"/>
        <v>42827.839999999997</v>
      </c>
      <c r="AN421" s="56">
        <f t="shared" si="111"/>
        <v>0</v>
      </c>
    </row>
    <row r="422" spans="1:40" ht="25.5" x14ac:dyDescent="0.2">
      <c r="A422" s="45" t="s">
        <v>1348</v>
      </c>
      <c r="B422" s="44" t="s">
        <v>127</v>
      </c>
      <c r="C422" s="46" t="s">
        <v>6</v>
      </c>
      <c r="D422" s="205" t="s">
        <v>1343</v>
      </c>
      <c r="E422" s="48">
        <v>4107018</v>
      </c>
      <c r="F422" s="50">
        <v>0</v>
      </c>
      <c r="G422" s="50">
        <v>0</v>
      </c>
      <c r="H422" s="50">
        <f t="shared" si="102"/>
        <v>0</v>
      </c>
      <c r="I422" s="50">
        <v>0</v>
      </c>
      <c r="J422" s="50">
        <v>0</v>
      </c>
      <c r="K422" s="51">
        <f t="shared" si="96"/>
        <v>0</v>
      </c>
      <c r="L422" s="52"/>
      <c r="M422" s="49">
        <f t="shared" si="97"/>
        <v>4107018</v>
      </c>
      <c r="N422" s="53">
        <v>0</v>
      </c>
      <c r="O422" s="47">
        <f t="shared" si="98"/>
        <v>0</v>
      </c>
      <c r="P422" s="47">
        <v>-8220</v>
      </c>
      <c r="Q422" s="53">
        <v>0</v>
      </c>
      <c r="R422" s="47">
        <f t="shared" si="103"/>
        <v>0</v>
      </c>
      <c r="S422" s="47">
        <v>0</v>
      </c>
      <c r="T422" s="47">
        <f t="shared" si="104"/>
        <v>0</v>
      </c>
      <c r="U422" s="47">
        <v>0</v>
      </c>
      <c r="V422" s="54">
        <f t="shared" si="105"/>
        <v>0</v>
      </c>
      <c r="W422" s="52"/>
      <c r="X422" s="49">
        <f t="shared" si="99"/>
        <v>4107018</v>
      </c>
      <c r="Y422" s="55">
        <v>0</v>
      </c>
      <c r="Z422" s="56">
        <f t="shared" si="100"/>
        <v>4107018</v>
      </c>
      <c r="AA422" s="53">
        <v>0</v>
      </c>
      <c r="AB422" s="49">
        <f t="shared" si="101"/>
        <v>0</v>
      </c>
      <c r="AC422" s="49">
        <v>-8220</v>
      </c>
      <c r="AD422" s="189">
        <v>0</v>
      </c>
      <c r="AE422" s="49">
        <f t="shared" si="106"/>
        <v>0</v>
      </c>
      <c r="AF422" s="47">
        <v>0</v>
      </c>
      <c r="AG422" s="47">
        <f t="shared" si="107"/>
        <v>0</v>
      </c>
      <c r="AH422" s="49">
        <v>0</v>
      </c>
      <c r="AI422" s="54">
        <f t="shared" si="108"/>
        <v>0</v>
      </c>
      <c r="AJ422" s="57"/>
      <c r="AK422" s="58">
        <f t="shared" si="109"/>
        <v>0</v>
      </c>
      <c r="AL422" s="59" t="s">
        <v>1573</v>
      </c>
      <c r="AM422" s="56">
        <f t="shared" si="110"/>
        <v>0</v>
      </c>
      <c r="AN422" s="56">
        <f t="shared" si="111"/>
        <v>0</v>
      </c>
    </row>
    <row r="423" spans="1:40" x14ac:dyDescent="0.2">
      <c r="A423" s="45" t="s">
        <v>1349</v>
      </c>
      <c r="B423" s="44" t="s">
        <v>192</v>
      </c>
      <c r="C423" s="46" t="s">
        <v>6</v>
      </c>
      <c r="D423" s="205" t="s">
        <v>41</v>
      </c>
      <c r="E423" s="48">
        <v>6350570</v>
      </c>
      <c r="F423" s="50">
        <v>0</v>
      </c>
      <c r="G423" s="50">
        <v>7</v>
      </c>
      <c r="H423" s="50">
        <f t="shared" si="102"/>
        <v>7</v>
      </c>
      <c r="I423" s="50">
        <v>0</v>
      </c>
      <c r="J423" s="50">
        <v>7</v>
      </c>
      <c r="K423" s="51">
        <f t="shared" si="96"/>
        <v>44453.99</v>
      </c>
      <c r="L423" s="52"/>
      <c r="M423" s="49">
        <f t="shared" si="97"/>
        <v>6350570</v>
      </c>
      <c r="N423" s="53">
        <v>0</v>
      </c>
      <c r="O423" s="47">
        <f t="shared" si="98"/>
        <v>0</v>
      </c>
      <c r="P423" s="47">
        <v>-605000</v>
      </c>
      <c r="Q423" s="53">
        <v>0</v>
      </c>
      <c r="R423" s="47">
        <f t="shared" si="103"/>
        <v>0</v>
      </c>
      <c r="S423" s="47">
        <v>0</v>
      </c>
      <c r="T423" s="47">
        <f t="shared" si="104"/>
        <v>0</v>
      </c>
      <c r="U423" s="47">
        <v>0</v>
      </c>
      <c r="V423" s="54">
        <f t="shared" si="105"/>
        <v>0</v>
      </c>
      <c r="W423" s="52"/>
      <c r="X423" s="49">
        <f t="shared" si="99"/>
        <v>6350570</v>
      </c>
      <c r="Y423" s="55">
        <v>0</v>
      </c>
      <c r="Z423" s="56">
        <f t="shared" si="100"/>
        <v>6350570</v>
      </c>
      <c r="AA423" s="53">
        <v>0</v>
      </c>
      <c r="AB423" s="49">
        <f t="shared" si="101"/>
        <v>0</v>
      </c>
      <c r="AC423" s="49">
        <v>-605000</v>
      </c>
      <c r="AD423" s="189">
        <v>0</v>
      </c>
      <c r="AE423" s="49">
        <f t="shared" si="106"/>
        <v>0</v>
      </c>
      <c r="AF423" s="47">
        <v>0</v>
      </c>
      <c r="AG423" s="47">
        <f t="shared" si="107"/>
        <v>0</v>
      </c>
      <c r="AH423" s="49">
        <v>0</v>
      </c>
      <c r="AI423" s="54">
        <f t="shared" si="108"/>
        <v>0</v>
      </c>
      <c r="AJ423" s="57"/>
      <c r="AK423" s="58">
        <f t="shared" si="109"/>
        <v>44453.99</v>
      </c>
      <c r="AL423" s="59" t="s">
        <v>1679</v>
      </c>
      <c r="AM423" s="56">
        <f t="shared" si="110"/>
        <v>44453.99</v>
      </c>
      <c r="AN423" s="56">
        <f t="shared" si="111"/>
        <v>0</v>
      </c>
    </row>
    <row r="424" spans="1:40" x14ac:dyDescent="0.2">
      <c r="A424" s="45" t="s">
        <v>1350</v>
      </c>
      <c r="B424" s="44" t="s">
        <v>260</v>
      </c>
      <c r="C424" s="46" t="s">
        <v>6</v>
      </c>
      <c r="D424" s="205" t="s">
        <v>41</v>
      </c>
      <c r="E424" s="48">
        <v>61380190</v>
      </c>
      <c r="F424" s="50">
        <v>0.74</v>
      </c>
      <c r="G424" s="50">
        <v>1.34</v>
      </c>
      <c r="H424" s="50">
        <f t="shared" si="102"/>
        <v>2.08</v>
      </c>
      <c r="I424" s="50">
        <v>1.22</v>
      </c>
      <c r="J424" s="50">
        <v>3.3</v>
      </c>
      <c r="K424" s="51">
        <f t="shared" si="96"/>
        <v>127670.8</v>
      </c>
      <c r="L424" s="52"/>
      <c r="M424" s="49">
        <f t="shared" si="97"/>
        <v>61380190</v>
      </c>
      <c r="N424" s="53">
        <v>0</v>
      </c>
      <c r="O424" s="47">
        <f t="shared" si="98"/>
        <v>0</v>
      </c>
      <c r="P424" s="47">
        <v>-527150</v>
      </c>
      <c r="Q424" s="53">
        <v>0</v>
      </c>
      <c r="R424" s="47">
        <f t="shared" si="103"/>
        <v>0</v>
      </c>
      <c r="S424" s="47">
        <v>0</v>
      </c>
      <c r="T424" s="47">
        <f t="shared" si="104"/>
        <v>0</v>
      </c>
      <c r="U424" s="47">
        <v>0</v>
      </c>
      <c r="V424" s="54">
        <f t="shared" si="105"/>
        <v>0</v>
      </c>
      <c r="W424" s="52"/>
      <c r="X424" s="49">
        <f t="shared" si="99"/>
        <v>61380190</v>
      </c>
      <c r="Y424" s="55">
        <v>1151102.5</v>
      </c>
      <c r="Z424" s="56">
        <f t="shared" si="100"/>
        <v>60229087.5</v>
      </c>
      <c r="AA424" s="53">
        <v>0</v>
      </c>
      <c r="AB424" s="49">
        <f t="shared" si="101"/>
        <v>0</v>
      </c>
      <c r="AC424" s="49">
        <v>-527150</v>
      </c>
      <c r="AD424" s="189">
        <v>0</v>
      </c>
      <c r="AE424" s="49">
        <f t="shared" si="106"/>
        <v>0</v>
      </c>
      <c r="AF424" s="47">
        <v>0</v>
      </c>
      <c r="AG424" s="47">
        <f t="shared" si="107"/>
        <v>0</v>
      </c>
      <c r="AH424" s="49">
        <v>0</v>
      </c>
      <c r="AI424" s="54">
        <f t="shared" si="108"/>
        <v>0</v>
      </c>
      <c r="AJ424" s="57"/>
      <c r="AK424" s="58">
        <f t="shared" si="109"/>
        <v>127670.8</v>
      </c>
      <c r="AL424" s="59" t="s">
        <v>1679</v>
      </c>
      <c r="AM424" s="56">
        <f t="shared" si="110"/>
        <v>127670.8</v>
      </c>
      <c r="AN424" s="56">
        <f t="shared" si="111"/>
        <v>0</v>
      </c>
    </row>
    <row r="425" spans="1:40" x14ac:dyDescent="0.2">
      <c r="A425" s="45" t="s">
        <v>1351</v>
      </c>
      <c r="B425" s="44" t="s">
        <v>337</v>
      </c>
      <c r="C425" s="46" t="s">
        <v>6</v>
      </c>
      <c r="D425" s="205" t="s">
        <v>41</v>
      </c>
      <c r="E425" s="48">
        <v>8672535</v>
      </c>
      <c r="F425" s="50">
        <v>8.5</v>
      </c>
      <c r="G425" s="50">
        <v>0</v>
      </c>
      <c r="H425" s="50">
        <f t="shared" si="102"/>
        <v>8.5</v>
      </c>
      <c r="I425" s="50">
        <v>0</v>
      </c>
      <c r="J425" s="50">
        <v>8.5</v>
      </c>
      <c r="K425" s="51">
        <f t="shared" si="96"/>
        <v>73716.55</v>
      </c>
      <c r="L425" s="52"/>
      <c r="M425" s="49">
        <f t="shared" si="97"/>
        <v>8672535</v>
      </c>
      <c r="N425" s="53">
        <v>0</v>
      </c>
      <c r="O425" s="47">
        <f t="shared" si="98"/>
        <v>0</v>
      </c>
      <c r="P425" s="47">
        <v>-286280</v>
      </c>
      <c r="Q425" s="53">
        <v>0</v>
      </c>
      <c r="R425" s="47">
        <f t="shared" si="103"/>
        <v>0</v>
      </c>
      <c r="S425" s="47">
        <v>0</v>
      </c>
      <c r="T425" s="47">
        <f t="shared" si="104"/>
        <v>0</v>
      </c>
      <c r="U425" s="47">
        <v>0</v>
      </c>
      <c r="V425" s="54">
        <f t="shared" si="105"/>
        <v>0</v>
      </c>
      <c r="W425" s="52"/>
      <c r="X425" s="49">
        <f t="shared" si="99"/>
        <v>8672535</v>
      </c>
      <c r="Y425" s="55">
        <v>53025</v>
      </c>
      <c r="Z425" s="56">
        <f t="shared" si="100"/>
        <v>8619510</v>
      </c>
      <c r="AA425" s="53">
        <v>0</v>
      </c>
      <c r="AB425" s="49">
        <f t="shared" si="101"/>
        <v>0</v>
      </c>
      <c r="AC425" s="49">
        <v>-286280</v>
      </c>
      <c r="AD425" s="189">
        <v>0</v>
      </c>
      <c r="AE425" s="49">
        <f t="shared" si="106"/>
        <v>0</v>
      </c>
      <c r="AF425" s="47">
        <v>0</v>
      </c>
      <c r="AG425" s="47">
        <f t="shared" si="107"/>
        <v>0</v>
      </c>
      <c r="AH425" s="49">
        <v>0</v>
      </c>
      <c r="AI425" s="54">
        <f t="shared" si="108"/>
        <v>0</v>
      </c>
      <c r="AJ425" s="57"/>
      <c r="AK425" s="58">
        <f t="shared" si="109"/>
        <v>73716.55</v>
      </c>
      <c r="AL425" s="59" t="s">
        <v>1679</v>
      </c>
      <c r="AM425" s="56">
        <f t="shared" si="110"/>
        <v>73716.55</v>
      </c>
      <c r="AN425" s="56">
        <f t="shared" si="111"/>
        <v>0</v>
      </c>
    </row>
    <row r="426" spans="1:40" ht="25.5" x14ac:dyDescent="0.2">
      <c r="A426" s="45" t="s">
        <v>1352</v>
      </c>
      <c r="B426" s="44" t="s">
        <v>349</v>
      </c>
      <c r="C426" s="46" t="s">
        <v>6</v>
      </c>
      <c r="D426" s="205" t="s">
        <v>1353</v>
      </c>
      <c r="E426" s="48">
        <v>60505145</v>
      </c>
      <c r="F426" s="50">
        <v>7</v>
      </c>
      <c r="G426" s="50">
        <v>0</v>
      </c>
      <c r="H426" s="50">
        <f t="shared" si="102"/>
        <v>7</v>
      </c>
      <c r="I426" s="50">
        <v>0</v>
      </c>
      <c r="J426" s="50">
        <v>7</v>
      </c>
      <c r="K426" s="51">
        <f t="shared" si="96"/>
        <v>423536.02</v>
      </c>
      <c r="L426" s="52"/>
      <c r="M426" s="49">
        <f t="shared" si="97"/>
        <v>60505145</v>
      </c>
      <c r="N426" s="53">
        <v>0.93969999999999998</v>
      </c>
      <c r="O426" s="47">
        <f t="shared" si="98"/>
        <v>56856.68</v>
      </c>
      <c r="P426" s="47">
        <v>317050</v>
      </c>
      <c r="Q426" s="53">
        <v>0.94869999999999999</v>
      </c>
      <c r="R426" s="47">
        <f t="shared" si="103"/>
        <v>300.79000000000002</v>
      </c>
      <c r="S426" s="47">
        <v>65424.04</v>
      </c>
      <c r="T426" s="47">
        <f t="shared" si="104"/>
        <v>300.79000000000002</v>
      </c>
      <c r="U426" s="47">
        <v>0</v>
      </c>
      <c r="V426" s="54">
        <f t="shared" si="105"/>
        <v>57157.47</v>
      </c>
      <c r="W426" s="52"/>
      <c r="X426" s="49">
        <f t="shared" si="99"/>
        <v>60505145</v>
      </c>
      <c r="Y426" s="55">
        <v>0</v>
      </c>
      <c r="Z426" s="56">
        <f t="shared" si="100"/>
        <v>60505145</v>
      </c>
      <c r="AA426" s="53">
        <v>0</v>
      </c>
      <c r="AB426" s="49">
        <f t="shared" si="101"/>
        <v>0</v>
      </c>
      <c r="AC426" s="49">
        <v>317050</v>
      </c>
      <c r="AD426" s="189">
        <v>0</v>
      </c>
      <c r="AE426" s="49">
        <f t="shared" si="106"/>
        <v>0</v>
      </c>
      <c r="AF426" s="47">
        <v>0</v>
      </c>
      <c r="AG426" s="47">
        <f t="shared" si="107"/>
        <v>0</v>
      </c>
      <c r="AH426" s="49">
        <v>0</v>
      </c>
      <c r="AI426" s="54">
        <f t="shared" si="108"/>
        <v>0</v>
      </c>
      <c r="AJ426" s="57"/>
      <c r="AK426" s="58">
        <f t="shared" si="109"/>
        <v>480693.49</v>
      </c>
      <c r="AL426" s="59" t="s">
        <v>1679</v>
      </c>
      <c r="AM426" s="56">
        <f t="shared" si="110"/>
        <v>480693.49</v>
      </c>
      <c r="AN426" s="56">
        <f t="shared" si="111"/>
        <v>0</v>
      </c>
    </row>
    <row r="427" spans="1:40" x14ac:dyDescent="0.2">
      <c r="A427" s="45" t="s">
        <v>1354</v>
      </c>
      <c r="B427" s="44" t="s">
        <v>388</v>
      </c>
      <c r="C427" s="46" t="s">
        <v>6</v>
      </c>
      <c r="D427" s="205" t="s">
        <v>41</v>
      </c>
      <c r="E427" s="48">
        <v>6487055</v>
      </c>
      <c r="F427" s="50">
        <v>0</v>
      </c>
      <c r="G427" s="50">
        <v>7.4909999999999997</v>
      </c>
      <c r="H427" s="50">
        <f t="shared" si="102"/>
        <v>7.4909999999999997</v>
      </c>
      <c r="I427" s="50">
        <v>0</v>
      </c>
      <c r="J427" s="50">
        <v>7.4909999999999997</v>
      </c>
      <c r="K427" s="51">
        <f t="shared" si="96"/>
        <v>48594.53</v>
      </c>
      <c r="L427" s="52"/>
      <c r="M427" s="49">
        <f t="shared" si="97"/>
        <v>6487055</v>
      </c>
      <c r="N427" s="53">
        <v>0</v>
      </c>
      <c r="O427" s="47">
        <f t="shared" si="98"/>
        <v>0</v>
      </c>
      <c r="P427" s="47">
        <v>-488480</v>
      </c>
      <c r="Q427" s="53">
        <v>0</v>
      </c>
      <c r="R427" s="47">
        <f t="shared" si="103"/>
        <v>0</v>
      </c>
      <c r="S427" s="47">
        <v>0</v>
      </c>
      <c r="T427" s="47">
        <f t="shared" si="104"/>
        <v>0</v>
      </c>
      <c r="U427" s="47">
        <v>0</v>
      </c>
      <c r="V427" s="54">
        <f t="shared" si="105"/>
        <v>0</v>
      </c>
      <c r="W427" s="52"/>
      <c r="X427" s="49">
        <f t="shared" si="99"/>
        <v>6487055</v>
      </c>
      <c r="Y427" s="55">
        <v>189210</v>
      </c>
      <c r="Z427" s="56">
        <f t="shared" si="100"/>
        <v>6297845</v>
      </c>
      <c r="AA427" s="53">
        <v>0</v>
      </c>
      <c r="AB427" s="49">
        <f t="shared" si="101"/>
        <v>0</v>
      </c>
      <c r="AC427" s="49">
        <v>-488480</v>
      </c>
      <c r="AD427" s="189">
        <v>0</v>
      </c>
      <c r="AE427" s="49">
        <f t="shared" si="106"/>
        <v>0</v>
      </c>
      <c r="AF427" s="47">
        <v>0</v>
      </c>
      <c r="AG427" s="47">
        <f t="shared" si="107"/>
        <v>0</v>
      </c>
      <c r="AH427" s="49">
        <v>0</v>
      </c>
      <c r="AI427" s="54">
        <f t="shared" si="108"/>
        <v>0</v>
      </c>
      <c r="AJ427" s="57"/>
      <c r="AK427" s="58">
        <f t="shared" si="109"/>
        <v>48594.53</v>
      </c>
      <c r="AL427" s="59" t="s">
        <v>1679</v>
      </c>
      <c r="AM427" s="56">
        <f t="shared" si="110"/>
        <v>48594.53</v>
      </c>
      <c r="AN427" s="56">
        <f t="shared" si="111"/>
        <v>0</v>
      </c>
    </row>
    <row r="428" spans="1:40" ht="38.25" x14ac:dyDescent="0.2">
      <c r="A428" s="45" t="s">
        <v>1355</v>
      </c>
      <c r="B428" s="44" t="s">
        <v>591</v>
      </c>
      <c r="C428" s="46" t="s">
        <v>6</v>
      </c>
      <c r="D428" s="205" t="s">
        <v>1356</v>
      </c>
      <c r="E428" s="48">
        <v>10006280</v>
      </c>
      <c r="F428" s="50">
        <v>0</v>
      </c>
      <c r="G428" s="50">
        <v>0</v>
      </c>
      <c r="H428" s="50">
        <f t="shared" si="102"/>
        <v>0</v>
      </c>
      <c r="I428" s="50">
        <v>0</v>
      </c>
      <c r="J428" s="50">
        <v>0</v>
      </c>
      <c r="K428" s="51">
        <f t="shared" si="96"/>
        <v>0</v>
      </c>
      <c r="L428" s="52"/>
      <c r="M428" s="49">
        <f t="shared" si="97"/>
        <v>10006280</v>
      </c>
      <c r="N428" s="53">
        <v>0</v>
      </c>
      <c r="O428" s="47">
        <f t="shared" si="98"/>
        <v>0</v>
      </c>
      <c r="P428" s="47">
        <v>349950</v>
      </c>
      <c r="Q428" s="53">
        <v>0</v>
      </c>
      <c r="R428" s="47">
        <f t="shared" si="103"/>
        <v>0</v>
      </c>
      <c r="S428" s="47">
        <v>0</v>
      </c>
      <c r="T428" s="47">
        <f t="shared" si="104"/>
        <v>0</v>
      </c>
      <c r="U428" s="47">
        <v>0</v>
      </c>
      <c r="V428" s="54">
        <f t="shared" si="105"/>
        <v>0</v>
      </c>
      <c r="W428" s="52"/>
      <c r="X428" s="49">
        <f t="shared" si="99"/>
        <v>10006280</v>
      </c>
      <c r="Y428" s="55">
        <v>1603160</v>
      </c>
      <c r="Z428" s="56">
        <f t="shared" si="100"/>
        <v>8403120</v>
      </c>
      <c r="AA428" s="53">
        <v>0</v>
      </c>
      <c r="AB428" s="49">
        <f t="shared" si="101"/>
        <v>0</v>
      </c>
      <c r="AC428" s="49">
        <v>349950</v>
      </c>
      <c r="AD428" s="189">
        <v>0</v>
      </c>
      <c r="AE428" s="49">
        <f t="shared" si="106"/>
        <v>0</v>
      </c>
      <c r="AF428" s="47">
        <v>0</v>
      </c>
      <c r="AG428" s="47">
        <f t="shared" si="107"/>
        <v>0</v>
      </c>
      <c r="AH428" s="49">
        <v>0</v>
      </c>
      <c r="AI428" s="54">
        <f t="shared" si="108"/>
        <v>0</v>
      </c>
      <c r="AJ428" s="57"/>
      <c r="AK428" s="58">
        <f t="shared" si="109"/>
        <v>0</v>
      </c>
      <c r="AL428" s="59" t="s">
        <v>1573</v>
      </c>
      <c r="AM428" s="56">
        <f t="shared" si="110"/>
        <v>0</v>
      </c>
      <c r="AN428" s="56">
        <f t="shared" si="111"/>
        <v>0</v>
      </c>
    </row>
    <row r="429" spans="1:40" x14ac:dyDescent="0.2">
      <c r="A429" s="45" t="s">
        <v>1357</v>
      </c>
      <c r="B429" s="44" t="s">
        <v>504</v>
      </c>
      <c r="C429" s="46" t="s">
        <v>6</v>
      </c>
      <c r="D429" s="205" t="s">
        <v>41</v>
      </c>
      <c r="E429" s="48">
        <v>11062830</v>
      </c>
      <c r="F429" s="50">
        <v>6</v>
      </c>
      <c r="G429" s="50">
        <v>0</v>
      </c>
      <c r="H429" s="50">
        <f t="shared" si="102"/>
        <v>6</v>
      </c>
      <c r="I429" s="50">
        <v>0</v>
      </c>
      <c r="J429" s="50">
        <v>6</v>
      </c>
      <c r="K429" s="51">
        <f t="shared" si="96"/>
        <v>66376.98</v>
      </c>
      <c r="L429" s="52"/>
      <c r="M429" s="49">
        <f t="shared" si="97"/>
        <v>11062830</v>
      </c>
      <c r="N429" s="53">
        <v>2.9592000000000001</v>
      </c>
      <c r="O429" s="47">
        <f t="shared" si="98"/>
        <v>32737.13</v>
      </c>
      <c r="P429" s="47">
        <v>312222</v>
      </c>
      <c r="Q429" s="53">
        <v>3</v>
      </c>
      <c r="R429" s="47">
        <f t="shared" si="103"/>
        <v>936.67</v>
      </c>
      <c r="S429" s="47">
        <v>36000</v>
      </c>
      <c r="T429" s="47">
        <f t="shared" si="104"/>
        <v>936.67</v>
      </c>
      <c r="U429" s="47">
        <v>0</v>
      </c>
      <c r="V429" s="54">
        <f t="shared" si="105"/>
        <v>33673.800000000003</v>
      </c>
      <c r="W429" s="52"/>
      <c r="X429" s="49">
        <f t="shared" si="99"/>
        <v>11062830</v>
      </c>
      <c r="Y429" s="55">
        <v>0</v>
      </c>
      <c r="Z429" s="56">
        <f t="shared" si="100"/>
        <v>11062830</v>
      </c>
      <c r="AA429" s="53">
        <v>0</v>
      </c>
      <c r="AB429" s="49">
        <f t="shared" si="101"/>
        <v>0</v>
      </c>
      <c r="AC429" s="49">
        <v>312222</v>
      </c>
      <c r="AD429" s="189">
        <v>0</v>
      </c>
      <c r="AE429" s="49">
        <f t="shared" si="106"/>
        <v>0</v>
      </c>
      <c r="AF429" s="47">
        <v>0</v>
      </c>
      <c r="AG429" s="47">
        <f t="shared" si="107"/>
        <v>0</v>
      </c>
      <c r="AH429" s="49">
        <v>0</v>
      </c>
      <c r="AI429" s="54">
        <f t="shared" si="108"/>
        <v>0</v>
      </c>
      <c r="AJ429" s="57"/>
      <c r="AK429" s="58">
        <f t="shared" si="109"/>
        <v>100050.78</v>
      </c>
      <c r="AL429" s="59" t="s">
        <v>1679</v>
      </c>
      <c r="AM429" s="56">
        <f t="shared" si="110"/>
        <v>100050.78</v>
      </c>
      <c r="AN429" s="56">
        <f t="shared" si="111"/>
        <v>0</v>
      </c>
    </row>
    <row r="430" spans="1:40" ht="25.5" x14ac:dyDescent="0.2">
      <c r="A430" s="45" t="s">
        <v>1358</v>
      </c>
      <c r="B430" s="44" t="s">
        <v>562</v>
      </c>
      <c r="C430" s="46" t="s">
        <v>6</v>
      </c>
      <c r="D430" s="205" t="s">
        <v>1359</v>
      </c>
      <c r="E430" s="48">
        <v>36824116</v>
      </c>
      <c r="F430" s="50">
        <v>2.9</v>
      </c>
      <c r="G430" s="50">
        <v>1.34</v>
      </c>
      <c r="H430" s="50">
        <f t="shared" si="102"/>
        <v>4.24</v>
      </c>
      <c r="I430" s="50">
        <v>1.76</v>
      </c>
      <c r="J430" s="50">
        <v>6</v>
      </c>
      <c r="K430" s="51">
        <f t="shared" si="96"/>
        <v>156134.25</v>
      </c>
      <c r="L430" s="52"/>
      <c r="M430" s="49">
        <f t="shared" si="97"/>
        <v>36824116</v>
      </c>
      <c r="N430" s="53">
        <v>0</v>
      </c>
      <c r="O430" s="47">
        <f t="shared" si="98"/>
        <v>0</v>
      </c>
      <c r="P430" s="47">
        <v>92730</v>
      </c>
      <c r="Q430" s="53">
        <v>0</v>
      </c>
      <c r="R430" s="47">
        <f t="shared" si="103"/>
        <v>0</v>
      </c>
      <c r="S430" s="47">
        <v>0</v>
      </c>
      <c r="T430" s="47">
        <f t="shared" si="104"/>
        <v>0</v>
      </c>
      <c r="U430" s="47">
        <v>0</v>
      </c>
      <c r="V430" s="54">
        <f t="shared" si="105"/>
        <v>0</v>
      </c>
      <c r="W430" s="52"/>
      <c r="X430" s="49">
        <f t="shared" si="99"/>
        <v>36824116</v>
      </c>
      <c r="Y430" s="55">
        <v>416617.5</v>
      </c>
      <c r="Z430" s="56">
        <f t="shared" si="100"/>
        <v>36407498.5</v>
      </c>
      <c r="AA430" s="53">
        <v>0</v>
      </c>
      <c r="AB430" s="49">
        <f t="shared" si="101"/>
        <v>0</v>
      </c>
      <c r="AC430" s="49">
        <v>92730</v>
      </c>
      <c r="AD430" s="189">
        <v>0</v>
      </c>
      <c r="AE430" s="49">
        <f t="shared" si="106"/>
        <v>0</v>
      </c>
      <c r="AF430" s="47">
        <v>0</v>
      </c>
      <c r="AG430" s="47">
        <f t="shared" si="107"/>
        <v>0</v>
      </c>
      <c r="AH430" s="49">
        <v>0</v>
      </c>
      <c r="AI430" s="54">
        <f t="shared" si="108"/>
        <v>0</v>
      </c>
      <c r="AJ430" s="57"/>
      <c r="AK430" s="58">
        <f t="shared" si="109"/>
        <v>156134.25</v>
      </c>
      <c r="AL430" s="59" t="s">
        <v>1679</v>
      </c>
      <c r="AM430" s="56">
        <f t="shared" si="110"/>
        <v>156134.25</v>
      </c>
      <c r="AN430" s="56">
        <f t="shared" si="111"/>
        <v>0</v>
      </c>
    </row>
    <row r="431" spans="1:40" x14ac:dyDescent="0.2">
      <c r="A431" s="45" t="s">
        <v>1360</v>
      </c>
      <c r="B431" s="44" t="s">
        <v>193</v>
      </c>
      <c r="C431" s="46" t="s">
        <v>6</v>
      </c>
      <c r="D431" s="205" t="s">
        <v>41</v>
      </c>
      <c r="E431" s="48">
        <v>4615690</v>
      </c>
      <c r="F431" s="50">
        <v>1.62</v>
      </c>
      <c r="G431" s="50">
        <v>5.75</v>
      </c>
      <c r="H431" s="50">
        <f t="shared" si="102"/>
        <v>7.37</v>
      </c>
      <c r="I431" s="50">
        <v>1.65</v>
      </c>
      <c r="J431" s="50">
        <v>9.02</v>
      </c>
      <c r="K431" s="51">
        <f t="shared" si="96"/>
        <v>34017.64</v>
      </c>
      <c r="L431" s="52"/>
      <c r="M431" s="49">
        <f t="shared" si="97"/>
        <v>4615690</v>
      </c>
      <c r="N431" s="53">
        <v>0</v>
      </c>
      <c r="O431" s="47">
        <f t="shared" si="98"/>
        <v>0</v>
      </c>
      <c r="P431" s="47">
        <v>134160</v>
      </c>
      <c r="Q431" s="53">
        <v>0</v>
      </c>
      <c r="R431" s="47">
        <f t="shared" si="103"/>
        <v>0</v>
      </c>
      <c r="S431" s="47">
        <v>0</v>
      </c>
      <c r="T431" s="47">
        <f t="shared" si="104"/>
        <v>0</v>
      </c>
      <c r="U431" s="47">
        <v>0</v>
      </c>
      <c r="V431" s="54">
        <f t="shared" si="105"/>
        <v>0</v>
      </c>
      <c r="W431" s="52"/>
      <c r="X431" s="49">
        <f t="shared" si="99"/>
        <v>4615690</v>
      </c>
      <c r="Y431" s="55">
        <v>0</v>
      </c>
      <c r="Z431" s="56">
        <f t="shared" si="100"/>
        <v>4615690</v>
      </c>
      <c r="AA431" s="53">
        <v>0</v>
      </c>
      <c r="AB431" s="49">
        <f t="shared" si="101"/>
        <v>0</v>
      </c>
      <c r="AC431" s="49">
        <v>134160</v>
      </c>
      <c r="AD431" s="189">
        <v>0</v>
      </c>
      <c r="AE431" s="49">
        <f t="shared" si="106"/>
        <v>0</v>
      </c>
      <c r="AF431" s="47">
        <v>0</v>
      </c>
      <c r="AG431" s="47">
        <f t="shared" si="107"/>
        <v>0</v>
      </c>
      <c r="AH431" s="49">
        <v>0</v>
      </c>
      <c r="AI431" s="54">
        <f t="shared" si="108"/>
        <v>0</v>
      </c>
      <c r="AJ431" s="57"/>
      <c r="AK431" s="58">
        <f t="shared" si="109"/>
        <v>34017.64</v>
      </c>
      <c r="AL431" s="59" t="s">
        <v>1679</v>
      </c>
      <c r="AM431" s="56">
        <f t="shared" si="110"/>
        <v>34017.64</v>
      </c>
      <c r="AN431" s="56">
        <f t="shared" si="111"/>
        <v>0</v>
      </c>
    </row>
    <row r="432" spans="1:40" x14ac:dyDescent="0.2">
      <c r="A432" s="45" t="s">
        <v>1361</v>
      </c>
      <c r="B432" s="44" t="s">
        <v>397</v>
      </c>
      <c r="C432" s="46" t="s">
        <v>6</v>
      </c>
      <c r="D432" s="205" t="s">
        <v>41</v>
      </c>
      <c r="E432" s="48">
        <v>49345730</v>
      </c>
      <c r="F432" s="50">
        <v>3.28</v>
      </c>
      <c r="G432" s="50">
        <v>0</v>
      </c>
      <c r="H432" s="50">
        <f t="shared" si="102"/>
        <v>3.28</v>
      </c>
      <c r="I432" s="50">
        <v>0</v>
      </c>
      <c r="J432" s="50">
        <v>3.28</v>
      </c>
      <c r="K432" s="51">
        <f t="shared" si="96"/>
        <v>161853.99</v>
      </c>
      <c r="L432" s="52"/>
      <c r="M432" s="49">
        <f t="shared" si="97"/>
        <v>49345730</v>
      </c>
      <c r="N432" s="53">
        <v>0.5</v>
      </c>
      <c r="O432" s="47">
        <f t="shared" si="98"/>
        <v>24672.87</v>
      </c>
      <c r="P432" s="47">
        <v>-390320</v>
      </c>
      <c r="Q432" s="53">
        <v>0.5</v>
      </c>
      <c r="R432" s="47">
        <f t="shared" si="103"/>
        <v>-195.16</v>
      </c>
      <c r="S432" s="47">
        <v>19918.689999999999</v>
      </c>
      <c r="T432" s="47">
        <f t="shared" si="104"/>
        <v>-195.16</v>
      </c>
      <c r="U432" s="47">
        <v>0</v>
      </c>
      <c r="V432" s="54">
        <f t="shared" si="105"/>
        <v>24477.71</v>
      </c>
      <c r="W432" s="52"/>
      <c r="X432" s="49">
        <f t="shared" si="99"/>
        <v>49345730</v>
      </c>
      <c r="Y432" s="55">
        <v>0</v>
      </c>
      <c r="Z432" s="56">
        <f t="shared" si="100"/>
        <v>49345730</v>
      </c>
      <c r="AA432" s="53">
        <v>0</v>
      </c>
      <c r="AB432" s="49">
        <f t="shared" si="101"/>
        <v>0</v>
      </c>
      <c r="AC432" s="49">
        <v>-390320</v>
      </c>
      <c r="AD432" s="189">
        <v>0</v>
      </c>
      <c r="AE432" s="49">
        <f t="shared" si="106"/>
        <v>0</v>
      </c>
      <c r="AF432" s="47">
        <v>0</v>
      </c>
      <c r="AG432" s="47">
        <f t="shared" si="107"/>
        <v>0</v>
      </c>
      <c r="AH432" s="49">
        <v>0</v>
      </c>
      <c r="AI432" s="54">
        <f t="shared" si="108"/>
        <v>0</v>
      </c>
      <c r="AJ432" s="57"/>
      <c r="AK432" s="58">
        <f t="shared" si="109"/>
        <v>186331.69999999998</v>
      </c>
      <c r="AL432" s="59" t="s">
        <v>1679</v>
      </c>
      <c r="AM432" s="56">
        <f t="shared" si="110"/>
        <v>186331.69999999998</v>
      </c>
      <c r="AN432" s="56">
        <f t="shared" si="111"/>
        <v>0</v>
      </c>
    </row>
    <row r="433" spans="1:40" x14ac:dyDescent="0.2">
      <c r="A433" s="45" t="s">
        <v>1362</v>
      </c>
      <c r="B433" s="44" t="s">
        <v>644</v>
      </c>
      <c r="C433" s="46" t="s">
        <v>6</v>
      </c>
      <c r="D433" s="205" t="s">
        <v>41</v>
      </c>
      <c r="E433" s="48">
        <v>42538398</v>
      </c>
      <c r="F433" s="50">
        <v>1.833</v>
      </c>
      <c r="G433" s="50">
        <v>1.7471000000000001</v>
      </c>
      <c r="H433" s="50">
        <f t="shared" si="102"/>
        <v>3.5800999999999998</v>
      </c>
      <c r="I433" s="50">
        <v>0.94779999999999998</v>
      </c>
      <c r="J433" s="50">
        <v>4.5278999999999998</v>
      </c>
      <c r="K433" s="51">
        <f t="shared" si="96"/>
        <v>152291.72</v>
      </c>
      <c r="L433" s="52"/>
      <c r="M433" s="49">
        <f t="shared" si="97"/>
        <v>42538398</v>
      </c>
      <c r="N433" s="53">
        <v>0.49530000000000002</v>
      </c>
      <c r="O433" s="47">
        <f t="shared" si="98"/>
        <v>21069.27</v>
      </c>
      <c r="P433" s="47">
        <v>2551055</v>
      </c>
      <c r="Q433" s="53">
        <v>0.4985</v>
      </c>
      <c r="R433" s="47">
        <f t="shared" si="103"/>
        <v>1271.7</v>
      </c>
      <c r="S433" s="47">
        <v>18342.13</v>
      </c>
      <c r="T433" s="47">
        <f t="shared" si="104"/>
        <v>1271.7</v>
      </c>
      <c r="U433" s="47">
        <v>0</v>
      </c>
      <c r="V433" s="54">
        <f t="shared" si="105"/>
        <v>22340.97</v>
      </c>
      <c r="W433" s="52"/>
      <c r="X433" s="49">
        <f t="shared" si="99"/>
        <v>42538398</v>
      </c>
      <c r="Y433" s="55">
        <v>3534427.5</v>
      </c>
      <c r="Z433" s="56">
        <f t="shared" si="100"/>
        <v>39003970.5</v>
      </c>
      <c r="AA433" s="53">
        <v>0</v>
      </c>
      <c r="AB433" s="49">
        <f t="shared" si="101"/>
        <v>0</v>
      </c>
      <c r="AC433" s="49">
        <v>2551055</v>
      </c>
      <c r="AD433" s="189">
        <v>0</v>
      </c>
      <c r="AE433" s="49">
        <f t="shared" si="106"/>
        <v>0</v>
      </c>
      <c r="AF433" s="47">
        <v>0</v>
      </c>
      <c r="AG433" s="47">
        <f t="shared" si="107"/>
        <v>0</v>
      </c>
      <c r="AH433" s="49">
        <v>0</v>
      </c>
      <c r="AI433" s="54">
        <f t="shared" si="108"/>
        <v>0</v>
      </c>
      <c r="AJ433" s="57"/>
      <c r="AK433" s="58">
        <f t="shared" si="109"/>
        <v>174632.69</v>
      </c>
      <c r="AL433" s="59" t="s">
        <v>1679</v>
      </c>
      <c r="AM433" s="56">
        <f t="shared" si="110"/>
        <v>174632.69</v>
      </c>
      <c r="AN433" s="56">
        <f t="shared" si="111"/>
        <v>0</v>
      </c>
    </row>
    <row r="434" spans="1:40" x14ac:dyDescent="0.2">
      <c r="A434" s="45" t="s">
        <v>1363</v>
      </c>
      <c r="B434" s="44" t="s">
        <v>648</v>
      </c>
      <c r="C434" s="46" t="s">
        <v>6</v>
      </c>
      <c r="D434" s="205" t="s">
        <v>41</v>
      </c>
      <c r="E434" s="48">
        <v>6936400</v>
      </c>
      <c r="F434" s="50">
        <v>4.9824000000000002</v>
      </c>
      <c r="G434" s="50">
        <v>0</v>
      </c>
      <c r="H434" s="50">
        <f t="shared" si="102"/>
        <v>4.9824000000000002</v>
      </c>
      <c r="I434" s="50">
        <v>2.0175999999999998</v>
      </c>
      <c r="J434" s="50">
        <v>7</v>
      </c>
      <c r="K434" s="51">
        <f t="shared" si="96"/>
        <v>34559.919999999998</v>
      </c>
      <c r="L434" s="52"/>
      <c r="M434" s="49">
        <f t="shared" si="97"/>
        <v>6936400</v>
      </c>
      <c r="N434" s="53">
        <v>0</v>
      </c>
      <c r="O434" s="47">
        <f t="shared" si="98"/>
        <v>0</v>
      </c>
      <c r="P434" s="47">
        <v>-2422721</v>
      </c>
      <c r="Q434" s="53">
        <v>0</v>
      </c>
      <c r="R434" s="47">
        <f t="shared" si="103"/>
        <v>0</v>
      </c>
      <c r="S434" s="47">
        <v>0</v>
      </c>
      <c r="T434" s="47">
        <f t="shared" si="104"/>
        <v>0</v>
      </c>
      <c r="U434" s="47">
        <v>0</v>
      </c>
      <c r="V434" s="54">
        <f t="shared" si="105"/>
        <v>0</v>
      </c>
      <c r="W434" s="52"/>
      <c r="X434" s="49">
        <f t="shared" si="99"/>
        <v>6936400</v>
      </c>
      <c r="Y434" s="55">
        <v>0</v>
      </c>
      <c r="Z434" s="56">
        <f t="shared" si="100"/>
        <v>6936400</v>
      </c>
      <c r="AA434" s="53">
        <v>0</v>
      </c>
      <c r="AB434" s="49">
        <f t="shared" si="101"/>
        <v>0</v>
      </c>
      <c r="AC434" s="49">
        <v>-2422721</v>
      </c>
      <c r="AD434" s="189">
        <v>0</v>
      </c>
      <c r="AE434" s="49">
        <f t="shared" si="106"/>
        <v>0</v>
      </c>
      <c r="AF434" s="47">
        <v>0</v>
      </c>
      <c r="AG434" s="47">
        <f t="shared" si="107"/>
        <v>0</v>
      </c>
      <c r="AH434" s="49">
        <v>0</v>
      </c>
      <c r="AI434" s="54">
        <f t="shared" si="108"/>
        <v>0</v>
      </c>
      <c r="AJ434" s="57"/>
      <c r="AK434" s="58">
        <f t="shared" si="109"/>
        <v>34559.919999999998</v>
      </c>
      <c r="AL434" s="59" t="s">
        <v>1679</v>
      </c>
      <c r="AM434" s="56">
        <f t="shared" si="110"/>
        <v>34559.919999999998</v>
      </c>
      <c r="AN434" s="56">
        <f t="shared" si="111"/>
        <v>0</v>
      </c>
    </row>
    <row r="435" spans="1:40" x14ac:dyDescent="0.2">
      <c r="A435" s="45" t="s">
        <v>1364</v>
      </c>
      <c r="B435" s="44" t="s">
        <v>324</v>
      </c>
      <c r="C435" s="46" t="s">
        <v>6</v>
      </c>
      <c r="D435" s="205" t="s">
        <v>279</v>
      </c>
      <c r="E435" s="48">
        <v>11320734</v>
      </c>
      <c r="F435" s="50">
        <v>0</v>
      </c>
      <c r="G435" s="50">
        <v>0</v>
      </c>
      <c r="H435" s="50">
        <f t="shared" si="102"/>
        <v>0</v>
      </c>
      <c r="I435" s="50">
        <v>2.86</v>
      </c>
      <c r="J435" s="50">
        <v>2.86</v>
      </c>
      <c r="K435" s="51">
        <f t="shared" si="96"/>
        <v>0</v>
      </c>
      <c r="L435" s="52"/>
      <c r="M435" s="49">
        <f t="shared" si="97"/>
        <v>11320734</v>
      </c>
      <c r="N435" s="53">
        <v>0.46</v>
      </c>
      <c r="O435" s="47">
        <f t="shared" si="98"/>
        <v>5207.54</v>
      </c>
      <c r="P435" s="47">
        <v>2399152</v>
      </c>
      <c r="Q435" s="53">
        <v>0.46</v>
      </c>
      <c r="R435" s="47">
        <f t="shared" si="103"/>
        <v>1103.6099999999999</v>
      </c>
      <c r="S435" s="47">
        <v>3781.85</v>
      </c>
      <c r="T435" s="47">
        <f t="shared" si="104"/>
        <v>1103.6099999999999</v>
      </c>
      <c r="U435" s="47">
        <v>0</v>
      </c>
      <c r="V435" s="54">
        <f t="shared" si="105"/>
        <v>6311.15</v>
      </c>
      <c r="W435" s="52"/>
      <c r="X435" s="49">
        <f t="shared" si="99"/>
        <v>11320734</v>
      </c>
      <c r="Y435" s="55">
        <v>13360346.25</v>
      </c>
      <c r="Z435" s="56">
        <f t="shared" si="100"/>
        <v>-2039612.25</v>
      </c>
      <c r="AA435" s="53">
        <v>0</v>
      </c>
      <c r="AB435" s="49">
        <f t="shared" si="101"/>
        <v>0</v>
      </c>
      <c r="AC435" s="49">
        <v>0</v>
      </c>
      <c r="AD435" s="189">
        <v>0</v>
      </c>
      <c r="AE435" s="49">
        <f t="shared" si="106"/>
        <v>0</v>
      </c>
      <c r="AF435" s="47">
        <v>0</v>
      </c>
      <c r="AG435" s="47">
        <f t="shared" si="107"/>
        <v>0</v>
      </c>
      <c r="AH435" s="49">
        <v>0</v>
      </c>
      <c r="AI435" s="54">
        <f t="shared" si="108"/>
        <v>0</v>
      </c>
      <c r="AJ435" s="57"/>
      <c r="AK435" s="58">
        <f t="shared" si="109"/>
        <v>6311.15</v>
      </c>
      <c r="AL435" s="59" t="s">
        <v>1680</v>
      </c>
      <c r="AM435" s="56">
        <f t="shared" si="110"/>
        <v>0</v>
      </c>
      <c r="AN435" s="56">
        <f t="shared" si="111"/>
        <v>6311.15</v>
      </c>
    </row>
    <row r="436" spans="1:40" ht="25.5" x14ac:dyDescent="0.2">
      <c r="A436" s="45" t="s">
        <v>1365</v>
      </c>
      <c r="B436" s="44" t="s">
        <v>530</v>
      </c>
      <c r="C436" s="46" t="s">
        <v>6</v>
      </c>
      <c r="D436" s="205" t="s">
        <v>1366</v>
      </c>
      <c r="E436" s="48">
        <v>1540700</v>
      </c>
      <c r="F436" s="50">
        <v>1.2</v>
      </c>
      <c r="G436" s="50">
        <v>0</v>
      </c>
      <c r="H436" s="50">
        <f t="shared" si="102"/>
        <v>1.2</v>
      </c>
      <c r="I436" s="50">
        <v>0</v>
      </c>
      <c r="J436" s="50">
        <v>1.2</v>
      </c>
      <c r="K436" s="51">
        <f t="shared" si="96"/>
        <v>1848.84</v>
      </c>
      <c r="L436" s="52"/>
      <c r="M436" s="49">
        <f t="shared" si="97"/>
        <v>1540700</v>
      </c>
      <c r="N436" s="53">
        <v>0</v>
      </c>
      <c r="O436" s="47">
        <f t="shared" si="98"/>
        <v>0</v>
      </c>
      <c r="P436" s="47">
        <v>-33734</v>
      </c>
      <c r="Q436" s="53">
        <v>0</v>
      </c>
      <c r="R436" s="47">
        <f t="shared" si="103"/>
        <v>0</v>
      </c>
      <c r="S436" s="47">
        <v>0</v>
      </c>
      <c r="T436" s="47">
        <f t="shared" si="104"/>
        <v>0</v>
      </c>
      <c r="U436" s="47">
        <v>0</v>
      </c>
      <c r="V436" s="54">
        <f t="shared" si="105"/>
        <v>0</v>
      </c>
      <c r="W436" s="52"/>
      <c r="X436" s="49">
        <f t="shared" si="99"/>
        <v>1540700</v>
      </c>
      <c r="Y436" s="55">
        <v>0</v>
      </c>
      <c r="Z436" s="56">
        <f t="shared" si="100"/>
        <v>1540700</v>
      </c>
      <c r="AA436" s="53">
        <v>0</v>
      </c>
      <c r="AB436" s="49">
        <f t="shared" si="101"/>
        <v>0</v>
      </c>
      <c r="AC436" s="49">
        <v>-33734</v>
      </c>
      <c r="AD436" s="189">
        <v>0</v>
      </c>
      <c r="AE436" s="49">
        <f t="shared" si="106"/>
        <v>0</v>
      </c>
      <c r="AF436" s="47">
        <v>0</v>
      </c>
      <c r="AG436" s="47">
        <f t="shared" si="107"/>
        <v>0</v>
      </c>
      <c r="AH436" s="49">
        <v>0</v>
      </c>
      <c r="AI436" s="54">
        <f t="shared" si="108"/>
        <v>0</v>
      </c>
      <c r="AJ436" s="57"/>
      <c r="AK436" s="58">
        <f t="shared" si="109"/>
        <v>1848.84</v>
      </c>
      <c r="AL436" s="59" t="s">
        <v>1680</v>
      </c>
      <c r="AM436" s="56">
        <f t="shared" si="110"/>
        <v>0</v>
      </c>
      <c r="AN436" s="56">
        <f t="shared" si="111"/>
        <v>1848.84</v>
      </c>
    </row>
    <row r="437" spans="1:40" x14ac:dyDescent="0.2">
      <c r="A437" s="45" t="s">
        <v>1367</v>
      </c>
      <c r="B437" s="44" t="s">
        <v>582</v>
      </c>
      <c r="C437" s="46" t="s">
        <v>6</v>
      </c>
      <c r="D437" s="205" t="s">
        <v>279</v>
      </c>
      <c r="E437" s="48">
        <v>6996203</v>
      </c>
      <c r="F437" s="50">
        <v>2.39</v>
      </c>
      <c r="G437" s="50">
        <v>0</v>
      </c>
      <c r="H437" s="50">
        <f t="shared" si="102"/>
        <v>2.39</v>
      </c>
      <c r="I437" s="50">
        <v>0</v>
      </c>
      <c r="J437" s="50">
        <v>2.39</v>
      </c>
      <c r="K437" s="51">
        <f t="shared" si="96"/>
        <v>16720.93</v>
      </c>
      <c r="L437" s="52"/>
      <c r="M437" s="49">
        <f t="shared" si="97"/>
        <v>6996203</v>
      </c>
      <c r="N437" s="53">
        <v>0</v>
      </c>
      <c r="O437" s="47">
        <f t="shared" si="98"/>
        <v>0</v>
      </c>
      <c r="P437" s="47">
        <v>2177407</v>
      </c>
      <c r="Q437" s="53">
        <v>0</v>
      </c>
      <c r="R437" s="47">
        <f t="shared" si="103"/>
        <v>0</v>
      </c>
      <c r="S437" s="47">
        <v>0</v>
      </c>
      <c r="T437" s="47">
        <f t="shared" si="104"/>
        <v>0</v>
      </c>
      <c r="U437" s="47">
        <v>0</v>
      </c>
      <c r="V437" s="54">
        <f t="shared" si="105"/>
        <v>0</v>
      </c>
      <c r="W437" s="52"/>
      <c r="X437" s="49">
        <f t="shared" si="99"/>
        <v>6996203</v>
      </c>
      <c r="Y437" s="55">
        <v>9962700</v>
      </c>
      <c r="Z437" s="56">
        <f t="shared" si="100"/>
        <v>-2966497</v>
      </c>
      <c r="AA437" s="53">
        <v>0</v>
      </c>
      <c r="AB437" s="49">
        <f t="shared" si="101"/>
        <v>0</v>
      </c>
      <c r="AC437" s="49">
        <v>0</v>
      </c>
      <c r="AD437" s="189">
        <v>0</v>
      </c>
      <c r="AE437" s="49">
        <f t="shared" si="106"/>
        <v>0</v>
      </c>
      <c r="AF437" s="47">
        <v>0</v>
      </c>
      <c r="AG437" s="47">
        <f t="shared" si="107"/>
        <v>0</v>
      </c>
      <c r="AH437" s="49">
        <v>0</v>
      </c>
      <c r="AI437" s="54">
        <f t="shared" si="108"/>
        <v>0</v>
      </c>
      <c r="AJ437" s="57"/>
      <c r="AK437" s="58">
        <f t="shared" si="109"/>
        <v>16720.93</v>
      </c>
      <c r="AL437" s="59" t="s">
        <v>1680</v>
      </c>
      <c r="AM437" s="56">
        <f t="shared" si="110"/>
        <v>0</v>
      </c>
      <c r="AN437" s="56">
        <f t="shared" si="111"/>
        <v>16720.93</v>
      </c>
    </row>
    <row r="438" spans="1:40" ht="25.5" x14ac:dyDescent="0.2">
      <c r="A438" s="45" t="s">
        <v>1368</v>
      </c>
      <c r="B438" s="44" t="s">
        <v>643</v>
      </c>
      <c r="C438" s="46" t="s">
        <v>6</v>
      </c>
      <c r="D438" s="205" t="s">
        <v>1369</v>
      </c>
      <c r="E438" s="48">
        <v>4165400</v>
      </c>
      <c r="F438" s="50">
        <v>0</v>
      </c>
      <c r="G438" s="50">
        <v>1.62</v>
      </c>
      <c r="H438" s="50">
        <f t="shared" si="102"/>
        <v>1.62</v>
      </c>
      <c r="I438" s="50">
        <v>1.2</v>
      </c>
      <c r="J438" s="50">
        <v>2.8200000000000003</v>
      </c>
      <c r="K438" s="51">
        <f t="shared" si="96"/>
        <v>6747.95</v>
      </c>
      <c r="L438" s="52"/>
      <c r="M438" s="49">
        <f t="shared" si="97"/>
        <v>4165400</v>
      </c>
      <c r="N438" s="53">
        <v>0</v>
      </c>
      <c r="O438" s="47">
        <f t="shared" si="98"/>
        <v>0</v>
      </c>
      <c r="P438" s="47">
        <v>-5100</v>
      </c>
      <c r="Q438" s="53">
        <v>0</v>
      </c>
      <c r="R438" s="47">
        <f t="shared" si="103"/>
        <v>0</v>
      </c>
      <c r="S438" s="47">
        <v>0</v>
      </c>
      <c r="T438" s="47">
        <f t="shared" si="104"/>
        <v>0</v>
      </c>
      <c r="U438" s="47">
        <v>0</v>
      </c>
      <c r="V438" s="54">
        <f t="shared" si="105"/>
        <v>0</v>
      </c>
      <c r="W438" s="52"/>
      <c r="X438" s="49">
        <f t="shared" si="99"/>
        <v>4165400</v>
      </c>
      <c r="Y438" s="55">
        <v>4605600</v>
      </c>
      <c r="Z438" s="56">
        <f t="shared" si="100"/>
        <v>-440200</v>
      </c>
      <c r="AA438" s="53">
        <v>0</v>
      </c>
      <c r="AB438" s="49">
        <f t="shared" si="101"/>
        <v>0</v>
      </c>
      <c r="AC438" s="49">
        <v>0</v>
      </c>
      <c r="AD438" s="189">
        <v>0</v>
      </c>
      <c r="AE438" s="49">
        <f t="shared" si="106"/>
        <v>0</v>
      </c>
      <c r="AF438" s="47">
        <v>0</v>
      </c>
      <c r="AG438" s="47">
        <f t="shared" si="107"/>
        <v>0</v>
      </c>
      <c r="AH438" s="49">
        <v>0</v>
      </c>
      <c r="AI438" s="54">
        <f t="shared" si="108"/>
        <v>0</v>
      </c>
      <c r="AJ438" s="57"/>
      <c r="AK438" s="58">
        <f t="shared" si="109"/>
        <v>6747.95</v>
      </c>
      <c r="AL438" s="59" t="s">
        <v>1680</v>
      </c>
      <c r="AM438" s="56">
        <f t="shared" si="110"/>
        <v>0</v>
      </c>
      <c r="AN438" s="56">
        <f t="shared" si="111"/>
        <v>6747.95</v>
      </c>
    </row>
    <row r="439" spans="1:40" ht="25.5" x14ac:dyDescent="0.2">
      <c r="A439" s="45" t="s">
        <v>1370</v>
      </c>
      <c r="B439" s="44" t="s">
        <v>658</v>
      </c>
      <c r="C439" s="46" t="s">
        <v>6</v>
      </c>
      <c r="D439" s="205" t="s">
        <v>1371</v>
      </c>
      <c r="E439" s="48">
        <v>14598712</v>
      </c>
      <c r="F439" s="50">
        <v>2.0299999999999998</v>
      </c>
      <c r="G439" s="50">
        <v>0</v>
      </c>
      <c r="H439" s="50">
        <f t="shared" si="102"/>
        <v>2.0299999999999998</v>
      </c>
      <c r="I439" s="50">
        <v>0</v>
      </c>
      <c r="J439" s="50">
        <v>2.0299999999999998</v>
      </c>
      <c r="K439" s="51">
        <f t="shared" si="96"/>
        <v>29635.39</v>
      </c>
      <c r="L439" s="52"/>
      <c r="M439" s="49">
        <f t="shared" si="97"/>
        <v>14598712</v>
      </c>
      <c r="N439" s="53">
        <v>0</v>
      </c>
      <c r="O439" s="47">
        <f t="shared" si="98"/>
        <v>0</v>
      </c>
      <c r="P439" s="47">
        <v>-8410049</v>
      </c>
      <c r="Q439" s="53">
        <v>0</v>
      </c>
      <c r="R439" s="47">
        <f t="shared" si="103"/>
        <v>0</v>
      </c>
      <c r="S439" s="47">
        <v>0</v>
      </c>
      <c r="T439" s="47">
        <f t="shared" si="104"/>
        <v>0</v>
      </c>
      <c r="U439" s="47">
        <v>0</v>
      </c>
      <c r="V439" s="54">
        <f t="shared" si="105"/>
        <v>0</v>
      </c>
      <c r="W439" s="52"/>
      <c r="X439" s="49">
        <f t="shared" si="99"/>
        <v>14598712</v>
      </c>
      <c r="Y439" s="55">
        <v>0</v>
      </c>
      <c r="Z439" s="56">
        <f t="shared" si="100"/>
        <v>14598712</v>
      </c>
      <c r="AA439" s="53">
        <v>0</v>
      </c>
      <c r="AB439" s="49">
        <f t="shared" si="101"/>
        <v>0</v>
      </c>
      <c r="AC439" s="49">
        <v>-8410049</v>
      </c>
      <c r="AD439" s="189">
        <v>0</v>
      </c>
      <c r="AE439" s="49">
        <f t="shared" si="106"/>
        <v>0</v>
      </c>
      <c r="AF439" s="47">
        <v>0</v>
      </c>
      <c r="AG439" s="47">
        <f t="shared" si="107"/>
        <v>0</v>
      </c>
      <c r="AH439" s="49">
        <v>0</v>
      </c>
      <c r="AI439" s="54">
        <f t="shared" si="108"/>
        <v>0</v>
      </c>
      <c r="AJ439" s="57"/>
      <c r="AK439" s="58">
        <f t="shared" si="109"/>
        <v>29635.39</v>
      </c>
      <c r="AL439" s="59" t="s">
        <v>1679</v>
      </c>
      <c r="AM439" s="56">
        <f t="shared" si="110"/>
        <v>29635.39</v>
      </c>
      <c r="AN439" s="56">
        <f t="shared" si="111"/>
        <v>0</v>
      </c>
    </row>
    <row r="440" spans="1:40" ht="25.5" x14ac:dyDescent="0.2">
      <c r="A440" s="45" t="s">
        <v>1372</v>
      </c>
      <c r="B440" s="44" t="s">
        <v>257</v>
      </c>
      <c r="C440" s="46" t="s">
        <v>6</v>
      </c>
      <c r="D440" s="205" t="s">
        <v>1373</v>
      </c>
      <c r="E440" s="48">
        <v>647727</v>
      </c>
      <c r="F440" s="50">
        <v>4.2</v>
      </c>
      <c r="G440" s="50">
        <v>0</v>
      </c>
      <c r="H440" s="50">
        <f t="shared" si="102"/>
        <v>4.2</v>
      </c>
      <c r="I440" s="50">
        <v>2.4</v>
      </c>
      <c r="J440" s="50">
        <v>6.6</v>
      </c>
      <c r="K440" s="51">
        <f t="shared" si="96"/>
        <v>2720.45</v>
      </c>
      <c r="L440" s="52"/>
      <c r="M440" s="49">
        <f t="shared" si="97"/>
        <v>647727</v>
      </c>
      <c r="N440" s="53">
        <v>0</v>
      </c>
      <c r="O440" s="47">
        <f t="shared" si="98"/>
        <v>0</v>
      </c>
      <c r="P440" s="47">
        <v>96</v>
      </c>
      <c r="Q440" s="53">
        <v>0</v>
      </c>
      <c r="R440" s="47">
        <f t="shared" si="103"/>
        <v>0</v>
      </c>
      <c r="S440" s="47">
        <v>0</v>
      </c>
      <c r="T440" s="47">
        <f t="shared" si="104"/>
        <v>0</v>
      </c>
      <c r="U440" s="47">
        <v>0</v>
      </c>
      <c r="V440" s="54">
        <f t="shared" si="105"/>
        <v>0</v>
      </c>
      <c r="W440" s="52"/>
      <c r="X440" s="49">
        <f t="shared" si="99"/>
        <v>647727</v>
      </c>
      <c r="Y440" s="55">
        <v>0</v>
      </c>
      <c r="Z440" s="56">
        <f t="shared" si="100"/>
        <v>647727</v>
      </c>
      <c r="AA440" s="53">
        <v>0</v>
      </c>
      <c r="AB440" s="49">
        <f t="shared" si="101"/>
        <v>0</v>
      </c>
      <c r="AC440" s="49">
        <v>96</v>
      </c>
      <c r="AD440" s="189">
        <v>0</v>
      </c>
      <c r="AE440" s="49">
        <f t="shared" si="106"/>
        <v>0</v>
      </c>
      <c r="AF440" s="47">
        <v>0</v>
      </c>
      <c r="AG440" s="47">
        <f t="shared" si="107"/>
        <v>0</v>
      </c>
      <c r="AH440" s="49">
        <v>0</v>
      </c>
      <c r="AI440" s="54">
        <f t="shared" si="108"/>
        <v>0</v>
      </c>
      <c r="AJ440" s="57"/>
      <c r="AK440" s="58">
        <f t="shared" si="109"/>
        <v>2720.45</v>
      </c>
      <c r="AL440" s="59" t="s">
        <v>1679</v>
      </c>
      <c r="AM440" s="56">
        <f t="shared" si="110"/>
        <v>2720.45</v>
      </c>
      <c r="AN440" s="56">
        <f t="shared" si="111"/>
        <v>0</v>
      </c>
    </row>
    <row r="441" spans="1:40" x14ac:dyDescent="0.2">
      <c r="A441" s="45" t="s">
        <v>1374</v>
      </c>
      <c r="B441" s="44" t="s">
        <v>513</v>
      </c>
      <c r="C441" s="46" t="s">
        <v>6</v>
      </c>
      <c r="D441" s="205" t="s">
        <v>7</v>
      </c>
      <c r="E441" s="48">
        <v>144750</v>
      </c>
      <c r="F441" s="50">
        <v>0.6</v>
      </c>
      <c r="G441" s="50">
        <v>0</v>
      </c>
      <c r="H441" s="50">
        <f t="shared" si="102"/>
        <v>0.6</v>
      </c>
      <c r="I441" s="50">
        <v>0</v>
      </c>
      <c r="J441" s="50">
        <v>0.6</v>
      </c>
      <c r="K441" s="51">
        <f t="shared" si="96"/>
        <v>86.85</v>
      </c>
      <c r="L441" s="52"/>
      <c r="M441" s="49">
        <f t="shared" si="97"/>
        <v>144750</v>
      </c>
      <c r="N441" s="53">
        <v>0</v>
      </c>
      <c r="O441" s="47">
        <f t="shared" si="98"/>
        <v>0</v>
      </c>
      <c r="P441" s="47">
        <v>-242350</v>
      </c>
      <c r="Q441" s="53">
        <v>0</v>
      </c>
      <c r="R441" s="47">
        <f t="shared" si="103"/>
        <v>0</v>
      </c>
      <c r="S441" s="47">
        <v>0</v>
      </c>
      <c r="T441" s="47">
        <f t="shared" si="104"/>
        <v>0</v>
      </c>
      <c r="U441" s="47">
        <v>0</v>
      </c>
      <c r="V441" s="54">
        <f t="shared" si="105"/>
        <v>0</v>
      </c>
      <c r="W441" s="52"/>
      <c r="X441" s="49">
        <f t="shared" si="99"/>
        <v>144750</v>
      </c>
      <c r="Y441" s="55">
        <v>0</v>
      </c>
      <c r="Z441" s="56">
        <f t="shared" si="100"/>
        <v>144750</v>
      </c>
      <c r="AA441" s="53">
        <v>0</v>
      </c>
      <c r="AB441" s="49">
        <f t="shared" si="101"/>
        <v>0</v>
      </c>
      <c r="AC441" s="49">
        <v>-242350</v>
      </c>
      <c r="AD441" s="189">
        <v>0</v>
      </c>
      <c r="AE441" s="49">
        <f t="shared" si="106"/>
        <v>0</v>
      </c>
      <c r="AF441" s="47">
        <v>0</v>
      </c>
      <c r="AG441" s="47">
        <f t="shared" si="107"/>
        <v>0</v>
      </c>
      <c r="AH441" s="49">
        <v>0</v>
      </c>
      <c r="AI441" s="54">
        <f t="shared" si="108"/>
        <v>0</v>
      </c>
      <c r="AJ441" s="57"/>
      <c r="AK441" s="58">
        <f t="shared" si="109"/>
        <v>86.85</v>
      </c>
      <c r="AL441" s="59" t="s">
        <v>1679</v>
      </c>
      <c r="AM441" s="56">
        <f t="shared" si="110"/>
        <v>86.85</v>
      </c>
      <c r="AN441" s="56">
        <f t="shared" si="111"/>
        <v>0</v>
      </c>
    </row>
    <row r="442" spans="1:40" x14ac:dyDescent="0.2">
      <c r="A442" s="45" t="s">
        <v>1375</v>
      </c>
      <c r="B442" s="64" t="s">
        <v>514</v>
      </c>
      <c r="C442" s="46" t="s">
        <v>6</v>
      </c>
      <c r="D442" s="205" t="s">
        <v>7</v>
      </c>
      <c r="E442" s="48">
        <v>1793350</v>
      </c>
      <c r="F442" s="50">
        <v>1.9</v>
      </c>
      <c r="G442" s="50">
        <v>0</v>
      </c>
      <c r="H442" s="50">
        <f t="shared" si="102"/>
        <v>1.9</v>
      </c>
      <c r="I442" s="50">
        <v>0</v>
      </c>
      <c r="J442" s="50">
        <v>1.9</v>
      </c>
      <c r="K442" s="51">
        <f t="shared" si="96"/>
        <v>3407.37</v>
      </c>
      <c r="L442" s="52"/>
      <c r="M442" s="49">
        <f t="shared" si="97"/>
        <v>1793350</v>
      </c>
      <c r="N442" s="53">
        <v>0</v>
      </c>
      <c r="O442" s="47">
        <f t="shared" si="98"/>
        <v>0</v>
      </c>
      <c r="P442" s="47">
        <v>185700</v>
      </c>
      <c r="Q442" s="53">
        <v>0</v>
      </c>
      <c r="R442" s="47">
        <f t="shared" si="103"/>
        <v>0</v>
      </c>
      <c r="S442" s="47">
        <v>0</v>
      </c>
      <c r="T442" s="47">
        <f t="shared" si="104"/>
        <v>0</v>
      </c>
      <c r="U442" s="47">
        <v>0</v>
      </c>
      <c r="V442" s="54">
        <f t="shared" si="105"/>
        <v>0</v>
      </c>
      <c r="W442" s="52"/>
      <c r="X442" s="49">
        <f t="shared" si="99"/>
        <v>1793350</v>
      </c>
      <c r="Y442" s="55">
        <v>0</v>
      </c>
      <c r="Z442" s="56">
        <f t="shared" si="100"/>
        <v>1793350</v>
      </c>
      <c r="AA442" s="53">
        <v>0</v>
      </c>
      <c r="AB442" s="49">
        <f t="shared" si="101"/>
        <v>0</v>
      </c>
      <c r="AC442" s="49">
        <v>185700</v>
      </c>
      <c r="AD442" s="189">
        <v>0</v>
      </c>
      <c r="AE442" s="49">
        <f t="shared" si="106"/>
        <v>0</v>
      </c>
      <c r="AF442" s="47">
        <v>0</v>
      </c>
      <c r="AG442" s="47">
        <f t="shared" si="107"/>
        <v>0</v>
      </c>
      <c r="AH442" s="49">
        <v>0</v>
      </c>
      <c r="AI442" s="54">
        <f t="shared" si="108"/>
        <v>0</v>
      </c>
      <c r="AJ442" s="57"/>
      <c r="AK442" s="58">
        <f t="shared" si="109"/>
        <v>3407.37</v>
      </c>
      <c r="AL442" s="59" t="s">
        <v>1679</v>
      </c>
      <c r="AM442" s="56">
        <f t="shared" si="110"/>
        <v>3407.37</v>
      </c>
      <c r="AN442" s="56">
        <f t="shared" si="111"/>
        <v>0</v>
      </c>
    </row>
    <row r="443" spans="1:40" ht="25.5" x14ac:dyDescent="0.2">
      <c r="A443" s="45" t="s">
        <v>1376</v>
      </c>
      <c r="B443" s="44" t="s">
        <v>256</v>
      </c>
      <c r="C443" s="46" t="s">
        <v>6</v>
      </c>
      <c r="D443" s="205" t="s">
        <v>1377</v>
      </c>
      <c r="E443" s="48">
        <v>7082550</v>
      </c>
      <c r="F443" s="50">
        <v>0</v>
      </c>
      <c r="G443" s="50">
        <v>2.44</v>
      </c>
      <c r="H443" s="50">
        <f t="shared" si="102"/>
        <v>2.44</v>
      </c>
      <c r="I443" s="50">
        <v>0</v>
      </c>
      <c r="J443" s="50">
        <v>2.44</v>
      </c>
      <c r="K443" s="51">
        <f t="shared" si="96"/>
        <v>17281.419999999998</v>
      </c>
      <c r="L443" s="52"/>
      <c r="M443" s="49">
        <f t="shared" si="97"/>
        <v>7082550</v>
      </c>
      <c r="N443" s="53">
        <v>0</v>
      </c>
      <c r="O443" s="47">
        <f t="shared" si="98"/>
        <v>0</v>
      </c>
      <c r="P443" s="47">
        <v>-325300</v>
      </c>
      <c r="Q443" s="53">
        <v>0</v>
      </c>
      <c r="R443" s="47">
        <f t="shared" si="103"/>
        <v>0</v>
      </c>
      <c r="S443" s="47">
        <v>0</v>
      </c>
      <c r="T443" s="47">
        <f t="shared" si="104"/>
        <v>0</v>
      </c>
      <c r="U443" s="47">
        <v>0</v>
      </c>
      <c r="V443" s="54">
        <f t="shared" si="105"/>
        <v>0</v>
      </c>
      <c r="W443" s="52"/>
      <c r="X443" s="49">
        <f t="shared" si="99"/>
        <v>7082550</v>
      </c>
      <c r="Y443" s="55">
        <v>0</v>
      </c>
      <c r="Z443" s="56">
        <f t="shared" si="100"/>
        <v>7082550</v>
      </c>
      <c r="AA443" s="53">
        <v>0</v>
      </c>
      <c r="AB443" s="49">
        <f t="shared" si="101"/>
        <v>0</v>
      </c>
      <c r="AC443" s="49">
        <v>-325300</v>
      </c>
      <c r="AD443" s="189">
        <v>0</v>
      </c>
      <c r="AE443" s="49">
        <f t="shared" si="106"/>
        <v>0</v>
      </c>
      <c r="AF443" s="47">
        <v>0</v>
      </c>
      <c r="AG443" s="47">
        <f t="shared" si="107"/>
        <v>0</v>
      </c>
      <c r="AH443" s="49">
        <v>0</v>
      </c>
      <c r="AI443" s="54">
        <f t="shared" si="108"/>
        <v>0</v>
      </c>
      <c r="AJ443" s="57"/>
      <c r="AK443" s="58">
        <f t="shared" si="109"/>
        <v>17281.419999999998</v>
      </c>
      <c r="AL443" s="59" t="s">
        <v>1680</v>
      </c>
      <c r="AM443" s="56">
        <f t="shared" si="110"/>
        <v>0</v>
      </c>
      <c r="AN443" s="56">
        <f t="shared" si="111"/>
        <v>17281.419999999998</v>
      </c>
    </row>
    <row r="444" spans="1:40" ht="25.5" x14ac:dyDescent="0.2">
      <c r="A444" s="45" t="s">
        <v>1378</v>
      </c>
      <c r="B444" s="44" t="s">
        <v>432</v>
      </c>
      <c r="C444" s="46" t="s">
        <v>6</v>
      </c>
      <c r="D444" s="205" t="s">
        <v>1379</v>
      </c>
      <c r="E444" s="48">
        <v>251350</v>
      </c>
      <c r="F444" s="50">
        <v>1.2</v>
      </c>
      <c r="G444" s="50">
        <v>2</v>
      </c>
      <c r="H444" s="50">
        <f t="shared" si="102"/>
        <v>3.2</v>
      </c>
      <c r="I444" s="50">
        <v>1</v>
      </c>
      <c r="J444" s="50">
        <v>4.2</v>
      </c>
      <c r="K444" s="51">
        <f t="shared" si="96"/>
        <v>804.32</v>
      </c>
      <c r="L444" s="52"/>
      <c r="M444" s="49">
        <f t="shared" si="97"/>
        <v>251350</v>
      </c>
      <c r="N444" s="53">
        <v>0</v>
      </c>
      <c r="O444" s="47">
        <f t="shared" si="98"/>
        <v>0</v>
      </c>
      <c r="P444" s="47">
        <v>0</v>
      </c>
      <c r="Q444" s="53">
        <v>0</v>
      </c>
      <c r="R444" s="47">
        <f t="shared" si="103"/>
        <v>0</v>
      </c>
      <c r="S444" s="47">
        <v>0</v>
      </c>
      <c r="T444" s="47">
        <f t="shared" si="104"/>
        <v>0</v>
      </c>
      <c r="U444" s="47">
        <v>0</v>
      </c>
      <c r="V444" s="54">
        <f t="shared" si="105"/>
        <v>0</v>
      </c>
      <c r="W444" s="52"/>
      <c r="X444" s="49">
        <f t="shared" si="99"/>
        <v>251350</v>
      </c>
      <c r="Y444" s="55">
        <v>0</v>
      </c>
      <c r="Z444" s="56">
        <f t="shared" si="100"/>
        <v>251350</v>
      </c>
      <c r="AA444" s="53">
        <v>0</v>
      </c>
      <c r="AB444" s="49">
        <f t="shared" si="101"/>
        <v>0</v>
      </c>
      <c r="AC444" s="49">
        <v>0</v>
      </c>
      <c r="AD444" s="189">
        <v>0</v>
      </c>
      <c r="AE444" s="49">
        <f t="shared" si="106"/>
        <v>0</v>
      </c>
      <c r="AF444" s="47">
        <v>0</v>
      </c>
      <c r="AG444" s="47">
        <f t="shared" si="107"/>
        <v>0</v>
      </c>
      <c r="AH444" s="49">
        <v>0</v>
      </c>
      <c r="AI444" s="54">
        <f t="shared" si="108"/>
        <v>0</v>
      </c>
      <c r="AJ444" s="57"/>
      <c r="AK444" s="58">
        <f t="shared" si="109"/>
        <v>804.32</v>
      </c>
      <c r="AL444" s="59" t="s">
        <v>1680</v>
      </c>
      <c r="AM444" s="56">
        <f t="shared" si="110"/>
        <v>0</v>
      </c>
      <c r="AN444" s="56">
        <f t="shared" si="111"/>
        <v>804.32</v>
      </c>
    </row>
    <row r="445" spans="1:40" ht="25.5" x14ac:dyDescent="0.2">
      <c r="A445" s="45" t="s">
        <v>1380</v>
      </c>
      <c r="B445" s="44" t="s">
        <v>537</v>
      </c>
      <c r="C445" s="46" t="s">
        <v>6</v>
      </c>
      <c r="D445" s="205" t="s">
        <v>1381</v>
      </c>
      <c r="E445" s="48">
        <v>2482817</v>
      </c>
      <c r="F445" s="50">
        <v>2.48</v>
      </c>
      <c r="G445" s="50">
        <v>0</v>
      </c>
      <c r="H445" s="50">
        <f t="shared" si="102"/>
        <v>2.48</v>
      </c>
      <c r="I445" s="50">
        <v>0.87</v>
      </c>
      <c r="J445" s="50">
        <v>3.35</v>
      </c>
      <c r="K445" s="51">
        <f t="shared" si="96"/>
        <v>6157.39</v>
      </c>
      <c r="L445" s="52"/>
      <c r="M445" s="49">
        <f t="shared" si="97"/>
        <v>2482817</v>
      </c>
      <c r="N445" s="53">
        <v>0</v>
      </c>
      <c r="O445" s="47">
        <f t="shared" si="98"/>
        <v>0</v>
      </c>
      <c r="P445" s="47">
        <v>-52900</v>
      </c>
      <c r="Q445" s="53">
        <v>0</v>
      </c>
      <c r="R445" s="47">
        <f t="shared" si="103"/>
        <v>0</v>
      </c>
      <c r="S445" s="47">
        <v>0</v>
      </c>
      <c r="T445" s="47">
        <f t="shared" si="104"/>
        <v>0</v>
      </c>
      <c r="U445" s="47">
        <v>0</v>
      </c>
      <c r="V445" s="54">
        <f t="shared" si="105"/>
        <v>0</v>
      </c>
      <c r="W445" s="52"/>
      <c r="X445" s="49">
        <f t="shared" si="99"/>
        <v>2482817</v>
      </c>
      <c r="Y445" s="55">
        <v>916700</v>
      </c>
      <c r="Z445" s="56">
        <f t="shared" si="100"/>
        <v>1566117</v>
      </c>
      <c r="AA445" s="53">
        <v>0</v>
      </c>
      <c r="AB445" s="49">
        <f t="shared" si="101"/>
        <v>0</v>
      </c>
      <c r="AC445" s="49">
        <v>-52900</v>
      </c>
      <c r="AD445" s="189">
        <v>0</v>
      </c>
      <c r="AE445" s="49">
        <f t="shared" si="106"/>
        <v>0</v>
      </c>
      <c r="AF445" s="47">
        <v>0</v>
      </c>
      <c r="AG445" s="47">
        <f t="shared" si="107"/>
        <v>0</v>
      </c>
      <c r="AH445" s="49">
        <v>0</v>
      </c>
      <c r="AI445" s="54">
        <f t="shared" si="108"/>
        <v>0</v>
      </c>
      <c r="AJ445" s="57"/>
      <c r="AK445" s="58">
        <f t="shared" si="109"/>
        <v>6157.39</v>
      </c>
      <c r="AL445" s="59" t="s">
        <v>1680</v>
      </c>
      <c r="AM445" s="56">
        <f t="shared" si="110"/>
        <v>0</v>
      </c>
      <c r="AN445" s="56">
        <f t="shared" si="111"/>
        <v>6157.39</v>
      </c>
    </row>
    <row r="446" spans="1:40" ht="38.25" x14ac:dyDescent="0.2">
      <c r="A446" s="45" t="s">
        <v>1382</v>
      </c>
      <c r="B446" s="44" t="s">
        <v>554</v>
      </c>
      <c r="C446" s="46" t="s">
        <v>6</v>
      </c>
      <c r="D446" s="205" t="s">
        <v>1383</v>
      </c>
      <c r="E446" s="48">
        <v>22839821</v>
      </c>
      <c r="F446" s="50">
        <v>0</v>
      </c>
      <c r="G446" s="50">
        <v>0</v>
      </c>
      <c r="H446" s="50">
        <f t="shared" si="102"/>
        <v>0</v>
      </c>
      <c r="I446" s="50">
        <v>0</v>
      </c>
      <c r="J446" s="50">
        <v>0</v>
      </c>
      <c r="K446" s="51">
        <f t="shared" si="96"/>
        <v>0</v>
      </c>
      <c r="L446" s="52"/>
      <c r="M446" s="49">
        <f t="shared" si="97"/>
        <v>22839821</v>
      </c>
      <c r="N446" s="53">
        <v>0</v>
      </c>
      <c r="O446" s="47">
        <f t="shared" si="98"/>
        <v>0</v>
      </c>
      <c r="P446" s="47">
        <v>-41800</v>
      </c>
      <c r="Q446" s="53">
        <v>0</v>
      </c>
      <c r="R446" s="47">
        <f t="shared" si="103"/>
        <v>0</v>
      </c>
      <c r="S446" s="47">
        <v>0</v>
      </c>
      <c r="T446" s="47">
        <f t="shared" si="104"/>
        <v>0</v>
      </c>
      <c r="U446" s="47">
        <v>0</v>
      </c>
      <c r="V446" s="54">
        <f t="shared" si="105"/>
        <v>0</v>
      </c>
      <c r="W446" s="52"/>
      <c r="X446" s="49">
        <f t="shared" si="99"/>
        <v>22839821</v>
      </c>
      <c r="Y446" s="55">
        <v>157200</v>
      </c>
      <c r="Z446" s="56">
        <f t="shared" si="100"/>
        <v>22682621</v>
      </c>
      <c r="AA446" s="53">
        <v>0</v>
      </c>
      <c r="AB446" s="49">
        <f t="shared" si="101"/>
        <v>0</v>
      </c>
      <c r="AC446" s="49">
        <v>-41800</v>
      </c>
      <c r="AD446" s="189">
        <v>0</v>
      </c>
      <c r="AE446" s="49">
        <f t="shared" si="106"/>
        <v>0</v>
      </c>
      <c r="AF446" s="47">
        <v>0</v>
      </c>
      <c r="AG446" s="47">
        <f t="shared" si="107"/>
        <v>0</v>
      </c>
      <c r="AH446" s="49">
        <v>0</v>
      </c>
      <c r="AI446" s="54">
        <f t="shared" si="108"/>
        <v>0</v>
      </c>
      <c r="AJ446" s="57"/>
      <c r="AK446" s="58">
        <f t="shared" si="109"/>
        <v>0</v>
      </c>
      <c r="AL446" s="59" t="s">
        <v>1573</v>
      </c>
      <c r="AM446" s="56">
        <f t="shared" si="110"/>
        <v>0</v>
      </c>
      <c r="AN446" s="56">
        <f t="shared" si="111"/>
        <v>0</v>
      </c>
    </row>
    <row r="447" spans="1:40" x14ac:dyDescent="0.2">
      <c r="A447" s="45" t="s">
        <v>1384</v>
      </c>
      <c r="B447" s="44" t="s">
        <v>462</v>
      </c>
      <c r="C447" s="46" t="s">
        <v>6</v>
      </c>
      <c r="D447" s="205" t="s">
        <v>155</v>
      </c>
      <c r="E447" s="48">
        <v>1128164</v>
      </c>
      <c r="F447" s="50">
        <v>0</v>
      </c>
      <c r="G447" s="50">
        <v>0</v>
      </c>
      <c r="H447" s="50">
        <f t="shared" si="102"/>
        <v>0</v>
      </c>
      <c r="I447" s="50">
        <v>1.1200000000000001</v>
      </c>
      <c r="J447" s="50">
        <v>1.1200000000000001</v>
      </c>
      <c r="K447" s="51">
        <f t="shared" si="96"/>
        <v>0</v>
      </c>
      <c r="L447" s="52"/>
      <c r="M447" s="49">
        <f t="shared" si="97"/>
        <v>1128164</v>
      </c>
      <c r="N447" s="53">
        <v>0</v>
      </c>
      <c r="O447" s="47">
        <f t="shared" si="98"/>
        <v>0</v>
      </c>
      <c r="P447" s="47">
        <v>-17300</v>
      </c>
      <c r="Q447" s="53">
        <v>0</v>
      </c>
      <c r="R447" s="47">
        <f t="shared" si="103"/>
        <v>0</v>
      </c>
      <c r="S447" s="47">
        <v>0</v>
      </c>
      <c r="T447" s="47">
        <f t="shared" si="104"/>
        <v>0</v>
      </c>
      <c r="U447" s="47">
        <v>0</v>
      </c>
      <c r="V447" s="54">
        <f t="shared" si="105"/>
        <v>0</v>
      </c>
      <c r="W447" s="52"/>
      <c r="X447" s="49">
        <f t="shared" si="99"/>
        <v>1128164</v>
      </c>
      <c r="Y447" s="55">
        <v>0</v>
      </c>
      <c r="Z447" s="56">
        <f t="shared" si="100"/>
        <v>1128164</v>
      </c>
      <c r="AA447" s="53">
        <v>0</v>
      </c>
      <c r="AB447" s="49">
        <f t="shared" si="101"/>
        <v>0</v>
      </c>
      <c r="AC447" s="49">
        <v>-17300</v>
      </c>
      <c r="AD447" s="189">
        <v>0</v>
      </c>
      <c r="AE447" s="49">
        <f t="shared" si="106"/>
        <v>0</v>
      </c>
      <c r="AF447" s="47">
        <v>0</v>
      </c>
      <c r="AG447" s="47">
        <f t="shared" si="107"/>
        <v>0</v>
      </c>
      <c r="AH447" s="49">
        <v>0</v>
      </c>
      <c r="AI447" s="54">
        <f t="shared" si="108"/>
        <v>0</v>
      </c>
      <c r="AJ447" s="57"/>
      <c r="AK447" s="58">
        <f t="shared" si="109"/>
        <v>0</v>
      </c>
      <c r="AL447" s="59" t="s">
        <v>1573</v>
      </c>
      <c r="AM447" s="56">
        <f t="shared" si="110"/>
        <v>0</v>
      </c>
      <c r="AN447" s="56">
        <f t="shared" si="111"/>
        <v>0</v>
      </c>
    </row>
    <row r="448" spans="1:40" ht="25.5" x14ac:dyDescent="0.2">
      <c r="A448" s="45" t="s">
        <v>1385</v>
      </c>
      <c r="B448" s="44" t="s">
        <v>259</v>
      </c>
      <c r="C448" s="46" t="s">
        <v>6</v>
      </c>
      <c r="D448" s="205" t="s">
        <v>1386</v>
      </c>
      <c r="E448" s="48">
        <v>1310469</v>
      </c>
      <c r="F448" s="50">
        <v>0</v>
      </c>
      <c r="G448" s="50">
        <v>0</v>
      </c>
      <c r="H448" s="50">
        <f t="shared" si="102"/>
        <v>0</v>
      </c>
      <c r="I448" s="50">
        <v>0</v>
      </c>
      <c r="J448" s="50">
        <v>0</v>
      </c>
      <c r="K448" s="51">
        <f t="shared" si="96"/>
        <v>0</v>
      </c>
      <c r="L448" s="52"/>
      <c r="M448" s="49">
        <f t="shared" si="97"/>
        <v>1310469</v>
      </c>
      <c r="N448" s="53">
        <v>1</v>
      </c>
      <c r="O448" s="47">
        <f t="shared" si="98"/>
        <v>1310.47</v>
      </c>
      <c r="P448" s="47">
        <v>65300</v>
      </c>
      <c r="Q448" s="53">
        <v>1</v>
      </c>
      <c r="R448" s="47">
        <f t="shared" si="103"/>
        <v>65.3</v>
      </c>
      <c r="S448" s="47">
        <v>843.42</v>
      </c>
      <c r="T448" s="47">
        <f t="shared" si="104"/>
        <v>65.3</v>
      </c>
      <c r="U448" s="47">
        <v>0</v>
      </c>
      <c r="V448" s="54">
        <f t="shared" si="105"/>
        <v>1375.77</v>
      </c>
      <c r="W448" s="52"/>
      <c r="X448" s="49">
        <f t="shared" si="99"/>
        <v>1310469</v>
      </c>
      <c r="Y448" s="55">
        <v>0</v>
      </c>
      <c r="Z448" s="56">
        <f t="shared" si="100"/>
        <v>1310469</v>
      </c>
      <c r="AA448" s="53">
        <v>0</v>
      </c>
      <c r="AB448" s="49">
        <f t="shared" si="101"/>
        <v>0</v>
      </c>
      <c r="AC448" s="49">
        <v>65300</v>
      </c>
      <c r="AD448" s="189">
        <v>0</v>
      </c>
      <c r="AE448" s="49">
        <f t="shared" si="106"/>
        <v>0</v>
      </c>
      <c r="AF448" s="47">
        <v>0</v>
      </c>
      <c r="AG448" s="47">
        <f t="shared" si="107"/>
        <v>0</v>
      </c>
      <c r="AH448" s="49">
        <v>0</v>
      </c>
      <c r="AI448" s="54">
        <f t="shared" si="108"/>
        <v>0</v>
      </c>
      <c r="AJ448" s="57"/>
      <c r="AK448" s="58">
        <f t="shared" si="109"/>
        <v>1375.77</v>
      </c>
      <c r="AL448" s="59" t="s">
        <v>1680</v>
      </c>
      <c r="AM448" s="56">
        <f t="shared" si="110"/>
        <v>0</v>
      </c>
      <c r="AN448" s="56">
        <f t="shared" si="111"/>
        <v>1375.77</v>
      </c>
    </row>
    <row r="449" spans="1:40" ht="25.5" x14ac:dyDescent="0.2">
      <c r="A449" s="45" t="s">
        <v>1387</v>
      </c>
      <c r="B449" s="44" t="s">
        <v>285</v>
      </c>
      <c r="C449" s="46" t="s">
        <v>6</v>
      </c>
      <c r="D449" s="205" t="s">
        <v>1388</v>
      </c>
      <c r="E449" s="48">
        <v>15492353</v>
      </c>
      <c r="F449" s="50">
        <v>3</v>
      </c>
      <c r="G449" s="50">
        <v>0</v>
      </c>
      <c r="H449" s="50">
        <f t="shared" si="102"/>
        <v>3</v>
      </c>
      <c r="I449" s="50">
        <v>0</v>
      </c>
      <c r="J449" s="50">
        <v>3</v>
      </c>
      <c r="K449" s="51">
        <f t="shared" si="96"/>
        <v>46477.06</v>
      </c>
      <c r="L449" s="52"/>
      <c r="M449" s="49">
        <f t="shared" si="97"/>
        <v>15492353</v>
      </c>
      <c r="N449" s="53">
        <v>1.1377999999999999</v>
      </c>
      <c r="O449" s="47">
        <f t="shared" si="98"/>
        <v>17627.2</v>
      </c>
      <c r="P449" s="47">
        <v>-1657884</v>
      </c>
      <c r="Q449" s="53">
        <v>1.1377999999999999</v>
      </c>
      <c r="R449" s="47">
        <f t="shared" si="103"/>
        <v>-1886.34</v>
      </c>
      <c r="S449" s="47">
        <v>14565.669999999998</v>
      </c>
      <c r="T449" s="47">
        <f t="shared" si="104"/>
        <v>-1886.34</v>
      </c>
      <c r="U449" s="47">
        <v>0</v>
      </c>
      <c r="V449" s="54">
        <f t="shared" si="105"/>
        <v>15740.86</v>
      </c>
      <c r="W449" s="52"/>
      <c r="X449" s="49">
        <f t="shared" si="99"/>
        <v>15492353</v>
      </c>
      <c r="Y449" s="55">
        <v>0</v>
      </c>
      <c r="Z449" s="56">
        <f t="shared" si="100"/>
        <v>15492353</v>
      </c>
      <c r="AA449" s="53">
        <v>0</v>
      </c>
      <c r="AB449" s="49">
        <f t="shared" si="101"/>
        <v>0</v>
      </c>
      <c r="AC449" s="49">
        <v>-1657884</v>
      </c>
      <c r="AD449" s="189">
        <v>0</v>
      </c>
      <c r="AE449" s="49">
        <f t="shared" si="106"/>
        <v>0</v>
      </c>
      <c r="AF449" s="47">
        <v>0</v>
      </c>
      <c r="AG449" s="47">
        <f t="shared" si="107"/>
        <v>0</v>
      </c>
      <c r="AH449" s="49">
        <v>0</v>
      </c>
      <c r="AI449" s="54">
        <f t="shared" si="108"/>
        <v>0</v>
      </c>
      <c r="AJ449" s="57"/>
      <c r="AK449" s="58">
        <f t="shared" si="109"/>
        <v>62217.919999999998</v>
      </c>
      <c r="AL449" s="59" t="s">
        <v>1679</v>
      </c>
      <c r="AM449" s="56">
        <f t="shared" si="110"/>
        <v>62217.919999999998</v>
      </c>
      <c r="AN449" s="56">
        <f t="shared" si="111"/>
        <v>0</v>
      </c>
    </row>
    <row r="450" spans="1:40" ht="38.25" x14ac:dyDescent="0.2">
      <c r="A450" s="45" t="s">
        <v>1389</v>
      </c>
      <c r="B450" s="44" t="s">
        <v>369</v>
      </c>
      <c r="C450" s="46" t="s">
        <v>6</v>
      </c>
      <c r="D450" s="205" t="s">
        <v>1390</v>
      </c>
      <c r="E450" s="48">
        <v>3363800</v>
      </c>
      <c r="F450" s="50">
        <v>0</v>
      </c>
      <c r="G450" s="50">
        <v>0</v>
      </c>
      <c r="H450" s="50">
        <f t="shared" si="102"/>
        <v>0</v>
      </c>
      <c r="I450" s="50">
        <v>0</v>
      </c>
      <c r="J450" s="50">
        <v>0</v>
      </c>
      <c r="K450" s="51">
        <f t="shared" si="96"/>
        <v>0</v>
      </c>
      <c r="L450" s="52"/>
      <c r="M450" s="49">
        <f t="shared" si="97"/>
        <v>3363800</v>
      </c>
      <c r="N450" s="53">
        <v>0</v>
      </c>
      <c r="O450" s="47">
        <f t="shared" si="98"/>
        <v>0</v>
      </c>
      <c r="P450" s="47">
        <v>642995</v>
      </c>
      <c r="Q450" s="53">
        <v>0</v>
      </c>
      <c r="R450" s="47">
        <f t="shared" si="103"/>
        <v>0</v>
      </c>
      <c r="S450" s="47">
        <v>0</v>
      </c>
      <c r="T450" s="47">
        <f t="shared" si="104"/>
        <v>0</v>
      </c>
      <c r="U450" s="47">
        <v>0</v>
      </c>
      <c r="V450" s="54">
        <f t="shared" si="105"/>
        <v>0</v>
      </c>
      <c r="W450" s="52"/>
      <c r="X450" s="49">
        <f t="shared" si="99"/>
        <v>3363800</v>
      </c>
      <c r="Y450" s="55">
        <v>0</v>
      </c>
      <c r="Z450" s="56">
        <f t="shared" si="100"/>
        <v>3363800</v>
      </c>
      <c r="AA450" s="53">
        <v>0</v>
      </c>
      <c r="AB450" s="49">
        <f t="shared" si="101"/>
        <v>0</v>
      </c>
      <c r="AC450" s="49">
        <v>642995</v>
      </c>
      <c r="AD450" s="189">
        <v>0</v>
      </c>
      <c r="AE450" s="49">
        <f t="shared" si="106"/>
        <v>0</v>
      </c>
      <c r="AF450" s="47">
        <v>0</v>
      </c>
      <c r="AG450" s="47">
        <f t="shared" si="107"/>
        <v>0</v>
      </c>
      <c r="AH450" s="49">
        <v>0</v>
      </c>
      <c r="AI450" s="54">
        <f t="shared" si="108"/>
        <v>0</v>
      </c>
      <c r="AJ450" s="57"/>
      <c r="AK450" s="58">
        <f t="shared" si="109"/>
        <v>0</v>
      </c>
      <c r="AL450" s="59" t="s">
        <v>1573</v>
      </c>
      <c r="AM450" s="56">
        <f t="shared" si="110"/>
        <v>0</v>
      </c>
      <c r="AN450" s="56">
        <f t="shared" si="111"/>
        <v>0</v>
      </c>
    </row>
    <row r="451" spans="1:40" ht="38.25" x14ac:dyDescent="0.2">
      <c r="A451" s="45" t="s">
        <v>1391</v>
      </c>
      <c r="B451" s="44" t="s">
        <v>635</v>
      </c>
      <c r="C451" s="46" t="s">
        <v>6</v>
      </c>
      <c r="D451" s="205" t="s">
        <v>1392</v>
      </c>
      <c r="E451" s="48">
        <v>2298275</v>
      </c>
      <c r="F451" s="50">
        <v>0</v>
      </c>
      <c r="G451" s="50">
        <v>0</v>
      </c>
      <c r="H451" s="50">
        <f t="shared" si="102"/>
        <v>0</v>
      </c>
      <c r="I451" s="50">
        <v>0</v>
      </c>
      <c r="J451" s="50">
        <v>0</v>
      </c>
      <c r="K451" s="51">
        <f t="shared" si="96"/>
        <v>0</v>
      </c>
      <c r="L451" s="52"/>
      <c r="M451" s="49">
        <f t="shared" si="97"/>
        <v>2298275</v>
      </c>
      <c r="N451" s="53">
        <v>0.75</v>
      </c>
      <c r="O451" s="47">
        <f t="shared" si="98"/>
        <v>1723.71</v>
      </c>
      <c r="P451" s="47">
        <v>2229375</v>
      </c>
      <c r="Q451" s="53">
        <v>0.75</v>
      </c>
      <c r="R451" s="47">
        <f t="shared" si="103"/>
        <v>1672.03</v>
      </c>
      <c r="S451" s="47">
        <v>1450.63</v>
      </c>
      <c r="T451" s="47">
        <f t="shared" si="104"/>
        <v>1672.03</v>
      </c>
      <c r="U451" s="47">
        <v>0</v>
      </c>
      <c r="V451" s="54">
        <f t="shared" si="105"/>
        <v>3395.74</v>
      </c>
      <c r="W451" s="52"/>
      <c r="X451" s="49">
        <f t="shared" si="99"/>
        <v>2298275</v>
      </c>
      <c r="Y451" s="55">
        <v>0</v>
      </c>
      <c r="Z451" s="56">
        <f t="shared" si="100"/>
        <v>2298275</v>
      </c>
      <c r="AA451" s="53">
        <v>0</v>
      </c>
      <c r="AB451" s="49">
        <f t="shared" si="101"/>
        <v>0</v>
      </c>
      <c r="AC451" s="49">
        <v>2229375</v>
      </c>
      <c r="AD451" s="189">
        <v>0</v>
      </c>
      <c r="AE451" s="49">
        <f t="shared" si="106"/>
        <v>0</v>
      </c>
      <c r="AF451" s="47">
        <v>0</v>
      </c>
      <c r="AG451" s="47">
        <f t="shared" si="107"/>
        <v>0</v>
      </c>
      <c r="AH451" s="49">
        <v>0</v>
      </c>
      <c r="AI451" s="54">
        <f t="shared" si="108"/>
        <v>0</v>
      </c>
      <c r="AJ451" s="57"/>
      <c r="AK451" s="58">
        <f t="shared" si="109"/>
        <v>3395.74</v>
      </c>
      <c r="AL451" s="59" t="s">
        <v>1679</v>
      </c>
      <c r="AM451" s="56">
        <f t="shared" si="110"/>
        <v>3395.74</v>
      </c>
      <c r="AN451" s="56">
        <f t="shared" si="111"/>
        <v>0</v>
      </c>
    </row>
    <row r="452" spans="1:40" ht="25.5" x14ac:dyDescent="0.2">
      <c r="A452" s="45" t="s">
        <v>1393</v>
      </c>
      <c r="B452" s="44" t="s">
        <v>300</v>
      </c>
      <c r="C452" s="46" t="s">
        <v>6</v>
      </c>
      <c r="D452" s="205" t="s">
        <v>1394</v>
      </c>
      <c r="E452" s="48">
        <v>51503079</v>
      </c>
      <c r="F452" s="50">
        <v>1.994</v>
      </c>
      <c r="G452" s="50">
        <v>0</v>
      </c>
      <c r="H452" s="50">
        <f t="shared" si="102"/>
        <v>1.994</v>
      </c>
      <c r="I452" s="50">
        <v>2.1259999999999999</v>
      </c>
      <c r="J452" s="50">
        <v>4.12</v>
      </c>
      <c r="K452" s="51">
        <f t="shared" si="96"/>
        <v>102697.14</v>
      </c>
      <c r="L452" s="52"/>
      <c r="M452" s="49">
        <f t="shared" si="97"/>
        <v>51503079</v>
      </c>
      <c r="N452" s="53">
        <v>0</v>
      </c>
      <c r="O452" s="47">
        <f t="shared" si="98"/>
        <v>0</v>
      </c>
      <c r="P452" s="47">
        <v>-563781</v>
      </c>
      <c r="Q452" s="53">
        <v>0</v>
      </c>
      <c r="R452" s="47">
        <f t="shared" si="103"/>
        <v>0</v>
      </c>
      <c r="S452" s="47">
        <v>0</v>
      </c>
      <c r="T452" s="47">
        <f t="shared" si="104"/>
        <v>0</v>
      </c>
      <c r="U452" s="47">
        <v>0</v>
      </c>
      <c r="V452" s="54">
        <f t="shared" si="105"/>
        <v>0</v>
      </c>
      <c r="W452" s="52"/>
      <c r="X452" s="49">
        <f t="shared" si="99"/>
        <v>51503079</v>
      </c>
      <c r="Y452" s="55">
        <v>305875</v>
      </c>
      <c r="Z452" s="56">
        <f t="shared" si="100"/>
        <v>51197204</v>
      </c>
      <c r="AA452" s="53">
        <v>0</v>
      </c>
      <c r="AB452" s="49">
        <f t="shared" si="101"/>
        <v>0</v>
      </c>
      <c r="AC452" s="49">
        <v>-563781</v>
      </c>
      <c r="AD452" s="189">
        <v>0</v>
      </c>
      <c r="AE452" s="49">
        <f t="shared" si="106"/>
        <v>0</v>
      </c>
      <c r="AF452" s="47">
        <v>0</v>
      </c>
      <c r="AG452" s="47">
        <f t="shared" si="107"/>
        <v>0</v>
      </c>
      <c r="AH452" s="49">
        <v>0</v>
      </c>
      <c r="AI452" s="54">
        <f t="shared" si="108"/>
        <v>0</v>
      </c>
      <c r="AJ452" s="57"/>
      <c r="AK452" s="58">
        <f t="shared" si="109"/>
        <v>102697.14</v>
      </c>
      <c r="AL452" s="59" t="s">
        <v>1679</v>
      </c>
      <c r="AM452" s="56">
        <f t="shared" si="110"/>
        <v>102697.14</v>
      </c>
      <c r="AN452" s="56">
        <f t="shared" si="111"/>
        <v>0</v>
      </c>
    </row>
    <row r="453" spans="1:40" ht="25.5" x14ac:dyDescent="0.2">
      <c r="A453" s="45" t="s">
        <v>1395</v>
      </c>
      <c r="B453" s="44" t="s">
        <v>336</v>
      </c>
      <c r="C453" s="46" t="s">
        <v>6</v>
      </c>
      <c r="D453" s="205" t="s">
        <v>1396</v>
      </c>
      <c r="E453" s="48">
        <v>74562850</v>
      </c>
      <c r="F453" s="50">
        <v>4.92</v>
      </c>
      <c r="G453" s="50">
        <v>1.88</v>
      </c>
      <c r="H453" s="50">
        <f t="shared" si="102"/>
        <v>6.8</v>
      </c>
      <c r="I453" s="50">
        <v>0</v>
      </c>
      <c r="J453" s="50">
        <v>6.8</v>
      </c>
      <c r="K453" s="51">
        <f t="shared" si="96"/>
        <v>507027.38</v>
      </c>
      <c r="L453" s="52"/>
      <c r="M453" s="49">
        <f t="shared" si="97"/>
        <v>74562850</v>
      </c>
      <c r="N453" s="53">
        <v>0.73729999999999996</v>
      </c>
      <c r="O453" s="47">
        <f t="shared" si="98"/>
        <v>54975.19</v>
      </c>
      <c r="P453" s="47">
        <v>-19338748</v>
      </c>
      <c r="Q453" s="53">
        <v>0.74219999999999997</v>
      </c>
      <c r="R453" s="47">
        <f t="shared" si="103"/>
        <v>-14353.22</v>
      </c>
      <c r="S453" s="47">
        <v>54903.13</v>
      </c>
      <c r="T453" s="47">
        <f t="shared" si="104"/>
        <v>-14353.22</v>
      </c>
      <c r="U453" s="47">
        <v>192.21</v>
      </c>
      <c r="V453" s="54">
        <f t="shared" si="105"/>
        <v>40429.760000000002</v>
      </c>
      <c r="W453" s="52"/>
      <c r="X453" s="49">
        <f t="shared" si="99"/>
        <v>74562850</v>
      </c>
      <c r="Y453" s="55">
        <v>-6400</v>
      </c>
      <c r="Z453" s="56">
        <f t="shared" si="100"/>
        <v>74569250</v>
      </c>
      <c r="AA453" s="53">
        <v>0</v>
      </c>
      <c r="AB453" s="49">
        <f t="shared" si="101"/>
        <v>0</v>
      </c>
      <c r="AC453" s="49">
        <v>-19338748</v>
      </c>
      <c r="AD453" s="189">
        <v>0</v>
      </c>
      <c r="AE453" s="49">
        <f t="shared" si="106"/>
        <v>0</v>
      </c>
      <c r="AF453" s="47">
        <v>0</v>
      </c>
      <c r="AG453" s="47">
        <f t="shared" si="107"/>
        <v>0</v>
      </c>
      <c r="AH453" s="49">
        <v>0</v>
      </c>
      <c r="AI453" s="54">
        <f t="shared" si="108"/>
        <v>0</v>
      </c>
      <c r="AJ453" s="57"/>
      <c r="AK453" s="58">
        <f t="shared" si="109"/>
        <v>547457.14</v>
      </c>
      <c r="AL453" s="59" t="s">
        <v>1679</v>
      </c>
      <c r="AM453" s="56">
        <f t="shared" si="110"/>
        <v>547457.14</v>
      </c>
      <c r="AN453" s="56">
        <f t="shared" si="111"/>
        <v>0</v>
      </c>
    </row>
    <row r="454" spans="1:40" x14ac:dyDescent="0.2">
      <c r="A454" s="45" t="s">
        <v>1397</v>
      </c>
      <c r="B454" s="44" t="s">
        <v>35</v>
      </c>
      <c r="C454" s="46" t="s">
        <v>6</v>
      </c>
      <c r="D454" s="205" t="s">
        <v>34</v>
      </c>
      <c r="E454" s="48">
        <v>10853997</v>
      </c>
      <c r="F454" s="50">
        <v>9.1</v>
      </c>
      <c r="G454" s="50">
        <v>0</v>
      </c>
      <c r="H454" s="50">
        <f t="shared" si="102"/>
        <v>9.1</v>
      </c>
      <c r="I454" s="50">
        <v>2.9</v>
      </c>
      <c r="J454" s="50">
        <v>12</v>
      </c>
      <c r="K454" s="51">
        <f t="shared" ref="K454:K517" si="112">MAX(ROUND(E454*H454/1000,2),0)</f>
        <v>98771.37</v>
      </c>
      <c r="L454" s="52"/>
      <c r="M454" s="49">
        <f t="shared" ref="M454:M517" si="113">E454</f>
        <v>10853997</v>
      </c>
      <c r="N454" s="53">
        <v>0</v>
      </c>
      <c r="O454" s="47">
        <f t="shared" ref="O454:O517" si="114">ROUND(M454*N454/1000,2)</f>
        <v>0</v>
      </c>
      <c r="P454" s="47">
        <v>263897</v>
      </c>
      <c r="Q454" s="53">
        <v>0</v>
      </c>
      <c r="R454" s="47">
        <f t="shared" si="103"/>
        <v>0</v>
      </c>
      <c r="S454" s="47">
        <v>0</v>
      </c>
      <c r="T454" s="47">
        <f t="shared" si="104"/>
        <v>0</v>
      </c>
      <c r="U454" s="47">
        <v>0</v>
      </c>
      <c r="V454" s="54">
        <f t="shared" si="105"/>
        <v>0</v>
      </c>
      <c r="W454" s="52"/>
      <c r="X454" s="49">
        <f t="shared" ref="X454:X517" si="115">E454</f>
        <v>10853997</v>
      </c>
      <c r="Y454" s="55">
        <v>7863862.5</v>
      </c>
      <c r="Z454" s="56">
        <f t="shared" ref="Z454:Z517" si="116">X454-Y454</f>
        <v>2990134.5</v>
      </c>
      <c r="AA454" s="53">
        <v>0</v>
      </c>
      <c r="AB454" s="49">
        <f t="shared" ref="AB454:AB517" si="117">ROUND(Z454*AA454/1000,2)</f>
        <v>0</v>
      </c>
      <c r="AC454" s="49">
        <v>0</v>
      </c>
      <c r="AD454" s="189">
        <v>0</v>
      </c>
      <c r="AE454" s="49">
        <f t="shared" si="106"/>
        <v>0</v>
      </c>
      <c r="AF454" s="47">
        <v>0</v>
      </c>
      <c r="AG454" s="47">
        <f t="shared" si="107"/>
        <v>0</v>
      </c>
      <c r="AH454" s="49">
        <v>0</v>
      </c>
      <c r="AI454" s="54">
        <f t="shared" si="108"/>
        <v>0</v>
      </c>
      <c r="AJ454" s="57"/>
      <c r="AK454" s="58">
        <f t="shared" si="109"/>
        <v>98771.37</v>
      </c>
      <c r="AL454" s="59" t="s">
        <v>1679</v>
      </c>
      <c r="AM454" s="56">
        <f t="shared" si="110"/>
        <v>98771.37</v>
      </c>
      <c r="AN454" s="56">
        <f t="shared" si="111"/>
        <v>0</v>
      </c>
    </row>
    <row r="455" spans="1:40" x14ac:dyDescent="0.2">
      <c r="A455" s="45" t="s">
        <v>1398</v>
      </c>
      <c r="B455" s="44" t="s">
        <v>660</v>
      </c>
      <c r="C455" s="46" t="s">
        <v>6</v>
      </c>
      <c r="D455" s="205" t="s">
        <v>34</v>
      </c>
      <c r="E455" s="48">
        <v>72859373</v>
      </c>
      <c r="F455" s="50">
        <v>5.3650000000000002</v>
      </c>
      <c r="G455" s="50">
        <v>0.65</v>
      </c>
      <c r="H455" s="50">
        <f t="shared" ref="H455:H518" si="118">F455+G455</f>
        <v>6.0150000000000006</v>
      </c>
      <c r="I455" s="50">
        <v>1.7350000000000001</v>
      </c>
      <c r="J455" s="50">
        <v>7.7500000000000009</v>
      </c>
      <c r="K455" s="51">
        <f t="shared" si="112"/>
        <v>438249.13</v>
      </c>
      <c r="L455" s="52"/>
      <c r="M455" s="49">
        <f t="shared" si="113"/>
        <v>72859373</v>
      </c>
      <c r="N455" s="53">
        <v>0.2979</v>
      </c>
      <c r="O455" s="47">
        <f t="shared" si="114"/>
        <v>21704.81</v>
      </c>
      <c r="P455" s="47">
        <v>-197720</v>
      </c>
      <c r="Q455" s="53">
        <v>0.29970000000000002</v>
      </c>
      <c r="R455" s="47">
        <f t="shared" ref="R455:R518" si="119">ROUND(P455*Q455/1000,2)</f>
        <v>-59.26</v>
      </c>
      <c r="S455" s="47">
        <v>19129.45</v>
      </c>
      <c r="T455" s="47">
        <f t="shared" ref="T455:T518" si="120">IF(-R455&gt;0,MAX(R455,-S455),R455)</f>
        <v>-59.26</v>
      </c>
      <c r="U455" s="47">
        <v>0</v>
      </c>
      <c r="V455" s="54">
        <f t="shared" ref="V455:V518" si="121">MAX(ROUND(O455+T455-U455,2),0)</f>
        <v>21645.55</v>
      </c>
      <c r="W455" s="52"/>
      <c r="X455" s="49">
        <f t="shared" si="115"/>
        <v>72859373</v>
      </c>
      <c r="Y455" s="55">
        <v>6657900</v>
      </c>
      <c r="Z455" s="56">
        <f t="shared" si="116"/>
        <v>66201473</v>
      </c>
      <c r="AA455" s="53">
        <v>0</v>
      </c>
      <c r="AB455" s="49">
        <f t="shared" si="117"/>
        <v>0</v>
      </c>
      <c r="AC455" s="49">
        <v>-197720</v>
      </c>
      <c r="AD455" s="189">
        <v>0</v>
      </c>
      <c r="AE455" s="49">
        <f t="shared" ref="AE455:AE518" si="122">ROUND(AC455*AD455/1000,2)</f>
        <v>0</v>
      </c>
      <c r="AF455" s="47">
        <v>0</v>
      </c>
      <c r="AG455" s="47">
        <f t="shared" ref="AG455:AG518" si="123">IF(-AE455&gt;0,MAX(AE455,-AF455),AE455)</f>
        <v>0</v>
      </c>
      <c r="AH455" s="49">
        <v>0</v>
      </c>
      <c r="AI455" s="54">
        <f t="shared" ref="AI455:AI518" si="124">MAX(ROUND(AB455+AG455-AH455,2),0)</f>
        <v>0</v>
      </c>
      <c r="AJ455" s="57"/>
      <c r="AK455" s="58">
        <f t="shared" ref="AK455:AK518" si="125">AI455+V455+K455</f>
        <v>459894.68</v>
      </c>
      <c r="AL455" s="59" t="s">
        <v>1679</v>
      </c>
      <c r="AM455" s="56">
        <f t="shared" ref="AM455:AM518" si="126">IF($AL455="Summer", $AK455, 0)</f>
        <v>459894.68</v>
      </c>
      <c r="AN455" s="56">
        <f t="shared" ref="AN455:AN518" si="127">IF($AL455="Winter", $AK455, 0)</f>
        <v>0</v>
      </c>
    </row>
    <row r="456" spans="1:40" ht="25.5" x14ac:dyDescent="0.2">
      <c r="A456" s="45" t="s">
        <v>1399</v>
      </c>
      <c r="B456" s="44" t="s">
        <v>210</v>
      </c>
      <c r="C456" s="46" t="s">
        <v>6</v>
      </c>
      <c r="D456" s="205" t="s">
        <v>1394</v>
      </c>
      <c r="E456" s="48">
        <v>13813568</v>
      </c>
      <c r="F456" s="50">
        <v>0</v>
      </c>
      <c r="G456" s="50">
        <v>8.99</v>
      </c>
      <c r="H456" s="50">
        <f t="shared" si="118"/>
        <v>8.99</v>
      </c>
      <c r="I456" s="50">
        <v>0</v>
      </c>
      <c r="J456" s="50">
        <v>8.99</v>
      </c>
      <c r="K456" s="51">
        <f t="shared" si="112"/>
        <v>124183.98</v>
      </c>
      <c r="L456" s="52"/>
      <c r="M456" s="49">
        <f t="shared" si="113"/>
        <v>13813568</v>
      </c>
      <c r="N456" s="53">
        <v>0</v>
      </c>
      <c r="O456" s="47">
        <f t="shared" si="114"/>
        <v>0</v>
      </c>
      <c r="P456" s="47">
        <v>55500</v>
      </c>
      <c r="Q456" s="53">
        <v>0</v>
      </c>
      <c r="R456" s="47">
        <f t="shared" si="119"/>
        <v>0</v>
      </c>
      <c r="S456" s="47">
        <v>0</v>
      </c>
      <c r="T456" s="47">
        <f t="shared" si="120"/>
        <v>0</v>
      </c>
      <c r="U456" s="47">
        <v>0</v>
      </c>
      <c r="V456" s="54">
        <f t="shared" si="121"/>
        <v>0</v>
      </c>
      <c r="W456" s="52"/>
      <c r="X456" s="49">
        <f t="shared" si="115"/>
        <v>13813568</v>
      </c>
      <c r="Y456" s="55">
        <v>894200</v>
      </c>
      <c r="Z456" s="56">
        <f t="shared" si="116"/>
        <v>12919368</v>
      </c>
      <c r="AA456" s="53">
        <v>0</v>
      </c>
      <c r="AB456" s="49">
        <f t="shared" si="117"/>
        <v>0</v>
      </c>
      <c r="AC456" s="49">
        <v>55500</v>
      </c>
      <c r="AD456" s="189">
        <v>0</v>
      </c>
      <c r="AE456" s="49">
        <f t="shared" si="122"/>
        <v>0</v>
      </c>
      <c r="AF456" s="47">
        <v>0</v>
      </c>
      <c r="AG456" s="47">
        <f t="shared" si="123"/>
        <v>0</v>
      </c>
      <c r="AH456" s="49">
        <v>0</v>
      </c>
      <c r="AI456" s="54">
        <f t="shared" si="124"/>
        <v>0</v>
      </c>
      <c r="AJ456" s="57"/>
      <c r="AK456" s="58">
        <f t="shared" si="125"/>
        <v>124183.98</v>
      </c>
      <c r="AL456" s="59" t="s">
        <v>1680</v>
      </c>
      <c r="AM456" s="56">
        <f t="shared" si="126"/>
        <v>0</v>
      </c>
      <c r="AN456" s="56">
        <f t="shared" si="127"/>
        <v>124183.98</v>
      </c>
    </row>
    <row r="457" spans="1:40" x14ac:dyDescent="0.2">
      <c r="A457" s="45" t="s">
        <v>1400</v>
      </c>
      <c r="B457" s="44" t="s">
        <v>368</v>
      </c>
      <c r="C457" s="46" t="s">
        <v>6</v>
      </c>
      <c r="D457" s="205" t="s">
        <v>34</v>
      </c>
      <c r="E457" s="48">
        <v>-847335</v>
      </c>
      <c r="F457" s="50">
        <v>0</v>
      </c>
      <c r="G457" s="50">
        <v>0</v>
      </c>
      <c r="H457" s="50">
        <f t="shared" si="118"/>
        <v>0</v>
      </c>
      <c r="I457" s="50">
        <v>0</v>
      </c>
      <c r="J457" s="50">
        <v>0</v>
      </c>
      <c r="K457" s="51">
        <f t="shared" si="112"/>
        <v>0</v>
      </c>
      <c r="L457" s="52"/>
      <c r="M457" s="49">
        <f t="shared" si="113"/>
        <v>-847335</v>
      </c>
      <c r="N457" s="53">
        <v>0</v>
      </c>
      <c r="O457" s="47">
        <f t="shared" si="114"/>
        <v>0</v>
      </c>
      <c r="P457" s="47">
        <v>-451685</v>
      </c>
      <c r="Q457" s="53">
        <v>0</v>
      </c>
      <c r="R457" s="47">
        <f t="shared" si="119"/>
        <v>0</v>
      </c>
      <c r="S457" s="47">
        <v>0</v>
      </c>
      <c r="T457" s="47">
        <f t="shared" si="120"/>
        <v>0</v>
      </c>
      <c r="U457" s="47">
        <v>0</v>
      </c>
      <c r="V457" s="54">
        <f t="shared" si="121"/>
        <v>0</v>
      </c>
      <c r="W457" s="52"/>
      <c r="X457" s="49">
        <f t="shared" si="115"/>
        <v>-847335</v>
      </c>
      <c r="Y457" s="55">
        <v>0</v>
      </c>
      <c r="Z457" s="56">
        <f t="shared" si="116"/>
        <v>-847335</v>
      </c>
      <c r="AA457" s="53">
        <v>0</v>
      </c>
      <c r="AB457" s="49">
        <f t="shared" si="117"/>
        <v>0</v>
      </c>
      <c r="AC457" s="49">
        <v>-451685</v>
      </c>
      <c r="AD457" s="189">
        <v>0</v>
      </c>
      <c r="AE457" s="49">
        <f t="shared" si="122"/>
        <v>0</v>
      </c>
      <c r="AF457" s="47">
        <v>0</v>
      </c>
      <c r="AG457" s="47">
        <f t="shared" si="123"/>
        <v>0</v>
      </c>
      <c r="AH457" s="49">
        <v>0</v>
      </c>
      <c r="AI457" s="54">
        <f t="shared" si="124"/>
        <v>0</v>
      </c>
      <c r="AJ457" s="57"/>
      <c r="AK457" s="58">
        <f t="shared" si="125"/>
        <v>0</v>
      </c>
      <c r="AL457" s="59" t="s">
        <v>1573</v>
      </c>
      <c r="AM457" s="56">
        <f t="shared" si="126"/>
        <v>0</v>
      </c>
      <c r="AN457" s="56">
        <f t="shared" si="127"/>
        <v>0</v>
      </c>
    </row>
    <row r="458" spans="1:40" ht="25.5" x14ac:dyDescent="0.2">
      <c r="A458" s="45" t="s">
        <v>1401</v>
      </c>
      <c r="B458" s="44" t="s">
        <v>346</v>
      </c>
      <c r="C458" s="46" t="s">
        <v>6</v>
      </c>
      <c r="D458" s="205" t="s">
        <v>1396</v>
      </c>
      <c r="E458" s="48">
        <v>7995250</v>
      </c>
      <c r="F458" s="50">
        <v>3.55</v>
      </c>
      <c r="G458" s="50">
        <v>2.75</v>
      </c>
      <c r="H458" s="50">
        <f t="shared" si="118"/>
        <v>6.3</v>
      </c>
      <c r="I458" s="50">
        <v>0.7</v>
      </c>
      <c r="J458" s="50">
        <v>7</v>
      </c>
      <c r="K458" s="51">
        <f t="shared" si="112"/>
        <v>50370.080000000002</v>
      </c>
      <c r="L458" s="52"/>
      <c r="M458" s="49">
        <f t="shared" si="113"/>
        <v>7995250</v>
      </c>
      <c r="N458" s="53">
        <v>0.98829999999999996</v>
      </c>
      <c r="O458" s="47">
        <f t="shared" si="114"/>
        <v>7901.71</v>
      </c>
      <c r="P458" s="47">
        <v>-48400</v>
      </c>
      <c r="Q458" s="53">
        <v>0.99829999999999997</v>
      </c>
      <c r="R458" s="47">
        <f t="shared" si="119"/>
        <v>-48.32</v>
      </c>
      <c r="S458" s="47">
        <v>10130.9</v>
      </c>
      <c r="T458" s="47">
        <f t="shared" si="120"/>
        <v>-48.32</v>
      </c>
      <c r="U458" s="47">
        <v>0</v>
      </c>
      <c r="V458" s="54">
        <f t="shared" si="121"/>
        <v>7853.39</v>
      </c>
      <c r="W458" s="52"/>
      <c r="X458" s="49">
        <f t="shared" si="115"/>
        <v>7995250</v>
      </c>
      <c r="Y458" s="55">
        <v>287600</v>
      </c>
      <c r="Z458" s="56">
        <f t="shared" si="116"/>
        <v>7707650</v>
      </c>
      <c r="AA458" s="53">
        <v>0</v>
      </c>
      <c r="AB458" s="49">
        <f t="shared" si="117"/>
        <v>0</v>
      </c>
      <c r="AC458" s="49">
        <v>-48400</v>
      </c>
      <c r="AD458" s="189">
        <v>0</v>
      </c>
      <c r="AE458" s="49">
        <f t="shared" si="122"/>
        <v>0</v>
      </c>
      <c r="AF458" s="47">
        <v>0</v>
      </c>
      <c r="AG458" s="47">
        <f t="shared" si="123"/>
        <v>0</v>
      </c>
      <c r="AH458" s="49">
        <v>0</v>
      </c>
      <c r="AI458" s="54">
        <f t="shared" si="124"/>
        <v>0</v>
      </c>
      <c r="AJ458" s="57"/>
      <c r="AK458" s="58">
        <f t="shared" si="125"/>
        <v>58223.47</v>
      </c>
      <c r="AL458" s="59" t="s">
        <v>1679</v>
      </c>
      <c r="AM458" s="56">
        <f t="shared" si="126"/>
        <v>58223.47</v>
      </c>
      <c r="AN458" s="56">
        <f t="shared" si="127"/>
        <v>0</v>
      </c>
    </row>
    <row r="459" spans="1:40" x14ac:dyDescent="0.2">
      <c r="A459" s="45" t="s">
        <v>1402</v>
      </c>
      <c r="B459" s="44" t="s">
        <v>596</v>
      </c>
      <c r="C459" s="46" t="s">
        <v>6</v>
      </c>
      <c r="D459" s="205" t="s">
        <v>34</v>
      </c>
      <c r="E459" s="48">
        <v>26513613</v>
      </c>
      <c r="F459" s="50">
        <v>0</v>
      </c>
      <c r="G459" s="50">
        <v>0.88</v>
      </c>
      <c r="H459" s="50">
        <f t="shared" si="118"/>
        <v>0.88</v>
      </c>
      <c r="I459" s="50">
        <v>6.12</v>
      </c>
      <c r="J459" s="50">
        <v>7</v>
      </c>
      <c r="K459" s="51">
        <f t="shared" si="112"/>
        <v>23331.98</v>
      </c>
      <c r="L459" s="52"/>
      <c r="M459" s="49">
        <f t="shared" si="113"/>
        <v>26513613</v>
      </c>
      <c r="N459" s="53">
        <v>0</v>
      </c>
      <c r="O459" s="47">
        <f t="shared" si="114"/>
        <v>0</v>
      </c>
      <c r="P459" s="47">
        <v>1071000</v>
      </c>
      <c r="Q459" s="53">
        <v>0</v>
      </c>
      <c r="R459" s="47">
        <f t="shared" si="119"/>
        <v>0</v>
      </c>
      <c r="S459" s="47">
        <v>0</v>
      </c>
      <c r="T459" s="47">
        <f t="shared" si="120"/>
        <v>0</v>
      </c>
      <c r="U459" s="47">
        <v>0</v>
      </c>
      <c r="V459" s="54">
        <f t="shared" si="121"/>
        <v>0</v>
      </c>
      <c r="W459" s="52"/>
      <c r="X459" s="49">
        <f t="shared" si="115"/>
        <v>26513613</v>
      </c>
      <c r="Y459" s="55">
        <v>262800</v>
      </c>
      <c r="Z459" s="56">
        <f t="shared" si="116"/>
        <v>26250813</v>
      </c>
      <c r="AA459" s="53">
        <v>0</v>
      </c>
      <c r="AB459" s="49">
        <f t="shared" si="117"/>
        <v>0</v>
      </c>
      <c r="AC459" s="49">
        <v>1071000</v>
      </c>
      <c r="AD459" s="189">
        <v>0</v>
      </c>
      <c r="AE459" s="49">
        <f t="shared" si="122"/>
        <v>0</v>
      </c>
      <c r="AF459" s="47">
        <v>0</v>
      </c>
      <c r="AG459" s="47">
        <f t="shared" si="123"/>
        <v>0</v>
      </c>
      <c r="AH459" s="49">
        <v>0</v>
      </c>
      <c r="AI459" s="54">
        <f t="shared" si="124"/>
        <v>0</v>
      </c>
      <c r="AJ459" s="57"/>
      <c r="AK459" s="58">
        <f t="shared" si="125"/>
        <v>23331.98</v>
      </c>
      <c r="AL459" s="59" t="s">
        <v>1679</v>
      </c>
      <c r="AM459" s="56">
        <f t="shared" si="126"/>
        <v>23331.98</v>
      </c>
      <c r="AN459" s="56">
        <f t="shared" si="127"/>
        <v>0</v>
      </c>
    </row>
    <row r="460" spans="1:40" ht="25.5" x14ac:dyDescent="0.2">
      <c r="A460" s="45" t="s">
        <v>1403</v>
      </c>
      <c r="B460" s="44" t="s">
        <v>681</v>
      </c>
      <c r="C460" s="46" t="s">
        <v>6</v>
      </c>
      <c r="D460" s="205" t="s">
        <v>1396</v>
      </c>
      <c r="E460" s="48">
        <v>109610773</v>
      </c>
      <c r="F460" s="50">
        <v>3.68</v>
      </c>
      <c r="G460" s="50">
        <v>2</v>
      </c>
      <c r="H460" s="50">
        <f t="shared" si="118"/>
        <v>5.68</v>
      </c>
      <c r="I460" s="50">
        <v>1.67</v>
      </c>
      <c r="J460" s="50">
        <v>7.35</v>
      </c>
      <c r="K460" s="51">
        <f t="shared" si="112"/>
        <v>622589.18999999994</v>
      </c>
      <c r="L460" s="52"/>
      <c r="M460" s="49">
        <f t="shared" si="113"/>
        <v>109610773</v>
      </c>
      <c r="N460" s="53">
        <v>1</v>
      </c>
      <c r="O460" s="47">
        <f t="shared" si="114"/>
        <v>109610.77</v>
      </c>
      <c r="P460" s="47">
        <v>-34945487</v>
      </c>
      <c r="Q460" s="53">
        <v>1</v>
      </c>
      <c r="R460" s="47">
        <f t="shared" si="119"/>
        <v>-34945.49</v>
      </c>
      <c r="S460" s="47">
        <v>34945.49</v>
      </c>
      <c r="T460" s="47">
        <f t="shared" si="120"/>
        <v>-34945.49</v>
      </c>
      <c r="U460" s="47">
        <v>0</v>
      </c>
      <c r="V460" s="54">
        <f t="shared" si="121"/>
        <v>74665.279999999999</v>
      </c>
      <c r="W460" s="52"/>
      <c r="X460" s="49">
        <f t="shared" si="115"/>
        <v>109610773</v>
      </c>
      <c r="Y460" s="55">
        <v>1852350</v>
      </c>
      <c r="Z460" s="56">
        <f t="shared" si="116"/>
        <v>107758423</v>
      </c>
      <c r="AA460" s="53">
        <v>0.4</v>
      </c>
      <c r="AB460" s="49">
        <f t="shared" si="117"/>
        <v>43103.37</v>
      </c>
      <c r="AC460" s="49">
        <v>-33415212</v>
      </c>
      <c r="AD460" s="189">
        <v>0.4</v>
      </c>
      <c r="AE460" s="49">
        <f t="shared" si="122"/>
        <v>-13366.08</v>
      </c>
      <c r="AF460" s="47">
        <v>13366.08</v>
      </c>
      <c r="AG460" s="47">
        <f t="shared" si="123"/>
        <v>-13366.08</v>
      </c>
      <c r="AH460" s="49">
        <v>0</v>
      </c>
      <c r="AI460" s="54">
        <f t="shared" si="124"/>
        <v>29737.29</v>
      </c>
      <c r="AJ460" s="57"/>
      <c r="AK460" s="58">
        <f t="shared" si="125"/>
        <v>726991.76</v>
      </c>
      <c r="AL460" s="59" t="s">
        <v>1679</v>
      </c>
      <c r="AM460" s="56">
        <f t="shared" si="126"/>
        <v>726991.76</v>
      </c>
      <c r="AN460" s="56">
        <f t="shared" si="127"/>
        <v>0</v>
      </c>
    </row>
    <row r="461" spans="1:40" ht="38.25" x14ac:dyDescent="0.2">
      <c r="A461" s="45" t="s">
        <v>1404</v>
      </c>
      <c r="B461" s="44" t="s">
        <v>509</v>
      </c>
      <c r="C461" s="46" t="s">
        <v>6</v>
      </c>
      <c r="D461" s="205" t="s">
        <v>1405</v>
      </c>
      <c r="E461" s="48">
        <v>562164</v>
      </c>
      <c r="F461" s="50">
        <v>1.89</v>
      </c>
      <c r="G461" s="50">
        <v>0</v>
      </c>
      <c r="H461" s="50">
        <f t="shared" si="118"/>
        <v>1.89</v>
      </c>
      <c r="I461" s="50">
        <v>0.31</v>
      </c>
      <c r="J461" s="50">
        <v>2.1999999999999997</v>
      </c>
      <c r="K461" s="51">
        <f t="shared" si="112"/>
        <v>1062.49</v>
      </c>
      <c r="L461" s="52"/>
      <c r="M461" s="49">
        <f t="shared" si="113"/>
        <v>562164</v>
      </c>
      <c r="N461" s="53">
        <v>0</v>
      </c>
      <c r="O461" s="47">
        <f t="shared" si="114"/>
        <v>0</v>
      </c>
      <c r="P461" s="47">
        <v>8050</v>
      </c>
      <c r="Q461" s="53">
        <v>0</v>
      </c>
      <c r="R461" s="47">
        <f t="shared" si="119"/>
        <v>0</v>
      </c>
      <c r="S461" s="47">
        <v>0</v>
      </c>
      <c r="T461" s="47">
        <f t="shared" si="120"/>
        <v>0</v>
      </c>
      <c r="U461" s="47">
        <v>0</v>
      </c>
      <c r="V461" s="54">
        <f t="shared" si="121"/>
        <v>0</v>
      </c>
      <c r="W461" s="52"/>
      <c r="X461" s="49">
        <f t="shared" si="115"/>
        <v>562164</v>
      </c>
      <c r="Y461" s="55">
        <v>0</v>
      </c>
      <c r="Z461" s="56">
        <f t="shared" si="116"/>
        <v>562164</v>
      </c>
      <c r="AA461" s="53">
        <v>0</v>
      </c>
      <c r="AB461" s="49">
        <f t="shared" si="117"/>
        <v>0</v>
      </c>
      <c r="AC461" s="49">
        <v>8050</v>
      </c>
      <c r="AD461" s="189">
        <v>0</v>
      </c>
      <c r="AE461" s="49">
        <f t="shared" si="122"/>
        <v>0</v>
      </c>
      <c r="AF461" s="47">
        <v>0</v>
      </c>
      <c r="AG461" s="47">
        <f t="shared" si="123"/>
        <v>0</v>
      </c>
      <c r="AH461" s="49">
        <v>0</v>
      </c>
      <c r="AI461" s="54">
        <f t="shared" si="124"/>
        <v>0</v>
      </c>
      <c r="AJ461" s="57"/>
      <c r="AK461" s="58">
        <f t="shared" si="125"/>
        <v>1062.49</v>
      </c>
      <c r="AL461" s="59" t="s">
        <v>1680</v>
      </c>
      <c r="AM461" s="56">
        <f t="shared" si="126"/>
        <v>0</v>
      </c>
      <c r="AN461" s="56">
        <f t="shared" si="127"/>
        <v>1062.49</v>
      </c>
    </row>
    <row r="462" spans="1:40" s="60" customFormat="1" x14ac:dyDescent="0.2">
      <c r="A462" s="45" t="s">
        <v>1406</v>
      </c>
      <c r="B462" s="44" t="s">
        <v>546</v>
      </c>
      <c r="C462" s="46" t="s">
        <v>6</v>
      </c>
      <c r="D462" s="205" t="s">
        <v>43</v>
      </c>
      <c r="E462" s="48">
        <v>137363</v>
      </c>
      <c r="F462" s="50">
        <v>0</v>
      </c>
      <c r="G462" s="50">
        <v>0</v>
      </c>
      <c r="H462" s="50">
        <f t="shared" si="118"/>
        <v>0</v>
      </c>
      <c r="I462" s="50">
        <v>0</v>
      </c>
      <c r="J462" s="50">
        <v>0</v>
      </c>
      <c r="K462" s="51">
        <f t="shared" si="112"/>
        <v>0</v>
      </c>
      <c r="L462" s="52"/>
      <c r="M462" s="49">
        <f t="shared" si="113"/>
        <v>137363</v>
      </c>
      <c r="N462" s="53">
        <v>0.5</v>
      </c>
      <c r="O462" s="47">
        <f t="shared" si="114"/>
        <v>68.680000000000007</v>
      </c>
      <c r="P462" s="47">
        <v>-56126</v>
      </c>
      <c r="Q462" s="53">
        <v>0.5</v>
      </c>
      <c r="R462" s="47">
        <f t="shared" si="119"/>
        <v>-28.06</v>
      </c>
      <c r="S462" s="47">
        <v>587.26</v>
      </c>
      <c r="T462" s="47">
        <f t="shared" si="120"/>
        <v>-28.06</v>
      </c>
      <c r="U462" s="47">
        <v>0</v>
      </c>
      <c r="V462" s="54">
        <f t="shared" si="121"/>
        <v>40.619999999999997</v>
      </c>
      <c r="W462" s="52"/>
      <c r="X462" s="49">
        <f t="shared" si="115"/>
        <v>137363</v>
      </c>
      <c r="Y462" s="55">
        <v>0</v>
      </c>
      <c r="Z462" s="56">
        <f t="shared" si="116"/>
        <v>137363</v>
      </c>
      <c r="AA462" s="53">
        <v>0</v>
      </c>
      <c r="AB462" s="49">
        <f t="shared" si="117"/>
        <v>0</v>
      </c>
      <c r="AC462" s="49">
        <v>-56126</v>
      </c>
      <c r="AD462" s="189">
        <v>0</v>
      </c>
      <c r="AE462" s="49">
        <f t="shared" si="122"/>
        <v>0</v>
      </c>
      <c r="AF462" s="47">
        <v>0</v>
      </c>
      <c r="AG462" s="47">
        <f t="shared" si="123"/>
        <v>0</v>
      </c>
      <c r="AH462" s="49">
        <v>0</v>
      </c>
      <c r="AI462" s="54">
        <f t="shared" si="124"/>
        <v>0</v>
      </c>
      <c r="AJ462" s="57"/>
      <c r="AK462" s="58">
        <f t="shared" si="125"/>
        <v>40.619999999999997</v>
      </c>
      <c r="AL462" s="59" t="s">
        <v>1680</v>
      </c>
      <c r="AM462" s="56">
        <f t="shared" si="126"/>
        <v>0</v>
      </c>
      <c r="AN462" s="56">
        <f t="shared" si="127"/>
        <v>40.619999999999997</v>
      </c>
    </row>
    <row r="463" spans="1:40" x14ac:dyDescent="0.2">
      <c r="A463" s="45" t="s">
        <v>1407</v>
      </c>
      <c r="B463" s="44" t="s">
        <v>564</v>
      </c>
      <c r="C463" s="46" t="s">
        <v>6</v>
      </c>
      <c r="D463" s="205" t="s">
        <v>43</v>
      </c>
      <c r="E463" s="48">
        <v>5550802</v>
      </c>
      <c r="F463" s="50">
        <v>0</v>
      </c>
      <c r="G463" s="50">
        <v>0</v>
      </c>
      <c r="H463" s="50">
        <f t="shared" si="118"/>
        <v>0</v>
      </c>
      <c r="I463" s="50">
        <v>0.42</v>
      </c>
      <c r="J463" s="50">
        <v>0.42</v>
      </c>
      <c r="K463" s="51">
        <f t="shared" si="112"/>
        <v>0</v>
      </c>
      <c r="L463" s="52"/>
      <c r="M463" s="49">
        <f t="shared" si="113"/>
        <v>5550802</v>
      </c>
      <c r="N463" s="53">
        <v>1.1518999999999999</v>
      </c>
      <c r="O463" s="47">
        <f t="shared" si="114"/>
        <v>6393.97</v>
      </c>
      <c r="P463" s="47">
        <v>36300</v>
      </c>
      <c r="Q463" s="53">
        <v>1.1518999999999999</v>
      </c>
      <c r="R463" s="47">
        <f t="shared" si="119"/>
        <v>41.81</v>
      </c>
      <c r="S463" s="47">
        <v>5632.55</v>
      </c>
      <c r="T463" s="47">
        <f t="shared" si="120"/>
        <v>41.81</v>
      </c>
      <c r="U463" s="47">
        <v>0</v>
      </c>
      <c r="V463" s="54">
        <f t="shared" si="121"/>
        <v>6435.78</v>
      </c>
      <c r="W463" s="52"/>
      <c r="X463" s="49">
        <f t="shared" si="115"/>
        <v>5550802</v>
      </c>
      <c r="Y463" s="55">
        <v>11212.5</v>
      </c>
      <c r="Z463" s="56">
        <f t="shared" si="116"/>
        <v>5539589.5</v>
      </c>
      <c r="AA463" s="53">
        <v>0</v>
      </c>
      <c r="AB463" s="49">
        <f t="shared" si="117"/>
        <v>0</v>
      </c>
      <c r="AC463" s="49">
        <v>36300</v>
      </c>
      <c r="AD463" s="189">
        <v>0</v>
      </c>
      <c r="AE463" s="49">
        <f t="shared" si="122"/>
        <v>0</v>
      </c>
      <c r="AF463" s="47">
        <v>0</v>
      </c>
      <c r="AG463" s="47">
        <f t="shared" si="123"/>
        <v>0</v>
      </c>
      <c r="AH463" s="49">
        <v>0</v>
      </c>
      <c r="AI463" s="54">
        <f t="shared" si="124"/>
        <v>0</v>
      </c>
      <c r="AJ463" s="57"/>
      <c r="AK463" s="58">
        <f t="shared" si="125"/>
        <v>6435.78</v>
      </c>
      <c r="AL463" s="59" t="s">
        <v>1679</v>
      </c>
      <c r="AM463" s="56">
        <f t="shared" si="126"/>
        <v>6435.78</v>
      </c>
      <c r="AN463" s="56">
        <f t="shared" si="127"/>
        <v>0</v>
      </c>
    </row>
    <row r="464" spans="1:40" ht="89.25" x14ac:dyDescent="0.2">
      <c r="A464" s="45" t="s">
        <v>782</v>
      </c>
      <c r="B464" s="44" t="s">
        <v>152</v>
      </c>
      <c r="C464" s="46" t="s">
        <v>29</v>
      </c>
      <c r="D464" s="205" t="s">
        <v>783</v>
      </c>
      <c r="E464" s="48">
        <v>41238253</v>
      </c>
      <c r="F464" s="50">
        <v>0</v>
      </c>
      <c r="G464" s="50">
        <v>0</v>
      </c>
      <c r="H464" s="50">
        <f t="shared" si="118"/>
        <v>0</v>
      </c>
      <c r="I464" s="50">
        <v>0</v>
      </c>
      <c r="J464" s="50">
        <v>0</v>
      </c>
      <c r="K464" s="51">
        <f t="shared" si="112"/>
        <v>0</v>
      </c>
      <c r="L464" s="52"/>
      <c r="M464" s="49">
        <f t="shared" si="113"/>
        <v>41238253</v>
      </c>
      <c r="N464" s="53">
        <v>0</v>
      </c>
      <c r="O464" s="47">
        <f t="shared" si="114"/>
        <v>0</v>
      </c>
      <c r="P464" s="47">
        <v>-6869688</v>
      </c>
      <c r="Q464" s="53">
        <v>0</v>
      </c>
      <c r="R464" s="47">
        <f t="shared" si="119"/>
        <v>0</v>
      </c>
      <c r="S464" s="47">
        <v>0</v>
      </c>
      <c r="T464" s="47">
        <f t="shared" si="120"/>
        <v>0</v>
      </c>
      <c r="U464" s="47">
        <v>0</v>
      </c>
      <c r="V464" s="54">
        <f t="shared" si="121"/>
        <v>0</v>
      </c>
      <c r="W464" s="52"/>
      <c r="X464" s="49">
        <f t="shared" si="115"/>
        <v>41238253</v>
      </c>
      <c r="Y464" s="55">
        <v>0</v>
      </c>
      <c r="Z464" s="56">
        <f t="shared" si="116"/>
        <v>41238253</v>
      </c>
      <c r="AA464" s="53">
        <v>0</v>
      </c>
      <c r="AB464" s="49">
        <f t="shared" si="117"/>
        <v>0</v>
      </c>
      <c r="AC464" s="49">
        <v>-6869688</v>
      </c>
      <c r="AD464" s="189">
        <v>0</v>
      </c>
      <c r="AE464" s="49">
        <f t="shared" si="122"/>
        <v>0</v>
      </c>
      <c r="AF464" s="47">
        <v>0</v>
      </c>
      <c r="AG464" s="47">
        <f t="shared" si="123"/>
        <v>0</v>
      </c>
      <c r="AH464" s="49">
        <v>0</v>
      </c>
      <c r="AI464" s="54">
        <f t="shared" si="124"/>
        <v>0</v>
      </c>
      <c r="AJ464" s="57"/>
      <c r="AK464" s="58">
        <f t="shared" si="125"/>
        <v>0</v>
      </c>
      <c r="AL464" s="59" t="s">
        <v>1573</v>
      </c>
      <c r="AM464" s="56">
        <f t="shared" si="126"/>
        <v>0</v>
      </c>
      <c r="AN464" s="56">
        <f t="shared" si="127"/>
        <v>0</v>
      </c>
    </row>
    <row r="465" spans="1:40" ht="25.5" x14ac:dyDescent="0.2">
      <c r="A465" s="45" t="s">
        <v>1408</v>
      </c>
      <c r="B465" s="44" t="s">
        <v>567</v>
      </c>
      <c r="C465" s="46" t="s">
        <v>6</v>
      </c>
      <c r="D465" s="205" t="s">
        <v>1409</v>
      </c>
      <c r="E465" s="48">
        <v>4157617</v>
      </c>
      <c r="F465" s="50">
        <v>1.48</v>
      </c>
      <c r="G465" s="50">
        <v>0.66</v>
      </c>
      <c r="H465" s="50">
        <f t="shared" si="118"/>
        <v>2.14</v>
      </c>
      <c r="I465" s="50">
        <v>0</v>
      </c>
      <c r="J465" s="50">
        <v>2.14</v>
      </c>
      <c r="K465" s="51">
        <f t="shared" si="112"/>
        <v>8897.2999999999993</v>
      </c>
      <c r="L465" s="52"/>
      <c r="M465" s="49">
        <f t="shared" si="113"/>
        <v>4157617</v>
      </c>
      <c r="N465" s="53">
        <v>0</v>
      </c>
      <c r="O465" s="47">
        <f t="shared" si="114"/>
        <v>0</v>
      </c>
      <c r="P465" s="47">
        <v>6110</v>
      </c>
      <c r="Q465" s="53">
        <v>0</v>
      </c>
      <c r="R465" s="47">
        <f t="shared" si="119"/>
        <v>0</v>
      </c>
      <c r="S465" s="47">
        <v>0</v>
      </c>
      <c r="T465" s="47">
        <f t="shared" si="120"/>
        <v>0</v>
      </c>
      <c r="U465" s="47">
        <v>0</v>
      </c>
      <c r="V465" s="54">
        <f t="shared" si="121"/>
        <v>0</v>
      </c>
      <c r="W465" s="52"/>
      <c r="X465" s="49">
        <f t="shared" si="115"/>
        <v>4157617</v>
      </c>
      <c r="Y465" s="55">
        <v>0</v>
      </c>
      <c r="Z465" s="56">
        <f t="shared" si="116"/>
        <v>4157617</v>
      </c>
      <c r="AA465" s="53">
        <v>0</v>
      </c>
      <c r="AB465" s="49">
        <f t="shared" si="117"/>
        <v>0</v>
      </c>
      <c r="AC465" s="49">
        <v>6110</v>
      </c>
      <c r="AD465" s="189">
        <v>0</v>
      </c>
      <c r="AE465" s="49">
        <f t="shared" si="122"/>
        <v>0</v>
      </c>
      <c r="AF465" s="47">
        <v>0</v>
      </c>
      <c r="AG465" s="47">
        <f t="shared" si="123"/>
        <v>0</v>
      </c>
      <c r="AH465" s="49">
        <v>0</v>
      </c>
      <c r="AI465" s="54">
        <f t="shared" si="124"/>
        <v>0</v>
      </c>
      <c r="AJ465" s="57"/>
      <c r="AK465" s="58">
        <f t="shared" si="125"/>
        <v>8897.2999999999993</v>
      </c>
      <c r="AL465" s="59" t="s">
        <v>1679</v>
      </c>
      <c r="AM465" s="56">
        <f t="shared" si="126"/>
        <v>8897.2999999999993</v>
      </c>
      <c r="AN465" s="56">
        <f t="shared" si="127"/>
        <v>0</v>
      </c>
    </row>
    <row r="466" spans="1:40" ht="25.5" x14ac:dyDescent="0.2">
      <c r="A466" s="45" t="s">
        <v>1410</v>
      </c>
      <c r="B466" s="44" t="s">
        <v>342</v>
      </c>
      <c r="C466" s="46" t="s">
        <v>6</v>
      </c>
      <c r="D466" s="205" t="s">
        <v>1411</v>
      </c>
      <c r="E466" s="48">
        <v>2629336</v>
      </c>
      <c r="F466" s="50">
        <v>0</v>
      </c>
      <c r="G466" s="50">
        <v>0</v>
      </c>
      <c r="H466" s="50">
        <f t="shared" si="118"/>
        <v>0</v>
      </c>
      <c r="I466" s="50">
        <v>0</v>
      </c>
      <c r="J466" s="50">
        <v>0</v>
      </c>
      <c r="K466" s="51">
        <f t="shared" si="112"/>
        <v>0</v>
      </c>
      <c r="L466" s="52"/>
      <c r="M466" s="49">
        <f t="shared" si="113"/>
        <v>2629336</v>
      </c>
      <c r="N466" s="53">
        <v>0</v>
      </c>
      <c r="O466" s="47">
        <f t="shared" si="114"/>
        <v>0</v>
      </c>
      <c r="P466" s="47">
        <v>-16659</v>
      </c>
      <c r="Q466" s="53">
        <v>0</v>
      </c>
      <c r="R466" s="47">
        <f t="shared" si="119"/>
        <v>0</v>
      </c>
      <c r="S466" s="47">
        <v>0</v>
      </c>
      <c r="T466" s="47">
        <f t="shared" si="120"/>
        <v>0</v>
      </c>
      <c r="U466" s="47">
        <v>0</v>
      </c>
      <c r="V466" s="54">
        <f t="shared" si="121"/>
        <v>0</v>
      </c>
      <c r="W466" s="52"/>
      <c r="X466" s="49">
        <f t="shared" si="115"/>
        <v>2629336</v>
      </c>
      <c r="Y466" s="55">
        <v>0</v>
      </c>
      <c r="Z466" s="56">
        <f t="shared" si="116"/>
        <v>2629336</v>
      </c>
      <c r="AA466" s="53">
        <v>0</v>
      </c>
      <c r="AB466" s="49">
        <f t="shared" si="117"/>
        <v>0</v>
      </c>
      <c r="AC466" s="49">
        <v>-16659</v>
      </c>
      <c r="AD466" s="189">
        <v>0</v>
      </c>
      <c r="AE466" s="49">
        <f t="shared" si="122"/>
        <v>0</v>
      </c>
      <c r="AF466" s="47">
        <v>0</v>
      </c>
      <c r="AG466" s="47">
        <f t="shared" si="123"/>
        <v>0</v>
      </c>
      <c r="AH466" s="49">
        <v>0</v>
      </c>
      <c r="AI466" s="54">
        <f t="shared" si="124"/>
        <v>0</v>
      </c>
      <c r="AJ466" s="57"/>
      <c r="AK466" s="58">
        <f t="shared" si="125"/>
        <v>0</v>
      </c>
      <c r="AL466" s="59" t="s">
        <v>1573</v>
      </c>
      <c r="AM466" s="56">
        <f t="shared" si="126"/>
        <v>0</v>
      </c>
      <c r="AN466" s="56">
        <f t="shared" si="127"/>
        <v>0</v>
      </c>
    </row>
    <row r="467" spans="1:40" ht="63.75" x14ac:dyDescent="0.2">
      <c r="A467" s="45" t="s">
        <v>784</v>
      </c>
      <c r="B467" s="44" t="s">
        <v>572</v>
      </c>
      <c r="C467" s="46" t="s">
        <v>29</v>
      </c>
      <c r="D467" s="205" t="s">
        <v>785</v>
      </c>
      <c r="E467" s="48">
        <v>181692765</v>
      </c>
      <c r="F467" s="50">
        <v>0</v>
      </c>
      <c r="G467" s="50">
        <v>0</v>
      </c>
      <c r="H467" s="50">
        <f t="shared" si="118"/>
        <v>0</v>
      </c>
      <c r="I467" s="50">
        <v>0</v>
      </c>
      <c r="J467" s="50">
        <v>0</v>
      </c>
      <c r="K467" s="51">
        <f t="shared" si="112"/>
        <v>0</v>
      </c>
      <c r="L467" s="52"/>
      <c r="M467" s="49">
        <f t="shared" si="113"/>
        <v>181692765</v>
      </c>
      <c r="N467" s="53">
        <v>0</v>
      </c>
      <c r="O467" s="47">
        <f t="shared" si="114"/>
        <v>0</v>
      </c>
      <c r="P467" s="47">
        <v>25802750</v>
      </c>
      <c r="Q467" s="53">
        <v>0</v>
      </c>
      <c r="R467" s="47">
        <f t="shared" si="119"/>
        <v>0</v>
      </c>
      <c r="S467" s="47">
        <v>0</v>
      </c>
      <c r="T467" s="47">
        <f t="shared" si="120"/>
        <v>0</v>
      </c>
      <c r="U467" s="47">
        <v>0</v>
      </c>
      <c r="V467" s="54">
        <f t="shared" si="121"/>
        <v>0</v>
      </c>
      <c r="W467" s="52"/>
      <c r="X467" s="49">
        <f t="shared" si="115"/>
        <v>181692765</v>
      </c>
      <c r="Y467" s="55">
        <v>0</v>
      </c>
      <c r="Z467" s="56">
        <f t="shared" si="116"/>
        <v>181692765</v>
      </c>
      <c r="AA467" s="53">
        <v>0</v>
      </c>
      <c r="AB467" s="49">
        <f t="shared" si="117"/>
        <v>0</v>
      </c>
      <c r="AC467" s="49">
        <v>25802750</v>
      </c>
      <c r="AD467" s="189">
        <v>0</v>
      </c>
      <c r="AE467" s="49">
        <f t="shared" si="122"/>
        <v>0</v>
      </c>
      <c r="AF467" s="47">
        <v>0</v>
      </c>
      <c r="AG467" s="47">
        <f t="shared" si="123"/>
        <v>0</v>
      </c>
      <c r="AH467" s="49">
        <v>0</v>
      </c>
      <c r="AI467" s="54">
        <f t="shared" si="124"/>
        <v>0</v>
      </c>
      <c r="AJ467" s="57"/>
      <c r="AK467" s="58">
        <f t="shared" si="125"/>
        <v>0</v>
      </c>
      <c r="AL467" s="59" t="s">
        <v>1573</v>
      </c>
      <c r="AM467" s="56">
        <f t="shared" si="126"/>
        <v>0</v>
      </c>
      <c r="AN467" s="56">
        <f t="shared" si="127"/>
        <v>0</v>
      </c>
    </row>
    <row r="468" spans="1:40" s="60" customFormat="1" ht="15.75" customHeight="1" x14ac:dyDescent="0.2">
      <c r="A468" s="45" t="s">
        <v>1412</v>
      </c>
      <c r="B468" s="44" t="s">
        <v>571</v>
      </c>
      <c r="C468" s="46" t="s">
        <v>6</v>
      </c>
      <c r="D468" s="205" t="s">
        <v>55</v>
      </c>
      <c r="E468" s="48">
        <v>5933318</v>
      </c>
      <c r="F468" s="50">
        <v>5.3</v>
      </c>
      <c r="G468" s="50">
        <v>0</v>
      </c>
      <c r="H468" s="50">
        <f t="shared" si="118"/>
        <v>5.3</v>
      </c>
      <c r="I468" s="50">
        <v>0</v>
      </c>
      <c r="J468" s="50">
        <v>5.3</v>
      </c>
      <c r="K468" s="51">
        <f t="shared" si="112"/>
        <v>31446.59</v>
      </c>
      <c r="L468" s="52"/>
      <c r="M468" s="49">
        <f t="shared" si="113"/>
        <v>5933318</v>
      </c>
      <c r="N468" s="53">
        <v>0</v>
      </c>
      <c r="O468" s="47">
        <f t="shared" si="114"/>
        <v>0</v>
      </c>
      <c r="P468" s="47">
        <v>1145100</v>
      </c>
      <c r="Q468" s="53">
        <v>0</v>
      </c>
      <c r="R468" s="47">
        <f t="shared" si="119"/>
        <v>0</v>
      </c>
      <c r="S468" s="47">
        <v>0</v>
      </c>
      <c r="T468" s="47">
        <f t="shared" si="120"/>
        <v>0</v>
      </c>
      <c r="U468" s="47">
        <v>0</v>
      </c>
      <c r="V468" s="54">
        <f t="shared" si="121"/>
        <v>0</v>
      </c>
      <c r="W468" s="52"/>
      <c r="X468" s="49">
        <f t="shared" si="115"/>
        <v>5933318</v>
      </c>
      <c r="Y468" s="55">
        <v>7684412.5</v>
      </c>
      <c r="Z468" s="56">
        <f t="shared" si="116"/>
        <v>-1751094.5</v>
      </c>
      <c r="AA468" s="53">
        <v>0</v>
      </c>
      <c r="AB468" s="49">
        <f t="shared" si="117"/>
        <v>0</v>
      </c>
      <c r="AC468" s="49">
        <v>1145100</v>
      </c>
      <c r="AD468" s="189">
        <v>0</v>
      </c>
      <c r="AE468" s="49">
        <f t="shared" si="122"/>
        <v>0</v>
      </c>
      <c r="AF468" s="47">
        <v>0</v>
      </c>
      <c r="AG468" s="47">
        <f t="shared" si="123"/>
        <v>0</v>
      </c>
      <c r="AH468" s="49">
        <v>0</v>
      </c>
      <c r="AI468" s="54">
        <f t="shared" si="124"/>
        <v>0</v>
      </c>
      <c r="AJ468" s="57"/>
      <c r="AK468" s="58">
        <f t="shared" si="125"/>
        <v>31446.59</v>
      </c>
      <c r="AL468" s="59" t="s">
        <v>1679</v>
      </c>
      <c r="AM468" s="56">
        <f t="shared" si="126"/>
        <v>31446.59</v>
      </c>
      <c r="AN468" s="56">
        <f t="shared" si="127"/>
        <v>0</v>
      </c>
    </row>
    <row r="469" spans="1:40" x14ac:dyDescent="0.2">
      <c r="A469" s="45" t="s">
        <v>1413</v>
      </c>
      <c r="B469" s="44" t="s">
        <v>166</v>
      </c>
      <c r="C469" s="46" t="s">
        <v>6</v>
      </c>
      <c r="D469" s="205" t="s">
        <v>55</v>
      </c>
      <c r="E469" s="48">
        <v>2215825</v>
      </c>
      <c r="F469" s="50">
        <v>0</v>
      </c>
      <c r="G469" s="50">
        <v>8.66</v>
      </c>
      <c r="H469" s="50">
        <f t="shared" si="118"/>
        <v>8.66</v>
      </c>
      <c r="I469" s="50">
        <v>0</v>
      </c>
      <c r="J469" s="50">
        <v>8.66</v>
      </c>
      <c r="K469" s="51">
        <f t="shared" si="112"/>
        <v>19189.04</v>
      </c>
      <c r="L469" s="52"/>
      <c r="M469" s="49">
        <f t="shared" si="113"/>
        <v>2215825</v>
      </c>
      <c r="N469" s="53">
        <v>0</v>
      </c>
      <c r="O469" s="47">
        <f t="shared" si="114"/>
        <v>0</v>
      </c>
      <c r="P469" s="47">
        <v>383850</v>
      </c>
      <c r="Q469" s="53">
        <v>0</v>
      </c>
      <c r="R469" s="47">
        <f t="shared" si="119"/>
        <v>0</v>
      </c>
      <c r="S469" s="47">
        <v>0</v>
      </c>
      <c r="T469" s="47">
        <f t="shared" si="120"/>
        <v>0</v>
      </c>
      <c r="U469" s="47">
        <v>0</v>
      </c>
      <c r="V469" s="54">
        <f t="shared" si="121"/>
        <v>0</v>
      </c>
      <c r="W469" s="52"/>
      <c r="X469" s="49">
        <f t="shared" si="115"/>
        <v>2215825</v>
      </c>
      <c r="Y469" s="55">
        <v>0</v>
      </c>
      <c r="Z469" s="56">
        <f t="shared" si="116"/>
        <v>2215825</v>
      </c>
      <c r="AA469" s="53">
        <v>0</v>
      </c>
      <c r="AB469" s="49">
        <f t="shared" si="117"/>
        <v>0</v>
      </c>
      <c r="AC469" s="49">
        <v>383850</v>
      </c>
      <c r="AD469" s="189">
        <v>0</v>
      </c>
      <c r="AE469" s="49">
        <f t="shared" si="122"/>
        <v>0</v>
      </c>
      <c r="AF469" s="47">
        <v>0</v>
      </c>
      <c r="AG469" s="47">
        <f t="shared" si="123"/>
        <v>0</v>
      </c>
      <c r="AH469" s="49">
        <v>0</v>
      </c>
      <c r="AI469" s="54">
        <f t="shared" si="124"/>
        <v>0</v>
      </c>
      <c r="AJ469" s="57"/>
      <c r="AK469" s="58">
        <f t="shared" si="125"/>
        <v>19189.04</v>
      </c>
      <c r="AL469" s="59" t="s">
        <v>1680</v>
      </c>
      <c r="AM469" s="56">
        <f t="shared" si="126"/>
        <v>0</v>
      </c>
      <c r="AN469" s="56">
        <f t="shared" si="127"/>
        <v>19189.04</v>
      </c>
    </row>
    <row r="470" spans="1:40" x14ac:dyDescent="0.2">
      <c r="A470" s="45" t="s">
        <v>1414</v>
      </c>
      <c r="B470" s="44" t="s">
        <v>573</v>
      </c>
      <c r="C470" s="46" t="s">
        <v>6</v>
      </c>
      <c r="D470" s="205" t="s">
        <v>55</v>
      </c>
      <c r="E470" s="48">
        <v>5100915</v>
      </c>
      <c r="F470" s="50">
        <v>1.79</v>
      </c>
      <c r="G470" s="50">
        <v>1.1100000000000001</v>
      </c>
      <c r="H470" s="50">
        <f t="shared" si="118"/>
        <v>2.9000000000000004</v>
      </c>
      <c r="I470" s="50">
        <v>0</v>
      </c>
      <c r="J470" s="50">
        <v>2.9000000000000004</v>
      </c>
      <c r="K470" s="51">
        <f t="shared" si="112"/>
        <v>14792.65</v>
      </c>
      <c r="L470" s="52"/>
      <c r="M470" s="49">
        <f t="shared" si="113"/>
        <v>5100915</v>
      </c>
      <c r="N470" s="53">
        <v>0</v>
      </c>
      <c r="O470" s="47">
        <f t="shared" si="114"/>
        <v>0</v>
      </c>
      <c r="P470" s="47">
        <v>-33700</v>
      </c>
      <c r="Q470" s="53">
        <v>0</v>
      </c>
      <c r="R470" s="47">
        <f t="shared" si="119"/>
        <v>0</v>
      </c>
      <c r="S470" s="47">
        <v>0</v>
      </c>
      <c r="T470" s="47">
        <f t="shared" si="120"/>
        <v>0</v>
      </c>
      <c r="U470" s="47">
        <v>0</v>
      </c>
      <c r="V470" s="54">
        <f t="shared" si="121"/>
        <v>0</v>
      </c>
      <c r="W470" s="52"/>
      <c r="X470" s="49">
        <f t="shared" si="115"/>
        <v>5100915</v>
      </c>
      <c r="Y470" s="55">
        <v>270450</v>
      </c>
      <c r="Z470" s="56">
        <f t="shared" si="116"/>
        <v>4830465</v>
      </c>
      <c r="AA470" s="53">
        <v>0</v>
      </c>
      <c r="AB470" s="49">
        <f t="shared" si="117"/>
        <v>0</v>
      </c>
      <c r="AC470" s="49">
        <v>-33700</v>
      </c>
      <c r="AD470" s="189">
        <v>0</v>
      </c>
      <c r="AE470" s="49">
        <f t="shared" si="122"/>
        <v>0</v>
      </c>
      <c r="AF470" s="47">
        <v>0</v>
      </c>
      <c r="AG470" s="47">
        <f t="shared" si="123"/>
        <v>0</v>
      </c>
      <c r="AH470" s="49">
        <v>0</v>
      </c>
      <c r="AI470" s="54">
        <f t="shared" si="124"/>
        <v>0</v>
      </c>
      <c r="AJ470" s="57"/>
      <c r="AK470" s="58">
        <f t="shared" si="125"/>
        <v>14792.65</v>
      </c>
      <c r="AL470" s="59" t="s">
        <v>1679</v>
      </c>
      <c r="AM470" s="56">
        <f t="shared" si="126"/>
        <v>14792.65</v>
      </c>
      <c r="AN470" s="56">
        <f t="shared" si="127"/>
        <v>0</v>
      </c>
    </row>
    <row r="471" spans="1:40" x14ac:dyDescent="0.2">
      <c r="A471" s="45" t="s">
        <v>1415</v>
      </c>
      <c r="B471" s="44" t="s">
        <v>146</v>
      </c>
      <c r="C471" s="46" t="s">
        <v>6</v>
      </c>
      <c r="D471" s="205" t="s">
        <v>55</v>
      </c>
      <c r="E471" s="48">
        <v>61748050</v>
      </c>
      <c r="F471" s="50">
        <v>0</v>
      </c>
      <c r="G471" s="50">
        <v>0</v>
      </c>
      <c r="H471" s="50">
        <f t="shared" si="118"/>
        <v>0</v>
      </c>
      <c r="I471" s="50">
        <v>0</v>
      </c>
      <c r="J471" s="50">
        <v>0</v>
      </c>
      <c r="K471" s="51">
        <f t="shared" si="112"/>
        <v>0</v>
      </c>
      <c r="L471" s="52"/>
      <c r="M471" s="49">
        <f t="shared" si="113"/>
        <v>61748050</v>
      </c>
      <c r="N471" s="53">
        <v>0</v>
      </c>
      <c r="O471" s="47">
        <f t="shared" si="114"/>
        <v>0</v>
      </c>
      <c r="P471" s="47">
        <v>21176000</v>
      </c>
      <c r="Q471" s="53">
        <v>0</v>
      </c>
      <c r="R471" s="47">
        <f t="shared" si="119"/>
        <v>0</v>
      </c>
      <c r="S471" s="47">
        <v>0</v>
      </c>
      <c r="T471" s="47">
        <f t="shared" si="120"/>
        <v>0</v>
      </c>
      <c r="U471" s="47">
        <v>0</v>
      </c>
      <c r="V471" s="54">
        <f t="shared" si="121"/>
        <v>0</v>
      </c>
      <c r="W471" s="52"/>
      <c r="X471" s="49">
        <f t="shared" si="115"/>
        <v>61748050</v>
      </c>
      <c r="Y471" s="55">
        <v>0</v>
      </c>
      <c r="Z471" s="56">
        <f t="shared" si="116"/>
        <v>61748050</v>
      </c>
      <c r="AA471" s="53">
        <v>0</v>
      </c>
      <c r="AB471" s="49">
        <f t="shared" si="117"/>
        <v>0</v>
      </c>
      <c r="AC471" s="49">
        <v>21176000</v>
      </c>
      <c r="AD471" s="189">
        <v>0</v>
      </c>
      <c r="AE471" s="49">
        <f t="shared" si="122"/>
        <v>0</v>
      </c>
      <c r="AF471" s="47">
        <v>0</v>
      </c>
      <c r="AG471" s="47">
        <f t="shared" si="123"/>
        <v>0</v>
      </c>
      <c r="AH471" s="49">
        <v>0</v>
      </c>
      <c r="AI471" s="54">
        <f t="shared" si="124"/>
        <v>0</v>
      </c>
      <c r="AJ471" s="57"/>
      <c r="AK471" s="58">
        <f t="shared" si="125"/>
        <v>0</v>
      </c>
      <c r="AL471" s="59" t="s">
        <v>1573</v>
      </c>
      <c r="AM471" s="56">
        <f t="shared" si="126"/>
        <v>0</v>
      </c>
      <c r="AN471" s="56">
        <f t="shared" si="127"/>
        <v>0</v>
      </c>
    </row>
    <row r="472" spans="1:40" ht="25.5" x14ac:dyDescent="0.2">
      <c r="A472" s="45" t="s">
        <v>1416</v>
      </c>
      <c r="B472" s="44" t="s">
        <v>185</v>
      </c>
      <c r="C472" s="46" t="s">
        <v>6</v>
      </c>
      <c r="D472" s="205" t="s">
        <v>1417</v>
      </c>
      <c r="E472" s="48">
        <v>2669602</v>
      </c>
      <c r="F472" s="50">
        <v>0.6</v>
      </c>
      <c r="G472" s="50">
        <v>0</v>
      </c>
      <c r="H472" s="50">
        <f t="shared" si="118"/>
        <v>0.6</v>
      </c>
      <c r="I472" s="50">
        <v>5.0199999999999996</v>
      </c>
      <c r="J472" s="50">
        <v>5.6199999999999992</v>
      </c>
      <c r="K472" s="51">
        <f t="shared" si="112"/>
        <v>1601.76</v>
      </c>
      <c r="L472" s="52"/>
      <c r="M472" s="49">
        <f t="shared" si="113"/>
        <v>2669602</v>
      </c>
      <c r="N472" s="53">
        <v>0</v>
      </c>
      <c r="O472" s="47">
        <f t="shared" si="114"/>
        <v>0</v>
      </c>
      <c r="P472" s="47">
        <v>17000</v>
      </c>
      <c r="Q472" s="53">
        <v>0</v>
      </c>
      <c r="R472" s="47">
        <f t="shared" si="119"/>
        <v>0</v>
      </c>
      <c r="S472" s="47">
        <v>0</v>
      </c>
      <c r="T472" s="47">
        <f t="shared" si="120"/>
        <v>0</v>
      </c>
      <c r="U472" s="47">
        <v>0</v>
      </c>
      <c r="V472" s="54">
        <f t="shared" si="121"/>
        <v>0</v>
      </c>
      <c r="W472" s="52"/>
      <c r="X472" s="49">
        <f t="shared" si="115"/>
        <v>2669602</v>
      </c>
      <c r="Y472" s="55">
        <v>0</v>
      </c>
      <c r="Z472" s="56">
        <f t="shared" si="116"/>
        <v>2669602</v>
      </c>
      <c r="AA472" s="53">
        <v>0</v>
      </c>
      <c r="AB472" s="49">
        <f t="shared" si="117"/>
        <v>0</v>
      </c>
      <c r="AC472" s="49">
        <v>17000</v>
      </c>
      <c r="AD472" s="189">
        <v>0</v>
      </c>
      <c r="AE472" s="49">
        <f t="shared" si="122"/>
        <v>0</v>
      </c>
      <c r="AF472" s="47">
        <v>0</v>
      </c>
      <c r="AG472" s="47">
        <f t="shared" si="123"/>
        <v>0</v>
      </c>
      <c r="AH472" s="49">
        <v>0</v>
      </c>
      <c r="AI472" s="54">
        <f t="shared" si="124"/>
        <v>0</v>
      </c>
      <c r="AJ472" s="57"/>
      <c r="AK472" s="58">
        <f t="shared" si="125"/>
        <v>1601.76</v>
      </c>
      <c r="AL472" s="59" t="s">
        <v>1680</v>
      </c>
      <c r="AM472" s="56">
        <f t="shared" si="126"/>
        <v>0</v>
      </c>
      <c r="AN472" s="56">
        <f t="shared" si="127"/>
        <v>1601.76</v>
      </c>
    </row>
    <row r="473" spans="1:40" ht="25.5" x14ac:dyDescent="0.2">
      <c r="A473" s="45" t="s">
        <v>1418</v>
      </c>
      <c r="B473" s="44" t="s">
        <v>117</v>
      </c>
      <c r="C473" s="46" t="s">
        <v>6</v>
      </c>
      <c r="D473" s="205" t="s">
        <v>1419</v>
      </c>
      <c r="E473" s="48">
        <v>-474570</v>
      </c>
      <c r="F473" s="50">
        <v>0</v>
      </c>
      <c r="G473" s="50">
        <v>0</v>
      </c>
      <c r="H473" s="50">
        <f t="shared" si="118"/>
        <v>0</v>
      </c>
      <c r="I473" s="50">
        <v>0</v>
      </c>
      <c r="J473" s="50">
        <v>0</v>
      </c>
      <c r="K473" s="51">
        <f t="shared" si="112"/>
        <v>0</v>
      </c>
      <c r="L473" s="52"/>
      <c r="M473" s="49">
        <f t="shared" si="113"/>
        <v>-474570</v>
      </c>
      <c r="N473" s="53">
        <v>0</v>
      </c>
      <c r="O473" s="47">
        <f t="shared" si="114"/>
        <v>0</v>
      </c>
      <c r="P473" s="47">
        <v>20500</v>
      </c>
      <c r="Q473" s="53">
        <v>0</v>
      </c>
      <c r="R473" s="47">
        <f t="shared" si="119"/>
        <v>0</v>
      </c>
      <c r="S473" s="47">
        <v>0</v>
      </c>
      <c r="T473" s="47">
        <f t="shared" si="120"/>
        <v>0</v>
      </c>
      <c r="U473" s="47">
        <v>0</v>
      </c>
      <c r="V473" s="54">
        <f t="shared" si="121"/>
        <v>0</v>
      </c>
      <c r="W473" s="52"/>
      <c r="X473" s="49">
        <f t="shared" si="115"/>
        <v>-474570</v>
      </c>
      <c r="Y473" s="55">
        <v>0</v>
      </c>
      <c r="Z473" s="56">
        <f t="shared" si="116"/>
        <v>-474570</v>
      </c>
      <c r="AA473" s="53">
        <v>0</v>
      </c>
      <c r="AB473" s="49">
        <f t="shared" si="117"/>
        <v>0</v>
      </c>
      <c r="AC473" s="49">
        <v>20500</v>
      </c>
      <c r="AD473" s="189">
        <v>0</v>
      </c>
      <c r="AE473" s="49">
        <f t="shared" si="122"/>
        <v>0</v>
      </c>
      <c r="AF473" s="47">
        <v>0</v>
      </c>
      <c r="AG473" s="47">
        <f t="shared" si="123"/>
        <v>0</v>
      </c>
      <c r="AH473" s="49">
        <v>0</v>
      </c>
      <c r="AI473" s="54">
        <f t="shared" si="124"/>
        <v>0</v>
      </c>
      <c r="AJ473" s="57"/>
      <c r="AK473" s="58">
        <f t="shared" si="125"/>
        <v>0</v>
      </c>
      <c r="AL473" s="59" t="s">
        <v>1573</v>
      </c>
      <c r="AM473" s="56">
        <f t="shared" si="126"/>
        <v>0</v>
      </c>
      <c r="AN473" s="56">
        <f t="shared" si="127"/>
        <v>0</v>
      </c>
    </row>
    <row r="474" spans="1:40" x14ac:dyDescent="0.2">
      <c r="A474" s="45" t="s">
        <v>1420</v>
      </c>
      <c r="B474" s="44" t="s">
        <v>133</v>
      </c>
      <c r="C474" s="46" t="s">
        <v>6</v>
      </c>
      <c r="D474" s="205" t="s">
        <v>55</v>
      </c>
      <c r="E474" s="48">
        <v>6690075</v>
      </c>
      <c r="F474" s="50">
        <v>0</v>
      </c>
      <c r="G474" s="50">
        <v>0</v>
      </c>
      <c r="H474" s="50">
        <f t="shared" si="118"/>
        <v>0</v>
      </c>
      <c r="I474" s="50">
        <v>0</v>
      </c>
      <c r="J474" s="50">
        <v>0</v>
      </c>
      <c r="K474" s="51">
        <f t="shared" si="112"/>
        <v>0</v>
      </c>
      <c r="L474" s="52"/>
      <c r="M474" s="49">
        <f t="shared" si="113"/>
        <v>6690075</v>
      </c>
      <c r="N474" s="53">
        <v>0</v>
      </c>
      <c r="O474" s="47">
        <f t="shared" si="114"/>
        <v>0</v>
      </c>
      <c r="P474" s="47">
        <v>-349100</v>
      </c>
      <c r="Q474" s="53">
        <v>0</v>
      </c>
      <c r="R474" s="47">
        <f t="shared" si="119"/>
        <v>0</v>
      </c>
      <c r="S474" s="47">
        <v>0</v>
      </c>
      <c r="T474" s="47">
        <f t="shared" si="120"/>
        <v>0</v>
      </c>
      <c r="U474" s="47">
        <v>0</v>
      </c>
      <c r="V474" s="54">
        <f t="shared" si="121"/>
        <v>0</v>
      </c>
      <c r="W474" s="52"/>
      <c r="X474" s="49">
        <f t="shared" si="115"/>
        <v>6690075</v>
      </c>
      <c r="Y474" s="55">
        <v>126675</v>
      </c>
      <c r="Z474" s="56">
        <f t="shared" si="116"/>
        <v>6563400</v>
      </c>
      <c r="AA474" s="53">
        <v>0</v>
      </c>
      <c r="AB474" s="49">
        <f t="shared" si="117"/>
        <v>0</v>
      </c>
      <c r="AC474" s="49">
        <v>-349100</v>
      </c>
      <c r="AD474" s="189">
        <v>0</v>
      </c>
      <c r="AE474" s="49">
        <f t="shared" si="122"/>
        <v>0</v>
      </c>
      <c r="AF474" s="47">
        <v>0</v>
      </c>
      <c r="AG474" s="47">
        <f t="shared" si="123"/>
        <v>0</v>
      </c>
      <c r="AH474" s="49">
        <v>0</v>
      </c>
      <c r="AI474" s="54">
        <f t="shared" si="124"/>
        <v>0</v>
      </c>
      <c r="AJ474" s="57"/>
      <c r="AK474" s="58">
        <f t="shared" si="125"/>
        <v>0</v>
      </c>
      <c r="AL474" s="59" t="s">
        <v>1573</v>
      </c>
      <c r="AM474" s="56">
        <f t="shared" si="126"/>
        <v>0</v>
      </c>
      <c r="AN474" s="56">
        <f t="shared" si="127"/>
        <v>0</v>
      </c>
    </row>
    <row r="475" spans="1:40" ht="25.5" x14ac:dyDescent="0.2">
      <c r="A475" s="45" t="s">
        <v>1421</v>
      </c>
      <c r="B475" s="44" t="s">
        <v>274</v>
      </c>
      <c r="C475" s="46" t="s">
        <v>6</v>
      </c>
      <c r="D475" s="205" t="s">
        <v>1422</v>
      </c>
      <c r="E475" s="48">
        <v>1059150</v>
      </c>
      <c r="F475" s="50">
        <v>2.2599999999999998</v>
      </c>
      <c r="G475" s="50">
        <v>0</v>
      </c>
      <c r="H475" s="50">
        <f t="shared" si="118"/>
        <v>2.2599999999999998</v>
      </c>
      <c r="I475" s="50">
        <v>0</v>
      </c>
      <c r="J475" s="50">
        <v>2.2599999999999998</v>
      </c>
      <c r="K475" s="51">
        <f t="shared" si="112"/>
        <v>2393.6799999999998</v>
      </c>
      <c r="L475" s="52"/>
      <c r="M475" s="49">
        <f t="shared" si="113"/>
        <v>1059150</v>
      </c>
      <c r="N475" s="53">
        <v>0.5</v>
      </c>
      <c r="O475" s="47">
        <f t="shared" si="114"/>
        <v>529.58000000000004</v>
      </c>
      <c r="P475" s="47">
        <v>144200</v>
      </c>
      <c r="Q475" s="53">
        <v>0.5</v>
      </c>
      <c r="R475" s="47">
        <f t="shared" si="119"/>
        <v>72.099999999999994</v>
      </c>
      <c r="S475" s="47">
        <v>574.28</v>
      </c>
      <c r="T475" s="47">
        <f t="shared" si="120"/>
        <v>72.099999999999994</v>
      </c>
      <c r="U475" s="47">
        <v>0</v>
      </c>
      <c r="V475" s="54">
        <f t="shared" si="121"/>
        <v>601.67999999999995</v>
      </c>
      <c r="W475" s="52"/>
      <c r="X475" s="49">
        <f t="shared" si="115"/>
        <v>1059150</v>
      </c>
      <c r="Y475" s="55">
        <v>0</v>
      </c>
      <c r="Z475" s="56">
        <f t="shared" si="116"/>
        <v>1059150</v>
      </c>
      <c r="AA475" s="53">
        <v>0</v>
      </c>
      <c r="AB475" s="49">
        <f t="shared" si="117"/>
        <v>0</v>
      </c>
      <c r="AC475" s="49">
        <v>144200</v>
      </c>
      <c r="AD475" s="189">
        <v>0</v>
      </c>
      <c r="AE475" s="49">
        <f t="shared" si="122"/>
        <v>0</v>
      </c>
      <c r="AF475" s="47">
        <v>0</v>
      </c>
      <c r="AG475" s="47">
        <f t="shared" si="123"/>
        <v>0</v>
      </c>
      <c r="AH475" s="49">
        <v>0</v>
      </c>
      <c r="AI475" s="54">
        <f t="shared" si="124"/>
        <v>0</v>
      </c>
      <c r="AJ475" s="57"/>
      <c r="AK475" s="58">
        <f t="shared" si="125"/>
        <v>2995.3599999999997</v>
      </c>
      <c r="AL475" s="59" t="s">
        <v>1680</v>
      </c>
      <c r="AM475" s="56">
        <f t="shared" si="126"/>
        <v>0</v>
      </c>
      <c r="AN475" s="56">
        <f t="shared" si="127"/>
        <v>2995.3599999999997</v>
      </c>
    </row>
    <row r="476" spans="1:40" ht="25.5" x14ac:dyDescent="0.2">
      <c r="A476" s="45" t="s">
        <v>1423</v>
      </c>
      <c r="B476" s="44" t="s">
        <v>277</v>
      </c>
      <c r="C476" s="46" t="s">
        <v>6</v>
      </c>
      <c r="D476" s="205" t="s">
        <v>1424</v>
      </c>
      <c r="E476" s="48">
        <v>1936250</v>
      </c>
      <c r="F476" s="50">
        <v>0</v>
      </c>
      <c r="G476" s="50">
        <v>2.62</v>
      </c>
      <c r="H476" s="50">
        <f t="shared" si="118"/>
        <v>2.62</v>
      </c>
      <c r="I476" s="50">
        <v>0</v>
      </c>
      <c r="J476" s="50">
        <v>2.62</v>
      </c>
      <c r="K476" s="51">
        <f t="shared" si="112"/>
        <v>5072.9799999999996</v>
      </c>
      <c r="L476" s="52"/>
      <c r="M476" s="49">
        <f t="shared" si="113"/>
        <v>1936250</v>
      </c>
      <c r="N476" s="53">
        <v>1</v>
      </c>
      <c r="O476" s="47">
        <f t="shared" si="114"/>
        <v>1936.25</v>
      </c>
      <c r="P476" s="47">
        <v>8400</v>
      </c>
      <c r="Q476" s="53">
        <v>1</v>
      </c>
      <c r="R476" s="47">
        <f t="shared" si="119"/>
        <v>8.4</v>
      </c>
      <c r="S476" s="47">
        <v>1675.2</v>
      </c>
      <c r="T476" s="47">
        <f t="shared" si="120"/>
        <v>8.4</v>
      </c>
      <c r="U476" s="47">
        <v>0</v>
      </c>
      <c r="V476" s="54">
        <f t="shared" si="121"/>
        <v>1944.65</v>
      </c>
      <c r="W476" s="52"/>
      <c r="X476" s="49">
        <f t="shared" si="115"/>
        <v>1936250</v>
      </c>
      <c r="Y476" s="55">
        <v>0</v>
      </c>
      <c r="Z476" s="56">
        <f t="shared" si="116"/>
        <v>1936250</v>
      </c>
      <c r="AA476" s="53">
        <v>0</v>
      </c>
      <c r="AB476" s="49">
        <f t="shared" si="117"/>
        <v>0</v>
      </c>
      <c r="AC476" s="49">
        <v>8400</v>
      </c>
      <c r="AD476" s="189">
        <v>0</v>
      </c>
      <c r="AE476" s="49">
        <f t="shared" si="122"/>
        <v>0</v>
      </c>
      <c r="AF476" s="47">
        <v>0</v>
      </c>
      <c r="AG476" s="47">
        <f t="shared" si="123"/>
        <v>0</v>
      </c>
      <c r="AH476" s="49">
        <v>0</v>
      </c>
      <c r="AI476" s="54">
        <f t="shared" si="124"/>
        <v>0</v>
      </c>
      <c r="AJ476" s="57"/>
      <c r="AK476" s="58">
        <f t="shared" si="125"/>
        <v>7017.6299999999992</v>
      </c>
      <c r="AL476" s="59" t="s">
        <v>1680</v>
      </c>
      <c r="AM476" s="56">
        <f t="shared" si="126"/>
        <v>0</v>
      </c>
      <c r="AN476" s="56">
        <f t="shared" si="127"/>
        <v>7017.6299999999992</v>
      </c>
    </row>
    <row r="477" spans="1:40" ht="25.5" x14ac:dyDescent="0.2">
      <c r="A477" s="45" t="s">
        <v>1425</v>
      </c>
      <c r="B477" s="44" t="s">
        <v>330</v>
      </c>
      <c r="C477" s="46" t="s">
        <v>6</v>
      </c>
      <c r="D477" s="205" t="s">
        <v>1426</v>
      </c>
      <c r="E477" s="48">
        <v>80543100</v>
      </c>
      <c r="F477" s="50">
        <v>2.7</v>
      </c>
      <c r="G477" s="50">
        <v>1.4</v>
      </c>
      <c r="H477" s="50">
        <f t="shared" si="118"/>
        <v>4.0999999999999996</v>
      </c>
      <c r="I477" s="50">
        <v>0</v>
      </c>
      <c r="J477" s="50">
        <v>4.0999999999999996</v>
      </c>
      <c r="K477" s="51">
        <f t="shared" si="112"/>
        <v>330226.71000000002</v>
      </c>
      <c r="L477" s="52"/>
      <c r="M477" s="49">
        <f t="shared" si="113"/>
        <v>80543100</v>
      </c>
      <c r="N477" s="53">
        <v>0</v>
      </c>
      <c r="O477" s="47">
        <f t="shared" si="114"/>
        <v>0</v>
      </c>
      <c r="P477" s="47">
        <v>3237500</v>
      </c>
      <c r="Q477" s="53">
        <v>0</v>
      </c>
      <c r="R477" s="47">
        <f t="shared" si="119"/>
        <v>0</v>
      </c>
      <c r="S477" s="47">
        <v>0</v>
      </c>
      <c r="T477" s="47">
        <f t="shared" si="120"/>
        <v>0</v>
      </c>
      <c r="U477" s="47">
        <v>0</v>
      </c>
      <c r="V477" s="54">
        <f t="shared" si="121"/>
        <v>0</v>
      </c>
      <c r="W477" s="52"/>
      <c r="X477" s="49">
        <f t="shared" si="115"/>
        <v>80543100</v>
      </c>
      <c r="Y477" s="55">
        <v>0</v>
      </c>
      <c r="Z477" s="56">
        <f t="shared" si="116"/>
        <v>80543100</v>
      </c>
      <c r="AA477" s="53">
        <v>0</v>
      </c>
      <c r="AB477" s="49">
        <f t="shared" si="117"/>
        <v>0</v>
      </c>
      <c r="AC477" s="49">
        <v>3237500</v>
      </c>
      <c r="AD477" s="189">
        <v>0</v>
      </c>
      <c r="AE477" s="49">
        <f t="shared" si="122"/>
        <v>0</v>
      </c>
      <c r="AF477" s="47">
        <v>0</v>
      </c>
      <c r="AG477" s="47">
        <f t="shared" si="123"/>
        <v>0</v>
      </c>
      <c r="AH477" s="49">
        <v>0</v>
      </c>
      <c r="AI477" s="54">
        <f t="shared" si="124"/>
        <v>0</v>
      </c>
      <c r="AJ477" s="57"/>
      <c r="AK477" s="58">
        <f t="shared" si="125"/>
        <v>330226.71000000002</v>
      </c>
      <c r="AL477" s="59" t="s">
        <v>1680</v>
      </c>
      <c r="AM477" s="56">
        <f t="shared" si="126"/>
        <v>0</v>
      </c>
      <c r="AN477" s="56">
        <f t="shared" si="127"/>
        <v>330226.71000000002</v>
      </c>
    </row>
    <row r="478" spans="1:40" ht="25.5" x14ac:dyDescent="0.2">
      <c r="A478" s="45" t="s">
        <v>1427</v>
      </c>
      <c r="B478" s="44" t="s">
        <v>454</v>
      </c>
      <c r="C478" s="46" t="s">
        <v>6</v>
      </c>
      <c r="D478" s="205" t="s">
        <v>1428</v>
      </c>
      <c r="E478" s="48">
        <v>4316550</v>
      </c>
      <c r="F478" s="50">
        <v>7.83</v>
      </c>
      <c r="G478" s="50">
        <v>0</v>
      </c>
      <c r="H478" s="50">
        <f t="shared" si="118"/>
        <v>7.83</v>
      </c>
      <c r="I478" s="50">
        <v>0</v>
      </c>
      <c r="J478" s="50">
        <v>7.83</v>
      </c>
      <c r="K478" s="51">
        <f t="shared" si="112"/>
        <v>33798.589999999997</v>
      </c>
      <c r="L478" s="52"/>
      <c r="M478" s="49">
        <f t="shared" si="113"/>
        <v>4316550</v>
      </c>
      <c r="N478" s="53">
        <v>0</v>
      </c>
      <c r="O478" s="47">
        <f t="shared" si="114"/>
        <v>0</v>
      </c>
      <c r="P478" s="47">
        <v>500</v>
      </c>
      <c r="Q478" s="53">
        <v>0</v>
      </c>
      <c r="R478" s="47">
        <f t="shared" si="119"/>
        <v>0</v>
      </c>
      <c r="S478" s="47">
        <v>0</v>
      </c>
      <c r="T478" s="47">
        <f t="shared" si="120"/>
        <v>0</v>
      </c>
      <c r="U478" s="47">
        <v>0</v>
      </c>
      <c r="V478" s="54">
        <f t="shared" si="121"/>
        <v>0</v>
      </c>
      <c r="W478" s="52"/>
      <c r="X478" s="49">
        <f t="shared" si="115"/>
        <v>4316550</v>
      </c>
      <c r="Y478" s="55">
        <v>0</v>
      </c>
      <c r="Z478" s="56">
        <f t="shared" si="116"/>
        <v>4316550</v>
      </c>
      <c r="AA478" s="53">
        <v>0</v>
      </c>
      <c r="AB478" s="49">
        <f t="shared" si="117"/>
        <v>0</v>
      </c>
      <c r="AC478" s="49">
        <v>500</v>
      </c>
      <c r="AD478" s="189">
        <v>0</v>
      </c>
      <c r="AE478" s="49">
        <f t="shared" si="122"/>
        <v>0</v>
      </c>
      <c r="AF478" s="47">
        <v>0</v>
      </c>
      <c r="AG478" s="47">
        <f t="shared" si="123"/>
        <v>0</v>
      </c>
      <c r="AH478" s="49">
        <v>0</v>
      </c>
      <c r="AI478" s="54">
        <f t="shared" si="124"/>
        <v>0</v>
      </c>
      <c r="AJ478" s="57"/>
      <c r="AK478" s="58">
        <f t="shared" si="125"/>
        <v>33798.589999999997</v>
      </c>
      <c r="AL478" s="59" t="s">
        <v>1680</v>
      </c>
      <c r="AM478" s="56">
        <f t="shared" si="126"/>
        <v>0</v>
      </c>
      <c r="AN478" s="56">
        <f t="shared" si="127"/>
        <v>33798.589999999997</v>
      </c>
    </row>
    <row r="479" spans="1:40" x14ac:dyDescent="0.2">
      <c r="A479" s="45" t="s">
        <v>1429</v>
      </c>
      <c r="B479" s="44" t="s">
        <v>598</v>
      </c>
      <c r="C479" s="46" t="s">
        <v>6</v>
      </c>
      <c r="D479" s="205" t="s">
        <v>55</v>
      </c>
      <c r="E479" s="48">
        <v>7597300</v>
      </c>
      <c r="F479" s="50">
        <v>3.05</v>
      </c>
      <c r="G479" s="50">
        <v>0</v>
      </c>
      <c r="H479" s="50">
        <f t="shared" si="118"/>
        <v>3.05</v>
      </c>
      <c r="I479" s="50">
        <v>1.5</v>
      </c>
      <c r="J479" s="50">
        <v>4.55</v>
      </c>
      <c r="K479" s="51">
        <f t="shared" si="112"/>
        <v>23171.77</v>
      </c>
      <c r="L479" s="52"/>
      <c r="M479" s="49">
        <f t="shared" si="113"/>
        <v>7597300</v>
      </c>
      <c r="N479" s="53">
        <v>0</v>
      </c>
      <c r="O479" s="47">
        <f t="shared" si="114"/>
        <v>0</v>
      </c>
      <c r="P479" s="47">
        <v>50400</v>
      </c>
      <c r="Q479" s="53">
        <v>0</v>
      </c>
      <c r="R479" s="47">
        <f t="shared" si="119"/>
        <v>0</v>
      </c>
      <c r="S479" s="47">
        <v>0</v>
      </c>
      <c r="T479" s="47">
        <f t="shared" si="120"/>
        <v>0</v>
      </c>
      <c r="U479" s="47">
        <v>0</v>
      </c>
      <c r="V479" s="54">
        <f t="shared" si="121"/>
        <v>0</v>
      </c>
      <c r="W479" s="52"/>
      <c r="X479" s="49">
        <f t="shared" si="115"/>
        <v>7597300</v>
      </c>
      <c r="Y479" s="55">
        <v>0</v>
      </c>
      <c r="Z479" s="56">
        <f t="shared" si="116"/>
        <v>7597300</v>
      </c>
      <c r="AA479" s="53">
        <v>0</v>
      </c>
      <c r="AB479" s="49">
        <f t="shared" si="117"/>
        <v>0</v>
      </c>
      <c r="AC479" s="49">
        <v>50400</v>
      </c>
      <c r="AD479" s="189">
        <v>0</v>
      </c>
      <c r="AE479" s="49">
        <f t="shared" si="122"/>
        <v>0</v>
      </c>
      <c r="AF479" s="47">
        <v>0</v>
      </c>
      <c r="AG479" s="47">
        <f t="shared" si="123"/>
        <v>0</v>
      </c>
      <c r="AH479" s="49">
        <v>0</v>
      </c>
      <c r="AI479" s="54">
        <f t="shared" si="124"/>
        <v>0</v>
      </c>
      <c r="AJ479" s="57"/>
      <c r="AK479" s="58">
        <f t="shared" si="125"/>
        <v>23171.77</v>
      </c>
      <c r="AL479" s="59" t="s">
        <v>1680</v>
      </c>
      <c r="AM479" s="56">
        <f t="shared" si="126"/>
        <v>0</v>
      </c>
      <c r="AN479" s="56">
        <f t="shared" si="127"/>
        <v>23171.77</v>
      </c>
    </row>
    <row r="480" spans="1:40" x14ac:dyDescent="0.2">
      <c r="A480" s="45" t="s">
        <v>1430</v>
      </c>
      <c r="B480" s="44" t="s">
        <v>613</v>
      </c>
      <c r="C480" s="46" t="s">
        <v>6</v>
      </c>
      <c r="D480" s="205" t="s">
        <v>55</v>
      </c>
      <c r="E480" s="48">
        <v>2357200</v>
      </c>
      <c r="F480" s="50">
        <v>3</v>
      </c>
      <c r="G480" s="50">
        <v>0</v>
      </c>
      <c r="H480" s="50">
        <f t="shared" si="118"/>
        <v>3</v>
      </c>
      <c r="I480" s="50">
        <v>4</v>
      </c>
      <c r="J480" s="50">
        <v>7</v>
      </c>
      <c r="K480" s="51">
        <f t="shared" si="112"/>
        <v>7071.6</v>
      </c>
      <c r="L480" s="52"/>
      <c r="M480" s="49">
        <f t="shared" si="113"/>
        <v>2357200</v>
      </c>
      <c r="N480" s="53">
        <v>0</v>
      </c>
      <c r="O480" s="47">
        <f t="shared" si="114"/>
        <v>0</v>
      </c>
      <c r="P480" s="47">
        <v>2100</v>
      </c>
      <c r="Q480" s="53">
        <v>0</v>
      </c>
      <c r="R480" s="47">
        <f t="shared" si="119"/>
        <v>0</v>
      </c>
      <c r="S480" s="47">
        <v>0</v>
      </c>
      <c r="T480" s="47">
        <f t="shared" si="120"/>
        <v>0</v>
      </c>
      <c r="U480" s="47">
        <v>0</v>
      </c>
      <c r="V480" s="54">
        <f t="shared" si="121"/>
        <v>0</v>
      </c>
      <c r="W480" s="52"/>
      <c r="X480" s="49">
        <f t="shared" si="115"/>
        <v>2357200</v>
      </c>
      <c r="Y480" s="55">
        <v>0</v>
      </c>
      <c r="Z480" s="56">
        <f t="shared" si="116"/>
        <v>2357200</v>
      </c>
      <c r="AA480" s="53">
        <v>0</v>
      </c>
      <c r="AB480" s="49">
        <f t="shared" si="117"/>
        <v>0</v>
      </c>
      <c r="AC480" s="49">
        <v>2100</v>
      </c>
      <c r="AD480" s="189">
        <v>0</v>
      </c>
      <c r="AE480" s="49">
        <f t="shared" si="122"/>
        <v>0</v>
      </c>
      <c r="AF480" s="47">
        <v>0</v>
      </c>
      <c r="AG480" s="47">
        <f t="shared" si="123"/>
        <v>0</v>
      </c>
      <c r="AH480" s="49">
        <v>0</v>
      </c>
      <c r="AI480" s="54">
        <f t="shared" si="124"/>
        <v>0</v>
      </c>
      <c r="AJ480" s="57"/>
      <c r="AK480" s="58">
        <f t="shared" si="125"/>
        <v>7071.6</v>
      </c>
      <c r="AL480" s="59" t="s">
        <v>1680</v>
      </c>
      <c r="AM480" s="56">
        <f t="shared" si="126"/>
        <v>0</v>
      </c>
      <c r="AN480" s="56">
        <f t="shared" si="127"/>
        <v>7071.6</v>
      </c>
    </row>
    <row r="481" spans="1:40" ht="51" x14ac:dyDescent="0.2">
      <c r="A481" s="45" t="s">
        <v>786</v>
      </c>
      <c r="B481" s="44" t="s">
        <v>599</v>
      </c>
      <c r="C481" s="46" t="s">
        <v>29</v>
      </c>
      <c r="D481" s="205" t="s">
        <v>787</v>
      </c>
      <c r="E481" s="48">
        <v>110274244</v>
      </c>
      <c r="F481" s="50">
        <v>0</v>
      </c>
      <c r="G481" s="50">
        <v>0</v>
      </c>
      <c r="H481" s="50">
        <f t="shared" si="118"/>
        <v>0</v>
      </c>
      <c r="I481" s="50">
        <v>0</v>
      </c>
      <c r="J481" s="50">
        <v>0</v>
      </c>
      <c r="K481" s="51">
        <f t="shared" si="112"/>
        <v>0</v>
      </c>
      <c r="L481" s="52"/>
      <c r="M481" s="49">
        <f t="shared" si="113"/>
        <v>110274244</v>
      </c>
      <c r="N481" s="53">
        <v>0</v>
      </c>
      <c r="O481" s="47">
        <f t="shared" si="114"/>
        <v>0</v>
      </c>
      <c r="P481" s="47">
        <v>1736776</v>
      </c>
      <c r="Q481" s="53">
        <v>0</v>
      </c>
      <c r="R481" s="47">
        <f t="shared" si="119"/>
        <v>0</v>
      </c>
      <c r="S481" s="47">
        <v>0</v>
      </c>
      <c r="T481" s="47">
        <f t="shared" si="120"/>
        <v>0</v>
      </c>
      <c r="U481" s="47">
        <v>0</v>
      </c>
      <c r="V481" s="54">
        <f t="shared" si="121"/>
        <v>0</v>
      </c>
      <c r="W481" s="52"/>
      <c r="X481" s="49">
        <f t="shared" si="115"/>
        <v>110274244</v>
      </c>
      <c r="Y481" s="55">
        <v>0</v>
      </c>
      <c r="Z481" s="56">
        <f t="shared" si="116"/>
        <v>110274244</v>
      </c>
      <c r="AA481" s="53">
        <v>0</v>
      </c>
      <c r="AB481" s="49">
        <f t="shared" si="117"/>
        <v>0</v>
      </c>
      <c r="AC481" s="49">
        <v>1736776</v>
      </c>
      <c r="AD481" s="189">
        <v>0</v>
      </c>
      <c r="AE481" s="49">
        <f t="shared" si="122"/>
        <v>0</v>
      </c>
      <c r="AF481" s="47">
        <v>0</v>
      </c>
      <c r="AG481" s="47">
        <f t="shared" si="123"/>
        <v>0</v>
      </c>
      <c r="AH481" s="49">
        <v>0</v>
      </c>
      <c r="AI481" s="54">
        <f t="shared" si="124"/>
        <v>0</v>
      </c>
      <c r="AJ481" s="57"/>
      <c r="AK481" s="58">
        <f t="shared" si="125"/>
        <v>0</v>
      </c>
      <c r="AL481" s="59" t="s">
        <v>1573</v>
      </c>
      <c r="AM481" s="56">
        <f t="shared" si="126"/>
        <v>0</v>
      </c>
      <c r="AN481" s="56">
        <f t="shared" si="127"/>
        <v>0</v>
      </c>
    </row>
    <row r="482" spans="1:40" x14ac:dyDescent="0.2">
      <c r="A482" s="45" t="s">
        <v>1431</v>
      </c>
      <c r="B482" s="44" t="s">
        <v>543</v>
      </c>
      <c r="C482" s="46" t="s">
        <v>6</v>
      </c>
      <c r="D482" s="205" t="s">
        <v>24</v>
      </c>
      <c r="E482" s="48">
        <v>52138415</v>
      </c>
      <c r="F482" s="50">
        <v>2.5</v>
      </c>
      <c r="G482" s="50">
        <v>0</v>
      </c>
      <c r="H482" s="50">
        <f t="shared" si="118"/>
        <v>2.5</v>
      </c>
      <c r="I482" s="50">
        <v>1.74</v>
      </c>
      <c r="J482" s="50">
        <v>4.24</v>
      </c>
      <c r="K482" s="51">
        <f t="shared" si="112"/>
        <v>130346.04</v>
      </c>
      <c r="L482" s="52"/>
      <c r="M482" s="49">
        <f t="shared" si="113"/>
        <v>52138415</v>
      </c>
      <c r="N482" s="53">
        <v>0</v>
      </c>
      <c r="O482" s="47">
        <f t="shared" si="114"/>
        <v>0</v>
      </c>
      <c r="P482" s="47">
        <v>1213940</v>
      </c>
      <c r="Q482" s="53">
        <v>0</v>
      </c>
      <c r="R482" s="47">
        <f t="shared" si="119"/>
        <v>0</v>
      </c>
      <c r="S482" s="47">
        <v>0</v>
      </c>
      <c r="T482" s="47">
        <f t="shared" si="120"/>
        <v>0</v>
      </c>
      <c r="U482" s="47">
        <v>0</v>
      </c>
      <c r="V482" s="54">
        <f t="shared" si="121"/>
        <v>0</v>
      </c>
      <c r="W482" s="52"/>
      <c r="X482" s="49">
        <f t="shared" si="115"/>
        <v>52138415</v>
      </c>
      <c r="Y482" s="55">
        <v>0</v>
      </c>
      <c r="Z482" s="56">
        <f t="shared" si="116"/>
        <v>52138415</v>
      </c>
      <c r="AA482" s="53">
        <v>0</v>
      </c>
      <c r="AB482" s="49">
        <f t="shared" si="117"/>
        <v>0</v>
      </c>
      <c r="AC482" s="49">
        <v>1213940</v>
      </c>
      <c r="AD482" s="189">
        <v>0</v>
      </c>
      <c r="AE482" s="49">
        <f t="shared" si="122"/>
        <v>0</v>
      </c>
      <c r="AF482" s="47">
        <v>0</v>
      </c>
      <c r="AG482" s="47">
        <f t="shared" si="123"/>
        <v>0</v>
      </c>
      <c r="AH482" s="49">
        <v>0</v>
      </c>
      <c r="AI482" s="54">
        <f t="shared" si="124"/>
        <v>0</v>
      </c>
      <c r="AJ482" s="57"/>
      <c r="AK482" s="58">
        <f t="shared" si="125"/>
        <v>130346.04</v>
      </c>
      <c r="AL482" s="59" t="s">
        <v>1679</v>
      </c>
      <c r="AM482" s="56">
        <f t="shared" si="126"/>
        <v>130346.04</v>
      </c>
      <c r="AN482" s="56">
        <f t="shared" si="127"/>
        <v>0</v>
      </c>
    </row>
    <row r="483" spans="1:40" x14ac:dyDescent="0.2">
      <c r="A483" s="45" t="s">
        <v>1432</v>
      </c>
      <c r="B483" s="44" t="s">
        <v>25</v>
      </c>
      <c r="C483" s="46" t="s">
        <v>6</v>
      </c>
      <c r="D483" s="205" t="s">
        <v>24</v>
      </c>
      <c r="E483" s="48">
        <v>1275200</v>
      </c>
      <c r="F483" s="50">
        <v>2.58</v>
      </c>
      <c r="G483" s="50">
        <v>1.37</v>
      </c>
      <c r="H483" s="50">
        <f t="shared" si="118"/>
        <v>3.95</v>
      </c>
      <c r="I483" s="50">
        <v>0</v>
      </c>
      <c r="J483" s="50">
        <v>3.95</v>
      </c>
      <c r="K483" s="51">
        <f t="shared" si="112"/>
        <v>5037.04</v>
      </c>
      <c r="L483" s="52"/>
      <c r="M483" s="49">
        <f t="shared" si="113"/>
        <v>1275200</v>
      </c>
      <c r="N483" s="53">
        <v>0</v>
      </c>
      <c r="O483" s="47">
        <f t="shared" si="114"/>
        <v>0</v>
      </c>
      <c r="P483" s="47">
        <v>222400</v>
      </c>
      <c r="Q483" s="53">
        <v>0</v>
      </c>
      <c r="R483" s="47">
        <f t="shared" si="119"/>
        <v>0</v>
      </c>
      <c r="S483" s="47">
        <v>0</v>
      </c>
      <c r="T483" s="47">
        <f t="shared" si="120"/>
        <v>0</v>
      </c>
      <c r="U483" s="47">
        <v>0</v>
      </c>
      <c r="V483" s="54">
        <f t="shared" si="121"/>
        <v>0</v>
      </c>
      <c r="W483" s="52"/>
      <c r="X483" s="49">
        <f t="shared" si="115"/>
        <v>1275200</v>
      </c>
      <c r="Y483" s="55">
        <v>235300</v>
      </c>
      <c r="Z483" s="56">
        <f t="shared" si="116"/>
        <v>1039900</v>
      </c>
      <c r="AA483" s="53">
        <v>0</v>
      </c>
      <c r="AB483" s="49">
        <f t="shared" si="117"/>
        <v>0</v>
      </c>
      <c r="AC483" s="49">
        <v>222400</v>
      </c>
      <c r="AD483" s="189">
        <v>0</v>
      </c>
      <c r="AE483" s="49">
        <f t="shared" si="122"/>
        <v>0</v>
      </c>
      <c r="AF483" s="47">
        <v>0</v>
      </c>
      <c r="AG483" s="47">
        <f t="shared" si="123"/>
        <v>0</v>
      </c>
      <c r="AH483" s="49">
        <v>0</v>
      </c>
      <c r="AI483" s="54">
        <f t="shared" si="124"/>
        <v>0</v>
      </c>
      <c r="AJ483" s="57"/>
      <c r="AK483" s="58">
        <f t="shared" si="125"/>
        <v>5037.04</v>
      </c>
      <c r="AL483" s="59" t="s">
        <v>1679</v>
      </c>
      <c r="AM483" s="56">
        <f t="shared" si="126"/>
        <v>5037.04</v>
      </c>
      <c r="AN483" s="56">
        <f t="shared" si="127"/>
        <v>0</v>
      </c>
    </row>
    <row r="484" spans="1:40" ht="25.5" x14ac:dyDescent="0.2">
      <c r="A484" s="45" t="s">
        <v>1433</v>
      </c>
      <c r="B484" s="44" t="s">
        <v>162</v>
      </c>
      <c r="C484" s="46" t="s">
        <v>6</v>
      </c>
      <c r="D484" s="205" t="s">
        <v>1434</v>
      </c>
      <c r="E484" s="48">
        <v>-274567</v>
      </c>
      <c r="F484" s="50">
        <v>0</v>
      </c>
      <c r="G484" s="50">
        <v>0</v>
      </c>
      <c r="H484" s="50">
        <f t="shared" si="118"/>
        <v>0</v>
      </c>
      <c r="I484" s="50">
        <v>0</v>
      </c>
      <c r="J484" s="50">
        <v>0</v>
      </c>
      <c r="K484" s="51">
        <f t="shared" si="112"/>
        <v>0</v>
      </c>
      <c r="L484" s="52"/>
      <c r="M484" s="49">
        <f t="shared" si="113"/>
        <v>-274567</v>
      </c>
      <c r="N484" s="53">
        <v>0</v>
      </c>
      <c r="O484" s="47">
        <f t="shared" si="114"/>
        <v>0</v>
      </c>
      <c r="P484" s="47">
        <v>0</v>
      </c>
      <c r="Q484" s="53">
        <v>0</v>
      </c>
      <c r="R484" s="47">
        <f t="shared" si="119"/>
        <v>0</v>
      </c>
      <c r="S484" s="47">
        <v>0</v>
      </c>
      <c r="T484" s="47">
        <f t="shared" si="120"/>
        <v>0</v>
      </c>
      <c r="U484" s="47">
        <v>0</v>
      </c>
      <c r="V484" s="54">
        <f t="shared" si="121"/>
        <v>0</v>
      </c>
      <c r="W484" s="52"/>
      <c r="X484" s="49">
        <f t="shared" si="115"/>
        <v>-274567</v>
      </c>
      <c r="Y484" s="55">
        <v>0</v>
      </c>
      <c r="Z484" s="56">
        <f t="shared" si="116"/>
        <v>-274567</v>
      </c>
      <c r="AA484" s="53">
        <v>0</v>
      </c>
      <c r="AB484" s="49">
        <f t="shared" si="117"/>
        <v>0</v>
      </c>
      <c r="AC484" s="49">
        <v>0</v>
      </c>
      <c r="AD484" s="189">
        <v>0</v>
      </c>
      <c r="AE484" s="49">
        <f t="shared" si="122"/>
        <v>0</v>
      </c>
      <c r="AF484" s="47">
        <v>0</v>
      </c>
      <c r="AG484" s="47">
        <f t="shared" si="123"/>
        <v>0</v>
      </c>
      <c r="AH484" s="49">
        <v>0</v>
      </c>
      <c r="AI484" s="54">
        <f t="shared" si="124"/>
        <v>0</v>
      </c>
      <c r="AJ484" s="57"/>
      <c r="AK484" s="58">
        <f t="shared" si="125"/>
        <v>0</v>
      </c>
      <c r="AL484" s="59" t="s">
        <v>1573</v>
      </c>
      <c r="AM484" s="56">
        <f t="shared" si="126"/>
        <v>0</v>
      </c>
      <c r="AN484" s="56">
        <f t="shared" si="127"/>
        <v>0</v>
      </c>
    </row>
    <row r="485" spans="1:40" x14ac:dyDescent="0.2">
      <c r="A485" s="45" t="s">
        <v>1435</v>
      </c>
      <c r="B485" s="44" t="s">
        <v>237</v>
      </c>
      <c r="C485" s="46" t="s">
        <v>6</v>
      </c>
      <c r="D485" s="205" t="s">
        <v>24</v>
      </c>
      <c r="E485" s="48">
        <v>32120393</v>
      </c>
      <c r="F485" s="50">
        <v>2.73</v>
      </c>
      <c r="G485" s="50">
        <v>0</v>
      </c>
      <c r="H485" s="50">
        <f t="shared" si="118"/>
        <v>2.73</v>
      </c>
      <c r="I485" s="50">
        <v>0.15</v>
      </c>
      <c r="J485" s="50">
        <v>2.88</v>
      </c>
      <c r="K485" s="51">
        <f t="shared" si="112"/>
        <v>87688.67</v>
      </c>
      <c r="L485" s="52"/>
      <c r="M485" s="49">
        <f t="shared" si="113"/>
        <v>32120393</v>
      </c>
      <c r="N485" s="53">
        <v>0.3992</v>
      </c>
      <c r="O485" s="47">
        <f t="shared" si="114"/>
        <v>12822.46</v>
      </c>
      <c r="P485" s="47">
        <v>-3180273</v>
      </c>
      <c r="Q485" s="53">
        <v>0.4</v>
      </c>
      <c r="R485" s="47">
        <f t="shared" si="119"/>
        <v>-1272.1099999999999</v>
      </c>
      <c r="S485" s="47">
        <v>14416.65</v>
      </c>
      <c r="T485" s="47">
        <f t="shared" si="120"/>
        <v>-1272.1099999999999</v>
      </c>
      <c r="U485" s="47">
        <v>0</v>
      </c>
      <c r="V485" s="54">
        <f t="shared" si="121"/>
        <v>11550.35</v>
      </c>
      <c r="W485" s="52"/>
      <c r="X485" s="49">
        <f t="shared" si="115"/>
        <v>32120393</v>
      </c>
      <c r="Y485" s="55">
        <v>0</v>
      </c>
      <c r="Z485" s="56">
        <f t="shared" si="116"/>
        <v>32120393</v>
      </c>
      <c r="AA485" s="53">
        <v>0</v>
      </c>
      <c r="AB485" s="49">
        <f t="shared" si="117"/>
        <v>0</v>
      </c>
      <c r="AC485" s="49">
        <v>-3180273</v>
      </c>
      <c r="AD485" s="189">
        <v>0</v>
      </c>
      <c r="AE485" s="49">
        <f t="shared" si="122"/>
        <v>0</v>
      </c>
      <c r="AF485" s="47">
        <v>0</v>
      </c>
      <c r="AG485" s="47">
        <f t="shared" si="123"/>
        <v>0</v>
      </c>
      <c r="AH485" s="49">
        <v>0</v>
      </c>
      <c r="AI485" s="54">
        <f t="shared" si="124"/>
        <v>0</v>
      </c>
      <c r="AJ485" s="57"/>
      <c r="AK485" s="58">
        <f t="shared" si="125"/>
        <v>99239.02</v>
      </c>
      <c r="AL485" s="59" t="s">
        <v>1679</v>
      </c>
      <c r="AM485" s="56">
        <f t="shared" si="126"/>
        <v>99239.02</v>
      </c>
      <c r="AN485" s="56">
        <f t="shared" si="127"/>
        <v>0</v>
      </c>
    </row>
    <row r="486" spans="1:40" x14ac:dyDescent="0.2">
      <c r="A486" s="45" t="s">
        <v>1436</v>
      </c>
      <c r="B486" s="44" t="s">
        <v>439</v>
      </c>
      <c r="C486" s="46" t="s">
        <v>6</v>
      </c>
      <c r="D486" s="205" t="s">
        <v>24</v>
      </c>
      <c r="E486" s="48">
        <v>1078689</v>
      </c>
      <c r="F486" s="50">
        <v>0</v>
      </c>
      <c r="G486" s="50">
        <v>7.6</v>
      </c>
      <c r="H486" s="50">
        <f t="shared" si="118"/>
        <v>7.6</v>
      </c>
      <c r="I486" s="50">
        <v>0</v>
      </c>
      <c r="J486" s="50">
        <v>7.6</v>
      </c>
      <c r="K486" s="51">
        <f t="shared" si="112"/>
        <v>8198.0400000000009</v>
      </c>
      <c r="L486" s="52"/>
      <c r="M486" s="49">
        <f t="shared" si="113"/>
        <v>1078689</v>
      </c>
      <c r="N486" s="53">
        <v>0</v>
      </c>
      <c r="O486" s="47">
        <f t="shared" si="114"/>
        <v>0</v>
      </c>
      <c r="P486" s="47">
        <v>-580500</v>
      </c>
      <c r="Q486" s="53">
        <v>0</v>
      </c>
      <c r="R486" s="47">
        <f t="shared" si="119"/>
        <v>0</v>
      </c>
      <c r="S486" s="47">
        <v>0</v>
      </c>
      <c r="T486" s="47">
        <f t="shared" si="120"/>
        <v>0</v>
      </c>
      <c r="U486" s="47">
        <v>0</v>
      </c>
      <c r="V486" s="54">
        <f t="shared" si="121"/>
        <v>0</v>
      </c>
      <c r="W486" s="52"/>
      <c r="X486" s="49">
        <f t="shared" si="115"/>
        <v>1078689</v>
      </c>
      <c r="Y486" s="55">
        <v>0</v>
      </c>
      <c r="Z486" s="56">
        <f t="shared" si="116"/>
        <v>1078689</v>
      </c>
      <c r="AA486" s="53">
        <v>0</v>
      </c>
      <c r="AB486" s="49">
        <f t="shared" si="117"/>
        <v>0</v>
      </c>
      <c r="AC486" s="49">
        <v>-580500</v>
      </c>
      <c r="AD486" s="189">
        <v>0</v>
      </c>
      <c r="AE486" s="49">
        <f t="shared" si="122"/>
        <v>0</v>
      </c>
      <c r="AF486" s="47">
        <v>0</v>
      </c>
      <c r="AG486" s="47">
        <f t="shared" si="123"/>
        <v>0</v>
      </c>
      <c r="AH486" s="49">
        <v>0</v>
      </c>
      <c r="AI486" s="54">
        <f t="shared" si="124"/>
        <v>0</v>
      </c>
      <c r="AJ486" s="57"/>
      <c r="AK486" s="58">
        <f t="shared" si="125"/>
        <v>8198.0400000000009</v>
      </c>
      <c r="AL486" s="59" t="s">
        <v>1679</v>
      </c>
      <c r="AM486" s="56">
        <f t="shared" si="126"/>
        <v>8198.0400000000009</v>
      </c>
      <c r="AN486" s="56">
        <f t="shared" si="127"/>
        <v>0</v>
      </c>
    </row>
    <row r="487" spans="1:40" ht="38.25" x14ac:dyDescent="0.2">
      <c r="A487" s="45" t="s">
        <v>1437</v>
      </c>
      <c r="B487" s="44" t="s">
        <v>449</v>
      </c>
      <c r="C487" s="46" t="s">
        <v>6</v>
      </c>
      <c r="D487" s="205" t="s">
        <v>1438</v>
      </c>
      <c r="E487" s="48">
        <v>18439341</v>
      </c>
      <c r="F487" s="50">
        <v>0.59</v>
      </c>
      <c r="G487" s="50">
        <v>4.66</v>
      </c>
      <c r="H487" s="50">
        <f t="shared" si="118"/>
        <v>5.25</v>
      </c>
      <c r="I487" s="50">
        <v>0</v>
      </c>
      <c r="J487" s="50">
        <v>5.25</v>
      </c>
      <c r="K487" s="51">
        <f t="shared" si="112"/>
        <v>96806.54</v>
      </c>
      <c r="L487" s="52"/>
      <c r="M487" s="49">
        <f t="shared" si="113"/>
        <v>18439341</v>
      </c>
      <c r="N487" s="53">
        <v>0</v>
      </c>
      <c r="O487" s="47">
        <f t="shared" si="114"/>
        <v>0</v>
      </c>
      <c r="P487" s="47">
        <v>4262403</v>
      </c>
      <c r="Q487" s="53">
        <v>0</v>
      </c>
      <c r="R487" s="47">
        <f t="shared" si="119"/>
        <v>0</v>
      </c>
      <c r="S487" s="47">
        <v>0</v>
      </c>
      <c r="T487" s="47">
        <f t="shared" si="120"/>
        <v>0</v>
      </c>
      <c r="U487" s="47">
        <v>0</v>
      </c>
      <c r="V487" s="54">
        <f t="shared" si="121"/>
        <v>0</v>
      </c>
      <c r="W487" s="52"/>
      <c r="X487" s="49">
        <f t="shared" si="115"/>
        <v>18439341</v>
      </c>
      <c r="Y487" s="55">
        <v>0</v>
      </c>
      <c r="Z487" s="56">
        <f t="shared" si="116"/>
        <v>18439341</v>
      </c>
      <c r="AA487" s="53">
        <v>0</v>
      </c>
      <c r="AB487" s="49">
        <f t="shared" si="117"/>
        <v>0</v>
      </c>
      <c r="AC487" s="49">
        <v>4262403</v>
      </c>
      <c r="AD487" s="189">
        <v>0</v>
      </c>
      <c r="AE487" s="49">
        <f t="shared" si="122"/>
        <v>0</v>
      </c>
      <c r="AF487" s="47">
        <v>0</v>
      </c>
      <c r="AG487" s="47">
        <f t="shared" si="123"/>
        <v>0</v>
      </c>
      <c r="AH487" s="49">
        <v>0</v>
      </c>
      <c r="AI487" s="54">
        <f t="shared" si="124"/>
        <v>0</v>
      </c>
      <c r="AJ487" s="57"/>
      <c r="AK487" s="58">
        <f t="shared" si="125"/>
        <v>96806.54</v>
      </c>
      <c r="AL487" s="59" t="s">
        <v>1680</v>
      </c>
      <c r="AM487" s="56">
        <f t="shared" si="126"/>
        <v>0</v>
      </c>
      <c r="AN487" s="56">
        <f t="shared" si="127"/>
        <v>96806.54</v>
      </c>
    </row>
    <row r="488" spans="1:40" ht="25.5" x14ac:dyDescent="0.2">
      <c r="A488" s="45" t="s">
        <v>1439</v>
      </c>
      <c r="B488" s="44" t="s">
        <v>678</v>
      </c>
      <c r="C488" s="46" t="s">
        <v>6</v>
      </c>
      <c r="D488" s="205" t="s">
        <v>1440</v>
      </c>
      <c r="E488" s="48">
        <v>1471393</v>
      </c>
      <c r="F488" s="50">
        <v>3</v>
      </c>
      <c r="G488" s="50">
        <v>1.8</v>
      </c>
      <c r="H488" s="50">
        <f t="shared" si="118"/>
        <v>4.8</v>
      </c>
      <c r="I488" s="50">
        <v>0</v>
      </c>
      <c r="J488" s="50">
        <v>4.8</v>
      </c>
      <c r="K488" s="51">
        <f t="shared" si="112"/>
        <v>7062.69</v>
      </c>
      <c r="L488" s="52"/>
      <c r="M488" s="49">
        <f t="shared" si="113"/>
        <v>1471393</v>
      </c>
      <c r="N488" s="53">
        <v>1</v>
      </c>
      <c r="O488" s="47">
        <f t="shared" si="114"/>
        <v>1471.39</v>
      </c>
      <c r="P488" s="47">
        <v>-211247</v>
      </c>
      <c r="Q488" s="53">
        <v>1</v>
      </c>
      <c r="R488" s="47">
        <f t="shared" si="119"/>
        <v>-211.25</v>
      </c>
      <c r="S488" s="47">
        <v>1441.92</v>
      </c>
      <c r="T488" s="47">
        <f t="shared" si="120"/>
        <v>-211.25</v>
      </c>
      <c r="U488" s="47">
        <v>0</v>
      </c>
      <c r="V488" s="54">
        <f t="shared" si="121"/>
        <v>1260.1400000000001</v>
      </c>
      <c r="W488" s="52"/>
      <c r="X488" s="49">
        <f t="shared" si="115"/>
        <v>1471393</v>
      </c>
      <c r="Y488" s="55">
        <v>0</v>
      </c>
      <c r="Z488" s="56">
        <f t="shared" si="116"/>
        <v>1471393</v>
      </c>
      <c r="AA488" s="53">
        <v>0</v>
      </c>
      <c r="AB488" s="49">
        <f t="shared" si="117"/>
        <v>0</v>
      </c>
      <c r="AC488" s="49">
        <v>-211247</v>
      </c>
      <c r="AD488" s="189">
        <v>0</v>
      </c>
      <c r="AE488" s="49">
        <f t="shared" si="122"/>
        <v>0</v>
      </c>
      <c r="AF488" s="47">
        <v>0</v>
      </c>
      <c r="AG488" s="47">
        <f t="shared" si="123"/>
        <v>0</v>
      </c>
      <c r="AH488" s="49">
        <v>0</v>
      </c>
      <c r="AI488" s="54">
        <f t="shared" si="124"/>
        <v>0</v>
      </c>
      <c r="AJ488" s="57"/>
      <c r="AK488" s="58">
        <f t="shared" si="125"/>
        <v>8322.83</v>
      </c>
      <c r="AL488" s="59" t="s">
        <v>1680</v>
      </c>
      <c r="AM488" s="56">
        <f t="shared" si="126"/>
        <v>0</v>
      </c>
      <c r="AN488" s="56">
        <f t="shared" si="127"/>
        <v>8322.83</v>
      </c>
    </row>
    <row r="489" spans="1:40" x14ac:dyDescent="0.2">
      <c r="A489" s="45" t="s">
        <v>1441</v>
      </c>
      <c r="B489" s="44" t="s">
        <v>609</v>
      </c>
      <c r="C489" s="46" t="s">
        <v>6</v>
      </c>
      <c r="D489" s="205" t="s">
        <v>59</v>
      </c>
      <c r="E489" s="48">
        <v>37531968</v>
      </c>
      <c r="F489" s="50">
        <v>0</v>
      </c>
      <c r="G489" s="50">
        <v>0</v>
      </c>
      <c r="H489" s="50">
        <f t="shared" si="118"/>
        <v>0</v>
      </c>
      <c r="I489" s="50">
        <v>0</v>
      </c>
      <c r="J489" s="50">
        <v>0</v>
      </c>
      <c r="K489" s="51">
        <f t="shared" si="112"/>
        <v>0</v>
      </c>
      <c r="L489" s="52"/>
      <c r="M489" s="49">
        <f t="shared" si="113"/>
        <v>37531968</v>
      </c>
      <c r="N489" s="53">
        <v>0</v>
      </c>
      <c r="O489" s="47">
        <f t="shared" si="114"/>
        <v>0</v>
      </c>
      <c r="P489" s="47">
        <v>371650</v>
      </c>
      <c r="Q489" s="53">
        <v>0</v>
      </c>
      <c r="R489" s="47">
        <f t="shared" si="119"/>
        <v>0</v>
      </c>
      <c r="S489" s="47">
        <v>0</v>
      </c>
      <c r="T489" s="47">
        <f t="shared" si="120"/>
        <v>0</v>
      </c>
      <c r="U489" s="47">
        <v>0</v>
      </c>
      <c r="V489" s="54">
        <f t="shared" si="121"/>
        <v>0</v>
      </c>
      <c r="W489" s="52"/>
      <c r="X489" s="49">
        <f t="shared" si="115"/>
        <v>37531968</v>
      </c>
      <c r="Y489" s="55">
        <v>718350</v>
      </c>
      <c r="Z489" s="56">
        <f t="shared" si="116"/>
        <v>36813618</v>
      </c>
      <c r="AA489" s="53">
        <v>0</v>
      </c>
      <c r="AB489" s="49">
        <f t="shared" si="117"/>
        <v>0</v>
      </c>
      <c r="AC489" s="49">
        <v>371650</v>
      </c>
      <c r="AD489" s="189">
        <v>0</v>
      </c>
      <c r="AE489" s="49">
        <f t="shared" si="122"/>
        <v>0</v>
      </c>
      <c r="AF489" s="47">
        <v>0</v>
      </c>
      <c r="AG489" s="47">
        <f t="shared" si="123"/>
        <v>0</v>
      </c>
      <c r="AH489" s="49">
        <v>0</v>
      </c>
      <c r="AI489" s="54">
        <f t="shared" si="124"/>
        <v>0</v>
      </c>
      <c r="AJ489" s="57"/>
      <c r="AK489" s="58">
        <f t="shared" si="125"/>
        <v>0</v>
      </c>
      <c r="AL489" s="59" t="s">
        <v>1573</v>
      </c>
      <c r="AM489" s="56">
        <f t="shared" si="126"/>
        <v>0</v>
      </c>
      <c r="AN489" s="56">
        <f t="shared" si="127"/>
        <v>0</v>
      </c>
    </row>
    <row r="490" spans="1:40" x14ac:dyDescent="0.2">
      <c r="A490" s="45" t="s">
        <v>1442</v>
      </c>
      <c r="B490" s="44" t="s">
        <v>148</v>
      </c>
      <c r="C490" s="46" t="s">
        <v>6</v>
      </c>
      <c r="D490" s="205" t="s">
        <v>59</v>
      </c>
      <c r="E490" s="48">
        <v>9100</v>
      </c>
      <c r="F490" s="50">
        <v>0</v>
      </c>
      <c r="G490" s="50">
        <v>0</v>
      </c>
      <c r="H490" s="50">
        <f t="shared" si="118"/>
        <v>0</v>
      </c>
      <c r="I490" s="50">
        <v>0</v>
      </c>
      <c r="J490" s="50">
        <v>0</v>
      </c>
      <c r="K490" s="51">
        <f t="shared" si="112"/>
        <v>0</v>
      </c>
      <c r="L490" s="52"/>
      <c r="M490" s="49">
        <f t="shared" si="113"/>
        <v>9100</v>
      </c>
      <c r="N490" s="53">
        <v>0</v>
      </c>
      <c r="O490" s="47">
        <f t="shared" si="114"/>
        <v>0</v>
      </c>
      <c r="P490" s="47">
        <v>0</v>
      </c>
      <c r="Q490" s="53">
        <v>0</v>
      </c>
      <c r="R490" s="47">
        <f t="shared" si="119"/>
        <v>0</v>
      </c>
      <c r="S490" s="47">
        <v>0</v>
      </c>
      <c r="T490" s="47">
        <f t="shared" si="120"/>
        <v>0</v>
      </c>
      <c r="U490" s="47">
        <v>0</v>
      </c>
      <c r="V490" s="54">
        <f t="shared" si="121"/>
        <v>0</v>
      </c>
      <c r="W490" s="52"/>
      <c r="X490" s="49">
        <f t="shared" si="115"/>
        <v>9100</v>
      </c>
      <c r="Y490" s="55">
        <v>0</v>
      </c>
      <c r="Z490" s="56">
        <f t="shared" si="116"/>
        <v>9100</v>
      </c>
      <c r="AA490" s="53">
        <v>0</v>
      </c>
      <c r="AB490" s="49">
        <f t="shared" si="117"/>
        <v>0</v>
      </c>
      <c r="AC490" s="49">
        <v>0</v>
      </c>
      <c r="AD490" s="189">
        <v>0</v>
      </c>
      <c r="AE490" s="49">
        <f t="shared" si="122"/>
        <v>0</v>
      </c>
      <c r="AF490" s="47">
        <v>0</v>
      </c>
      <c r="AG490" s="47">
        <f t="shared" si="123"/>
        <v>0</v>
      </c>
      <c r="AH490" s="49">
        <v>0</v>
      </c>
      <c r="AI490" s="54">
        <f t="shared" si="124"/>
        <v>0</v>
      </c>
      <c r="AJ490" s="57"/>
      <c r="AK490" s="58">
        <f t="shared" si="125"/>
        <v>0</v>
      </c>
      <c r="AL490" s="59" t="s">
        <v>1573</v>
      </c>
      <c r="AM490" s="56">
        <f t="shared" si="126"/>
        <v>0</v>
      </c>
      <c r="AN490" s="56">
        <f t="shared" si="127"/>
        <v>0</v>
      </c>
    </row>
    <row r="491" spans="1:40" x14ac:dyDescent="0.2">
      <c r="A491" s="45" t="s">
        <v>1443</v>
      </c>
      <c r="B491" s="44" t="s">
        <v>176</v>
      </c>
      <c r="C491" s="46" t="s">
        <v>6</v>
      </c>
      <c r="D491" s="205" t="s">
        <v>59</v>
      </c>
      <c r="E491" s="48">
        <v>800900</v>
      </c>
      <c r="F491" s="50">
        <v>0</v>
      </c>
      <c r="G491" s="50">
        <v>0</v>
      </c>
      <c r="H491" s="50">
        <f t="shared" si="118"/>
        <v>0</v>
      </c>
      <c r="I491" s="50">
        <v>0</v>
      </c>
      <c r="J491" s="50">
        <v>0</v>
      </c>
      <c r="K491" s="51">
        <f t="shared" si="112"/>
        <v>0</v>
      </c>
      <c r="L491" s="52"/>
      <c r="M491" s="49">
        <f t="shared" si="113"/>
        <v>800900</v>
      </c>
      <c r="N491" s="53">
        <v>0</v>
      </c>
      <c r="O491" s="47">
        <f t="shared" si="114"/>
        <v>0</v>
      </c>
      <c r="P491" s="47">
        <v>-7500</v>
      </c>
      <c r="Q491" s="53">
        <v>0</v>
      </c>
      <c r="R491" s="47">
        <f t="shared" si="119"/>
        <v>0</v>
      </c>
      <c r="S491" s="47">
        <v>0</v>
      </c>
      <c r="T491" s="47">
        <f t="shared" si="120"/>
        <v>0</v>
      </c>
      <c r="U491" s="47">
        <v>0</v>
      </c>
      <c r="V491" s="54">
        <f t="shared" si="121"/>
        <v>0</v>
      </c>
      <c r="W491" s="52"/>
      <c r="X491" s="49">
        <f t="shared" si="115"/>
        <v>800900</v>
      </c>
      <c r="Y491" s="55">
        <v>0</v>
      </c>
      <c r="Z491" s="56">
        <f t="shared" si="116"/>
        <v>800900</v>
      </c>
      <c r="AA491" s="53">
        <v>0</v>
      </c>
      <c r="AB491" s="49">
        <f t="shared" si="117"/>
        <v>0</v>
      </c>
      <c r="AC491" s="49">
        <v>-7500</v>
      </c>
      <c r="AD491" s="189">
        <v>0</v>
      </c>
      <c r="AE491" s="49">
        <f t="shared" si="122"/>
        <v>0</v>
      </c>
      <c r="AF491" s="47">
        <v>0</v>
      </c>
      <c r="AG491" s="47">
        <f t="shared" si="123"/>
        <v>0</v>
      </c>
      <c r="AH491" s="49">
        <v>0</v>
      </c>
      <c r="AI491" s="54">
        <f t="shared" si="124"/>
        <v>0</v>
      </c>
      <c r="AJ491" s="57"/>
      <c r="AK491" s="58">
        <f t="shared" si="125"/>
        <v>0</v>
      </c>
      <c r="AL491" s="59" t="s">
        <v>1573</v>
      </c>
      <c r="AM491" s="56">
        <f t="shared" si="126"/>
        <v>0</v>
      </c>
      <c r="AN491" s="56">
        <f t="shared" si="127"/>
        <v>0</v>
      </c>
    </row>
    <row r="492" spans="1:40" ht="38.25" x14ac:dyDescent="0.2">
      <c r="A492" s="45" t="s">
        <v>1444</v>
      </c>
      <c r="B492" s="44" t="s">
        <v>203</v>
      </c>
      <c r="C492" s="46" t="s">
        <v>6</v>
      </c>
      <c r="D492" s="205" t="s">
        <v>1445</v>
      </c>
      <c r="E492" s="48">
        <v>919900</v>
      </c>
      <c r="F492" s="50">
        <v>5.6</v>
      </c>
      <c r="G492" s="50">
        <v>0</v>
      </c>
      <c r="H492" s="50">
        <f t="shared" si="118"/>
        <v>5.6</v>
      </c>
      <c r="I492" s="50">
        <v>0</v>
      </c>
      <c r="J492" s="50">
        <v>5.6</v>
      </c>
      <c r="K492" s="51">
        <f t="shared" si="112"/>
        <v>5151.4399999999996</v>
      </c>
      <c r="L492" s="52"/>
      <c r="M492" s="49">
        <f t="shared" si="113"/>
        <v>919900</v>
      </c>
      <c r="N492" s="53">
        <v>0</v>
      </c>
      <c r="O492" s="47">
        <f t="shared" si="114"/>
        <v>0</v>
      </c>
      <c r="P492" s="47">
        <v>-2650</v>
      </c>
      <c r="Q492" s="53">
        <v>0</v>
      </c>
      <c r="R492" s="47">
        <f t="shared" si="119"/>
        <v>0</v>
      </c>
      <c r="S492" s="47">
        <v>0</v>
      </c>
      <c r="T492" s="47">
        <f t="shared" si="120"/>
        <v>0</v>
      </c>
      <c r="U492" s="47">
        <v>0</v>
      </c>
      <c r="V492" s="54">
        <f t="shared" si="121"/>
        <v>0</v>
      </c>
      <c r="W492" s="52"/>
      <c r="X492" s="49">
        <f t="shared" si="115"/>
        <v>919900</v>
      </c>
      <c r="Y492" s="55">
        <v>0</v>
      </c>
      <c r="Z492" s="56">
        <f t="shared" si="116"/>
        <v>919900</v>
      </c>
      <c r="AA492" s="53">
        <v>0</v>
      </c>
      <c r="AB492" s="49">
        <f t="shared" si="117"/>
        <v>0</v>
      </c>
      <c r="AC492" s="49">
        <v>-2650</v>
      </c>
      <c r="AD492" s="189">
        <v>0</v>
      </c>
      <c r="AE492" s="49">
        <f t="shared" si="122"/>
        <v>0</v>
      </c>
      <c r="AF492" s="47">
        <v>0</v>
      </c>
      <c r="AG492" s="47">
        <f t="shared" si="123"/>
        <v>0</v>
      </c>
      <c r="AH492" s="49">
        <v>0</v>
      </c>
      <c r="AI492" s="54">
        <f t="shared" si="124"/>
        <v>0</v>
      </c>
      <c r="AJ492" s="57"/>
      <c r="AK492" s="58">
        <f t="shared" si="125"/>
        <v>5151.4399999999996</v>
      </c>
      <c r="AL492" s="59" t="s">
        <v>1680</v>
      </c>
      <c r="AM492" s="56">
        <f t="shared" si="126"/>
        <v>0</v>
      </c>
      <c r="AN492" s="56">
        <f t="shared" si="127"/>
        <v>5151.4399999999996</v>
      </c>
    </row>
    <row r="493" spans="1:40" ht="25.5" x14ac:dyDescent="0.2">
      <c r="A493" s="45" t="s">
        <v>1446</v>
      </c>
      <c r="B493" s="44" t="s">
        <v>208</v>
      </c>
      <c r="C493" s="46" t="s">
        <v>6</v>
      </c>
      <c r="D493" s="205" t="s">
        <v>1447</v>
      </c>
      <c r="E493" s="48">
        <v>11867714</v>
      </c>
      <c r="F493" s="50">
        <v>0</v>
      </c>
      <c r="G493" s="50">
        <v>6.8</v>
      </c>
      <c r="H493" s="50">
        <f t="shared" si="118"/>
        <v>6.8</v>
      </c>
      <c r="I493" s="50">
        <v>0</v>
      </c>
      <c r="J493" s="50">
        <v>6.8</v>
      </c>
      <c r="K493" s="51">
        <f t="shared" si="112"/>
        <v>80700.460000000006</v>
      </c>
      <c r="L493" s="52"/>
      <c r="M493" s="49">
        <f t="shared" si="113"/>
        <v>11867714</v>
      </c>
      <c r="N493" s="53">
        <v>0</v>
      </c>
      <c r="O493" s="47">
        <f t="shared" si="114"/>
        <v>0</v>
      </c>
      <c r="P493" s="47">
        <v>-6452</v>
      </c>
      <c r="Q493" s="53">
        <v>0</v>
      </c>
      <c r="R493" s="47">
        <f t="shared" si="119"/>
        <v>0</v>
      </c>
      <c r="S493" s="47">
        <v>0</v>
      </c>
      <c r="T493" s="47">
        <f t="shared" si="120"/>
        <v>0</v>
      </c>
      <c r="U493" s="47">
        <v>0</v>
      </c>
      <c r="V493" s="54">
        <f t="shared" si="121"/>
        <v>0</v>
      </c>
      <c r="W493" s="52"/>
      <c r="X493" s="49">
        <f t="shared" si="115"/>
        <v>11867714</v>
      </c>
      <c r="Y493" s="55">
        <v>0</v>
      </c>
      <c r="Z493" s="56">
        <f t="shared" si="116"/>
        <v>11867714</v>
      </c>
      <c r="AA493" s="53">
        <v>0</v>
      </c>
      <c r="AB493" s="49">
        <f t="shared" si="117"/>
        <v>0</v>
      </c>
      <c r="AC493" s="49">
        <v>-6452</v>
      </c>
      <c r="AD493" s="189">
        <v>0</v>
      </c>
      <c r="AE493" s="49">
        <f t="shared" si="122"/>
        <v>0</v>
      </c>
      <c r="AF493" s="47">
        <v>0</v>
      </c>
      <c r="AG493" s="47">
        <f t="shared" si="123"/>
        <v>0</v>
      </c>
      <c r="AH493" s="49">
        <v>0</v>
      </c>
      <c r="AI493" s="54">
        <f t="shared" si="124"/>
        <v>0</v>
      </c>
      <c r="AJ493" s="57"/>
      <c r="AK493" s="58">
        <f t="shared" si="125"/>
        <v>80700.460000000006</v>
      </c>
      <c r="AL493" s="59" t="s">
        <v>1680</v>
      </c>
      <c r="AM493" s="56">
        <f t="shared" si="126"/>
        <v>0</v>
      </c>
      <c r="AN493" s="56">
        <f t="shared" si="127"/>
        <v>80700.460000000006</v>
      </c>
    </row>
    <row r="494" spans="1:40" ht="38.25" x14ac:dyDescent="0.2">
      <c r="A494" s="45" t="s">
        <v>1448</v>
      </c>
      <c r="B494" s="44" t="s">
        <v>450</v>
      </c>
      <c r="C494" s="46" t="s">
        <v>6</v>
      </c>
      <c r="D494" s="205" t="s">
        <v>1449</v>
      </c>
      <c r="E494" s="48">
        <v>13350350</v>
      </c>
      <c r="F494" s="50">
        <v>0</v>
      </c>
      <c r="G494" s="50">
        <v>0</v>
      </c>
      <c r="H494" s="50">
        <f t="shared" si="118"/>
        <v>0</v>
      </c>
      <c r="I494" s="50">
        <v>0</v>
      </c>
      <c r="J494" s="50">
        <v>0</v>
      </c>
      <c r="K494" s="51">
        <f t="shared" si="112"/>
        <v>0</v>
      </c>
      <c r="L494" s="52"/>
      <c r="M494" s="49">
        <f t="shared" si="113"/>
        <v>13350350</v>
      </c>
      <c r="N494" s="53">
        <v>0</v>
      </c>
      <c r="O494" s="47">
        <f t="shared" si="114"/>
        <v>0</v>
      </c>
      <c r="P494" s="47">
        <v>1100</v>
      </c>
      <c r="Q494" s="53">
        <v>0</v>
      </c>
      <c r="R494" s="47">
        <f t="shared" si="119"/>
        <v>0</v>
      </c>
      <c r="S494" s="47">
        <v>0</v>
      </c>
      <c r="T494" s="47">
        <f t="shared" si="120"/>
        <v>0</v>
      </c>
      <c r="U494" s="47">
        <v>0</v>
      </c>
      <c r="V494" s="54">
        <f t="shared" si="121"/>
        <v>0</v>
      </c>
      <c r="W494" s="52"/>
      <c r="X494" s="49">
        <f t="shared" si="115"/>
        <v>13350350</v>
      </c>
      <c r="Y494" s="55">
        <v>0</v>
      </c>
      <c r="Z494" s="56">
        <f t="shared" si="116"/>
        <v>13350350</v>
      </c>
      <c r="AA494" s="53">
        <v>0</v>
      </c>
      <c r="AB494" s="49">
        <f t="shared" si="117"/>
        <v>0</v>
      </c>
      <c r="AC494" s="49">
        <v>1100</v>
      </c>
      <c r="AD494" s="189">
        <v>0</v>
      </c>
      <c r="AE494" s="49">
        <f t="shared" si="122"/>
        <v>0</v>
      </c>
      <c r="AF494" s="47">
        <v>0</v>
      </c>
      <c r="AG494" s="47">
        <f t="shared" si="123"/>
        <v>0</v>
      </c>
      <c r="AH494" s="49">
        <v>0</v>
      </c>
      <c r="AI494" s="54">
        <f t="shared" si="124"/>
        <v>0</v>
      </c>
      <c r="AJ494" s="57"/>
      <c r="AK494" s="58">
        <f t="shared" si="125"/>
        <v>0</v>
      </c>
      <c r="AL494" s="59" t="s">
        <v>1573</v>
      </c>
      <c r="AM494" s="56">
        <f t="shared" si="126"/>
        <v>0</v>
      </c>
      <c r="AN494" s="56">
        <f t="shared" si="127"/>
        <v>0</v>
      </c>
    </row>
    <row r="495" spans="1:40" ht="25.5" x14ac:dyDescent="0.2">
      <c r="A495" s="45" t="s">
        <v>1450</v>
      </c>
      <c r="B495" s="44" t="s">
        <v>667</v>
      </c>
      <c r="C495" s="46" t="s">
        <v>6</v>
      </c>
      <c r="D495" s="205" t="s">
        <v>1447</v>
      </c>
      <c r="E495" s="48">
        <v>8885852</v>
      </c>
      <c r="F495" s="50">
        <v>0</v>
      </c>
      <c r="G495" s="50">
        <v>0</v>
      </c>
      <c r="H495" s="50">
        <f t="shared" si="118"/>
        <v>0</v>
      </c>
      <c r="I495" s="50">
        <v>0</v>
      </c>
      <c r="J495" s="50">
        <v>0</v>
      </c>
      <c r="K495" s="51">
        <f t="shared" si="112"/>
        <v>0</v>
      </c>
      <c r="L495" s="52"/>
      <c r="M495" s="49">
        <f t="shared" si="113"/>
        <v>8885852</v>
      </c>
      <c r="N495" s="53">
        <v>3</v>
      </c>
      <c r="O495" s="47">
        <f t="shared" si="114"/>
        <v>26657.56</v>
      </c>
      <c r="P495" s="47">
        <v>0</v>
      </c>
      <c r="Q495" s="53">
        <v>3</v>
      </c>
      <c r="R495" s="47">
        <f t="shared" si="119"/>
        <v>0</v>
      </c>
      <c r="S495" s="47">
        <v>24307.66</v>
      </c>
      <c r="T495" s="47">
        <f t="shared" si="120"/>
        <v>0</v>
      </c>
      <c r="U495" s="47">
        <v>0</v>
      </c>
      <c r="V495" s="54">
        <f t="shared" si="121"/>
        <v>26657.56</v>
      </c>
      <c r="W495" s="52"/>
      <c r="X495" s="49">
        <f t="shared" si="115"/>
        <v>8885852</v>
      </c>
      <c r="Y495" s="55">
        <v>0</v>
      </c>
      <c r="Z495" s="56">
        <f t="shared" si="116"/>
        <v>8885852</v>
      </c>
      <c r="AA495" s="53">
        <v>0</v>
      </c>
      <c r="AB495" s="49">
        <f t="shared" si="117"/>
        <v>0</v>
      </c>
      <c r="AC495" s="49">
        <v>0</v>
      </c>
      <c r="AD495" s="189">
        <v>0</v>
      </c>
      <c r="AE495" s="49">
        <f t="shared" si="122"/>
        <v>0</v>
      </c>
      <c r="AF495" s="47">
        <v>0</v>
      </c>
      <c r="AG495" s="47">
        <f t="shared" si="123"/>
        <v>0</v>
      </c>
      <c r="AH495" s="49">
        <v>0</v>
      </c>
      <c r="AI495" s="54">
        <f t="shared" si="124"/>
        <v>0</v>
      </c>
      <c r="AJ495" s="57"/>
      <c r="AK495" s="58">
        <f t="shared" si="125"/>
        <v>26657.56</v>
      </c>
      <c r="AL495" s="59" t="s">
        <v>1680</v>
      </c>
      <c r="AM495" s="56">
        <f t="shared" si="126"/>
        <v>0</v>
      </c>
      <c r="AN495" s="56">
        <f t="shared" si="127"/>
        <v>26657.56</v>
      </c>
    </row>
    <row r="496" spans="1:40" ht="25.5" x14ac:dyDescent="0.2">
      <c r="A496" s="45" t="s">
        <v>1451</v>
      </c>
      <c r="B496" s="44" t="s">
        <v>621</v>
      </c>
      <c r="C496" s="46" t="s">
        <v>6</v>
      </c>
      <c r="D496" s="205" t="s">
        <v>1447</v>
      </c>
      <c r="E496" s="48">
        <v>57935948</v>
      </c>
      <c r="F496" s="50">
        <v>5.4</v>
      </c>
      <c r="G496" s="50">
        <v>0</v>
      </c>
      <c r="H496" s="50">
        <f t="shared" si="118"/>
        <v>5.4</v>
      </c>
      <c r="I496" s="50">
        <v>0</v>
      </c>
      <c r="J496" s="50">
        <v>5.4</v>
      </c>
      <c r="K496" s="51">
        <f t="shared" si="112"/>
        <v>312854.12</v>
      </c>
      <c r="L496" s="52"/>
      <c r="M496" s="49">
        <f t="shared" si="113"/>
        <v>57935948</v>
      </c>
      <c r="N496" s="53">
        <v>0</v>
      </c>
      <c r="O496" s="47">
        <f t="shared" si="114"/>
        <v>0</v>
      </c>
      <c r="P496" s="47">
        <v>-248329</v>
      </c>
      <c r="Q496" s="53">
        <v>0</v>
      </c>
      <c r="R496" s="47">
        <f t="shared" si="119"/>
        <v>0</v>
      </c>
      <c r="S496" s="47">
        <v>0</v>
      </c>
      <c r="T496" s="47">
        <f t="shared" si="120"/>
        <v>0</v>
      </c>
      <c r="U496" s="47">
        <v>0</v>
      </c>
      <c r="V496" s="54">
        <f t="shared" si="121"/>
        <v>0</v>
      </c>
      <c r="W496" s="52"/>
      <c r="X496" s="49">
        <f t="shared" si="115"/>
        <v>57935948</v>
      </c>
      <c r="Y496" s="55">
        <v>0</v>
      </c>
      <c r="Z496" s="56">
        <f t="shared" si="116"/>
        <v>57935948</v>
      </c>
      <c r="AA496" s="53">
        <v>0</v>
      </c>
      <c r="AB496" s="49">
        <f t="shared" si="117"/>
        <v>0</v>
      </c>
      <c r="AC496" s="49">
        <v>-248329</v>
      </c>
      <c r="AD496" s="189">
        <v>0</v>
      </c>
      <c r="AE496" s="49">
        <f t="shared" si="122"/>
        <v>0</v>
      </c>
      <c r="AF496" s="47">
        <v>0</v>
      </c>
      <c r="AG496" s="47">
        <f t="shared" si="123"/>
        <v>0</v>
      </c>
      <c r="AH496" s="49">
        <v>0</v>
      </c>
      <c r="AI496" s="54">
        <f t="shared" si="124"/>
        <v>0</v>
      </c>
      <c r="AJ496" s="57"/>
      <c r="AK496" s="58">
        <f t="shared" si="125"/>
        <v>312854.12</v>
      </c>
      <c r="AL496" s="59" t="s">
        <v>1679</v>
      </c>
      <c r="AM496" s="56">
        <f t="shared" si="126"/>
        <v>312854.12</v>
      </c>
      <c r="AN496" s="56">
        <f t="shared" si="127"/>
        <v>0</v>
      </c>
    </row>
    <row r="497" spans="1:40" x14ac:dyDescent="0.2">
      <c r="A497" s="45" t="s">
        <v>1452</v>
      </c>
      <c r="B497" s="44" t="s">
        <v>502</v>
      </c>
      <c r="C497" s="46" t="s">
        <v>6</v>
      </c>
      <c r="D497" s="205" t="s">
        <v>59</v>
      </c>
      <c r="E497" s="48">
        <v>-14900</v>
      </c>
      <c r="F497" s="50">
        <v>0</v>
      </c>
      <c r="G497" s="50">
        <v>0</v>
      </c>
      <c r="H497" s="50">
        <f t="shared" si="118"/>
        <v>0</v>
      </c>
      <c r="I497" s="50">
        <v>0</v>
      </c>
      <c r="J497" s="50">
        <v>0</v>
      </c>
      <c r="K497" s="51">
        <f t="shared" si="112"/>
        <v>0</v>
      </c>
      <c r="L497" s="52"/>
      <c r="M497" s="49">
        <f t="shared" si="113"/>
        <v>-14900</v>
      </c>
      <c r="N497" s="53">
        <v>0</v>
      </c>
      <c r="O497" s="47">
        <f t="shared" si="114"/>
        <v>0</v>
      </c>
      <c r="P497" s="47">
        <v>0</v>
      </c>
      <c r="Q497" s="53">
        <v>0</v>
      </c>
      <c r="R497" s="47">
        <f t="shared" si="119"/>
        <v>0</v>
      </c>
      <c r="S497" s="47">
        <v>0</v>
      </c>
      <c r="T497" s="47">
        <f t="shared" si="120"/>
        <v>0</v>
      </c>
      <c r="U497" s="47">
        <v>0</v>
      </c>
      <c r="V497" s="54">
        <f t="shared" si="121"/>
        <v>0</v>
      </c>
      <c r="W497" s="52"/>
      <c r="X497" s="49">
        <f t="shared" si="115"/>
        <v>-14900</v>
      </c>
      <c r="Y497" s="55">
        <v>0</v>
      </c>
      <c r="Z497" s="56">
        <f t="shared" si="116"/>
        <v>-14900</v>
      </c>
      <c r="AA497" s="53">
        <v>0</v>
      </c>
      <c r="AB497" s="49">
        <f t="shared" si="117"/>
        <v>0</v>
      </c>
      <c r="AC497" s="49">
        <v>0</v>
      </c>
      <c r="AD497" s="189">
        <v>0</v>
      </c>
      <c r="AE497" s="49">
        <f t="shared" si="122"/>
        <v>0</v>
      </c>
      <c r="AF497" s="47">
        <v>0</v>
      </c>
      <c r="AG497" s="47">
        <f t="shared" si="123"/>
        <v>0</v>
      </c>
      <c r="AH497" s="49">
        <v>0</v>
      </c>
      <c r="AI497" s="54">
        <f t="shared" si="124"/>
        <v>0</v>
      </c>
      <c r="AJ497" s="57"/>
      <c r="AK497" s="58">
        <f t="shared" si="125"/>
        <v>0</v>
      </c>
      <c r="AL497" s="59" t="s">
        <v>1573</v>
      </c>
      <c r="AM497" s="56">
        <f t="shared" si="126"/>
        <v>0</v>
      </c>
      <c r="AN497" s="56">
        <f t="shared" si="127"/>
        <v>0</v>
      </c>
    </row>
    <row r="498" spans="1:40" ht="38.25" x14ac:dyDescent="0.2">
      <c r="A498" s="45" t="s">
        <v>790</v>
      </c>
      <c r="B498" s="61" t="s">
        <v>577</v>
      </c>
      <c r="C498" s="46" t="s">
        <v>29</v>
      </c>
      <c r="D498" s="205" t="s">
        <v>791</v>
      </c>
      <c r="E498" s="48">
        <v>34813544</v>
      </c>
      <c r="F498" s="50">
        <v>0</v>
      </c>
      <c r="G498" s="50">
        <v>0</v>
      </c>
      <c r="H498" s="50">
        <f t="shared" si="118"/>
        <v>0</v>
      </c>
      <c r="I498" s="50">
        <v>0</v>
      </c>
      <c r="J498" s="50">
        <v>0</v>
      </c>
      <c r="K498" s="51">
        <f t="shared" si="112"/>
        <v>0</v>
      </c>
      <c r="L498" s="52"/>
      <c r="M498" s="49">
        <f t="shared" si="113"/>
        <v>34813544</v>
      </c>
      <c r="N498" s="53">
        <v>0</v>
      </c>
      <c r="O498" s="47">
        <f t="shared" si="114"/>
        <v>0</v>
      </c>
      <c r="P498" s="47">
        <v>-5844712</v>
      </c>
      <c r="Q498" s="53">
        <v>0</v>
      </c>
      <c r="R498" s="47">
        <f t="shared" si="119"/>
        <v>0</v>
      </c>
      <c r="S498" s="47">
        <v>0</v>
      </c>
      <c r="T498" s="47">
        <f t="shared" si="120"/>
        <v>0</v>
      </c>
      <c r="U498" s="47">
        <v>0</v>
      </c>
      <c r="V498" s="54">
        <f t="shared" si="121"/>
        <v>0</v>
      </c>
      <c r="W498" s="52"/>
      <c r="X498" s="49">
        <f t="shared" si="115"/>
        <v>34813544</v>
      </c>
      <c r="Y498" s="55">
        <v>0</v>
      </c>
      <c r="Z498" s="56">
        <f t="shared" si="116"/>
        <v>34813544</v>
      </c>
      <c r="AA498" s="53">
        <v>0</v>
      </c>
      <c r="AB498" s="49">
        <f t="shared" si="117"/>
        <v>0</v>
      </c>
      <c r="AC498" s="49">
        <v>-5844712</v>
      </c>
      <c r="AD498" s="189">
        <v>0</v>
      </c>
      <c r="AE498" s="49">
        <f t="shared" si="122"/>
        <v>0</v>
      </c>
      <c r="AF498" s="47">
        <v>0</v>
      </c>
      <c r="AG498" s="47">
        <f t="shared" si="123"/>
        <v>0</v>
      </c>
      <c r="AH498" s="49">
        <v>0</v>
      </c>
      <c r="AI498" s="54">
        <f t="shared" si="124"/>
        <v>0</v>
      </c>
      <c r="AJ498" s="57"/>
      <c r="AK498" s="58">
        <f t="shared" si="125"/>
        <v>0</v>
      </c>
      <c r="AL498" s="59" t="s">
        <v>1573</v>
      </c>
      <c r="AM498" s="56">
        <f t="shared" si="126"/>
        <v>0</v>
      </c>
      <c r="AN498" s="56">
        <f t="shared" si="127"/>
        <v>0</v>
      </c>
    </row>
    <row r="499" spans="1:40" ht="25.5" x14ac:dyDescent="0.2">
      <c r="A499" s="45" t="s">
        <v>1453</v>
      </c>
      <c r="B499" s="44" t="s">
        <v>142</v>
      </c>
      <c r="C499" s="46" t="s">
        <v>6</v>
      </c>
      <c r="D499" s="205" t="s">
        <v>1454</v>
      </c>
      <c r="E499" s="48">
        <v>698345</v>
      </c>
      <c r="F499" s="50">
        <v>0</v>
      </c>
      <c r="G499" s="50">
        <v>6.2</v>
      </c>
      <c r="H499" s="50">
        <f t="shared" si="118"/>
        <v>6.2</v>
      </c>
      <c r="I499" s="50">
        <v>0</v>
      </c>
      <c r="J499" s="50">
        <v>6.2</v>
      </c>
      <c r="K499" s="51">
        <f t="shared" si="112"/>
        <v>4329.74</v>
      </c>
      <c r="L499" s="52"/>
      <c r="M499" s="49">
        <f t="shared" si="113"/>
        <v>698345</v>
      </c>
      <c r="N499" s="53">
        <v>0</v>
      </c>
      <c r="O499" s="47">
        <f t="shared" si="114"/>
        <v>0</v>
      </c>
      <c r="P499" s="47">
        <v>-557203</v>
      </c>
      <c r="Q499" s="53">
        <v>0</v>
      </c>
      <c r="R499" s="47">
        <f t="shared" si="119"/>
        <v>0</v>
      </c>
      <c r="S499" s="47">
        <v>0</v>
      </c>
      <c r="T499" s="47">
        <f t="shared" si="120"/>
        <v>0</v>
      </c>
      <c r="U499" s="47">
        <v>0</v>
      </c>
      <c r="V499" s="54">
        <f t="shared" si="121"/>
        <v>0</v>
      </c>
      <c r="W499" s="52"/>
      <c r="X499" s="49">
        <f t="shared" si="115"/>
        <v>698345</v>
      </c>
      <c r="Y499" s="55">
        <v>0</v>
      </c>
      <c r="Z499" s="56">
        <f t="shared" si="116"/>
        <v>698345</v>
      </c>
      <c r="AA499" s="53">
        <v>0</v>
      </c>
      <c r="AB499" s="49">
        <f t="shared" si="117"/>
        <v>0</v>
      </c>
      <c r="AC499" s="49">
        <v>-557203</v>
      </c>
      <c r="AD499" s="189">
        <v>0</v>
      </c>
      <c r="AE499" s="49">
        <f t="shared" si="122"/>
        <v>0</v>
      </c>
      <c r="AF499" s="47">
        <v>0</v>
      </c>
      <c r="AG499" s="47">
        <f t="shared" si="123"/>
        <v>0</v>
      </c>
      <c r="AH499" s="49">
        <v>0</v>
      </c>
      <c r="AI499" s="54">
        <f t="shared" si="124"/>
        <v>0</v>
      </c>
      <c r="AJ499" s="57"/>
      <c r="AK499" s="58">
        <f t="shared" si="125"/>
        <v>4329.74</v>
      </c>
      <c r="AL499" s="59" t="s">
        <v>1680</v>
      </c>
      <c r="AM499" s="56">
        <f t="shared" si="126"/>
        <v>0</v>
      </c>
      <c r="AN499" s="56">
        <f t="shared" si="127"/>
        <v>4329.74</v>
      </c>
    </row>
    <row r="500" spans="1:40" x14ac:dyDescent="0.2">
      <c r="A500" s="45" t="s">
        <v>1455</v>
      </c>
      <c r="B500" s="44" t="s">
        <v>168</v>
      </c>
      <c r="C500" s="46" t="s">
        <v>6</v>
      </c>
      <c r="D500" s="205" t="s">
        <v>143</v>
      </c>
      <c r="E500" s="48">
        <v>411488</v>
      </c>
      <c r="F500" s="50">
        <v>0</v>
      </c>
      <c r="G500" s="50">
        <v>0</v>
      </c>
      <c r="H500" s="50">
        <f t="shared" si="118"/>
        <v>0</v>
      </c>
      <c r="I500" s="50">
        <v>0</v>
      </c>
      <c r="J500" s="50">
        <v>0</v>
      </c>
      <c r="K500" s="51">
        <f t="shared" si="112"/>
        <v>0</v>
      </c>
      <c r="L500" s="52"/>
      <c r="M500" s="49">
        <f t="shared" si="113"/>
        <v>411488</v>
      </c>
      <c r="N500" s="53">
        <v>0</v>
      </c>
      <c r="O500" s="47">
        <f t="shared" si="114"/>
        <v>0</v>
      </c>
      <c r="P500" s="47">
        <v>31000</v>
      </c>
      <c r="Q500" s="53">
        <v>0</v>
      </c>
      <c r="R500" s="47">
        <f t="shared" si="119"/>
        <v>0</v>
      </c>
      <c r="S500" s="47">
        <v>0</v>
      </c>
      <c r="T500" s="47">
        <f t="shared" si="120"/>
        <v>0</v>
      </c>
      <c r="U500" s="47">
        <v>0</v>
      </c>
      <c r="V500" s="54">
        <f t="shared" si="121"/>
        <v>0</v>
      </c>
      <c r="W500" s="52"/>
      <c r="X500" s="49">
        <f t="shared" si="115"/>
        <v>411488</v>
      </c>
      <c r="Y500" s="55">
        <v>0</v>
      </c>
      <c r="Z500" s="56">
        <f t="shared" si="116"/>
        <v>411488</v>
      </c>
      <c r="AA500" s="53">
        <v>0</v>
      </c>
      <c r="AB500" s="49">
        <f t="shared" si="117"/>
        <v>0</v>
      </c>
      <c r="AC500" s="49">
        <v>31000</v>
      </c>
      <c r="AD500" s="189">
        <v>0</v>
      </c>
      <c r="AE500" s="49">
        <f t="shared" si="122"/>
        <v>0</v>
      </c>
      <c r="AF500" s="47">
        <v>0</v>
      </c>
      <c r="AG500" s="47">
        <f t="shared" si="123"/>
        <v>0</v>
      </c>
      <c r="AH500" s="49">
        <v>0</v>
      </c>
      <c r="AI500" s="54">
        <f t="shared" si="124"/>
        <v>0</v>
      </c>
      <c r="AJ500" s="57"/>
      <c r="AK500" s="58">
        <f t="shared" si="125"/>
        <v>0</v>
      </c>
      <c r="AL500" s="59" t="s">
        <v>1573</v>
      </c>
      <c r="AM500" s="56">
        <f t="shared" si="126"/>
        <v>0</v>
      </c>
      <c r="AN500" s="56">
        <f t="shared" si="127"/>
        <v>0</v>
      </c>
    </row>
    <row r="501" spans="1:40" ht="25.5" x14ac:dyDescent="0.2">
      <c r="A501" s="45" t="s">
        <v>1456</v>
      </c>
      <c r="B501" s="44" t="s">
        <v>216</v>
      </c>
      <c r="C501" s="46" t="s">
        <v>6</v>
      </c>
      <c r="D501" s="205" t="s">
        <v>1457</v>
      </c>
      <c r="E501" s="48">
        <v>8510786</v>
      </c>
      <c r="F501" s="50">
        <v>3.3</v>
      </c>
      <c r="G501" s="50">
        <v>0</v>
      </c>
      <c r="H501" s="50">
        <f t="shared" si="118"/>
        <v>3.3</v>
      </c>
      <c r="I501" s="50">
        <v>0</v>
      </c>
      <c r="J501" s="50">
        <v>3.3</v>
      </c>
      <c r="K501" s="51">
        <f t="shared" si="112"/>
        <v>28085.59</v>
      </c>
      <c r="L501" s="52"/>
      <c r="M501" s="49">
        <f t="shared" si="113"/>
        <v>8510786</v>
      </c>
      <c r="N501" s="53">
        <v>0</v>
      </c>
      <c r="O501" s="47">
        <f t="shared" si="114"/>
        <v>0</v>
      </c>
      <c r="P501" s="47">
        <v>-351801</v>
      </c>
      <c r="Q501" s="53">
        <v>0</v>
      </c>
      <c r="R501" s="47">
        <f t="shared" si="119"/>
        <v>0</v>
      </c>
      <c r="S501" s="47">
        <v>0</v>
      </c>
      <c r="T501" s="47">
        <f t="shared" si="120"/>
        <v>0</v>
      </c>
      <c r="U501" s="47">
        <v>0</v>
      </c>
      <c r="V501" s="54">
        <f t="shared" si="121"/>
        <v>0</v>
      </c>
      <c r="W501" s="52"/>
      <c r="X501" s="49">
        <f t="shared" si="115"/>
        <v>8510786</v>
      </c>
      <c r="Y501" s="55">
        <v>0</v>
      </c>
      <c r="Z501" s="56">
        <f t="shared" si="116"/>
        <v>8510786</v>
      </c>
      <c r="AA501" s="53">
        <v>0</v>
      </c>
      <c r="AB501" s="49">
        <f t="shared" si="117"/>
        <v>0</v>
      </c>
      <c r="AC501" s="49">
        <v>-351801</v>
      </c>
      <c r="AD501" s="189">
        <v>0</v>
      </c>
      <c r="AE501" s="49">
        <f t="shared" si="122"/>
        <v>0</v>
      </c>
      <c r="AF501" s="47">
        <v>0</v>
      </c>
      <c r="AG501" s="47">
        <f t="shared" si="123"/>
        <v>0</v>
      </c>
      <c r="AH501" s="49">
        <v>0</v>
      </c>
      <c r="AI501" s="54">
        <f t="shared" si="124"/>
        <v>0</v>
      </c>
      <c r="AJ501" s="57"/>
      <c r="AK501" s="58">
        <f t="shared" si="125"/>
        <v>28085.59</v>
      </c>
      <c r="AL501" s="59" t="s">
        <v>1680</v>
      </c>
      <c r="AM501" s="56">
        <f t="shared" si="126"/>
        <v>0</v>
      </c>
      <c r="AN501" s="56">
        <f t="shared" si="127"/>
        <v>28085.59</v>
      </c>
    </row>
    <row r="502" spans="1:40" x14ac:dyDescent="0.2">
      <c r="A502" s="45" t="s">
        <v>1458</v>
      </c>
      <c r="B502" s="44" t="s">
        <v>224</v>
      </c>
      <c r="C502" s="46" t="s">
        <v>6</v>
      </c>
      <c r="D502" s="205" t="s">
        <v>143</v>
      </c>
      <c r="E502" s="48">
        <v>15757521</v>
      </c>
      <c r="F502" s="50">
        <v>0.5</v>
      </c>
      <c r="G502" s="50">
        <v>0</v>
      </c>
      <c r="H502" s="50">
        <f t="shared" si="118"/>
        <v>0.5</v>
      </c>
      <c r="I502" s="50">
        <v>0</v>
      </c>
      <c r="J502" s="50">
        <v>0.5</v>
      </c>
      <c r="K502" s="51">
        <f t="shared" si="112"/>
        <v>7878.76</v>
      </c>
      <c r="L502" s="52"/>
      <c r="M502" s="49">
        <f t="shared" si="113"/>
        <v>15757521</v>
      </c>
      <c r="N502" s="53">
        <v>0</v>
      </c>
      <c r="O502" s="47">
        <f t="shared" si="114"/>
        <v>0</v>
      </c>
      <c r="P502" s="47">
        <v>-5108166</v>
      </c>
      <c r="Q502" s="53">
        <v>0</v>
      </c>
      <c r="R502" s="47">
        <f t="shared" si="119"/>
        <v>0</v>
      </c>
      <c r="S502" s="47">
        <v>0</v>
      </c>
      <c r="T502" s="47">
        <f t="shared" si="120"/>
        <v>0</v>
      </c>
      <c r="U502" s="47">
        <v>0</v>
      </c>
      <c r="V502" s="54">
        <f t="shared" si="121"/>
        <v>0</v>
      </c>
      <c r="W502" s="52"/>
      <c r="X502" s="49">
        <f t="shared" si="115"/>
        <v>15757521</v>
      </c>
      <c r="Y502" s="55">
        <v>0</v>
      </c>
      <c r="Z502" s="56">
        <f t="shared" si="116"/>
        <v>15757521</v>
      </c>
      <c r="AA502" s="53">
        <v>0</v>
      </c>
      <c r="AB502" s="49">
        <f t="shared" si="117"/>
        <v>0</v>
      </c>
      <c r="AC502" s="49">
        <v>-5108166</v>
      </c>
      <c r="AD502" s="189">
        <v>0</v>
      </c>
      <c r="AE502" s="49">
        <f t="shared" si="122"/>
        <v>0</v>
      </c>
      <c r="AF502" s="47">
        <v>0</v>
      </c>
      <c r="AG502" s="47">
        <f t="shared" si="123"/>
        <v>0</v>
      </c>
      <c r="AH502" s="49">
        <v>0</v>
      </c>
      <c r="AI502" s="54">
        <f t="shared" si="124"/>
        <v>0</v>
      </c>
      <c r="AJ502" s="57"/>
      <c r="AK502" s="58">
        <f t="shared" si="125"/>
        <v>7878.76</v>
      </c>
      <c r="AL502" s="59" t="s">
        <v>1680</v>
      </c>
      <c r="AM502" s="56">
        <f t="shared" si="126"/>
        <v>0</v>
      </c>
      <c r="AN502" s="56">
        <f t="shared" si="127"/>
        <v>7878.76</v>
      </c>
    </row>
    <row r="503" spans="1:40" ht="25.5" x14ac:dyDescent="0.2">
      <c r="A503" s="45" t="s">
        <v>1459</v>
      </c>
      <c r="B503" s="44" t="s">
        <v>433</v>
      </c>
      <c r="C503" s="46" t="s">
        <v>6</v>
      </c>
      <c r="D503" s="205" t="s">
        <v>1460</v>
      </c>
      <c r="E503" s="48">
        <v>5011470</v>
      </c>
      <c r="F503" s="50">
        <v>1.34</v>
      </c>
      <c r="G503" s="50">
        <v>0</v>
      </c>
      <c r="H503" s="50">
        <f t="shared" si="118"/>
        <v>1.34</v>
      </c>
      <c r="I503" s="50">
        <v>0</v>
      </c>
      <c r="J503" s="50">
        <v>1.34</v>
      </c>
      <c r="K503" s="51">
        <f t="shared" si="112"/>
        <v>6715.37</v>
      </c>
      <c r="L503" s="52"/>
      <c r="M503" s="49">
        <f t="shared" si="113"/>
        <v>5011470</v>
      </c>
      <c r="N503" s="53">
        <v>0</v>
      </c>
      <c r="O503" s="47">
        <f t="shared" si="114"/>
        <v>0</v>
      </c>
      <c r="P503" s="47">
        <v>28600</v>
      </c>
      <c r="Q503" s="53">
        <v>0</v>
      </c>
      <c r="R503" s="47">
        <f t="shared" si="119"/>
        <v>0</v>
      </c>
      <c r="S503" s="47">
        <v>0</v>
      </c>
      <c r="T503" s="47">
        <f t="shared" si="120"/>
        <v>0</v>
      </c>
      <c r="U503" s="47">
        <v>0</v>
      </c>
      <c r="V503" s="54">
        <f t="shared" si="121"/>
        <v>0</v>
      </c>
      <c r="W503" s="52"/>
      <c r="X503" s="49">
        <f t="shared" si="115"/>
        <v>5011470</v>
      </c>
      <c r="Y503" s="55">
        <v>0</v>
      </c>
      <c r="Z503" s="56">
        <f t="shared" si="116"/>
        <v>5011470</v>
      </c>
      <c r="AA503" s="53">
        <v>0</v>
      </c>
      <c r="AB503" s="49">
        <f t="shared" si="117"/>
        <v>0</v>
      </c>
      <c r="AC503" s="49">
        <v>28600</v>
      </c>
      <c r="AD503" s="189">
        <v>0</v>
      </c>
      <c r="AE503" s="49">
        <f t="shared" si="122"/>
        <v>0</v>
      </c>
      <c r="AF503" s="47">
        <v>0</v>
      </c>
      <c r="AG503" s="47">
        <f t="shared" si="123"/>
        <v>0</v>
      </c>
      <c r="AH503" s="49">
        <v>0</v>
      </c>
      <c r="AI503" s="54">
        <f t="shared" si="124"/>
        <v>0</v>
      </c>
      <c r="AJ503" s="57"/>
      <c r="AK503" s="58">
        <f t="shared" si="125"/>
        <v>6715.37</v>
      </c>
      <c r="AL503" s="59" t="s">
        <v>1680</v>
      </c>
      <c r="AM503" s="56">
        <f t="shared" si="126"/>
        <v>0</v>
      </c>
      <c r="AN503" s="56">
        <f t="shared" si="127"/>
        <v>6715.37</v>
      </c>
    </row>
    <row r="504" spans="1:40" x14ac:dyDescent="0.2">
      <c r="A504" s="45" t="s">
        <v>1461</v>
      </c>
      <c r="B504" s="44" t="s">
        <v>527</v>
      </c>
      <c r="C504" s="46" t="s">
        <v>6</v>
      </c>
      <c r="D504" s="205" t="s">
        <v>143</v>
      </c>
      <c r="E504" s="48">
        <v>268252</v>
      </c>
      <c r="F504" s="50">
        <v>0</v>
      </c>
      <c r="G504" s="50">
        <v>0</v>
      </c>
      <c r="H504" s="50">
        <f t="shared" si="118"/>
        <v>0</v>
      </c>
      <c r="I504" s="50">
        <v>2.4</v>
      </c>
      <c r="J504" s="50">
        <v>2.4</v>
      </c>
      <c r="K504" s="51">
        <f t="shared" si="112"/>
        <v>0</v>
      </c>
      <c r="L504" s="52"/>
      <c r="M504" s="49">
        <f t="shared" si="113"/>
        <v>268252</v>
      </c>
      <c r="N504" s="53">
        <v>0</v>
      </c>
      <c r="O504" s="47">
        <f t="shared" si="114"/>
        <v>0</v>
      </c>
      <c r="P504" s="47">
        <v>485</v>
      </c>
      <c r="Q504" s="53">
        <v>0</v>
      </c>
      <c r="R504" s="47">
        <f t="shared" si="119"/>
        <v>0</v>
      </c>
      <c r="S504" s="47">
        <v>0</v>
      </c>
      <c r="T504" s="47">
        <f t="shared" si="120"/>
        <v>0</v>
      </c>
      <c r="U504" s="47">
        <v>0</v>
      </c>
      <c r="V504" s="54">
        <f t="shared" si="121"/>
        <v>0</v>
      </c>
      <c r="W504" s="52"/>
      <c r="X504" s="49">
        <f t="shared" si="115"/>
        <v>268252</v>
      </c>
      <c r="Y504" s="55">
        <v>0</v>
      </c>
      <c r="Z504" s="56">
        <f t="shared" si="116"/>
        <v>268252</v>
      </c>
      <c r="AA504" s="53">
        <v>0</v>
      </c>
      <c r="AB504" s="49">
        <f t="shared" si="117"/>
        <v>0</v>
      </c>
      <c r="AC504" s="49">
        <v>485</v>
      </c>
      <c r="AD504" s="189">
        <v>0</v>
      </c>
      <c r="AE504" s="49">
        <f t="shared" si="122"/>
        <v>0</v>
      </c>
      <c r="AF504" s="47">
        <v>0</v>
      </c>
      <c r="AG504" s="47">
        <f t="shared" si="123"/>
        <v>0</v>
      </c>
      <c r="AH504" s="49">
        <v>0</v>
      </c>
      <c r="AI504" s="54">
        <f t="shared" si="124"/>
        <v>0</v>
      </c>
      <c r="AJ504" s="57"/>
      <c r="AK504" s="58">
        <f t="shared" si="125"/>
        <v>0</v>
      </c>
      <c r="AL504" s="59" t="s">
        <v>1573</v>
      </c>
      <c r="AM504" s="56">
        <f t="shared" si="126"/>
        <v>0</v>
      </c>
      <c r="AN504" s="56">
        <f t="shared" si="127"/>
        <v>0</v>
      </c>
    </row>
    <row r="505" spans="1:40" x14ac:dyDescent="0.2">
      <c r="A505" s="45" t="s">
        <v>1462</v>
      </c>
      <c r="B505" s="44" t="s">
        <v>576</v>
      </c>
      <c r="C505" s="46" t="s">
        <v>6</v>
      </c>
      <c r="D505" s="205" t="s">
        <v>143</v>
      </c>
      <c r="E505" s="48">
        <v>4155682</v>
      </c>
      <c r="F505" s="50">
        <v>4.68</v>
      </c>
      <c r="G505" s="50">
        <v>0</v>
      </c>
      <c r="H505" s="50">
        <f t="shared" si="118"/>
        <v>4.68</v>
      </c>
      <c r="I505" s="50">
        <v>1.2</v>
      </c>
      <c r="J505" s="50">
        <v>5.88</v>
      </c>
      <c r="K505" s="51">
        <f t="shared" si="112"/>
        <v>19448.59</v>
      </c>
      <c r="L505" s="52"/>
      <c r="M505" s="49">
        <f t="shared" si="113"/>
        <v>4155682</v>
      </c>
      <c r="N505" s="53">
        <v>0</v>
      </c>
      <c r="O505" s="47">
        <f t="shared" si="114"/>
        <v>0</v>
      </c>
      <c r="P505" s="47">
        <v>112373</v>
      </c>
      <c r="Q505" s="53">
        <v>0</v>
      </c>
      <c r="R505" s="47">
        <f t="shared" si="119"/>
        <v>0</v>
      </c>
      <c r="S505" s="47">
        <v>0</v>
      </c>
      <c r="T505" s="47">
        <f t="shared" si="120"/>
        <v>0</v>
      </c>
      <c r="U505" s="47">
        <v>0</v>
      </c>
      <c r="V505" s="54">
        <f t="shared" si="121"/>
        <v>0</v>
      </c>
      <c r="W505" s="52"/>
      <c r="X505" s="49">
        <f t="shared" si="115"/>
        <v>4155682</v>
      </c>
      <c r="Y505" s="55">
        <v>0</v>
      </c>
      <c r="Z505" s="56">
        <f t="shared" si="116"/>
        <v>4155682</v>
      </c>
      <c r="AA505" s="53">
        <v>0</v>
      </c>
      <c r="AB505" s="49">
        <f t="shared" si="117"/>
        <v>0</v>
      </c>
      <c r="AC505" s="49">
        <v>112373</v>
      </c>
      <c r="AD505" s="189">
        <v>0</v>
      </c>
      <c r="AE505" s="49">
        <f t="shared" si="122"/>
        <v>0</v>
      </c>
      <c r="AF505" s="47">
        <v>0</v>
      </c>
      <c r="AG505" s="47">
        <f t="shared" si="123"/>
        <v>0</v>
      </c>
      <c r="AH505" s="49">
        <v>0</v>
      </c>
      <c r="AI505" s="54">
        <f t="shared" si="124"/>
        <v>0</v>
      </c>
      <c r="AJ505" s="57"/>
      <c r="AK505" s="58">
        <f t="shared" si="125"/>
        <v>19448.59</v>
      </c>
      <c r="AL505" s="59" t="s">
        <v>1680</v>
      </c>
      <c r="AM505" s="56">
        <f t="shared" si="126"/>
        <v>0</v>
      </c>
      <c r="AN505" s="56">
        <f t="shared" si="127"/>
        <v>19448.59</v>
      </c>
    </row>
    <row r="506" spans="1:40" x14ac:dyDescent="0.2">
      <c r="A506" s="45" t="s">
        <v>1463</v>
      </c>
      <c r="B506" s="44" t="s">
        <v>427</v>
      </c>
      <c r="C506" s="46" t="s">
        <v>6</v>
      </c>
      <c r="D506" s="205" t="s">
        <v>114</v>
      </c>
      <c r="E506" s="48">
        <v>12065230</v>
      </c>
      <c r="F506" s="50">
        <v>0.75</v>
      </c>
      <c r="G506" s="50">
        <v>1.5</v>
      </c>
      <c r="H506" s="50">
        <f t="shared" si="118"/>
        <v>2.25</v>
      </c>
      <c r="I506" s="50">
        <v>0</v>
      </c>
      <c r="J506" s="50">
        <v>2.25</v>
      </c>
      <c r="K506" s="51">
        <f t="shared" si="112"/>
        <v>27146.77</v>
      </c>
      <c r="L506" s="52"/>
      <c r="M506" s="49">
        <f t="shared" si="113"/>
        <v>12065230</v>
      </c>
      <c r="N506" s="53">
        <v>1.5</v>
      </c>
      <c r="O506" s="47">
        <f t="shared" si="114"/>
        <v>18097.849999999999</v>
      </c>
      <c r="P506" s="47">
        <v>96847</v>
      </c>
      <c r="Q506" s="53">
        <v>1.5</v>
      </c>
      <c r="R506" s="47">
        <f t="shared" si="119"/>
        <v>145.27000000000001</v>
      </c>
      <c r="S506" s="47">
        <v>9237.5400000000009</v>
      </c>
      <c r="T506" s="47">
        <f t="shared" si="120"/>
        <v>145.27000000000001</v>
      </c>
      <c r="U506" s="47">
        <v>0</v>
      </c>
      <c r="V506" s="54">
        <f t="shared" si="121"/>
        <v>18243.12</v>
      </c>
      <c r="W506" s="52"/>
      <c r="X506" s="49">
        <f t="shared" si="115"/>
        <v>12065230</v>
      </c>
      <c r="Y506" s="55">
        <v>0</v>
      </c>
      <c r="Z506" s="56">
        <f t="shared" si="116"/>
        <v>12065230</v>
      </c>
      <c r="AA506" s="53">
        <v>0</v>
      </c>
      <c r="AB506" s="49">
        <f t="shared" si="117"/>
        <v>0</v>
      </c>
      <c r="AC506" s="49">
        <v>96847</v>
      </c>
      <c r="AD506" s="189">
        <v>0</v>
      </c>
      <c r="AE506" s="49">
        <f t="shared" si="122"/>
        <v>0</v>
      </c>
      <c r="AF506" s="47">
        <v>0</v>
      </c>
      <c r="AG506" s="47">
        <f t="shared" si="123"/>
        <v>0</v>
      </c>
      <c r="AH506" s="49">
        <v>0</v>
      </c>
      <c r="AI506" s="54">
        <f t="shared" si="124"/>
        <v>0</v>
      </c>
      <c r="AJ506" s="57"/>
      <c r="AK506" s="58">
        <f t="shared" si="125"/>
        <v>45389.89</v>
      </c>
      <c r="AL506" s="59" t="s">
        <v>1679</v>
      </c>
      <c r="AM506" s="56">
        <f t="shared" si="126"/>
        <v>45389.89</v>
      </c>
      <c r="AN506" s="56">
        <f t="shared" si="127"/>
        <v>0</v>
      </c>
    </row>
    <row r="507" spans="1:40" x14ac:dyDescent="0.2">
      <c r="A507" s="45" t="s">
        <v>792</v>
      </c>
      <c r="B507" s="61" t="s">
        <v>584</v>
      </c>
      <c r="C507" s="46" t="s">
        <v>29</v>
      </c>
      <c r="D507" s="205" t="s">
        <v>82</v>
      </c>
      <c r="E507" s="48">
        <v>21199887</v>
      </c>
      <c r="F507" s="50">
        <v>0</v>
      </c>
      <c r="G507" s="50">
        <v>0</v>
      </c>
      <c r="H507" s="50">
        <f t="shared" si="118"/>
        <v>0</v>
      </c>
      <c r="I507" s="50">
        <v>0</v>
      </c>
      <c r="J507" s="50">
        <v>0</v>
      </c>
      <c r="K507" s="51">
        <f t="shared" si="112"/>
        <v>0</v>
      </c>
      <c r="L507" s="52"/>
      <c r="M507" s="49">
        <f t="shared" si="113"/>
        <v>21199887</v>
      </c>
      <c r="N507" s="53">
        <v>0</v>
      </c>
      <c r="O507" s="47">
        <f t="shared" si="114"/>
        <v>0</v>
      </c>
      <c r="P507" s="47">
        <v>-3213664</v>
      </c>
      <c r="Q507" s="53">
        <v>0</v>
      </c>
      <c r="R507" s="47">
        <f t="shared" si="119"/>
        <v>0</v>
      </c>
      <c r="S507" s="47">
        <v>0</v>
      </c>
      <c r="T507" s="47">
        <f t="shared" si="120"/>
        <v>0</v>
      </c>
      <c r="U507" s="47">
        <v>0</v>
      </c>
      <c r="V507" s="54">
        <f t="shared" si="121"/>
        <v>0</v>
      </c>
      <c r="W507" s="52"/>
      <c r="X507" s="49">
        <f t="shared" si="115"/>
        <v>21199887</v>
      </c>
      <c r="Y507" s="55">
        <v>0</v>
      </c>
      <c r="Z507" s="56">
        <f t="shared" si="116"/>
        <v>21199887</v>
      </c>
      <c r="AA507" s="53">
        <v>0</v>
      </c>
      <c r="AB507" s="49">
        <f t="shared" si="117"/>
        <v>0</v>
      </c>
      <c r="AC507" s="49">
        <v>-3213664</v>
      </c>
      <c r="AD507" s="189">
        <v>0</v>
      </c>
      <c r="AE507" s="49">
        <f t="shared" si="122"/>
        <v>0</v>
      </c>
      <c r="AF507" s="47">
        <v>0</v>
      </c>
      <c r="AG507" s="47">
        <f t="shared" si="123"/>
        <v>0</v>
      </c>
      <c r="AH507" s="49">
        <v>0</v>
      </c>
      <c r="AI507" s="54">
        <f t="shared" si="124"/>
        <v>0</v>
      </c>
      <c r="AJ507" s="57"/>
      <c r="AK507" s="58">
        <f t="shared" si="125"/>
        <v>0</v>
      </c>
      <c r="AL507" s="59" t="s">
        <v>1573</v>
      </c>
      <c r="AM507" s="56">
        <f t="shared" si="126"/>
        <v>0</v>
      </c>
      <c r="AN507" s="56">
        <f t="shared" si="127"/>
        <v>0</v>
      </c>
    </row>
    <row r="508" spans="1:40" ht="38.25" x14ac:dyDescent="0.2">
      <c r="A508" s="45" t="s">
        <v>1464</v>
      </c>
      <c r="B508" s="44" t="s">
        <v>150</v>
      </c>
      <c r="C508" s="46" t="s">
        <v>6</v>
      </c>
      <c r="D508" s="205" t="s">
        <v>1465</v>
      </c>
      <c r="E508" s="48">
        <v>-39950</v>
      </c>
      <c r="F508" s="50">
        <v>0</v>
      </c>
      <c r="G508" s="50">
        <v>0</v>
      </c>
      <c r="H508" s="50">
        <f t="shared" si="118"/>
        <v>0</v>
      </c>
      <c r="I508" s="50">
        <v>0</v>
      </c>
      <c r="J508" s="50">
        <v>0</v>
      </c>
      <c r="K508" s="51">
        <f t="shared" si="112"/>
        <v>0</v>
      </c>
      <c r="L508" s="52"/>
      <c r="M508" s="49">
        <f t="shared" si="113"/>
        <v>-39950</v>
      </c>
      <c r="N508" s="53">
        <v>0</v>
      </c>
      <c r="O508" s="47">
        <f t="shared" si="114"/>
        <v>0</v>
      </c>
      <c r="P508" s="47">
        <v>0</v>
      </c>
      <c r="Q508" s="53">
        <v>0</v>
      </c>
      <c r="R508" s="47">
        <f t="shared" si="119"/>
        <v>0</v>
      </c>
      <c r="S508" s="47">
        <v>0</v>
      </c>
      <c r="T508" s="47">
        <f t="shared" si="120"/>
        <v>0</v>
      </c>
      <c r="U508" s="47">
        <v>0</v>
      </c>
      <c r="V508" s="54">
        <f t="shared" si="121"/>
        <v>0</v>
      </c>
      <c r="W508" s="52"/>
      <c r="X508" s="49">
        <f t="shared" si="115"/>
        <v>-39950</v>
      </c>
      <c r="Y508" s="55">
        <v>0</v>
      </c>
      <c r="Z508" s="56">
        <f t="shared" si="116"/>
        <v>-39950</v>
      </c>
      <c r="AA508" s="53">
        <v>0</v>
      </c>
      <c r="AB508" s="49">
        <f t="shared" si="117"/>
        <v>0</v>
      </c>
      <c r="AC508" s="49">
        <v>0</v>
      </c>
      <c r="AD508" s="189">
        <v>0</v>
      </c>
      <c r="AE508" s="49">
        <f t="shared" si="122"/>
        <v>0</v>
      </c>
      <c r="AF508" s="47">
        <v>0</v>
      </c>
      <c r="AG508" s="47">
        <f t="shared" si="123"/>
        <v>0</v>
      </c>
      <c r="AH508" s="49">
        <v>0</v>
      </c>
      <c r="AI508" s="54">
        <f t="shared" si="124"/>
        <v>0</v>
      </c>
      <c r="AJ508" s="57"/>
      <c r="AK508" s="58">
        <f t="shared" si="125"/>
        <v>0</v>
      </c>
      <c r="AL508" s="59" t="s">
        <v>1573</v>
      </c>
      <c r="AM508" s="56">
        <f t="shared" si="126"/>
        <v>0</v>
      </c>
      <c r="AN508" s="56">
        <f t="shared" si="127"/>
        <v>0</v>
      </c>
    </row>
    <row r="509" spans="1:40" ht="25.5" x14ac:dyDescent="0.2">
      <c r="A509" s="45" t="s">
        <v>1466</v>
      </c>
      <c r="B509" s="44" t="s">
        <v>236</v>
      </c>
      <c r="C509" s="46" t="s">
        <v>6</v>
      </c>
      <c r="D509" s="205" t="s">
        <v>1467</v>
      </c>
      <c r="E509" s="48">
        <v>721228</v>
      </c>
      <c r="F509" s="50">
        <v>0</v>
      </c>
      <c r="G509" s="50">
        <v>5.8</v>
      </c>
      <c r="H509" s="50">
        <f t="shared" si="118"/>
        <v>5.8</v>
      </c>
      <c r="I509" s="50">
        <v>0.9</v>
      </c>
      <c r="J509" s="50">
        <v>6.7</v>
      </c>
      <c r="K509" s="51">
        <f t="shared" si="112"/>
        <v>4183.12</v>
      </c>
      <c r="L509" s="52"/>
      <c r="M509" s="49">
        <f t="shared" si="113"/>
        <v>721228</v>
      </c>
      <c r="N509" s="53">
        <v>0</v>
      </c>
      <c r="O509" s="47">
        <f t="shared" si="114"/>
        <v>0</v>
      </c>
      <c r="P509" s="47">
        <v>1700</v>
      </c>
      <c r="Q509" s="53">
        <v>0</v>
      </c>
      <c r="R509" s="47">
        <f t="shared" si="119"/>
        <v>0</v>
      </c>
      <c r="S509" s="47">
        <v>0</v>
      </c>
      <c r="T509" s="47">
        <f t="shared" si="120"/>
        <v>0</v>
      </c>
      <c r="U509" s="47">
        <v>0</v>
      </c>
      <c r="V509" s="54">
        <f t="shared" si="121"/>
        <v>0</v>
      </c>
      <c r="W509" s="52"/>
      <c r="X509" s="49">
        <f t="shared" si="115"/>
        <v>721228</v>
      </c>
      <c r="Y509" s="55">
        <v>0</v>
      </c>
      <c r="Z509" s="56">
        <f t="shared" si="116"/>
        <v>721228</v>
      </c>
      <c r="AA509" s="53">
        <v>0</v>
      </c>
      <c r="AB509" s="49">
        <f t="shared" si="117"/>
        <v>0</v>
      </c>
      <c r="AC509" s="49">
        <v>1700</v>
      </c>
      <c r="AD509" s="189">
        <v>0</v>
      </c>
      <c r="AE509" s="49">
        <f t="shared" si="122"/>
        <v>0</v>
      </c>
      <c r="AF509" s="47">
        <v>0</v>
      </c>
      <c r="AG509" s="47">
        <f t="shared" si="123"/>
        <v>0</v>
      </c>
      <c r="AH509" s="49">
        <v>0</v>
      </c>
      <c r="AI509" s="54">
        <f t="shared" si="124"/>
        <v>0</v>
      </c>
      <c r="AJ509" s="57"/>
      <c r="AK509" s="58">
        <f t="shared" si="125"/>
        <v>4183.12</v>
      </c>
      <c r="AL509" s="59" t="s">
        <v>1680</v>
      </c>
      <c r="AM509" s="56">
        <f t="shared" si="126"/>
        <v>0</v>
      </c>
      <c r="AN509" s="56">
        <f t="shared" si="127"/>
        <v>4183.12</v>
      </c>
    </row>
    <row r="510" spans="1:40" ht="25.5" x14ac:dyDescent="0.2">
      <c r="A510" s="45" t="s">
        <v>1468</v>
      </c>
      <c r="B510" s="44" t="s">
        <v>384</v>
      </c>
      <c r="C510" s="46" t="s">
        <v>6</v>
      </c>
      <c r="D510" s="205" t="s">
        <v>1469</v>
      </c>
      <c r="E510" s="48">
        <v>464700</v>
      </c>
      <c r="F510" s="50">
        <v>0.41</v>
      </c>
      <c r="G510" s="50">
        <v>8.2899999999999991</v>
      </c>
      <c r="H510" s="50">
        <f t="shared" si="118"/>
        <v>8.6999999999999993</v>
      </c>
      <c r="I510" s="50">
        <v>0</v>
      </c>
      <c r="J510" s="50">
        <v>8.6999999999999993</v>
      </c>
      <c r="K510" s="51">
        <f t="shared" si="112"/>
        <v>4042.89</v>
      </c>
      <c r="L510" s="52"/>
      <c r="M510" s="49">
        <f t="shared" si="113"/>
        <v>464700</v>
      </c>
      <c r="N510" s="53">
        <v>0</v>
      </c>
      <c r="O510" s="47">
        <f t="shared" si="114"/>
        <v>0</v>
      </c>
      <c r="P510" s="47">
        <v>126</v>
      </c>
      <c r="Q510" s="53">
        <v>0</v>
      </c>
      <c r="R510" s="47">
        <f t="shared" si="119"/>
        <v>0</v>
      </c>
      <c r="S510" s="47">
        <v>0</v>
      </c>
      <c r="T510" s="47">
        <f t="shared" si="120"/>
        <v>0</v>
      </c>
      <c r="U510" s="47">
        <v>0</v>
      </c>
      <c r="V510" s="54">
        <f t="shared" si="121"/>
        <v>0</v>
      </c>
      <c r="W510" s="52"/>
      <c r="X510" s="49">
        <f t="shared" si="115"/>
        <v>464700</v>
      </c>
      <c r="Y510" s="55">
        <v>0</v>
      </c>
      <c r="Z510" s="56">
        <f t="shared" si="116"/>
        <v>464700</v>
      </c>
      <c r="AA510" s="53">
        <v>0</v>
      </c>
      <c r="AB510" s="49">
        <f t="shared" si="117"/>
        <v>0</v>
      </c>
      <c r="AC510" s="49">
        <v>126</v>
      </c>
      <c r="AD510" s="189">
        <v>0</v>
      </c>
      <c r="AE510" s="49">
        <f t="shared" si="122"/>
        <v>0</v>
      </c>
      <c r="AF510" s="47">
        <v>0</v>
      </c>
      <c r="AG510" s="47">
        <f t="shared" si="123"/>
        <v>0</v>
      </c>
      <c r="AH510" s="49">
        <v>0</v>
      </c>
      <c r="AI510" s="54">
        <f t="shared" si="124"/>
        <v>0</v>
      </c>
      <c r="AJ510" s="57"/>
      <c r="AK510" s="58">
        <f t="shared" si="125"/>
        <v>4042.89</v>
      </c>
      <c r="AL510" s="59" t="s">
        <v>1680</v>
      </c>
      <c r="AM510" s="56">
        <f t="shared" si="126"/>
        <v>0</v>
      </c>
      <c r="AN510" s="56">
        <f t="shared" si="127"/>
        <v>4042.89</v>
      </c>
    </row>
    <row r="511" spans="1:40" ht="38.25" x14ac:dyDescent="0.2">
      <c r="A511" s="45" t="s">
        <v>1470</v>
      </c>
      <c r="B511" s="44" t="s">
        <v>474</v>
      </c>
      <c r="C511" s="46" t="s">
        <v>6</v>
      </c>
      <c r="D511" s="205" t="s">
        <v>1471</v>
      </c>
      <c r="E511" s="48">
        <v>324740</v>
      </c>
      <c r="F511" s="50">
        <v>7</v>
      </c>
      <c r="G511" s="50">
        <v>0</v>
      </c>
      <c r="H511" s="50">
        <f t="shared" si="118"/>
        <v>7</v>
      </c>
      <c r="I511" s="50">
        <v>0</v>
      </c>
      <c r="J511" s="50">
        <v>7</v>
      </c>
      <c r="K511" s="51">
        <f t="shared" si="112"/>
        <v>2273.1799999999998</v>
      </c>
      <c r="L511" s="52"/>
      <c r="M511" s="49">
        <f t="shared" si="113"/>
        <v>324740</v>
      </c>
      <c r="N511" s="53">
        <v>0</v>
      </c>
      <c r="O511" s="47">
        <f t="shared" si="114"/>
        <v>0</v>
      </c>
      <c r="P511" s="47">
        <v>-140440</v>
      </c>
      <c r="Q511" s="53">
        <v>0</v>
      </c>
      <c r="R511" s="47">
        <f t="shared" si="119"/>
        <v>0</v>
      </c>
      <c r="S511" s="47">
        <v>0</v>
      </c>
      <c r="T511" s="47">
        <f t="shared" si="120"/>
        <v>0</v>
      </c>
      <c r="U511" s="47">
        <v>0</v>
      </c>
      <c r="V511" s="54">
        <f t="shared" si="121"/>
        <v>0</v>
      </c>
      <c r="W511" s="52"/>
      <c r="X511" s="49">
        <f t="shared" si="115"/>
        <v>324740</v>
      </c>
      <c r="Y511" s="55">
        <v>0</v>
      </c>
      <c r="Z511" s="56">
        <f t="shared" si="116"/>
        <v>324740</v>
      </c>
      <c r="AA511" s="53">
        <v>0</v>
      </c>
      <c r="AB511" s="49">
        <f t="shared" si="117"/>
        <v>0</v>
      </c>
      <c r="AC511" s="49">
        <v>-140440</v>
      </c>
      <c r="AD511" s="189">
        <v>0</v>
      </c>
      <c r="AE511" s="49">
        <f t="shared" si="122"/>
        <v>0</v>
      </c>
      <c r="AF511" s="47">
        <v>0</v>
      </c>
      <c r="AG511" s="47">
        <f t="shared" si="123"/>
        <v>0</v>
      </c>
      <c r="AH511" s="49">
        <v>0</v>
      </c>
      <c r="AI511" s="54">
        <f t="shared" si="124"/>
        <v>0</v>
      </c>
      <c r="AJ511" s="57"/>
      <c r="AK511" s="58">
        <f t="shared" si="125"/>
        <v>2273.1799999999998</v>
      </c>
      <c r="AL511" s="59" t="s">
        <v>1680</v>
      </c>
      <c r="AM511" s="56">
        <f t="shared" si="126"/>
        <v>0</v>
      </c>
      <c r="AN511" s="56">
        <f t="shared" si="127"/>
        <v>2273.1799999999998</v>
      </c>
    </row>
    <row r="512" spans="1:40" ht="38.25" x14ac:dyDescent="0.2">
      <c r="A512" s="45" t="s">
        <v>1472</v>
      </c>
      <c r="B512" s="44" t="s">
        <v>487</v>
      </c>
      <c r="C512" s="46" t="s">
        <v>6</v>
      </c>
      <c r="D512" s="205" t="s">
        <v>1473</v>
      </c>
      <c r="E512" s="48">
        <v>163900</v>
      </c>
      <c r="F512" s="50">
        <v>0</v>
      </c>
      <c r="G512" s="50">
        <v>0</v>
      </c>
      <c r="H512" s="50">
        <f t="shared" si="118"/>
        <v>0</v>
      </c>
      <c r="I512" s="50">
        <v>0</v>
      </c>
      <c r="J512" s="50">
        <v>0</v>
      </c>
      <c r="K512" s="51">
        <f t="shared" si="112"/>
        <v>0</v>
      </c>
      <c r="L512" s="52"/>
      <c r="M512" s="49">
        <f t="shared" si="113"/>
        <v>163900</v>
      </c>
      <c r="N512" s="53">
        <v>0</v>
      </c>
      <c r="O512" s="47">
        <f t="shared" si="114"/>
        <v>0</v>
      </c>
      <c r="P512" s="47">
        <v>5200</v>
      </c>
      <c r="Q512" s="53">
        <v>0</v>
      </c>
      <c r="R512" s="47">
        <f t="shared" si="119"/>
        <v>0</v>
      </c>
      <c r="S512" s="47">
        <v>0</v>
      </c>
      <c r="T512" s="47">
        <f t="shared" si="120"/>
        <v>0</v>
      </c>
      <c r="U512" s="47">
        <v>0</v>
      </c>
      <c r="V512" s="54">
        <f t="shared" si="121"/>
        <v>0</v>
      </c>
      <c r="W512" s="52"/>
      <c r="X512" s="49">
        <f t="shared" si="115"/>
        <v>163900</v>
      </c>
      <c r="Y512" s="55">
        <v>0</v>
      </c>
      <c r="Z512" s="56">
        <f t="shared" si="116"/>
        <v>163900</v>
      </c>
      <c r="AA512" s="53">
        <v>0</v>
      </c>
      <c r="AB512" s="49">
        <f t="shared" si="117"/>
        <v>0</v>
      </c>
      <c r="AC512" s="49">
        <v>5200</v>
      </c>
      <c r="AD512" s="189">
        <v>0</v>
      </c>
      <c r="AE512" s="49">
        <f t="shared" si="122"/>
        <v>0</v>
      </c>
      <c r="AF512" s="47">
        <v>0</v>
      </c>
      <c r="AG512" s="47">
        <f t="shared" si="123"/>
        <v>0</v>
      </c>
      <c r="AH512" s="49">
        <v>0</v>
      </c>
      <c r="AI512" s="54">
        <f t="shared" si="124"/>
        <v>0</v>
      </c>
      <c r="AJ512" s="57"/>
      <c r="AK512" s="58">
        <f t="shared" si="125"/>
        <v>0</v>
      </c>
      <c r="AL512" s="59" t="s">
        <v>1573</v>
      </c>
      <c r="AM512" s="56">
        <f t="shared" si="126"/>
        <v>0</v>
      </c>
      <c r="AN512" s="56">
        <f t="shared" si="127"/>
        <v>0</v>
      </c>
    </row>
    <row r="513" spans="1:40" ht="25.5" x14ac:dyDescent="0.2">
      <c r="A513" s="45" t="s">
        <v>1474</v>
      </c>
      <c r="B513" s="44" t="s">
        <v>531</v>
      </c>
      <c r="C513" s="46" t="s">
        <v>6</v>
      </c>
      <c r="D513" s="205" t="s">
        <v>1475</v>
      </c>
      <c r="E513" s="48">
        <v>-323650</v>
      </c>
      <c r="F513" s="50">
        <v>0</v>
      </c>
      <c r="G513" s="50">
        <v>0</v>
      </c>
      <c r="H513" s="50">
        <f t="shared" si="118"/>
        <v>0</v>
      </c>
      <c r="I513" s="50">
        <v>0</v>
      </c>
      <c r="J513" s="50">
        <v>0</v>
      </c>
      <c r="K513" s="51">
        <f t="shared" si="112"/>
        <v>0</v>
      </c>
      <c r="L513" s="52"/>
      <c r="M513" s="49">
        <f t="shared" si="113"/>
        <v>-323650</v>
      </c>
      <c r="N513" s="53">
        <v>0</v>
      </c>
      <c r="O513" s="47">
        <f t="shared" si="114"/>
        <v>0</v>
      </c>
      <c r="P513" s="47">
        <v>-5300</v>
      </c>
      <c r="Q513" s="53">
        <v>0</v>
      </c>
      <c r="R513" s="47">
        <f t="shared" si="119"/>
        <v>0</v>
      </c>
      <c r="S513" s="47">
        <v>0</v>
      </c>
      <c r="T513" s="47">
        <f t="shared" si="120"/>
        <v>0</v>
      </c>
      <c r="U513" s="47">
        <v>0</v>
      </c>
      <c r="V513" s="54">
        <f t="shared" si="121"/>
        <v>0</v>
      </c>
      <c r="W513" s="52"/>
      <c r="X513" s="49">
        <f t="shared" si="115"/>
        <v>-323650</v>
      </c>
      <c r="Y513" s="55">
        <v>0</v>
      </c>
      <c r="Z513" s="56">
        <f t="shared" si="116"/>
        <v>-323650</v>
      </c>
      <c r="AA513" s="53">
        <v>0</v>
      </c>
      <c r="AB513" s="49">
        <f t="shared" si="117"/>
        <v>0</v>
      </c>
      <c r="AC513" s="49">
        <v>-5300</v>
      </c>
      <c r="AD513" s="189">
        <v>0</v>
      </c>
      <c r="AE513" s="49">
        <f t="shared" si="122"/>
        <v>0</v>
      </c>
      <c r="AF513" s="47">
        <v>0</v>
      </c>
      <c r="AG513" s="47">
        <f t="shared" si="123"/>
        <v>0</v>
      </c>
      <c r="AH513" s="49">
        <v>0</v>
      </c>
      <c r="AI513" s="54">
        <f t="shared" si="124"/>
        <v>0</v>
      </c>
      <c r="AJ513" s="57"/>
      <c r="AK513" s="58">
        <f t="shared" si="125"/>
        <v>0</v>
      </c>
      <c r="AL513" s="59" t="s">
        <v>1573</v>
      </c>
      <c r="AM513" s="56">
        <f t="shared" si="126"/>
        <v>0</v>
      </c>
      <c r="AN513" s="56">
        <f t="shared" si="127"/>
        <v>0</v>
      </c>
    </row>
    <row r="514" spans="1:40" x14ac:dyDescent="0.2">
      <c r="A514" s="45" t="s">
        <v>1476</v>
      </c>
      <c r="B514" s="44" t="s">
        <v>212</v>
      </c>
      <c r="C514" s="46" t="s">
        <v>6</v>
      </c>
      <c r="D514" s="205" t="s">
        <v>82</v>
      </c>
      <c r="E514" s="48">
        <v>3721350</v>
      </c>
      <c r="F514" s="50">
        <v>0</v>
      </c>
      <c r="G514" s="50">
        <v>0</v>
      </c>
      <c r="H514" s="50">
        <f t="shared" si="118"/>
        <v>0</v>
      </c>
      <c r="I514" s="50">
        <v>4.66</v>
      </c>
      <c r="J514" s="50">
        <v>4.66</v>
      </c>
      <c r="K514" s="51">
        <f t="shared" si="112"/>
        <v>0</v>
      </c>
      <c r="L514" s="52"/>
      <c r="M514" s="49">
        <f t="shared" si="113"/>
        <v>3721350</v>
      </c>
      <c r="N514" s="53">
        <v>0</v>
      </c>
      <c r="O514" s="47">
        <f t="shared" si="114"/>
        <v>0</v>
      </c>
      <c r="P514" s="47">
        <v>121000</v>
      </c>
      <c r="Q514" s="53">
        <v>0</v>
      </c>
      <c r="R514" s="47">
        <f t="shared" si="119"/>
        <v>0</v>
      </c>
      <c r="S514" s="47">
        <v>0</v>
      </c>
      <c r="T514" s="47">
        <f t="shared" si="120"/>
        <v>0</v>
      </c>
      <c r="U514" s="47">
        <v>0</v>
      </c>
      <c r="V514" s="54">
        <f t="shared" si="121"/>
        <v>0</v>
      </c>
      <c r="W514" s="52"/>
      <c r="X514" s="49">
        <f t="shared" si="115"/>
        <v>3721350</v>
      </c>
      <c r="Y514" s="55">
        <v>0</v>
      </c>
      <c r="Z514" s="56">
        <f t="shared" si="116"/>
        <v>3721350</v>
      </c>
      <c r="AA514" s="53">
        <v>0</v>
      </c>
      <c r="AB514" s="49">
        <f t="shared" si="117"/>
        <v>0</v>
      </c>
      <c r="AC514" s="49">
        <v>121000</v>
      </c>
      <c r="AD514" s="189">
        <v>0</v>
      </c>
      <c r="AE514" s="49">
        <f t="shared" si="122"/>
        <v>0</v>
      </c>
      <c r="AF514" s="47">
        <v>0</v>
      </c>
      <c r="AG514" s="47">
        <f t="shared" si="123"/>
        <v>0</v>
      </c>
      <c r="AH514" s="49">
        <v>0</v>
      </c>
      <c r="AI514" s="54">
        <f t="shared" si="124"/>
        <v>0</v>
      </c>
      <c r="AJ514" s="57"/>
      <c r="AK514" s="58">
        <f t="shared" si="125"/>
        <v>0</v>
      </c>
      <c r="AL514" s="59" t="s">
        <v>1573</v>
      </c>
      <c r="AM514" s="56">
        <f t="shared" si="126"/>
        <v>0</v>
      </c>
      <c r="AN514" s="56">
        <f t="shared" si="127"/>
        <v>0</v>
      </c>
    </row>
    <row r="515" spans="1:40" x14ac:dyDescent="0.2">
      <c r="A515" s="45" t="s">
        <v>1477</v>
      </c>
      <c r="B515" s="44" t="s">
        <v>522</v>
      </c>
      <c r="C515" s="46" t="s">
        <v>6</v>
      </c>
      <c r="D515" s="205" t="s">
        <v>82</v>
      </c>
      <c r="E515" s="48">
        <v>16167569</v>
      </c>
      <c r="F515" s="50">
        <v>0</v>
      </c>
      <c r="G515" s="50">
        <v>0</v>
      </c>
      <c r="H515" s="50">
        <f t="shared" si="118"/>
        <v>0</v>
      </c>
      <c r="I515" s="50">
        <v>0</v>
      </c>
      <c r="J515" s="50">
        <v>0</v>
      </c>
      <c r="K515" s="51">
        <f t="shared" si="112"/>
        <v>0</v>
      </c>
      <c r="L515" s="52"/>
      <c r="M515" s="49">
        <f t="shared" si="113"/>
        <v>16167569</v>
      </c>
      <c r="N515" s="53">
        <v>3</v>
      </c>
      <c r="O515" s="47">
        <f t="shared" si="114"/>
        <v>48502.71</v>
      </c>
      <c r="P515" s="47">
        <v>-3198850</v>
      </c>
      <c r="Q515" s="53">
        <v>3</v>
      </c>
      <c r="R515" s="47">
        <f t="shared" si="119"/>
        <v>-9596.5499999999993</v>
      </c>
      <c r="S515" s="47">
        <v>47446.93</v>
      </c>
      <c r="T515" s="47">
        <f t="shared" si="120"/>
        <v>-9596.5499999999993</v>
      </c>
      <c r="U515" s="47">
        <v>0</v>
      </c>
      <c r="V515" s="54">
        <f t="shared" si="121"/>
        <v>38906.160000000003</v>
      </c>
      <c r="W515" s="52"/>
      <c r="X515" s="49">
        <f t="shared" si="115"/>
        <v>16167569</v>
      </c>
      <c r="Y515" s="55">
        <v>0</v>
      </c>
      <c r="Z515" s="56">
        <f t="shared" si="116"/>
        <v>16167569</v>
      </c>
      <c r="AA515" s="53">
        <v>0</v>
      </c>
      <c r="AB515" s="49">
        <f t="shared" si="117"/>
        <v>0</v>
      </c>
      <c r="AC515" s="49">
        <v>-3198850</v>
      </c>
      <c r="AD515" s="189">
        <v>0</v>
      </c>
      <c r="AE515" s="49">
        <f t="shared" si="122"/>
        <v>0</v>
      </c>
      <c r="AF515" s="47">
        <v>0</v>
      </c>
      <c r="AG515" s="47">
        <f t="shared" si="123"/>
        <v>0</v>
      </c>
      <c r="AH515" s="49">
        <v>0</v>
      </c>
      <c r="AI515" s="54">
        <f t="shared" si="124"/>
        <v>0</v>
      </c>
      <c r="AJ515" s="57"/>
      <c r="AK515" s="58">
        <f t="shared" si="125"/>
        <v>38906.160000000003</v>
      </c>
      <c r="AL515" s="59" t="s">
        <v>1680</v>
      </c>
      <c r="AM515" s="56">
        <f t="shared" si="126"/>
        <v>0</v>
      </c>
      <c r="AN515" s="56">
        <f t="shared" si="127"/>
        <v>38906.160000000003</v>
      </c>
    </row>
    <row r="516" spans="1:40" x14ac:dyDescent="0.2">
      <c r="A516" s="45" t="s">
        <v>1478</v>
      </c>
      <c r="B516" s="44" t="s">
        <v>17</v>
      </c>
      <c r="C516" s="46" t="s">
        <v>6</v>
      </c>
      <c r="D516" s="205" t="s">
        <v>16</v>
      </c>
      <c r="E516" s="48">
        <v>-91636083</v>
      </c>
      <c r="F516" s="50">
        <v>0</v>
      </c>
      <c r="G516" s="50">
        <v>1.1599999999999999</v>
      </c>
      <c r="H516" s="50">
        <f t="shared" si="118"/>
        <v>1.1599999999999999</v>
      </c>
      <c r="I516" s="50">
        <v>0.54</v>
      </c>
      <c r="J516" s="50">
        <v>1.7</v>
      </c>
      <c r="K516" s="51">
        <f t="shared" si="112"/>
        <v>0</v>
      </c>
      <c r="L516" s="52"/>
      <c r="M516" s="49">
        <f t="shared" si="113"/>
        <v>-91636083</v>
      </c>
      <c r="N516" s="53">
        <v>0</v>
      </c>
      <c r="O516" s="47">
        <f t="shared" si="114"/>
        <v>0</v>
      </c>
      <c r="P516" s="47">
        <v>0</v>
      </c>
      <c r="Q516" s="53">
        <v>0</v>
      </c>
      <c r="R516" s="47">
        <f t="shared" si="119"/>
        <v>0</v>
      </c>
      <c r="S516" s="47">
        <v>0</v>
      </c>
      <c r="T516" s="47">
        <f t="shared" si="120"/>
        <v>0</v>
      </c>
      <c r="U516" s="47">
        <v>0</v>
      </c>
      <c r="V516" s="54">
        <f t="shared" si="121"/>
        <v>0</v>
      </c>
      <c r="W516" s="52"/>
      <c r="X516" s="49">
        <f t="shared" si="115"/>
        <v>-91636083</v>
      </c>
      <c r="Y516" s="55">
        <v>0</v>
      </c>
      <c r="Z516" s="56">
        <f t="shared" si="116"/>
        <v>-91636083</v>
      </c>
      <c r="AA516" s="53">
        <v>0</v>
      </c>
      <c r="AB516" s="49">
        <f t="shared" si="117"/>
        <v>0</v>
      </c>
      <c r="AC516" s="49">
        <v>0</v>
      </c>
      <c r="AD516" s="189">
        <v>0</v>
      </c>
      <c r="AE516" s="49">
        <f t="shared" si="122"/>
        <v>0</v>
      </c>
      <c r="AF516" s="47">
        <v>0</v>
      </c>
      <c r="AG516" s="47">
        <f t="shared" si="123"/>
        <v>0</v>
      </c>
      <c r="AH516" s="49">
        <v>0</v>
      </c>
      <c r="AI516" s="54">
        <f t="shared" si="124"/>
        <v>0</v>
      </c>
      <c r="AJ516" s="57"/>
      <c r="AK516" s="58">
        <f t="shared" si="125"/>
        <v>0</v>
      </c>
      <c r="AL516" s="59" t="s">
        <v>1573</v>
      </c>
      <c r="AM516" s="56">
        <f t="shared" si="126"/>
        <v>0</v>
      </c>
      <c r="AN516" s="56">
        <f t="shared" si="127"/>
        <v>0</v>
      </c>
    </row>
    <row r="517" spans="1:40" x14ac:dyDescent="0.2">
      <c r="A517" s="45" t="s">
        <v>1479</v>
      </c>
      <c r="B517" s="44" t="s">
        <v>165</v>
      </c>
      <c r="C517" s="46" t="s">
        <v>6</v>
      </c>
      <c r="D517" s="205" t="s">
        <v>16</v>
      </c>
      <c r="E517" s="48">
        <v>1548761.5</v>
      </c>
      <c r="F517" s="50">
        <v>0</v>
      </c>
      <c r="G517" s="50">
        <v>4.0999999999999996</v>
      </c>
      <c r="H517" s="50">
        <f t="shared" si="118"/>
        <v>4.0999999999999996</v>
      </c>
      <c r="I517" s="50">
        <v>1.65</v>
      </c>
      <c r="J517" s="50">
        <v>5.75</v>
      </c>
      <c r="K517" s="51">
        <f t="shared" si="112"/>
        <v>6349.92</v>
      </c>
      <c r="L517" s="52"/>
      <c r="M517" s="49">
        <f t="shared" si="113"/>
        <v>1548761.5</v>
      </c>
      <c r="N517" s="53">
        <v>0</v>
      </c>
      <c r="O517" s="47">
        <f t="shared" si="114"/>
        <v>0</v>
      </c>
      <c r="P517" s="47">
        <v>-484050</v>
      </c>
      <c r="Q517" s="53">
        <v>0</v>
      </c>
      <c r="R517" s="47">
        <f t="shared" si="119"/>
        <v>0</v>
      </c>
      <c r="S517" s="47">
        <v>0</v>
      </c>
      <c r="T517" s="47">
        <f t="shared" si="120"/>
        <v>0</v>
      </c>
      <c r="U517" s="47">
        <v>0</v>
      </c>
      <c r="V517" s="54">
        <f t="shared" si="121"/>
        <v>0</v>
      </c>
      <c r="W517" s="52"/>
      <c r="X517" s="49">
        <f t="shared" si="115"/>
        <v>1548761.5</v>
      </c>
      <c r="Y517" s="55">
        <v>9584343</v>
      </c>
      <c r="Z517" s="56">
        <f t="shared" si="116"/>
        <v>-8035581.5</v>
      </c>
      <c r="AA517" s="53">
        <v>0</v>
      </c>
      <c r="AB517" s="49">
        <f t="shared" si="117"/>
        <v>0</v>
      </c>
      <c r="AC517" s="49">
        <v>-484050</v>
      </c>
      <c r="AD517" s="189">
        <v>0</v>
      </c>
      <c r="AE517" s="49">
        <f t="shared" si="122"/>
        <v>0</v>
      </c>
      <c r="AF517" s="47">
        <v>0</v>
      </c>
      <c r="AG517" s="47">
        <f t="shared" si="123"/>
        <v>0</v>
      </c>
      <c r="AH517" s="49">
        <v>0</v>
      </c>
      <c r="AI517" s="54">
        <f t="shared" si="124"/>
        <v>0</v>
      </c>
      <c r="AJ517" s="57"/>
      <c r="AK517" s="58">
        <f t="shared" si="125"/>
        <v>6349.92</v>
      </c>
      <c r="AL517" s="59" t="s">
        <v>1680</v>
      </c>
      <c r="AM517" s="56">
        <f t="shared" si="126"/>
        <v>0</v>
      </c>
      <c r="AN517" s="56">
        <f t="shared" si="127"/>
        <v>6349.92</v>
      </c>
    </row>
    <row r="518" spans="1:40" ht="25.5" x14ac:dyDescent="0.2">
      <c r="A518" s="45" t="s">
        <v>1480</v>
      </c>
      <c r="B518" s="44" t="s">
        <v>170</v>
      </c>
      <c r="C518" s="46" t="s">
        <v>6</v>
      </c>
      <c r="D518" s="205" t="s">
        <v>1481</v>
      </c>
      <c r="E518" s="48">
        <v>-5301582</v>
      </c>
      <c r="F518" s="50">
        <v>3</v>
      </c>
      <c r="G518" s="50">
        <v>0</v>
      </c>
      <c r="H518" s="50">
        <f t="shared" si="118"/>
        <v>3</v>
      </c>
      <c r="I518" s="50">
        <v>0</v>
      </c>
      <c r="J518" s="50">
        <v>3</v>
      </c>
      <c r="K518" s="51">
        <f t="shared" ref="K518:K581" si="128">MAX(ROUND(E518*H518/1000,2),0)</f>
        <v>0</v>
      </c>
      <c r="L518" s="52"/>
      <c r="M518" s="49">
        <f t="shared" ref="M518:M581" si="129">E518</f>
        <v>-5301582</v>
      </c>
      <c r="N518" s="53">
        <v>0</v>
      </c>
      <c r="O518" s="47">
        <f t="shared" ref="O518:O581" si="130">ROUND(M518*N518/1000,2)</f>
        <v>0</v>
      </c>
      <c r="P518" s="47">
        <v>0</v>
      </c>
      <c r="Q518" s="53">
        <v>0</v>
      </c>
      <c r="R518" s="47">
        <f t="shared" si="119"/>
        <v>0</v>
      </c>
      <c r="S518" s="47">
        <v>0</v>
      </c>
      <c r="T518" s="47">
        <f t="shared" si="120"/>
        <v>0</v>
      </c>
      <c r="U518" s="47">
        <v>0</v>
      </c>
      <c r="V518" s="54">
        <f t="shared" si="121"/>
        <v>0</v>
      </c>
      <c r="W518" s="52"/>
      <c r="X518" s="49">
        <f t="shared" ref="X518:X581" si="131">E518</f>
        <v>-5301582</v>
      </c>
      <c r="Y518" s="55">
        <v>-6742800</v>
      </c>
      <c r="Z518" s="56">
        <f t="shared" ref="Z518:Z581" si="132">X518-Y518</f>
        <v>1441218</v>
      </c>
      <c r="AA518" s="53">
        <v>0</v>
      </c>
      <c r="AB518" s="49">
        <f t="shared" ref="AB518:AB581" si="133">ROUND(Z518*AA518/1000,2)</f>
        <v>0</v>
      </c>
      <c r="AC518" s="49">
        <v>-376968</v>
      </c>
      <c r="AD518" s="189">
        <v>0</v>
      </c>
      <c r="AE518" s="49">
        <f t="shared" si="122"/>
        <v>0</v>
      </c>
      <c r="AF518" s="47">
        <v>0</v>
      </c>
      <c r="AG518" s="47">
        <f t="shared" si="123"/>
        <v>0</v>
      </c>
      <c r="AH518" s="49">
        <v>0</v>
      </c>
      <c r="AI518" s="54">
        <f t="shared" si="124"/>
        <v>0</v>
      </c>
      <c r="AJ518" s="57"/>
      <c r="AK518" s="58">
        <f t="shared" si="125"/>
        <v>0</v>
      </c>
      <c r="AL518" s="59" t="s">
        <v>1573</v>
      </c>
      <c r="AM518" s="56">
        <f t="shared" si="126"/>
        <v>0</v>
      </c>
      <c r="AN518" s="56">
        <f t="shared" si="127"/>
        <v>0</v>
      </c>
    </row>
    <row r="519" spans="1:40" ht="25.5" x14ac:dyDescent="0.2">
      <c r="A519" s="45" t="s">
        <v>1482</v>
      </c>
      <c r="B519" s="44" t="s">
        <v>383</v>
      </c>
      <c r="C519" s="46" t="s">
        <v>6</v>
      </c>
      <c r="D519" s="205" t="s">
        <v>1483</v>
      </c>
      <c r="E519" s="48">
        <v>-202480</v>
      </c>
      <c r="F519" s="50">
        <v>5.62</v>
      </c>
      <c r="G519" s="50">
        <v>0</v>
      </c>
      <c r="H519" s="50">
        <f t="shared" ref="H519:H582" si="134">F519+G519</f>
        <v>5.62</v>
      </c>
      <c r="I519" s="50">
        <v>0</v>
      </c>
      <c r="J519" s="50">
        <v>5.62</v>
      </c>
      <c r="K519" s="51">
        <f t="shared" si="128"/>
        <v>0</v>
      </c>
      <c r="L519" s="52"/>
      <c r="M519" s="49">
        <f t="shared" si="129"/>
        <v>-202480</v>
      </c>
      <c r="N519" s="53">
        <v>0</v>
      </c>
      <c r="O519" s="47">
        <f t="shared" si="130"/>
        <v>0</v>
      </c>
      <c r="P519" s="47">
        <v>0</v>
      </c>
      <c r="Q519" s="53">
        <v>0</v>
      </c>
      <c r="R519" s="47">
        <f t="shared" ref="R519:R582" si="135">ROUND(P519*Q519/1000,2)</f>
        <v>0</v>
      </c>
      <c r="S519" s="47">
        <v>0</v>
      </c>
      <c r="T519" s="47">
        <f t="shared" ref="T519:T582" si="136">IF(-R519&gt;0,MAX(R519,-S519),R519)</f>
        <v>0</v>
      </c>
      <c r="U519" s="47">
        <v>0</v>
      </c>
      <c r="V519" s="54">
        <f t="shared" ref="V519:V582" si="137">MAX(ROUND(O519+T519-U519,2),0)</f>
        <v>0</v>
      </c>
      <c r="W519" s="52"/>
      <c r="X519" s="49">
        <f t="shared" si="131"/>
        <v>-202480</v>
      </c>
      <c r="Y519" s="55">
        <v>0</v>
      </c>
      <c r="Z519" s="56">
        <f t="shared" si="132"/>
        <v>-202480</v>
      </c>
      <c r="AA519" s="53">
        <v>0</v>
      </c>
      <c r="AB519" s="49">
        <f t="shared" si="133"/>
        <v>0</v>
      </c>
      <c r="AC519" s="49">
        <v>0</v>
      </c>
      <c r="AD519" s="189">
        <v>0</v>
      </c>
      <c r="AE519" s="49">
        <f t="shared" ref="AE519:AE582" si="138">ROUND(AC519*AD519/1000,2)</f>
        <v>0</v>
      </c>
      <c r="AF519" s="47">
        <v>0</v>
      </c>
      <c r="AG519" s="47">
        <f t="shared" ref="AG519:AG582" si="139">IF(-AE519&gt;0,MAX(AE519,-AF519),AE519)</f>
        <v>0</v>
      </c>
      <c r="AH519" s="49">
        <v>0</v>
      </c>
      <c r="AI519" s="54">
        <f t="shared" ref="AI519:AI582" si="140">MAX(ROUND(AB519+AG519-AH519,2),0)</f>
        <v>0</v>
      </c>
      <c r="AJ519" s="57"/>
      <c r="AK519" s="58">
        <f t="shared" ref="AK519:AK582" si="141">AI519+V519+K519</f>
        <v>0</v>
      </c>
      <c r="AL519" s="59" t="s">
        <v>1573</v>
      </c>
      <c r="AM519" s="56">
        <f t="shared" ref="AM519:AM582" si="142">IF($AL519="Summer", $AK519, 0)</f>
        <v>0</v>
      </c>
      <c r="AN519" s="56">
        <f t="shared" ref="AN519:AN582" si="143">IF($AL519="Winter", $AK519, 0)</f>
        <v>0</v>
      </c>
    </row>
    <row r="520" spans="1:40" ht="25.5" x14ac:dyDescent="0.2">
      <c r="A520" s="45" t="s">
        <v>1484</v>
      </c>
      <c r="B520" s="44" t="s">
        <v>445</v>
      </c>
      <c r="C520" s="46" t="s">
        <v>6</v>
      </c>
      <c r="D520" s="205" t="s">
        <v>1483</v>
      </c>
      <c r="E520" s="48">
        <v>634230</v>
      </c>
      <c r="F520" s="50">
        <v>5.4</v>
      </c>
      <c r="G520" s="50">
        <v>0</v>
      </c>
      <c r="H520" s="50">
        <f t="shared" si="134"/>
        <v>5.4</v>
      </c>
      <c r="I520" s="50">
        <v>0</v>
      </c>
      <c r="J520" s="50">
        <v>5.4</v>
      </c>
      <c r="K520" s="51">
        <f t="shared" si="128"/>
        <v>3424.84</v>
      </c>
      <c r="L520" s="52"/>
      <c r="M520" s="49">
        <f t="shared" si="129"/>
        <v>634230</v>
      </c>
      <c r="N520" s="53">
        <v>0</v>
      </c>
      <c r="O520" s="47">
        <f t="shared" si="130"/>
        <v>0</v>
      </c>
      <c r="P520" s="47">
        <v>-30840</v>
      </c>
      <c r="Q520" s="53">
        <v>0</v>
      </c>
      <c r="R520" s="47">
        <f t="shared" si="135"/>
        <v>0</v>
      </c>
      <c r="S520" s="47">
        <v>0</v>
      </c>
      <c r="T520" s="47">
        <f t="shared" si="136"/>
        <v>0</v>
      </c>
      <c r="U520" s="47">
        <v>0</v>
      </c>
      <c r="V520" s="54">
        <f t="shared" si="137"/>
        <v>0</v>
      </c>
      <c r="W520" s="52"/>
      <c r="X520" s="49">
        <f t="shared" si="131"/>
        <v>634230</v>
      </c>
      <c r="Y520" s="55">
        <v>0</v>
      </c>
      <c r="Z520" s="56">
        <f t="shared" si="132"/>
        <v>634230</v>
      </c>
      <c r="AA520" s="53">
        <v>0</v>
      </c>
      <c r="AB520" s="49">
        <f t="shared" si="133"/>
        <v>0</v>
      </c>
      <c r="AC520" s="49">
        <v>-30840</v>
      </c>
      <c r="AD520" s="189">
        <v>0</v>
      </c>
      <c r="AE520" s="49">
        <f t="shared" si="138"/>
        <v>0</v>
      </c>
      <c r="AF520" s="47">
        <v>0</v>
      </c>
      <c r="AG520" s="47">
        <f t="shared" si="139"/>
        <v>0</v>
      </c>
      <c r="AH520" s="49">
        <v>0</v>
      </c>
      <c r="AI520" s="54">
        <f t="shared" si="140"/>
        <v>0</v>
      </c>
      <c r="AJ520" s="57"/>
      <c r="AK520" s="58">
        <f t="shared" si="141"/>
        <v>3424.84</v>
      </c>
      <c r="AL520" s="59" t="s">
        <v>1680</v>
      </c>
      <c r="AM520" s="56">
        <f t="shared" si="142"/>
        <v>0</v>
      </c>
      <c r="AN520" s="56">
        <f t="shared" si="143"/>
        <v>3424.84</v>
      </c>
    </row>
    <row r="521" spans="1:40" ht="25.5" x14ac:dyDescent="0.2">
      <c r="A521" s="45" t="s">
        <v>1485</v>
      </c>
      <c r="B521" s="44" t="s">
        <v>461</v>
      </c>
      <c r="C521" s="46" t="s">
        <v>6</v>
      </c>
      <c r="D521" s="205" t="s">
        <v>1486</v>
      </c>
      <c r="E521" s="48">
        <v>342710</v>
      </c>
      <c r="F521" s="50">
        <v>0</v>
      </c>
      <c r="G521" s="50">
        <v>0</v>
      </c>
      <c r="H521" s="50">
        <f t="shared" si="134"/>
        <v>0</v>
      </c>
      <c r="I521" s="50">
        <v>0</v>
      </c>
      <c r="J521" s="50">
        <v>0</v>
      </c>
      <c r="K521" s="51">
        <f t="shared" si="128"/>
        <v>0</v>
      </c>
      <c r="L521" s="52"/>
      <c r="M521" s="49">
        <f t="shared" si="129"/>
        <v>342710</v>
      </c>
      <c r="N521" s="53">
        <v>3.7302</v>
      </c>
      <c r="O521" s="47">
        <f t="shared" si="130"/>
        <v>1278.3800000000001</v>
      </c>
      <c r="P521" s="47">
        <v>1400</v>
      </c>
      <c r="Q521" s="53">
        <v>3.74</v>
      </c>
      <c r="R521" s="47">
        <f t="shared" si="135"/>
        <v>5.24</v>
      </c>
      <c r="S521" s="47">
        <v>1279.08</v>
      </c>
      <c r="T521" s="47">
        <f t="shared" si="136"/>
        <v>5.24</v>
      </c>
      <c r="U521" s="47">
        <v>0</v>
      </c>
      <c r="V521" s="54">
        <f t="shared" si="137"/>
        <v>1283.6199999999999</v>
      </c>
      <c r="W521" s="52"/>
      <c r="X521" s="49">
        <f t="shared" si="131"/>
        <v>342710</v>
      </c>
      <c r="Y521" s="55">
        <v>0</v>
      </c>
      <c r="Z521" s="56">
        <f t="shared" si="132"/>
        <v>342710</v>
      </c>
      <c r="AA521" s="53">
        <v>0</v>
      </c>
      <c r="AB521" s="49">
        <f t="shared" si="133"/>
        <v>0</v>
      </c>
      <c r="AC521" s="49">
        <v>1400</v>
      </c>
      <c r="AD521" s="189">
        <v>0</v>
      </c>
      <c r="AE521" s="49">
        <f t="shared" si="138"/>
        <v>0</v>
      </c>
      <c r="AF521" s="47">
        <v>0</v>
      </c>
      <c r="AG521" s="47">
        <f t="shared" si="139"/>
        <v>0</v>
      </c>
      <c r="AH521" s="49">
        <v>0</v>
      </c>
      <c r="AI521" s="54">
        <f t="shared" si="140"/>
        <v>0</v>
      </c>
      <c r="AJ521" s="57"/>
      <c r="AK521" s="58">
        <f t="shared" si="141"/>
        <v>1283.6199999999999</v>
      </c>
      <c r="AL521" s="59" t="s">
        <v>1680</v>
      </c>
      <c r="AM521" s="56">
        <f t="shared" si="142"/>
        <v>0</v>
      </c>
      <c r="AN521" s="56">
        <f t="shared" si="143"/>
        <v>1283.6199999999999</v>
      </c>
    </row>
    <row r="522" spans="1:40" ht="25.5" x14ac:dyDescent="0.2">
      <c r="A522" s="45" t="s">
        <v>1487</v>
      </c>
      <c r="B522" s="44" t="s">
        <v>555</v>
      </c>
      <c r="C522" s="46" t="s">
        <v>6</v>
      </c>
      <c r="D522" s="205" t="s">
        <v>1488</v>
      </c>
      <c r="E522" s="48">
        <v>6303600</v>
      </c>
      <c r="F522" s="50">
        <v>0</v>
      </c>
      <c r="G522" s="50">
        <v>2.5</v>
      </c>
      <c r="H522" s="50">
        <f t="shared" si="134"/>
        <v>2.5</v>
      </c>
      <c r="I522" s="50">
        <v>0</v>
      </c>
      <c r="J522" s="50">
        <v>2.5</v>
      </c>
      <c r="K522" s="51">
        <f t="shared" si="128"/>
        <v>15759</v>
      </c>
      <c r="L522" s="52"/>
      <c r="M522" s="49">
        <f t="shared" si="129"/>
        <v>6303600</v>
      </c>
      <c r="N522" s="53">
        <v>1.5</v>
      </c>
      <c r="O522" s="47">
        <f t="shared" si="130"/>
        <v>9455.4</v>
      </c>
      <c r="P522" s="47">
        <v>0</v>
      </c>
      <c r="Q522" s="53">
        <v>1.5</v>
      </c>
      <c r="R522" s="47">
        <f t="shared" si="135"/>
        <v>0</v>
      </c>
      <c r="S522" s="47">
        <v>6533.78</v>
      </c>
      <c r="T522" s="47">
        <f t="shared" si="136"/>
        <v>0</v>
      </c>
      <c r="U522" s="47">
        <v>0</v>
      </c>
      <c r="V522" s="54">
        <f t="shared" si="137"/>
        <v>9455.4</v>
      </c>
      <c r="W522" s="52"/>
      <c r="X522" s="49">
        <f t="shared" si="131"/>
        <v>6303600</v>
      </c>
      <c r="Y522" s="55">
        <v>0</v>
      </c>
      <c r="Z522" s="56">
        <f t="shared" si="132"/>
        <v>6303600</v>
      </c>
      <c r="AA522" s="53">
        <v>0</v>
      </c>
      <c r="AB522" s="49">
        <f t="shared" si="133"/>
        <v>0</v>
      </c>
      <c r="AC522" s="49">
        <v>0</v>
      </c>
      <c r="AD522" s="189">
        <v>0</v>
      </c>
      <c r="AE522" s="49">
        <f t="shared" si="138"/>
        <v>0</v>
      </c>
      <c r="AF522" s="47">
        <v>0</v>
      </c>
      <c r="AG522" s="47">
        <f t="shared" si="139"/>
        <v>0</v>
      </c>
      <c r="AH522" s="49">
        <v>0</v>
      </c>
      <c r="AI522" s="54">
        <f t="shared" si="140"/>
        <v>0</v>
      </c>
      <c r="AJ522" s="57"/>
      <c r="AK522" s="58">
        <f t="shared" si="141"/>
        <v>25214.400000000001</v>
      </c>
      <c r="AL522" s="59" t="s">
        <v>1680</v>
      </c>
      <c r="AM522" s="56">
        <f t="shared" si="142"/>
        <v>0</v>
      </c>
      <c r="AN522" s="56">
        <f t="shared" si="143"/>
        <v>25214.400000000001</v>
      </c>
    </row>
    <row r="523" spans="1:40" ht="25.5" x14ac:dyDescent="0.2">
      <c r="A523" s="45" t="s">
        <v>1489</v>
      </c>
      <c r="B523" s="44" t="s">
        <v>630</v>
      </c>
      <c r="C523" s="46" t="s">
        <v>6</v>
      </c>
      <c r="D523" s="205" t="s">
        <v>1490</v>
      </c>
      <c r="E523" s="48">
        <v>-54082319</v>
      </c>
      <c r="F523" s="50">
        <v>0</v>
      </c>
      <c r="G523" s="50">
        <v>2.96</v>
      </c>
      <c r="H523" s="50">
        <f t="shared" si="134"/>
        <v>2.96</v>
      </c>
      <c r="I523" s="50">
        <v>1.84</v>
      </c>
      <c r="J523" s="50">
        <v>4.8</v>
      </c>
      <c r="K523" s="51">
        <f t="shared" si="128"/>
        <v>0</v>
      </c>
      <c r="L523" s="52"/>
      <c r="M523" s="49">
        <f t="shared" si="129"/>
        <v>-54082319</v>
      </c>
      <c r="N523" s="53">
        <v>0</v>
      </c>
      <c r="O523" s="47">
        <f t="shared" si="130"/>
        <v>0</v>
      </c>
      <c r="P523" s="47">
        <v>0</v>
      </c>
      <c r="Q523" s="53">
        <v>0</v>
      </c>
      <c r="R523" s="47">
        <f t="shared" si="135"/>
        <v>0</v>
      </c>
      <c r="S523" s="47">
        <v>0</v>
      </c>
      <c r="T523" s="47">
        <f t="shared" si="136"/>
        <v>0</v>
      </c>
      <c r="U523" s="47">
        <v>0</v>
      </c>
      <c r="V523" s="54">
        <f t="shared" si="137"/>
        <v>0</v>
      </c>
      <c r="W523" s="52"/>
      <c r="X523" s="49">
        <f t="shared" si="131"/>
        <v>-54082319</v>
      </c>
      <c r="Y523" s="55">
        <v>0</v>
      </c>
      <c r="Z523" s="56">
        <f t="shared" si="132"/>
        <v>-54082319</v>
      </c>
      <c r="AA523" s="53">
        <v>0</v>
      </c>
      <c r="AB523" s="49">
        <f t="shared" si="133"/>
        <v>0</v>
      </c>
      <c r="AC523" s="49">
        <v>0</v>
      </c>
      <c r="AD523" s="189">
        <v>0</v>
      </c>
      <c r="AE523" s="49">
        <f t="shared" si="138"/>
        <v>0</v>
      </c>
      <c r="AF523" s="47">
        <v>0</v>
      </c>
      <c r="AG523" s="47">
        <f t="shared" si="139"/>
        <v>0</v>
      </c>
      <c r="AH523" s="49">
        <v>0</v>
      </c>
      <c r="AI523" s="54">
        <f t="shared" si="140"/>
        <v>0</v>
      </c>
      <c r="AJ523" s="57"/>
      <c r="AK523" s="58">
        <f t="shared" si="141"/>
        <v>0</v>
      </c>
      <c r="AL523" s="59" t="s">
        <v>1573</v>
      </c>
      <c r="AM523" s="56">
        <f t="shared" si="142"/>
        <v>0</v>
      </c>
      <c r="AN523" s="56">
        <f t="shared" si="143"/>
        <v>0</v>
      </c>
    </row>
    <row r="524" spans="1:40" x14ac:dyDescent="0.2">
      <c r="A524" s="45" t="s">
        <v>1491</v>
      </c>
      <c r="B524" s="44" t="s">
        <v>637</v>
      </c>
      <c r="C524" s="46" t="s">
        <v>6</v>
      </c>
      <c r="D524" s="205" t="s">
        <v>16</v>
      </c>
      <c r="E524" s="48">
        <v>3825160</v>
      </c>
      <c r="F524" s="50">
        <v>0</v>
      </c>
      <c r="G524" s="50">
        <v>0</v>
      </c>
      <c r="H524" s="50">
        <f t="shared" si="134"/>
        <v>0</v>
      </c>
      <c r="I524" s="50">
        <v>0</v>
      </c>
      <c r="J524" s="50">
        <v>0</v>
      </c>
      <c r="K524" s="51">
        <f t="shared" si="128"/>
        <v>0</v>
      </c>
      <c r="L524" s="52"/>
      <c r="M524" s="49">
        <f t="shared" si="129"/>
        <v>3825160</v>
      </c>
      <c r="N524" s="53">
        <v>0</v>
      </c>
      <c r="O524" s="47">
        <f t="shared" si="130"/>
        <v>0</v>
      </c>
      <c r="P524" s="47">
        <v>286210</v>
      </c>
      <c r="Q524" s="53">
        <v>0</v>
      </c>
      <c r="R524" s="47">
        <f t="shared" si="135"/>
        <v>0</v>
      </c>
      <c r="S524" s="47">
        <v>0</v>
      </c>
      <c r="T524" s="47">
        <f t="shared" si="136"/>
        <v>0</v>
      </c>
      <c r="U524" s="47">
        <v>0</v>
      </c>
      <c r="V524" s="54">
        <f t="shared" si="137"/>
        <v>0</v>
      </c>
      <c r="W524" s="52"/>
      <c r="X524" s="49">
        <f t="shared" si="131"/>
        <v>3825160</v>
      </c>
      <c r="Y524" s="55">
        <v>0</v>
      </c>
      <c r="Z524" s="56">
        <f t="shared" si="132"/>
        <v>3825160</v>
      </c>
      <c r="AA524" s="53">
        <v>0</v>
      </c>
      <c r="AB524" s="49">
        <f t="shared" si="133"/>
        <v>0</v>
      </c>
      <c r="AC524" s="49">
        <v>286210</v>
      </c>
      <c r="AD524" s="189">
        <v>0</v>
      </c>
      <c r="AE524" s="49">
        <f t="shared" si="138"/>
        <v>0</v>
      </c>
      <c r="AF524" s="47">
        <v>0</v>
      </c>
      <c r="AG524" s="47">
        <f t="shared" si="139"/>
        <v>0</v>
      </c>
      <c r="AH524" s="49">
        <v>0</v>
      </c>
      <c r="AI524" s="54">
        <f t="shared" si="140"/>
        <v>0</v>
      </c>
      <c r="AJ524" s="57"/>
      <c r="AK524" s="58">
        <f t="shared" si="141"/>
        <v>0</v>
      </c>
      <c r="AL524" s="59" t="s">
        <v>1573</v>
      </c>
      <c r="AM524" s="56">
        <f t="shared" si="142"/>
        <v>0</v>
      </c>
      <c r="AN524" s="56">
        <f t="shared" si="143"/>
        <v>0</v>
      </c>
    </row>
    <row r="525" spans="1:40" ht="63.75" x14ac:dyDescent="0.2">
      <c r="A525" s="45" t="s">
        <v>796</v>
      </c>
      <c r="B525" s="44" t="s">
        <v>633</v>
      </c>
      <c r="C525" s="46" t="s">
        <v>29</v>
      </c>
      <c r="D525" s="205" t="s">
        <v>797</v>
      </c>
      <c r="E525" s="48">
        <v>41766841</v>
      </c>
      <c r="F525" s="50">
        <v>0</v>
      </c>
      <c r="G525" s="50">
        <v>0</v>
      </c>
      <c r="H525" s="50">
        <f t="shared" si="134"/>
        <v>0</v>
      </c>
      <c r="I525" s="50">
        <v>0</v>
      </c>
      <c r="J525" s="50">
        <v>0</v>
      </c>
      <c r="K525" s="51">
        <f t="shared" si="128"/>
        <v>0</v>
      </c>
      <c r="L525" s="52"/>
      <c r="M525" s="49">
        <f t="shared" si="129"/>
        <v>41766841</v>
      </c>
      <c r="N525" s="53">
        <v>0</v>
      </c>
      <c r="O525" s="47">
        <f t="shared" si="130"/>
        <v>0</v>
      </c>
      <c r="P525" s="47">
        <v>69453150</v>
      </c>
      <c r="Q525" s="53">
        <v>0</v>
      </c>
      <c r="R525" s="47">
        <f t="shared" si="135"/>
        <v>0</v>
      </c>
      <c r="S525" s="47">
        <v>0</v>
      </c>
      <c r="T525" s="47">
        <f t="shared" si="136"/>
        <v>0</v>
      </c>
      <c r="U525" s="47">
        <v>0</v>
      </c>
      <c r="V525" s="54">
        <f t="shared" si="137"/>
        <v>0</v>
      </c>
      <c r="W525" s="52"/>
      <c r="X525" s="49">
        <f t="shared" si="131"/>
        <v>41766841</v>
      </c>
      <c r="Y525" s="55">
        <v>0</v>
      </c>
      <c r="Z525" s="56">
        <f t="shared" si="132"/>
        <v>41766841</v>
      </c>
      <c r="AA525" s="53">
        <v>0</v>
      </c>
      <c r="AB525" s="49">
        <f t="shared" si="133"/>
        <v>0</v>
      </c>
      <c r="AC525" s="49">
        <v>69453150</v>
      </c>
      <c r="AD525" s="189">
        <v>0</v>
      </c>
      <c r="AE525" s="49">
        <f t="shared" si="138"/>
        <v>0</v>
      </c>
      <c r="AF525" s="47">
        <v>0</v>
      </c>
      <c r="AG525" s="47">
        <f t="shared" si="139"/>
        <v>0</v>
      </c>
      <c r="AH525" s="49">
        <v>0</v>
      </c>
      <c r="AI525" s="54">
        <f t="shared" si="140"/>
        <v>0</v>
      </c>
      <c r="AJ525" s="57"/>
      <c r="AK525" s="58">
        <f t="shared" si="141"/>
        <v>0</v>
      </c>
      <c r="AL525" s="59" t="s">
        <v>1573</v>
      </c>
      <c r="AM525" s="56">
        <f t="shared" si="142"/>
        <v>0</v>
      </c>
      <c r="AN525" s="56">
        <f t="shared" si="143"/>
        <v>0</v>
      </c>
    </row>
    <row r="526" spans="1:40" ht="38.25" x14ac:dyDescent="0.2">
      <c r="A526" s="45" t="s">
        <v>1492</v>
      </c>
      <c r="B526" s="44" t="s">
        <v>589</v>
      </c>
      <c r="C526" s="46" t="s">
        <v>6</v>
      </c>
      <c r="D526" s="205" t="s">
        <v>1493</v>
      </c>
      <c r="E526" s="48">
        <v>12180950</v>
      </c>
      <c r="F526" s="50">
        <v>2.5</v>
      </c>
      <c r="G526" s="50">
        <v>0</v>
      </c>
      <c r="H526" s="50">
        <f t="shared" si="134"/>
        <v>2.5</v>
      </c>
      <c r="I526" s="50">
        <v>2.2999999999999998</v>
      </c>
      <c r="J526" s="50">
        <v>4.8</v>
      </c>
      <c r="K526" s="51">
        <f t="shared" si="128"/>
        <v>30452.38</v>
      </c>
      <c r="L526" s="52"/>
      <c r="M526" s="49">
        <f t="shared" si="129"/>
        <v>12180950</v>
      </c>
      <c r="N526" s="53">
        <v>0</v>
      </c>
      <c r="O526" s="47">
        <f t="shared" si="130"/>
        <v>0</v>
      </c>
      <c r="P526" s="47">
        <v>43100</v>
      </c>
      <c r="Q526" s="53">
        <v>0</v>
      </c>
      <c r="R526" s="47">
        <f t="shared" si="135"/>
        <v>0</v>
      </c>
      <c r="S526" s="47">
        <v>0</v>
      </c>
      <c r="T526" s="47">
        <f t="shared" si="136"/>
        <v>0</v>
      </c>
      <c r="U526" s="47">
        <v>0</v>
      </c>
      <c r="V526" s="54">
        <f t="shared" si="137"/>
        <v>0</v>
      </c>
      <c r="W526" s="52"/>
      <c r="X526" s="49">
        <f t="shared" si="131"/>
        <v>12180950</v>
      </c>
      <c r="Y526" s="55">
        <v>0</v>
      </c>
      <c r="Z526" s="56">
        <f t="shared" si="132"/>
        <v>12180950</v>
      </c>
      <c r="AA526" s="53">
        <v>0</v>
      </c>
      <c r="AB526" s="49">
        <f t="shared" si="133"/>
        <v>0</v>
      </c>
      <c r="AC526" s="49">
        <v>43100</v>
      </c>
      <c r="AD526" s="189">
        <v>0</v>
      </c>
      <c r="AE526" s="49">
        <f t="shared" si="138"/>
        <v>0</v>
      </c>
      <c r="AF526" s="47">
        <v>0</v>
      </c>
      <c r="AG526" s="47">
        <f t="shared" si="139"/>
        <v>0</v>
      </c>
      <c r="AH526" s="49">
        <v>0</v>
      </c>
      <c r="AI526" s="54">
        <f t="shared" si="140"/>
        <v>0</v>
      </c>
      <c r="AJ526" s="57"/>
      <c r="AK526" s="58">
        <f t="shared" si="141"/>
        <v>30452.38</v>
      </c>
      <c r="AL526" s="59" t="s">
        <v>1679</v>
      </c>
      <c r="AM526" s="56">
        <f t="shared" si="142"/>
        <v>30452.38</v>
      </c>
      <c r="AN526" s="56">
        <f t="shared" si="143"/>
        <v>0</v>
      </c>
    </row>
    <row r="527" spans="1:40" x14ac:dyDescent="0.2">
      <c r="A527" s="45" t="s">
        <v>1494</v>
      </c>
      <c r="B527" s="44" t="s">
        <v>71</v>
      </c>
      <c r="C527" s="46" t="s">
        <v>6</v>
      </c>
      <c r="D527" s="205" t="s">
        <v>32</v>
      </c>
      <c r="E527" s="48">
        <v>-953900</v>
      </c>
      <c r="F527" s="50">
        <v>2.2311999999999999</v>
      </c>
      <c r="G527" s="50">
        <v>2.5143</v>
      </c>
      <c r="H527" s="50">
        <f t="shared" si="134"/>
        <v>4.7454999999999998</v>
      </c>
      <c r="I527" s="50">
        <v>0</v>
      </c>
      <c r="J527" s="50">
        <v>4.7454999999999998</v>
      </c>
      <c r="K527" s="51">
        <f t="shared" si="128"/>
        <v>0</v>
      </c>
      <c r="L527" s="52"/>
      <c r="M527" s="49">
        <f t="shared" si="129"/>
        <v>-953900</v>
      </c>
      <c r="N527" s="53">
        <v>0</v>
      </c>
      <c r="O527" s="47">
        <f t="shared" si="130"/>
        <v>0</v>
      </c>
      <c r="P527" s="47">
        <v>0</v>
      </c>
      <c r="Q527" s="53">
        <v>0</v>
      </c>
      <c r="R527" s="47">
        <f t="shared" si="135"/>
        <v>0</v>
      </c>
      <c r="S527" s="47">
        <v>0</v>
      </c>
      <c r="T527" s="47">
        <f t="shared" si="136"/>
        <v>0</v>
      </c>
      <c r="U527" s="47">
        <v>0</v>
      </c>
      <c r="V527" s="54">
        <f t="shared" si="137"/>
        <v>0</v>
      </c>
      <c r="W527" s="52"/>
      <c r="X527" s="49">
        <f t="shared" si="131"/>
        <v>-953900</v>
      </c>
      <c r="Y527" s="55">
        <v>0</v>
      </c>
      <c r="Z527" s="56">
        <f t="shared" si="132"/>
        <v>-953900</v>
      </c>
      <c r="AA527" s="53">
        <v>0</v>
      </c>
      <c r="AB527" s="49">
        <f t="shared" si="133"/>
        <v>0</v>
      </c>
      <c r="AC527" s="49">
        <v>0</v>
      </c>
      <c r="AD527" s="189">
        <v>0</v>
      </c>
      <c r="AE527" s="49">
        <f t="shared" si="138"/>
        <v>0</v>
      </c>
      <c r="AF527" s="47">
        <v>0</v>
      </c>
      <c r="AG527" s="47">
        <f t="shared" si="139"/>
        <v>0</v>
      </c>
      <c r="AH527" s="49">
        <v>0</v>
      </c>
      <c r="AI527" s="54">
        <f t="shared" si="140"/>
        <v>0</v>
      </c>
      <c r="AJ527" s="57"/>
      <c r="AK527" s="58">
        <f t="shared" si="141"/>
        <v>0</v>
      </c>
      <c r="AL527" s="59" t="s">
        <v>1573</v>
      </c>
      <c r="AM527" s="56">
        <f t="shared" si="142"/>
        <v>0</v>
      </c>
      <c r="AN527" s="56">
        <f t="shared" si="143"/>
        <v>0</v>
      </c>
    </row>
    <row r="528" spans="1:40" ht="38.25" x14ac:dyDescent="0.2">
      <c r="A528" s="45" t="s">
        <v>1495</v>
      </c>
      <c r="B528" s="44" t="s">
        <v>213</v>
      </c>
      <c r="C528" s="46" t="s">
        <v>6</v>
      </c>
      <c r="D528" s="205" t="s">
        <v>1496</v>
      </c>
      <c r="E528" s="48">
        <v>-3712200</v>
      </c>
      <c r="F528" s="50">
        <v>0</v>
      </c>
      <c r="G528" s="50">
        <v>0</v>
      </c>
      <c r="H528" s="50">
        <f t="shared" si="134"/>
        <v>0</v>
      </c>
      <c r="I528" s="50">
        <v>0</v>
      </c>
      <c r="J528" s="50">
        <v>0</v>
      </c>
      <c r="K528" s="51">
        <f t="shared" si="128"/>
        <v>0</v>
      </c>
      <c r="L528" s="52"/>
      <c r="M528" s="49">
        <f t="shared" si="129"/>
        <v>-3712200</v>
      </c>
      <c r="N528" s="53">
        <v>0</v>
      </c>
      <c r="O528" s="47">
        <f t="shared" si="130"/>
        <v>0</v>
      </c>
      <c r="P528" s="47">
        <v>67592200</v>
      </c>
      <c r="Q528" s="53">
        <v>0</v>
      </c>
      <c r="R528" s="47">
        <f t="shared" si="135"/>
        <v>0</v>
      </c>
      <c r="S528" s="47">
        <v>0</v>
      </c>
      <c r="T528" s="47">
        <f t="shared" si="136"/>
        <v>0</v>
      </c>
      <c r="U528" s="47">
        <v>0</v>
      </c>
      <c r="V528" s="54">
        <f t="shared" si="137"/>
        <v>0</v>
      </c>
      <c r="W528" s="52"/>
      <c r="X528" s="49">
        <f t="shared" si="131"/>
        <v>-3712200</v>
      </c>
      <c r="Y528" s="55">
        <v>0</v>
      </c>
      <c r="Z528" s="56">
        <f t="shared" si="132"/>
        <v>-3712200</v>
      </c>
      <c r="AA528" s="53">
        <v>0</v>
      </c>
      <c r="AB528" s="49">
        <f t="shared" si="133"/>
        <v>0</v>
      </c>
      <c r="AC528" s="49">
        <v>67592200</v>
      </c>
      <c r="AD528" s="189">
        <v>0</v>
      </c>
      <c r="AE528" s="49">
        <f t="shared" si="138"/>
        <v>0</v>
      </c>
      <c r="AF528" s="47">
        <v>0</v>
      </c>
      <c r="AG528" s="47">
        <f t="shared" si="139"/>
        <v>0</v>
      </c>
      <c r="AH528" s="49">
        <v>0</v>
      </c>
      <c r="AI528" s="54">
        <f t="shared" si="140"/>
        <v>0</v>
      </c>
      <c r="AJ528" s="57"/>
      <c r="AK528" s="58">
        <f t="shared" si="141"/>
        <v>0</v>
      </c>
      <c r="AL528" s="59" t="s">
        <v>1573</v>
      </c>
      <c r="AM528" s="56">
        <f t="shared" si="142"/>
        <v>0</v>
      </c>
      <c r="AN528" s="56">
        <f t="shared" si="143"/>
        <v>0</v>
      </c>
    </row>
    <row r="529" spans="1:40" ht="25.5" x14ac:dyDescent="0.2">
      <c r="A529" s="45" t="s">
        <v>1497</v>
      </c>
      <c r="B529" s="44" t="s">
        <v>223</v>
      </c>
      <c r="C529" s="46" t="s">
        <v>6</v>
      </c>
      <c r="D529" s="205" t="s">
        <v>1498</v>
      </c>
      <c r="E529" s="48">
        <v>915850</v>
      </c>
      <c r="F529" s="50">
        <v>4.47</v>
      </c>
      <c r="G529" s="50">
        <v>1.51</v>
      </c>
      <c r="H529" s="50">
        <f t="shared" si="134"/>
        <v>5.9799999999999995</v>
      </c>
      <c r="I529" s="50">
        <v>1.45</v>
      </c>
      <c r="J529" s="50">
        <v>7.43</v>
      </c>
      <c r="K529" s="51">
        <f t="shared" si="128"/>
        <v>5476.78</v>
      </c>
      <c r="L529" s="52"/>
      <c r="M529" s="49">
        <f t="shared" si="129"/>
        <v>915850</v>
      </c>
      <c r="N529" s="53">
        <v>0</v>
      </c>
      <c r="O529" s="47">
        <f t="shared" si="130"/>
        <v>0</v>
      </c>
      <c r="P529" s="47">
        <v>516600</v>
      </c>
      <c r="Q529" s="53">
        <v>0</v>
      </c>
      <c r="R529" s="47">
        <f t="shared" si="135"/>
        <v>0</v>
      </c>
      <c r="S529" s="47">
        <v>0</v>
      </c>
      <c r="T529" s="47">
        <f t="shared" si="136"/>
        <v>0</v>
      </c>
      <c r="U529" s="47">
        <v>0</v>
      </c>
      <c r="V529" s="54">
        <f t="shared" si="137"/>
        <v>0</v>
      </c>
      <c r="W529" s="52"/>
      <c r="X529" s="49">
        <f t="shared" si="131"/>
        <v>915850</v>
      </c>
      <c r="Y529" s="55">
        <v>0</v>
      </c>
      <c r="Z529" s="56">
        <f t="shared" si="132"/>
        <v>915850</v>
      </c>
      <c r="AA529" s="53">
        <v>0</v>
      </c>
      <c r="AB529" s="49">
        <f t="shared" si="133"/>
        <v>0</v>
      </c>
      <c r="AC529" s="49">
        <v>516600</v>
      </c>
      <c r="AD529" s="189">
        <v>0</v>
      </c>
      <c r="AE529" s="49">
        <f t="shared" si="138"/>
        <v>0</v>
      </c>
      <c r="AF529" s="47">
        <v>0</v>
      </c>
      <c r="AG529" s="47">
        <f t="shared" si="139"/>
        <v>0</v>
      </c>
      <c r="AH529" s="49">
        <v>0</v>
      </c>
      <c r="AI529" s="54">
        <f t="shared" si="140"/>
        <v>0</v>
      </c>
      <c r="AJ529" s="57"/>
      <c r="AK529" s="58">
        <f t="shared" si="141"/>
        <v>5476.78</v>
      </c>
      <c r="AL529" s="59" t="s">
        <v>1680</v>
      </c>
      <c r="AM529" s="56">
        <f t="shared" si="142"/>
        <v>0</v>
      </c>
      <c r="AN529" s="56">
        <f t="shared" si="143"/>
        <v>5476.78</v>
      </c>
    </row>
    <row r="530" spans="1:40" ht="38.25" x14ac:dyDescent="0.2">
      <c r="A530" s="45" t="s">
        <v>1499</v>
      </c>
      <c r="B530" s="44" t="s">
        <v>121</v>
      </c>
      <c r="C530" s="46" t="s">
        <v>6</v>
      </c>
      <c r="D530" s="205" t="s">
        <v>1493</v>
      </c>
      <c r="E530" s="48">
        <v>317625</v>
      </c>
      <c r="F530" s="50">
        <v>7.7</v>
      </c>
      <c r="G530" s="50">
        <v>0</v>
      </c>
      <c r="H530" s="50">
        <f t="shared" si="134"/>
        <v>7.7</v>
      </c>
      <c r="I530" s="50">
        <v>0</v>
      </c>
      <c r="J530" s="50">
        <v>7.7</v>
      </c>
      <c r="K530" s="51">
        <f t="shared" si="128"/>
        <v>2445.71</v>
      </c>
      <c r="L530" s="52"/>
      <c r="M530" s="49">
        <f t="shared" si="129"/>
        <v>317625</v>
      </c>
      <c r="N530" s="53">
        <v>0</v>
      </c>
      <c r="O530" s="47">
        <f t="shared" si="130"/>
        <v>0</v>
      </c>
      <c r="P530" s="47">
        <v>787750</v>
      </c>
      <c r="Q530" s="53">
        <v>0</v>
      </c>
      <c r="R530" s="47">
        <f t="shared" si="135"/>
        <v>0</v>
      </c>
      <c r="S530" s="47">
        <v>0</v>
      </c>
      <c r="T530" s="47">
        <f t="shared" si="136"/>
        <v>0</v>
      </c>
      <c r="U530" s="47">
        <v>0</v>
      </c>
      <c r="V530" s="54">
        <f t="shared" si="137"/>
        <v>0</v>
      </c>
      <c r="W530" s="52"/>
      <c r="X530" s="49">
        <f t="shared" si="131"/>
        <v>317625</v>
      </c>
      <c r="Y530" s="55">
        <v>0</v>
      </c>
      <c r="Z530" s="56">
        <f t="shared" si="132"/>
        <v>317625</v>
      </c>
      <c r="AA530" s="53">
        <v>0</v>
      </c>
      <c r="AB530" s="49">
        <f t="shared" si="133"/>
        <v>0</v>
      </c>
      <c r="AC530" s="49">
        <v>787750</v>
      </c>
      <c r="AD530" s="189">
        <v>0</v>
      </c>
      <c r="AE530" s="49">
        <f t="shared" si="138"/>
        <v>0</v>
      </c>
      <c r="AF530" s="47">
        <v>0</v>
      </c>
      <c r="AG530" s="47">
        <f t="shared" si="139"/>
        <v>0</v>
      </c>
      <c r="AH530" s="49">
        <v>0</v>
      </c>
      <c r="AI530" s="54">
        <f t="shared" si="140"/>
        <v>0</v>
      </c>
      <c r="AJ530" s="57"/>
      <c r="AK530" s="58">
        <f t="shared" si="141"/>
        <v>2445.71</v>
      </c>
      <c r="AL530" s="59" t="s">
        <v>1680</v>
      </c>
      <c r="AM530" s="56">
        <f t="shared" si="142"/>
        <v>0</v>
      </c>
      <c r="AN530" s="56">
        <f t="shared" si="143"/>
        <v>2445.71</v>
      </c>
    </row>
    <row r="531" spans="1:40" ht="38.25" x14ac:dyDescent="0.2">
      <c r="A531" s="45" t="s">
        <v>1500</v>
      </c>
      <c r="B531" s="44" t="s">
        <v>294</v>
      </c>
      <c r="C531" s="46" t="s">
        <v>6</v>
      </c>
      <c r="D531" s="205" t="s">
        <v>1493</v>
      </c>
      <c r="E531" s="48">
        <v>1010850</v>
      </c>
      <c r="F531" s="50">
        <v>4.4400000000000004</v>
      </c>
      <c r="G531" s="50">
        <v>0</v>
      </c>
      <c r="H531" s="50">
        <f t="shared" si="134"/>
        <v>4.4400000000000004</v>
      </c>
      <c r="I531" s="50">
        <v>4.5599999999999996</v>
      </c>
      <c r="J531" s="50">
        <v>9</v>
      </c>
      <c r="K531" s="51">
        <f t="shared" si="128"/>
        <v>4488.17</v>
      </c>
      <c r="L531" s="52"/>
      <c r="M531" s="49">
        <f t="shared" si="129"/>
        <v>1010850</v>
      </c>
      <c r="N531" s="53">
        <v>0</v>
      </c>
      <c r="O531" s="47">
        <f t="shared" si="130"/>
        <v>0</v>
      </c>
      <c r="P531" s="47">
        <v>-27400</v>
      </c>
      <c r="Q531" s="53">
        <v>0</v>
      </c>
      <c r="R531" s="47">
        <f t="shared" si="135"/>
        <v>0</v>
      </c>
      <c r="S531" s="47">
        <v>0</v>
      </c>
      <c r="T531" s="47">
        <f t="shared" si="136"/>
        <v>0</v>
      </c>
      <c r="U531" s="47">
        <v>0</v>
      </c>
      <c r="V531" s="54">
        <f t="shared" si="137"/>
        <v>0</v>
      </c>
      <c r="W531" s="52"/>
      <c r="X531" s="49">
        <f t="shared" si="131"/>
        <v>1010850</v>
      </c>
      <c r="Y531" s="55">
        <v>0</v>
      </c>
      <c r="Z531" s="56">
        <f t="shared" si="132"/>
        <v>1010850</v>
      </c>
      <c r="AA531" s="53">
        <v>0</v>
      </c>
      <c r="AB531" s="49">
        <f t="shared" si="133"/>
        <v>0</v>
      </c>
      <c r="AC531" s="49">
        <v>-27400</v>
      </c>
      <c r="AD531" s="189">
        <v>0</v>
      </c>
      <c r="AE531" s="49">
        <f t="shared" si="138"/>
        <v>0</v>
      </c>
      <c r="AF531" s="47">
        <v>0</v>
      </c>
      <c r="AG531" s="47">
        <f t="shared" si="139"/>
        <v>0</v>
      </c>
      <c r="AH531" s="49">
        <v>0</v>
      </c>
      <c r="AI531" s="54">
        <f t="shared" si="140"/>
        <v>0</v>
      </c>
      <c r="AJ531" s="57"/>
      <c r="AK531" s="58">
        <f t="shared" si="141"/>
        <v>4488.17</v>
      </c>
      <c r="AL531" s="59" t="s">
        <v>1680</v>
      </c>
      <c r="AM531" s="56">
        <f t="shared" si="142"/>
        <v>0</v>
      </c>
      <c r="AN531" s="56">
        <f t="shared" si="143"/>
        <v>4488.17</v>
      </c>
    </row>
    <row r="532" spans="1:40" x14ac:dyDescent="0.2">
      <c r="A532" s="45" t="s">
        <v>1501</v>
      </c>
      <c r="B532" s="44" t="s">
        <v>325</v>
      </c>
      <c r="C532" s="46" t="s">
        <v>6</v>
      </c>
      <c r="D532" s="205" t="s">
        <v>32</v>
      </c>
      <c r="E532" s="48">
        <v>-1188544</v>
      </c>
      <c r="F532" s="50">
        <v>0</v>
      </c>
      <c r="G532" s="50">
        <v>0</v>
      </c>
      <c r="H532" s="50">
        <f t="shared" si="134"/>
        <v>0</v>
      </c>
      <c r="I532" s="50">
        <v>0</v>
      </c>
      <c r="J532" s="50">
        <v>0</v>
      </c>
      <c r="K532" s="51">
        <f t="shared" si="128"/>
        <v>0</v>
      </c>
      <c r="L532" s="52"/>
      <c r="M532" s="49">
        <f t="shared" si="129"/>
        <v>-1188544</v>
      </c>
      <c r="N532" s="53">
        <v>0</v>
      </c>
      <c r="O532" s="47">
        <f t="shared" si="130"/>
        <v>0</v>
      </c>
      <c r="P532" s="47">
        <v>0</v>
      </c>
      <c r="Q532" s="53">
        <v>0</v>
      </c>
      <c r="R532" s="47">
        <f t="shared" si="135"/>
        <v>0</v>
      </c>
      <c r="S532" s="47">
        <v>0</v>
      </c>
      <c r="T532" s="47">
        <f t="shared" si="136"/>
        <v>0</v>
      </c>
      <c r="U532" s="47">
        <v>0</v>
      </c>
      <c r="V532" s="54">
        <f t="shared" si="137"/>
        <v>0</v>
      </c>
      <c r="W532" s="52"/>
      <c r="X532" s="49">
        <f t="shared" si="131"/>
        <v>-1188544</v>
      </c>
      <c r="Y532" s="55">
        <v>0</v>
      </c>
      <c r="Z532" s="56">
        <f t="shared" si="132"/>
        <v>-1188544</v>
      </c>
      <c r="AA532" s="53">
        <v>0</v>
      </c>
      <c r="AB532" s="49">
        <f t="shared" si="133"/>
        <v>0</v>
      </c>
      <c r="AC532" s="49">
        <v>0</v>
      </c>
      <c r="AD532" s="189">
        <v>0</v>
      </c>
      <c r="AE532" s="49">
        <f t="shared" si="138"/>
        <v>0</v>
      </c>
      <c r="AF532" s="47">
        <v>0</v>
      </c>
      <c r="AG532" s="47">
        <f t="shared" si="139"/>
        <v>0</v>
      </c>
      <c r="AH532" s="49">
        <v>0</v>
      </c>
      <c r="AI532" s="54">
        <f t="shared" si="140"/>
        <v>0</v>
      </c>
      <c r="AJ532" s="57"/>
      <c r="AK532" s="58">
        <f t="shared" si="141"/>
        <v>0</v>
      </c>
      <c r="AL532" s="59" t="s">
        <v>1573</v>
      </c>
      <c r="AM532" s="56">
        <f t="shared" si="142"/>
        <v>0</v>
      </c>
      <c r="AN532" s="56">
        <f t="shared" si="143"/>
        <v>0</v>
      </c>
    </row>
    <row r="533" spans="1:40" x14ac:dyDescent="0.2">
      <c r="A533" s="45" t="s">
        <v>1502</v>
      </c>
      <c r="B533" s="44" t="s">
        <v>403</v>
      </c>
      <c r="C533" s="46" t="s">
        <v>6</v>
      </c>
      <c r="D533" s="205" t="s">
        <v>32</v>
      </c>
      <c r="E533" s="48">
        <v>1151250</v>
      </c>
      <c r="F533" s="50">
        <v>0</v>
      </c>
      <c r="G533" s="50">
        <v>5.65</v>
      </c>
      <c r="H533" s="50">
        <f t="shared" si="134"/>
        <v>5.65</v>
      </c>
      <c r="I533" s="50">
        <v>1.1499999999999999</v>
      </c>
      <c r="J533" s="50">
        <v>6.8000000000000007</v>
      </c>
      <c r="K533" s="51">
        <f t="shared" si="128"/>
        <v>6504.56</v>
      </c>
      <c r="L533" s="52"/>
      <c r="M533" s="49">
        <f t="shared" si="129"/>
        <v>1151250</v>
      </c>
      <c r="N533" s="53">
        <v>0</v>
      </c>
      <c r="O533" s="47">
        <f t="shared" si="130"/>
        <v>0</v>
      </c>
      <c r="P533" s="47">
        <v>-21000</v>
      </c>
      <c r="Q533" s="53">
        <v>0</v>
      </c>
      <c r="R533" s="47">
        <f t="shared" si="135"/>
        <v>0</v>
      </c>
      <c r="S533" s="47">
        <v>0</v>
      </c>
      <c r="T533" s="47">
        <f t="shared" si="136"/>
        <v>0</v>
      </c>
      <c r="U533" s="47">
        <v>0</v>
      </c>
      <c r="V533" s="54">
        <f t="shared" si="137"/>
        <v>0</v>
      </c>
      <c r="W533" s="52"/>
      <c r="X533" s="49">
        <f t="shared" si="131"/>
        <v>1151250</v>
      </c>
      <c r="Y533" s="55">
        <v>0</v>
      </c>
      <c r="Z533" s="56">
        <f t="shared" si="132"/>
        <v>1151250</v>
      </c>
      <c r="AA533" s="53">
        <v>0</v>
      </c>
      <c r="AB533" s="49">
        <f t="shared" si="133"/>
        <v>0</v>
      </c>
      <c r="AC533" s="49">
        <v>-21000</v>
      </c>
      <c r="AD533" s="189">
        <v>0</v>
      </c>
      <c r="AE533" s="49">
        <f t="shared" si="138"/>
        <v>0</v>
      </c>
      <c r="AF533" s="47">
        <v>0</v>
      </c>
      <c r="AG533" s="47">
        <f t="shared" si="139"/>
        <v>0</v>
      </c>
      <c r="AH533" s="49">
        <v>0</v>
      </c>
      <c r="AI533" s="54">
        <f t="shared" si="140"/>
        <v>0</v>
      </c>
      <c r="AJ533" s="57"/>
      <c r="AK533" s="58">
        <f t="shared" si="141"/>
        <v>6504.56</v>
      </c>
      <c r="AL533" s="59" t="s">
        <v>1680</v>
      </c>
      <c r="AM533" s="56">
        <f t="shared" si="142"/>
        <v>0</v>
      </c>
      <c r="AN533" s="56">
        <f t="shared" si="143"/>
        <v>6504.56</v>
      </c>
    </row>
    <row r="534" spans="1:40" ht="38.25" x14ac:dyDescent="0.2">
      <c r="A534" s="45" t="s">
        <v>1503</v>
      </c>
      <c r="B534" s="44" t="s">
        <v>404</v>
      </c>
      <c r="C534" s="46" t="s">
        <v>6</v>
      </c>
      <c r="D534" s="205" t="s">
        <v>1504</v>
      </c>
      <c r="E534" s="48">
        <v>1250950</v>
      </c>
      <c r="F534" s="50">
        <v>0</v>
      </c>
      <c r="G534" s="50">
        <v>9.1</v>
      </c>
      <c r="H534" s="50">
        <f t="shared" si="134"/>
        <v>9.1</v>
      </c>
      <c r="I534" s="50">
        <v>0</v>
      </c>
      <c r="J534" s="50">
        <v>9.1</v>
      </c>
      <c r="K534" s="51">
        <f t="shared" si="128"/>
        <v>11383.65</v>
      </c>
      <c r="L534" s="52"/>
      <c r="M534" s="49">
        <f t="shared" si="129"/>
        <v>1250950</v>
      </c>
      <c r="N534" s="53">
        <v>0</v>
      </c>
      <c r="O534" s="47">
        <f t="shared" si="130"/>
        <v>0</v>
      </c>
      <c r="P534" s="47">
        <v>0</v>
      </c>
      <c r="Q534" s="53">
        <v>0</v>
      </c>
      <c r="R534" s="47">
        <f t="shared" si="135"/>
        <v>0</v>
      </c>
      <c r="S534" s="47">
        <v>0</v>
      </c>
      <c r="T534" s="47">
        <f t="shared" si="136"/>
        <v>0</v>
      </c>
      <c r="U534" s="47">
        <v>0</v>
      </c>
      <c r="V534" s="54">
        <f t="shared" si="137"/>
        <v>0</v>
      </c>
      <c r="W534" s="52"/>
      <c r="X534" s="49">
        <f t="shared" si="131"/>
        <v>1250950</v>
      </c>
      <c r="Y534" s="55">
        <v>189200</v>
      </c>
      <c r="Z534" s="56">
        <f t="shared" si="132"/>
        <v>1061750</v>
      </c>
      <c r="AA534" s="53">
        <v>0</v>
      </c>
      <c r="AB534" s="49">
        <f t="shared" si="133"/>
        <v>0</v>
      </c>
      <c r="AC534" s="49">
        <v>0</v>
      </c>
      <c r="AD534" s="189">
        <v>0</v>
      </c>
      <c r="AE534" s="49">
        <f t="shared" si="138"/>
        <v>0</v>
      </c>
      <c r="AF534" s="47">
        <v>0</v>
      </c>
      <c r="AG534" s="47">
        <f t="shared" si="139"/>
        <v>0</v>
      </c>
      <c r="AH534" s="49">
        <v>0</v>
      </c>
      <c r="AI534" s="54">
        <f t="shared" si="140"/>
        <v>0</v>
      </c>
      <c r="AJ534" s="57"/>
      <c r="AK534" s="58">
        <f t="shared" si="141"/>
        <v>11383.65</v>
      </c>
      <c r="AL534" s="59" t="s">
        <v>1680</v>
      </c>
      <c r="AM534" s="56">
        <f t="shared" si="142"/>
        <v>0</v>
      </c>
      <c r="AN534" s="56">
        <f t="shared" si="143"/>
        <v>11383.65</v>
      </c>
    </row>
    <row r="535" spans="1:40" ht="38.25" x14ac:dyDescent="0.2">
      <c r="A535" s="45" t="s">
        <v>1505</v>
      </c>
      <c r="B535" s="44" t="s">
        <v>444</v>
      </c>
      <c r="C535" s="46" t="s">
        <v>6</v>
      </c>
      <c r="D535" s="205" t="s">
        <v>1504</v>
      </c>
      <c r="E535" s="48">
        <v>11887619</v>
      </c>
      <c r="F535" s="50">
        <v>0.8</v>
      </c>
      <c r="G535" s="50">
        <v>1.57</v>
      </c>
      <c r="H535" s="50">
        <f t="shared" si="134"/>
        <v>2.37</v>
      </c>
      <c r="I535" s="50">
        <v>4.18</v>
      </c>
      <c r="J535" s="50">
        <v>6.55</v>
      </c>
      <c r="K535" s="51">
        <f t="shared" si="128"/>
        <v>28173.66</v>
      </c>
      <c r="L535" s="52"/>
      <c r="M535" s="49">
        <f t="shared" si="129"/>
        <v>11887619</v>
      </c>
      <c r="N535" s="53">
        <v>0</v>
      </c>
      <c r="O535" s="47">
        <f t="shared" si="130"/>
        <v>0</v>
      </c>
      <c r="P535" s="47">
        <v>76200</v>
      </c>
      <c r="Q535" s="53">
        <v>0</v>
      </c>
      <c r="R535" s="47">
        <f t="shared" si="135"/>
        <v>0</v>
      </c>
      <c r="S535" s="47">
        <v>0</v>
      </c>
      <c r="T535" s="47">
        <f t="shared" si="136"/>
        <v>0</v>
      </c>
      <c r="U535" s="47">
        <v>0</v>
      </c>
      <c r="V535" s="54">
        <f t="shared" si="137"/>
        <v>0</v>
      </c>
      <c r="W535" s="52"/>
      <c r="X535" s="49">
        <f t="shared" si="131"/>
        <v>11887619</v>
      </c>
      <c r="Y535" s="55">
        <v>1251275</v>
      </c>
      <c r="Z535" s="56">
        <f t="shared" si="132"/>
        <v>10636344</v>
      </c>
      <c r="AA535" s="53">
        <v>0</v>
      </c>
      <c r="AB535" s="49">
        <f t="shared" si="133"/>
        <v>0</v>
      </c>
      <c r="AC535" s="49">
        <v>76200</v>
      </c>
      <c r="AD535" s="189">
        <v>0</v>
      </c>
      <c r="AE535" s="49">
        <f t="shared" si="138"/>
        <v>0</v>
      </c>
      <c r="AF535" s="47">
        <v>0</v>
      </c>
      <c r="AG535" s="47">
        <f t="shared" si="139"/>
        <v>0</v>
      </c>
      <c r="AH535" s="49">
        <v>0</v>
      </c>
      <c r="AI535" s="54">
        <f t="shared" si="140"/>
        <v>0</v>
      </c>
      <c r="AJ535" s="57"/>
      <c r="AK535" s="58">
        <f t="shared" si="141"/>
        <v>28173.66</v>
      </c>
      <c r="AL535" s="59" t="s">
        <v>1680</v>
      </c>
      <c r="AM535" s="56">
        <f t="shared" si="142"/>
        <v>0</v>
      </c>
      <c r="AN535" s="56">
        <f t="shared" si="143"/>
        <v>28173.66</v>
      </c>
    </row>
    <row r="536" spans="1:40" x14ac:dyDescent="0.2">
      <c r="A536" s="45" t="s">
        <v>1506</v>
      </c>
      <c r="B536" s="44" t="s">
        <v>526</v>
      </c>
      <c r="C536" s="46" t="s">
        <v>6</v>
      </c>
      <c r="D536" s="205" t="s">
        <v>32</v>
      </c>
      <c r="E536" s="48">
        <v>18893191</v>
      </c>
      <c r="F536" s="50">
        <v>5.29</v>
      </c>
      <c r="G536" s="50">
        <v>2.48</v>
      </c>
      <c r="H536" s="50">
        <f t="shared" si="134"/>
        <v>7.77</v>
      </c>
      <c r="I536" s="50">
        <v>0.43</v>
      </c>
      <c r="J536" s="50">
        <v>8.1999999999999993</v>
      </c>
      <c r="K536" s="51">
        <f t="shared" si="128"/>
        <v>146800.09</v>
      </c>
      <c r="L536" s="52"/>
      <c r="M536" s="49">
        <f t="shared" si="129"/>
        <v>18893191</v>
      </c>
      <c r="N536" s="53">
        <v>0</v>
      </c>
      <c r="O536" s="47">
        <f t="shared" si="130"/>
        <v>0</v>
      </c>
      <c r="P536" s="47">
        <v>-166800</v>
      </c>
      <c r="Q536" s="53">
        <v>0</v>
      </c>
      <c r="R536" s="47">
        <f t="shared" si="135"/>
        <v>0</v>
      </c>
      <c r="S536" s="47">
        <v>0</v>
      </c>
      <c r="T536" s="47">
        <f t="shared" si="136"/>
        <v>0</v>
      </c>
      <c r="U536" s="47">
        <v>0</v>
      </c>
      <c r="V536" s="54">
        <f t="shared" si="137"/>
        <v>0</v>
      </c>
      <c r="W536" s="52"/>
      <c r="X536" s="49">
        <f t="shared" si="131"/>
        <v>18893191</v>
      </c>
      <c r="Y536" s="55">
        <v>0</v>
      </c>
      <c r="Z536" s="56">
        <f t="shared" si="132"/>
        <v>18893191</v>
      </c>
      <c r="AA536" s="53">
        <v>0</v>
      </c>
      <c r="AB536" s="49">
        <f t="shared" si="133"/>
        <v>0</v>
      </c>
      <c r="AC536" s="49">
        <v>-166800</v>
      </c>
      <c r="AD536" s="189">
        <v>0</v>
      </c>
      <c r="AE536" s="49">
        <f t="shared" si="138"/>
        <v>0</v>
      </c>
      <c r="AF536" s="47">
        <v>0</v>
      </c>
      <c r="AG536" s="47">
        <f t="shared" si="139"/>
        <v>0</v>
      </c>
      <c r="AH536" s="49">
        <v>0</v>
      </c>
      <c r="AI536" s="54">
        <f t="shared" si="140"/>
        <v>0</v>
      </c>
      <c r="AJ536" s="57"/>
      <c r="AK536" s="58">
        <f t="shared" si="141"/>
        <v>146800.09</v>
      </c>
      <c r="AL536" s="59" t="s">
        <v>1680</v>
      </c>
      <c r="AM536" s="56">
        <f t="shared" si="142"/>
        <v>0</v>
      </c>
      <c r="AN536" s="56">
        <f t="shared" si="143"/>
        <v>146800.09</v>
      </c>
    </row>
    <row r="537" spans="1:40" x14ac:dyDescent="0.2">
      <c r="A537" s="45" t="s">
        <v>1507</v>
      </c>
      <c r="B537" s="44" t="s">
        <v>74</v>
      </c>
      <c r="C537" s="46" t="s">
        <v>6</v>
      </c>
      <c r="D537" s="205" t="s">
        <v>32</v>
      </c>
      <c r="E537" s="48">
        <v>13200</v>
      </c>
      <c r="F537" s="50">
        <v>0</v>
      </c>
      <c r="G537" s="50">
        <v>0</v>
      </c>
      <c r="H537" s="50">
        <f t="shared" si="134"/>
        <v>0</v>
      </c>
      <c r="I537" s="50">
        <v>0</v>
      </c>
      <c r="J537" s="50">
        <v>0</v>
      </c>
      <c r="K537" s="51">
        <f t="shared" si="128"/>
        <v>0</v>
      </c>
      <c r="L537" s="52"/>
      <c r="M537" s="49">
        <f t="shared" si="129"/>
        <v>13200</v>
      </c>
      <c r="N537" s="53">
        <v>0</v>
      </c>
      <c r="O537" s="47">
        <f t="shared" si="130"/>
        <v>0</v>
      </c>
      <c r="P537" s="47">
        <v>0</v>
      </c>
      <c r="Q537" s="53">
        <v>0</v>
      </c>
      <c r="R537" s="47">
        <f t="shared" si="135"/>
        <v>0</v>
      </c>
      <c r="S537" s="47">
        <v>0</v>
      </c>
      <c r="T537" s="47">
        <f t="shared" si="136"/>
        <v>0</v>
      </c>
      <c r="U537" s="47">
        <v>0</v>
      </c>
      <c r="V537" s="54">
        <f t="shared" si="137"/>
        <v>0</v>
      </c>
      <c r="W537" s="52"/>
      <c r="X537" s="49">
        <f t="shared" si="131"/>
        <v>13200</v>
      </c>
      <c r="Y537" s="55">
        <v>0</v>
      </c>
      <c r="Z537" s="56">
        <f t="shared" si="132"/>
        <v>13200</v>
      </c>
      <c r="AA537" s="53">
        <v>0</v>
      </c>
      <c r="AB537" s="49">
        <f t="shared" si="133"/>
        <v>0</v>
      </c>
      <c r="AC537" s="49">
        <v>0</v>
      </c>
      <c r="AD537" s="189">
        <v>0</v>
      </c>
      <c r="AE537" s="49">
        <f t="shared" si="138"/>
        <v>0</v>
      </c>
      <c r="AF537" s="47">
        <v>0</v>
      </c>
      <c r="AG537" s="47">
        <f t="shared" si="139"/>
        <v>0</v>
      </c>
      <c r="AH537" s="49">
        <v>0</v>
      </c>
      <c r="AI537" s="54">
        <f t="shared" si="140"/>
        <v>0</v>
      </c>
      <c r="AJ537" s="57"/>
      <c r="AK537" s="58">
        <f t="shared" si="141"/>
        <v>0</v>
      </c>
      <c r="AL537" s="59" t="s">
        <v>1573</v>
      </c>
      <c r="AM537" s="56">
        <f t="shared" si="142"/>
        <v>0</v>
      </c>
      <c r="AN537" s="56">
        <f t="shared" si="143"/>
        <v>0</v>
      </c>
    </row>
    <row r="538" spans="1:40" x14ac:dyDescent="0.2">
      <c r="A538" s="45" t="s">
        <v>1508</v>
      </c>
      <c r="B538" s="44" t="s">
        <v>48</v>
      </c>
      <c r="C538" s="46" t="s">
        <v>6</v>
      </c>
      <c r="D538" s="205" t="s">
        <v>47</v>
      </c>
      <c r="E538" s="48">
        <v>14406841</v>
      </c>
      <c r="F538" s="50">
        <v>1.6060000000000001</v>
      </c>
      <c r="G538" s="50">
        <v>0.38</v>
      </c>
      <c r="H538" s="50">
        <f t="shared" si="134"/>
        <v>1.9860000000000002</v>
      </c>
      <c r="I538" s="50">
        <v>0.46400000000000002</v>
      </c>
      <c r="J538" s="50">
        <v>2.4500000000000002</v>
      </c>
      <c r="K538" s="51">
        <f t="shared" si="128"/>
        <v>28611.99</v>
      </c>
      <c r="L538" s="52"/>
      <c r="M538" s="49">
        <f t="shared" si="129"/>
        <v>14406841</v>
      </c>
      <c r="N538" s="53">
        <v>0.99280000000000002</v>
      </c>
      <c r="O538" s="47">
        <f t="shared" si="130"/>
        <v>14303.11</v>
      </c>
      <c r="P538" s="47">
        <v>4850840</v>
      </c>
      <c r="Q538" s="53">
        <v>0.99919999999999998</v>
      </c>
      <c r="R538" s="47">
        <f t="shared" si="135"/>
        <v>4846.96</v>
      </c>
      <c r="S538" s="47">
        <v>9734.5</v>
      </c>
      <c r="T538" s="47">
        <f t="shared" si="136"/>
        <v>4846.96</v>
      </c>
      <c r="U538" s="47">
        <v>0</v>
      </c>
      <c r="V538" s="54">
        <f t="shared" si="137"/>
        <v>19150.07</v>
      </c>
      <c r="W538" s="52"/>
      <c r="X538" s="49">
        <f t="shared" si="131"/>
        <v>14406841</v>
      </c>
      <c r="Y538" s="55">
        <v>0</v>
      </c>
      <c r="Z538" s="56">
        <f t="shared" si="132"/>
        <v>14406841</v>
      </c>
      <c r="AA538" s="53">
        <v>0</v>
      </c>
      <c r="AB538" s="49">
        <f t="shared" si="133"/>
        <v>0</v>
      </c>
      <c r="AC538" s="49">
        <v>4850840</v>
      </c>
      <c r="AD538" s="189">
        <v>0</v>
      </c>
      <c r="AE538" s="49">
        <f t="shared" si="138"/>
        <v>0</v>
      </c>
      <c r="AF538" s="47">
        <v>0</v>
      </c>
      <c r="AG538" s="47">
        <f t="shared" si="139"/>
        <v>0</v>
      </c>
      <c r="AH538" s="49">
        <v>0</v>
      </c>
      <c r="AI538" s="54">
        <f t="shared" si="140"/>
        <v>0</v>
      </c>
      <c r="AJ538" s="57"/>
      <c r="AK538" s="58">
        <f t="shared" si="141"/>
        <v>47762.06</v>
      </c>
      <c r="AL538" s="59" t="s">
        <v>1679</v>
      </c>
      <c r="AM538" s="56">
        <f t="shared" si="142"/>
        <v>47762.06</v>
      </c>
      <c r="AN538" s="56">
        <f t="shared" si="143"/>
        <v>0</v>
      </c>
    </row>
    <row r="539" spans="1:40" x14ac:dyDescent="0.2">
      <c r="A539" s="45" t="s">
        <v>1509</v>
      </c>
      <c r="B539" s="44" t="s">
        <v>679</v>
      </c>
      <c r="C539" s="46" t="s">
        <v>6</v>
      </c>
      <c r="D539" s="205" t="s">
        <v>47</v>
      </c>
      <c r="E539" s="48">
        <v>4031313</v>
      </c>
      <c r="F539" s="50">
        <v>0</v>
      </c>
      <c r="G539" s="50">
        <v>0</v>
      </c>
      <c r="H539" s="50">
        <f t="shared" si="134"/>
        <v>0</v>
      </c>
      <c r="I539" s="50">
        <v>0</v>
      </c>
      <c r="J539" s="50">
        <v>0</v>
      </c>
      <c r="K539" s="51">
        <f t="shared" si="128"/>
        <v>0</v>
      </c>
      <c r="L539" s="52"/>
      <c r="M539" s="49">
        <f t="shared" si="129"/>
        <v>4031313</v>
      </c>
      <c r="N539" s="53">
        <v>0</v>
      </c>
      <c r="O539" s="47">
        <f t="shared" si="130"/>
        <v>0</v>
      </c>
      <c r="P539" s="47">
        <v>4547851</v>
      </c>
      <c r="Q539" s="53">
        <v>0</v>
      </c>
      <c r="R539" s="47">
        <f t="shared" si="135"/>
        <v>0</v>
      </c>
      <c r="S539" s="47">
        <v>0</v>
      </c>
      <c r="T539" s="47">
        <f t="shared" si="136"/>
        <v>0</v>
      </c>
      <c r="U539" s="47">
        <v>0</v>
      </c>
      <c r="V539" s="54">
        <f t="shared" si="137"/>
        <v>0</v>
      </c>
      <c r="W539" s="52"/>
      <c r="X539" s="49">
        <f t="shared" si="131"/>
        <v>4031313</v>
      </c>
      <c r="Y539" s="55">
        <v>0</v>
      </c>
      <c r="Z539" s="56">
        <f t="shared" si="132"/>
        <v>4031313</v>
      </c>
      <c r="AA539" s="53">
        <v>0</v>
      </c>
      <c r="AB539" s="49">
        <f t="shared" si="133"/>
        <v>0</v>
      </c>
      <c r="AC539" s="49">
        <v>4547851</v>
      </c>
      <c r="AD539" s="189">
        <v>0</v>
      </c>
      <c r="AE539" s="49">
        <f t="shared" si="138"/>
        <v>0</v>
      </c>
      <c r="AF539" s="47">
        <v>0</v>
      </c>
      <c r="AG539" s="47">
        <f t="shared" si="139"/>
        <v>0</v>
      </c>
      <c r="AH539" s="49">
        <v>0</v>
      </c>
      <c r="AI539" s="54">
        <f t="shared" si="140"/>
        <v>0</v>
      </c>
      <c r="AJ539" s="57"/>
      <c r="AK539" s="58">
        <f t="shared" si="141"/>
        <v>0</v>
      </c>
      <c r="AL539" s="59" t="s">
        <v>1573</v>
      </c>
      <c r="AM539" s="56">
        <f t="shared" si="142"/>
        <v>0</v>
      </c>
      <c r="AN539" s="56">
        <f t="shared" si="143"/>
        <v>0</v>
      </c>
    </row>
    <row r="540" spans="1:40" ht="25.5" x14ac:dyDescent="0.2">
      <c r="A540" s="45" t="s">
        <v>1510</v>
      </c>
      <c r="B540" s="44" t="s">
        <v>184</v>
      </c>
      <c r="C540" s="46" t="s">
        <v>6</v>
      </c>
      <c r="D540" s="205" t="s">
        <v>1511</v>
      </c>
      <c r="E540" s="48">
        <v>20980617</v>
      </c>
      <c r="F540" s="50">
        <v>5.7</v>
      </c>
      <c r="G540" s="50">
        <v>1.3</v>
      </c>
      <c r="H540" s="50">
        <f t="shared" si="134"/>
        <v>7</v>
      </c>
      <c r="I540" s="50">
        <v>0</v>
      </c>
      <c r="J540" s="50">
        <v>7</v>
      </c>
      <c r="K540" s="51">
        <f t="shared" si="128"/>
        <v>146864.32000000001</v>
      </c>
      <c r="L540" s="52"/>
      <c r="M540" s="49">
        <f t="shared" si="129"/>
        <v>20980617</v>
      </c>
      <c r="N540" s="53">
        <v>0.25</v>
      </c>
      <c r="O540" s="47">
        <f t="shared" si="130"/>
        <v>5245.15</v>
      </c>
      <c r="P540" s="47">
        <v>-279428</v>
      </c>
      <c r="Q540" s="53">
        <v>0.25</v>
      </c>
      <c r="R540" s="47">
        <f t="shared" si="135"/>
        <v>-69.86</v>
      </c>
      <c r="S540" s="47">
        <v>6411.9</v>
      </c>
      <c r="T540" s="47">
        <f t="shared" si="136"/>
        <v>-69.86</v>
      </c>
      <c r="U540" s="47">
        <v>0</v>
      </c>
      <c r="V540" s="54">
        <f t="shared" si="137"/>
        <v>5175.29</v>
      </c>
      <c r="W540" s="52"/>
      <c r="X540" s="49">
        <f t="shared" si="131"/>
        <v>20980617</v>
      </c>
      <c r="Y540" s="55">
        <v>0</v>
      </c>
      <c r="Z540" s="56">
        <f t="shared" si="132"/>
        <v>20980617</v>
      </c>
      <c r="AA540" s="53">
        <v>0</v>
      </c>
      <c r="AB540" s="49">
        <f t="shared" si="133"/>
        <v>0</v>
      </c>
      <c r="AC540" s="49">
        <v>-279428</v>
      </c>
      <c r="AD540" s="189">
        <v>0</v>
      </c>
      <c r="AE540" s="49">
        <f t="shared" si="138"/>
        <v>0</v>
      </c>
      <c r="AF540" s="47">
        <v>0</v>
      </c>
      <c r="AG540" s="47">
        <f t="shared" si="139"/>
        <v>0</v>
      </c>
      <c r="AH540" s="49">
        <v>0</v>
      </c>
      <c r="AI540" s="54">
        <f t="shared" si="140"/>
        <v>0</v>
      </c>
      <c r="AJ540" s="57"/>
      <c r="AK540" s="58">
        <f t="shared" si="141"/>
        <v>152039.61000000002</v>
      </c>
      <c r="AL540" s="59" t="s">
        <v>1680</v>
      </c>
      <c r="AM540" s="56">
        <f t="shared" si="142"/>
        <v>0</v>
      </c>
      <c r="AN540" s="56">
        <f t="shared" si="143"/>
        <v>152039.61000000002</v>
      </c>
    </row>
    <row r="541" spans="1:40" ht="25.5" x14ac:dyDescent="0.2">
      <c r="A541" s="45" t="s">
        <v>1512</v>
      </c>
      <c r="B541" s="44" t="s">
        <v>230</v>
      </c>
      <c r="C541" s="46" t="s">
        <v>6</v>
      </c>
      <c r="D541" s="205" t="s">
        <v>1513</v>
      </c>
      <c r="E541" s="48">
        <v>22640954</v>
      </c>
      <c r="F541" s="50">
        <v>8.5</v>
      </c>
      <c r="G541" s="50">
        <v>0</v>
      </c>
      <c r="H541" s="50">
        <f t="shared" si="134"/>
        <v>8.5</v>
      </c>
      <c r="I541" s="50">
        <v>0</v>
      </c>
      <c r="J541" s="50">
        <v>8.5</v>
      </c>
      <c r="K541" s="51">
        <f t="shared" si="128"/>
        <v>192448.11</v>
      </c>
      <c r="L541" s="52"/>
      <c r="M541" s="49">
        <f t="shared" si="129"/>
        <v>22640954</v>
      </c>
      <c r="N541" s="53">
        <v>0</v>
      </c>
      <c r="O541" s="47">
        <f t="shared" si="130"/>
        <v>0</v>
      </c>
      <c r="P541" s="47">
        <v>-2629100</v>
      </c>
      <c r="Q541" s="53">
        <v>0</v>
      </c>
      <c r="R541" s="47">
        <f t="shared" si="135"/>
        <v>0</v>
      </c>
      <c r="S541" s="47">
        <v>0</v>
      </c>
      <c r="T541" s="47">
        <f t="shared" si="136"/>
        <v>0</v>
      </c>
      <c r="U541" s="47">
        <v>0</v>
      </c>
      <c r="V541" s="54">
        <f t="shared" si="137"/>
        <v>0</v>
      </c>
      <c r="W541" s="52"/>
      <c r="X541" s="49">
        <f t="shared" si="131"/>
        <v>22640954</v>
      </c>
      <c r="Y541" s="55">
        <v>0</v>
      </c>
      <c r="Z541" s="56">
        <f t="shared" si="132"/>
        <v>22640954</v>
      </c>
      <c r="AA541" s="53">
        <v>0</v>
      </c>
      <c r="AB541" s="49">
        <f t="shared" si="133"/>
        <v>0</v>
      </c>
      <c r="AC541" s="49">
        <v>-2629100</v>
      </c>
      <c r="AD541" s="189">
        <v>0</v>
      </c>
      <c r="AE541" s="49">
        <f t="shared" si="138"/>
        <v>0</v>
      </c>
      <c r="AF541" s="47">
        <v>0</v>
      </c>
      <c r="AG541" s="47">
        <f t="shared" si="139"/>
        <v>0</v>
      </c>
      <c r="AH541" s="49">
        <v>0</v>
      </c>
      <c r="AI541" s="54">
        <f t="shared" si="140"/>
        <v>0</v>
      </c>
      <c r="AJ541" s="57"/>
      <c r="AK541" s="58">
        <f t="shared" si="141"/>
        <v>192448.11</v>
      </c>
      <c r="AL541" s="59" t="s">
        <v>1680</v>
      </c>
      <c r="AM541" s="56">
        <f t="shared" si="142"/>
        <v>0</v>
      </c>
      <c r="AN541" s="56">
        <f t="shared" si="143"/>
        <v>192448.11</v>
      </c>
    </row>
    <row r="542" spans="1:40" ht="25.5" x14ac:dyDescent="0.2">
      <c r="A542" s="45" t="s">
        <v>1514</v>
      </c>
      <c r="B542" s="44" t="s">
        <v>410</v>
      </c>
      <c r="C542" s="46" t="s">
        <v>6</v>
      </c>
      <c r="D542" s="205" t="s">
        <v>1515</v>
      </c>
      <c r="E542" s="48">
        <v>1809441</v>
      </c>
      <c r="F542" s="50">
        <v>0</v>
      </c>
      <c r="G542" s="50">
        <v>0</v>
      </c>
      <c r="H542" s="50">
        <f t="shared" si="134"/>
        <v>0</v>
      </c>
      <c r="I542" s="50">
        <v>0</v>
      </c>
      <c r="J542" s="50">
        <v>0</v>
      </c>
      <c r="K542" s="51">
        <f t="shared" si="128"/>
        <v>0</v>
      </c>
      <c r="L542" s="52"/>
      <c r="M542" s="49">
        <f t="shared" si="129"/>
        <v>1809441</v>
      </c>
      <c r="N542" s="53">
        <v>0</v>
      </c>
      <c r="O542" s="47">
        <f t="shared" si="130"/>
        <v>0</v>
      </c>
      <c r="P542" s="47">
        <v>16300</v>
      </c>
      <c r="Q542" s="53">
        <v>0</v>
      </c>
      <c r="R542" s="47">
        <f t="shared" si="135"/>
        <v>0</v>
      </c>
      <c r="S542" s="47">
        <v>0</v>
      </c>
      <c r="T542" s="47">
        <f t="shared" si="136"/>
        <v>0</v>
      </c>
      <c r="U542" s="47">
        <v>0</v>
      </c>
      <c r="V542" s="54">
        <f t="shared" si="137"/>
        <v>0</v>
      </c>
      <c r="W542" s="52"/>
      <c r="X542" s="49">
        <f t="shared" si="131"/>
        <v>1809441</v>
      </c>
      <c r="Y542" s="55">
        <v>0</v>
      </c>
      <c r="Z542" s="56">
        <f t="shared" si="132"/>
        <v>1809441</v>
      </c>
      <c r="AA542" s="53">
        <v>9.9400000000000002E-2</v>
      </c>
      <c r="AB542" s="49">
        <f t="shared" si="133"/>
        <v>179.86</v>
      </c>
      <c r="AC542" s="49">
        <v>16300</v>
      </c>
      <c r="AD542" s="189">
        <v>0.1</v>
      </c>
      <c r="AE542" s="49">
        <f t="shared" si="138"/>
        <v>1.63</v>
      </c>
      <c r="AF542" s="47">
        <v>158.88999999999999</v>
      </c>
      <c r="AG542" s="47">
        <f t="shared" si="139"/>
        <v>1.63</v>
      </c>
      <c r="AH542" s="49">
        <v>0</v>
      </c>
      <c r="AI542" s="54">
        <f t="shared" si="140"/>
        <v>181.49</v>
      </c>
      <c r="AJ542" s="57"/>
      <c r="AK542" s="58">
        <f t="shared" si="141"/>
        <v>181.49</v>
      </c>
      <c r="AL542" s="59" t="s">
        <v>1679</v>
      </c>
      <c r="AM542" s="56">
        <f t="shared" si="142"/>
        <v>181.49</v>
      </c>
      <c r="AN542" s="56">
        <f t="shared" si="143"/>
        <v>0</v>
      </c>
    </row>
    <row r="543" spans="1:40" ht="25.5" x14ac:dyDescent="0.2">
      <c r="A543" s="45" t="s">
        <v>1516</v>
      </c>
      <c r="B543" s="44" t="s">
        <v>424</v>
      </c>
      <c r="C543" s="46" t="s">
        <v>6</v>
      </c>
      <c r="D543" s="205" t="s">
        <v>1511</v>
      </c>
      <c r="E543" s="48">
        <v>8554264</v>
      </c>
      <c r="F543" s="50">
        <v>0</v>
      </c>
      <c r="G543" s="50">
        <v>0</v>
      </c>
      <c r="H543" s="50">
        <f t="shared" si="134"/>
        <v>0</v>
      </c>
      <c r="I543" s="50">
        <v>0</v>
      </c>
      <c r="J543" s="50">
        <v>0</v>
      </c>
      <c r="K543" s="51">
        <f t="shared" si="128"/>
        <v>0</v>
      </c>
      <c r="L543" s="52"/>
      <c r="M543" s="49">
        <f t="shared" si="129"/>
        <v>8554264</v>
      </c>
      <c r="N543" s="53">
        <v>0</v>
      </c>
      <c r="O543" s="47">
        <f t="shared" si="130"/>
        <v>0</v>
      </c>
      <c r="P543" s="47">
        <v>-1946331</v>
      </c>
      <c r="Q543" s="53">
        <v>0</v>
      </c>
      <c r="R543" s="47">
        <f t="shared" si="135"/>
        <v>0</v>
      </c>
      <c r="S543" s="47">
        <v>0</v>
      </c>
      <c r="T543" s="47">
        <f t="shared" si="136"/>
        <v>0</v>
      </c>
      <c r="U543" s="47">
        <v>0</v>
      </c>
      <c r="V543" s="54">
        <f t="shared" si="137"/>
        <v>0</v>
      </c>
      <c r="W543" s="52"/>
      <c r="X543" s="49">
        <f t="shared" si="131"/>
        <v>8554264</v>
      </c>
      <c r="Y543" s="55">
        <v>0</v>
      </c>
      <c r="Z543" s="56">
        <f t="shared" si="132"/>
        <v>8554264</v>
      </c>
      <c r="AA543" s="53">
        <v>0</v>
      </c>
      <c r="AB543" s="49">
        <f t="shared" si="133"/>
        <v>0</v>
      </c>
      <c r="AC543" s="49">
        <v>-1946331</v>
      </c>
      <c r="AD543" s="189">
        <v>0</v>
      </c>
      <c r="AE543" s="49">
        <f t="shared" si="138"/>
        <v>0</v>
      </c>
      <c r="AF543" s="47">
        <v>0</v>
      </c>
      <c r="AG543" s="47">
        <f t="shared" si="139"/>
        <v>0</v>
      </c>
      <c r="AH543" s="49">
        <v>0</v>
      </c>
      <c r="AI543" s="54">
        <f t="shared" si="140"/>
        <v>0</v>
      </c>
      <c r="AJ543" s="57"/>
      <c r="AK543" s="58">
        <f t="shared" si="141"/>
        <v>0</v>
      </c>
      <c r="AL543" s="59" t="s">
        <v>1573</v>
      </c>
      <c r="AM543" s="56">
        <f t="shared" si="142"/>
        <v>0</v>
      </c>
      <c r="AN543" s="56">
        <f t="shared" si="143"/>
        <v>0</v>
      </c>
    </row>
    <row r="544" spans="1:40" ht="25.5" x14ac:dyDescent="0.2">
      <c r="A544" s="45" t="s">
        <v>1517</v>
      </c>
      <c r="B544" s="44" t="s">
        <v>460</v>
      </c>
      <c r="C544" s="46" t="s">
        <v>6</v>
      </c>
      <c r="D544" s="205" t="s">
        <v>1518</v>
      </c>
      <c r="E544" s="48">
        <v>30136935</v>
      </c>
      <c r="F544" s="50">
        <v>11.6</v>
      </c>
      <c r="G544" s="50">
        <v>1.4</v>
      </c>
      <c r="H544" s="50">
        <f t="shared" si="134"/>
        <v>13</v>
      </c>
      <c r="I544" s="50">
        <v>0</v>
      </c>
      <c r="J544" s="50">
        <v>13</v>
      </c>
      <c r="K544" s="51">
        <f t="shared" si="128"/>
        <v>391780.16</v>
      </c>
      <c r="L544" s="52"/>
      <c r="M544" s="49">
        <f t="shared" si="129"/>
        <v>30136935</v>
      </c>
      <c r="N544" s="53">
        <v>0</v>
      </c>
      <c r="O544" s="47">
        <f t="shared" si="130"/>
        <v>0</v>
      </c>
      <c r="P544" s="47">
        <v>-959105</v>
      </c>
      <c r="Q544" s="53">
        <v>0</v>
      </c>
      <c r="R544" s="47">
        <f t="shared" si="135"/>
        <v>0</v>
      </c>
      <c r="S544" s="47">
        <v>0</v>
      </c>
      <c r="T544" s="47">
        <f t="shared" si="136"/>
        <v>0</v>
      </c>
      <c r="U544" s="47">
        <v>0</v>
      </c>
      <c r="V544" s="54">
        <f t="shared" si="137"/>
        <v>0</v>
      </c>
      <c r="W544" s="52"/>
      <c r="X544" s="49">
        <f t="shared" si="131"/>
        <v>30136935</v>
      </c>
      <c r="Y544" s="55">
        <v>0</v>
      </c>
      <c r="Z544" s="56">
        <f t="shared" si="132"/>
        <v>30136935</v>
      </c>
      <c r="AA544" s="53">
        <v>0</v>
      </c>
      <c r="AB544" s="49">
        <f t="shared" si="133"/>
        <v>0</v>
      </c>
      <c r="AC544" s="49">
        <v>-959105</v>
      </c>
      <c r="AD544" s="189">
        <v>0</v>
      </c>
      <c r="AE544" s="49">
        <f t="shared" si="138"/>
        <v>0</v>
      </c>
      <c r="AF544" s="47">
        <v>0</v>
      </c>
      <c r="AG544" s="47">
        <f t="shared" si="139"/>
        <v>0</v>
      </c>
      <c r="AH544" s="49">
        <v>0</v>
      </c>
      <c r="AI544" s="54">
        <f t="shared" si="140"/>
        <v>0</v>
      </c>
      <c r="AJ544" s="57"/>
      <c r="AK544" s="58">
        <f t="shared" si="141"/>
        <v>391780.16</v>
      </c>
      <c r="AL544" s="59" t="s">
        <v>1679</v>
      </c>
      <c r="AM544" s="56">
        <f t="shared" si="142"/>
        <v>391780.16</v>
      </c>
      <c r="AN544" s="56">
        <f t="shared" si="143"/>
        <v>0</v>
      </c>
    </row>
    <row r="545" spans="1:40" x14ac:dyDescent="0.2">
      <c r="A545" s="45" t="s">
        <v>1519</v>
      </c>
      <c r="B545" s="44" t="s">
        <v>574</v>
      </c>
      <c r="C545" s="46" t="s">
        <v>6</v>
      </c>
      <c r="D545" s="205" t="s">
        <v>47</v>
      </c>
      <c r="E545" s="48">
        <v>45113750</v>
      </c>
      <c r="F545" s="50">
        <v>0</v>
      </c>
      <c r="G545" s="50">
        <v>4.84</v>
      </c>
      <c r="H545" s="50">
        <f t="shared" si="134"/>
        <v>4.84</v>
      </c>
      <c r="I545" s="50">
        <v>3.16</v>
      </c>
      <c r="J545" s="50">
        <v>8</v>
      </c>
      <c r="K545" s="51">
        <f t="shared" si="128"/>
        <v>218350.55</v>
      </c>
      <c r="L545" s="52"/>
      <c r="M545" s="49">
        <f t="shared" si="129"/>
        <v>45113750</v>
      </c>
      <c r="N545" s="53">
        <v>0.34799999999999998</v>
      </c>
      <c r="O545" s="47">
        <f t="shared" si="130"/>
        <v>15699.59</v>
      </c>
      <c r="P545" s="47">
        <v>-10385306</v>
      </c>
      <c r="Q545" s="53">
        <v>0.35</v>
      </c>
      <c r="R545" s="47">
        <f t="shared" si="135"/>
        <v>-3634.86</v>
      </c>
      <c r="S545" s="47">
        <v>13711.69</v>
      </c>
      <c r="T545" s="47">
        <f t="shared" si="136"/>
        <v>-3634.86</v>
      </c>
      <c r="U545" s="47">
        <v>0</v>
      </c>
      <c r="V545" s="54">
        <f t="shared" si="137"/>
        <v>12064.73</v>
      </c>
      <c r="W545" s="52"/>
      <c r="X545" s="49">
        <f t="shared" si="131"/>
        <v>45113750</v>
      </c>
      <c r="Y545" s="55">
        <v>0</v>
      </c>
      <c r="Z545" s="56">
        <f t="shared" si="132"/>
        <v>45113750</v>
      </c>
      <c r="AA545" s="53">
        <v>0.49719999999999998</v>
      </c>
      <c r="AB545" s="49">
        <f t="shared" si="133"/>
        <v>22430.560000000001</v>
      </c>
      <c r="AC545" s="49">
        <v>-10385306</v>
      </c>
      <c r="AD545" s="189">
        <v>0.5</v>
      </c>
      <c r="AE545" s="49">
        <f t="shared" si="138"/>
        <v>-5192.6499999999996</v>
      </c>
      <c r="AF545" s="47">
        <v>19588.13</v>
      </c>
      <c r="AG545" s="47">
        <f t="shared" si="139"/>
        <v>-5192.6499999999996</v>
      </c>
      <c r="AH545" s="49">
        <v>0</v>
      </c>
      <c r="AI545" s="54">
        <f t="shared" si="140"/>
        <v>17237.91</v>
      </c>
      <c r="AJ545" s="57"/>
      <c r="AK545" s="58">
        <f t="shared" si="141"/>
        <v>247653.19</v>
      </c>
      <c r="AL545" s="59" t="s">
        <v>1679</v>
      </c>
      <c r="AM545" s="56">
        <f t="shared" si="142"/>
        <v>247653.19</v>
      </c>
      <c r="AN545" s="56">
        <f t="shared" si="143"/>
        <v>0</v>
      </c>
    </row>
    <row r="546" spans="1:40" ht="25.5" x14ac:dyDescent="0.2">
      <c r="A546" s="45" t="s">
        <v>1520</v>
      </c>
      <c r="B546" s="44" t="s">
        <v>671</v>
      </c>
      <c r="C546" s="46" t="s">
        <v>6</v>
      </c>
      <c r="D546" s="205" t="s">
        <v>1513</v>
      </c>
      <c r="E546" s="48">
        <v>6034520</v>
      </c>
      <c r="F546" s="50">
        <v>2.58</v>
      </c>
      <c r="G546" s="50">
        <v>5.51</v>
      </c>
      <c r="H546" s="50">
        <f t="shared" si="134"/>
        <v>8.09</v>
      </c>
      <c r="I546" s="50">
        <v>0</v>
      </c>
      <c r="J546" s="50">
        <v>8.09</v>
      </c>
      <c r="K546" s="51">
        <f t="shared" si="128"/>
        <v>48819.27</v>
      </c>
      <c r="L546" s="52"/>
      <c r="M546" s="49">
        <f t="shared" si="129"/>
        <v>6034520</v>
      </c>
      <c r="N546" s="53">
        <v>0</v>
      </c>
      <c r="O546" s="47">
        <f t="shared" si="130"/>
        <v>0</v>
      </c>
      <c r="P546" s="47">
        <v>260600</v>
      </c>
      <c r="Q546" s="53">
        <v>0</v>
      </c>
      <c r="R546" s="47">
        <f t="shared" si="135"/>
        <v>0</v>
      </c>
      <c r="S546" s="47">
        <v>0</v>
      </c>
      <c r="T546" s="47">
        <f t="shared" si="136"/>
        <v>0</v>
      </c>
      <c r="U546" s="47">
        <v>0</v>
      </c>
      <c r="V546" s="54">
        <f t="shared" si="137"/>
        <v>0</v>
      </c>
      <c r="W546" s="52"/>
      <c r="X546" s="49">
        <f t="shared" si="131"/>
        <v>6034520</v>
      </c>
      <c r="Y546" s="55">
        <v>0</v>
      </c>
      <c r="Z546" s="56">
        <f t="shared" si="132"/>
        <v>6034520</v>
      </c>
      <c r="AA546" s="53">
        <v>0.59750000000000003</v>
      </c>
      <c r="AB546" s="49">
        <f t="shared" si="133"/>
        <v>3605.63</v>
      </c>
      <c r="AC546" s="49">
        <v>260600</v>
      </c>
      <c r="AD546" s="189">
        <v>0.60009999999999997</v>
      </c>
      <c r="AE546" s="49">
        <f t="shared" si="138"/>
        <v>156.38999999999999</v>
      </c>
      <c r="AF546" s="47">
        <v>3166.56</v>
      </c>
      <c r="AG546" s="47">
        <f t="shared" si="139"/>
        <v>156.38999999999999</v>
      </c>
      <c r="AH546" s="49">
        <v>0</v>
      </c>
      <c r="AI546" s="54">
        <f t="shared" si="140"/>
        <v>3762.02</v>
      </c>
      <c r="AJ546" s="57"/>
      <c r="AK546" s="58">
        <f t="shared" si="141"/>
        <v>52581.289999999994</v>
      </c>
      <c r="AL546" s="59" t="s">
        <v>1680</v>
      </c>
      <c r="AM546" s="56">
        <f t="shared" si="142"/>
        <v>0</v>
      </c>
      <c r="AN546" s="56">
        <f t="shared" si="143"/>
        <v>52581.289999999994</v>
      </c>
    </row>
    <row r="547" spans="1:40" x14ac:dyDescent="0.2">
      <c r="A547" s="45" t="s">
        <v>1521</v>
      </c>
      <c r="B547" s="44" t="s">
        <v>680</v>
      </c>
      <c r="C547" s="46" t="s">
        <v>6</v>
      </c>
      <c r="D547" s="205" t="s">
        <v>47</v>
      </c>
      <c r="E547" s="48">
        <v>-7209126</v>
      </c>
      <c r="F547" s="50">
        <v>0</v>
      </c>
      <c r="G547" s="50">
        <v>0</v>
      </c>
      <c r="H547" s="50">
        <f t="shared" si="134"/>
        <v>0</v>
      </c>
      <c r="I547" s="50">
        <v>0</v>
      </c>
      <c r="J547" s="50">
        <v>0</v>
      </c>
      <c r="K547" s="51">
        <f t="shared" si="128"/>
        <v>0</v>
      </c>
      <c r="L547" s="52"/>
      <c r="M547" s="49">
        <f t="shared" si="129"/>
        <v>-7209126</v>
      </c>
      <c r="N547" s="53">
        <v>0</v>
      </c>
      <c r="O547" s="47">
        <f t="shared" si="130"/>
        <v>0</v>
      </c>
      <c r="P547" s="47">
        <v>-4226064</v>
      </c>
      <c r="Q547" s="53">
        <v>0</v>
      </c>
      <c r="R547" s="47">
        <f t="shared" si="135"/>
        <v>0</v>
      </c>
      <c r="S547" s="47">
        <v>0</v>
      </c>
      <c r="T547" s="47">
        <f t="shared" si="136"/>
        <v>0</v>
      </c>
      <c r="U547" s="47">
        <v>0</v>
      </c>
      <c r="V547" s="54">
        <f t="shared" si="137"/>
        <v>0</v>
      </c>
      <c r="W547" s="52"/>
      <c r="X547" s="49">
        <f t="shared" si="131"/>
        <v>-7209126</v>
      </c>
      <c r="Y547" s="55">
        <v>0</v>
      </c>
      <c r="Z547" s="56">
        <f t="shared" si="132"/>
        <v>-7209126</v>
      </c>
      <c r="AA547" s="53">
        <v>0</v>
      </c>
      <c r="AB547" s="49">
        <f t="shared" si="133"/>
        <v>0</v>
      </c>
      <c r="AC547" s="49">
        <v>-4226064</v>
      </c>
      <c r="AD547" s="189">
        <v>0</v>
      </c>
      <c r="AE547" s="49">
        <f t="shared" si="138"/>
        <v>0</v>
      </c>
      <c r="AF547" s="47">
        <v>0</v>
      </c>
      <c r="AG547" s="47">
        <f t="shared" si="139"/>
        <v>0</v>
      </c>
      <c r="AH547" s="49">
        <v>0</v>
      </c>
      <c r="AI547" s="54">
        <f t="shared" si="140"/>
        <v>0</v>
      </c>
      <c r="AJ547" s="57"/>
      <c r="AK547" s="58">
        <f t="shared" si="141"/>
        <v>0</v>
      </c>
      <c r="AL547" s="59" t="s">
        <v>1573</v>
      </c>
      <c r="AM547" s="56">
        <f t="shared" si="142"/>
        <v>0</v>
      </c>
      <c r="AN547" s="56">
        <f t="shared" si="143"/>
        <v>0</v>
      </c>
    </row>
    <row r="548" spans="1:40" ht="38.25" x14ac:dyDescent="0.2">
      <c r="A548" s="45" t="s">
        <v>800</v>
      </c>
      <c r="B548" s="61" t="s">
        <v>653</v>
      </c>
      <c r="C548" s="46" t="s">
        <v>29</v>
      </c>
      <c r="D548" s="205" t="s">
        <v>801</v>
      </c>
      <c r="E548" s="48">
        <v>1819425184</v>
      </c>
      <c r="F548" s="50">
        <v>0</v>
      </c>
      <c r="G548" s="50">
        <v>0</v>
      </c>
      <c r="H548" s="50">
        <f t="shared" si="134"/>
        <v>0</v>
      </c>
      <c r="I548" s="50">
        <v>0</v>
      </c>
      <c r="J548" s="50">
        <v>0</v>
      </c>
      <c r="K548" s="51">
        <f t="shared" si="128"/>
        <v>0</v>
      </c>
      <c r="L548" s="52"/>
      <c r="M548" s="49">
        <f t="shared" si="129"/>
        <v>1819425184</v>
      </c>
      <c r="N548" s="53">
        <v>0</v>
      </c>
      <c r="O548" s="47">
        <f t="shared" si="130"/>
        <v>0</v>
      </c>
      <c r="P548" s="47">
        <v>15479741</v>
      </c>
      <c r="Q548" s="53">
        <v>0</v>
      </c>
      <c r="R548" s="47">
        <f t="shared" si="135"/>
        <v>0</v>
      </c>
      <c r="S548" s="47">
        <v>0</v>
      </c>
      <c r="T548" s="47">
        <f t="shared" si="136"/>
        <v>0</v>
      </c>
      <c r="U548" s="47">
        <v>0</v>
      </c>
      <c r="V548" s="54">
        <f t="shared" si="137"/>
        <v>0</v>
      </c>
      <c r="W548" s="52"/>
      <c r="X548" s="49">
        <f t="shared" si="131"/>
        <v>1819425184</v>
      </c>
      <c r="Y548" s="55">
        <v>0</v>
      </c>
      <c r="Z548" s="56">
        <f t="shared" si="132"/>
        <v>1819425184</v>
      </c>
      <c r="AA548" s="53">
        <v>0</v>
      </c>
      <c r="AB548" s="49">
        <f t="shared" si="133"/>
        <v>0</v>
      </c>
      <c r="AC548" s="49">
        <v>15479741</v>
      </c>
      <c r="AD548" s="189">
        <v>0</v>
      </c>
      <c r="AE548" s="49">
        <f t="shared" si="138"/>
        <v>0</v>
      </c>
      <c r="AF548" s="47">
        <v>0</v>
      </c>
      <c r="AG548" s="47">
        <f t="shared" si="139"/>
        <v>0</v>
      </c>
      <c r="AH548" s="49">
        <v>0</v>
      </c>
      <c r="AI548" s="54">
        <f t="shared" si="140"/>
        <v>0</v>
      </c>
      <c r="AJ548" s="57"/>
      <c r="AK548" s="58">
        <f t="shared" si="141"/>
        <v>0</v>
      </c>
      <c r="AL548" s="59" t="s">
        <v>1573</v>
      </c>
      <c r="AM548" s="56">
        <f t="shared" si="142"/>
        <v>0</v>
      </c>
      <c r="AN548" s="56">
        <f t="shared" si="143"/>
        <v>0</v>
      </c>
    </row>
    <row r="549" spans="1:40" x14ac:dyDescent="0.2">
      <c r="A549" s="45" t="s">
        <v>1522</v>
      </c>
      <c r="B549" s="44" t="s">
        <v>229</v>
      </c>
      <c r="C549" s="46" t="s">
        <v>6</v>
      </c>
      <c r="D549" s="205" t="s">
        <v>15</v>
      </c>
      <c r="E549" s="48">
        <v>502651420</v>
      </c>
      <c r="F549" s="50">
        <v>0</v>
      </c>
      <c r="G549" s="50">
        <v>0</v>
      </c>
      <c r="H549" s="50">
        <f t="shared" si="134"/>
        <v>0</v>
      </c>
      <c r="I549" s="50">
        <v>0</v>
      </c>
      <c r="J549" s="50">
        <v>0</v>
      </c>
      <c r="K549" s="51">
        <f t="shared" si="128"/>
        <v>0</v>
      </c>
      <c r="L549" s="52"/>
      <c r="M549" s="49">
        <f t="shared" si="129"/>
        <v>502651420</v>
      </c>
      <c r="N549" s="53">
        <v>0</v>
      </c>
      <c r="O549" s="47">
        <f t="shared" si="130"/>
        <v>0</v>
      </c>
      <c r="P549" s="47">
        <v>6355724</v>
      </c>
      <c r="Q549" s="53">
        <v>0</v>
      </c>
      <c r="R549" s="47">
        <f t="shared" si="135"/>
        <v>0</v>
      </c>
      <c r="S549" s="47">
        <v>0</v>
      </c>
      <c r="T549" s="47">
        <f t="shared" si="136"/>
        <v>0</v>
      </c>
      <c r="U549" s="47">
        <v>0</v>
      </c>
      <c r="V549" s="54">
        <f t="shared" si="137"/>
        <v>0</v>
      </c>
      <c r="W549" s="52"/>
      <c r="X549" s="49">
        <f t="shared" si="131"/>
        <v>502651420</v>
      </c>
      <c r="Y549" s="55">
        <v>560246040</v>
      </c>
      <c r="Z549" s="56">
        <f t="shared" si="132"/>
        <v>-57594620</v>
      </c>
      <c r="AA549" s="53">
        <v>0</v>
      </c>
      <c r="AB549" s="49">
        <f t="shared" si="133"/>
        <v>0</v>
      </c>
      <c r="AC549" s="49">
        <v>0</v>
      </c>
      <c r="AD549" s="189">
        <v>0</v>
      </c>
      <c r="AE549" s="49">
        <f t="shared" si="138"/>
        <v>0</v>
      </c>
      <c r="AF549" s="47">
        <v>0</v>
      </c>
      <c r="AG549" s="47">
        <f t="shared" si="139"/>
        <v>0</v>
      </c>
      <c r="AH549" s="49">
        <v>0</v>
      </c>
      <c r="AI549" s="54">
        <f t="shared" si="140"/>
        <v>0</v>
      </c>
      <c r="AJ549" s="57"/>
      <c r="AK549" s="58">
        <f t="shared" si="141"/>
        <v>0</v>
      </c>
      <c r="AL549" s="59" t="s">
        <v>1573</v>
      </c>
      <c r="AM549" s="56">
        <f t="shared" si="142"/>
        <v>0</v>
      </c>
      <c r="AN549" s="56">
        <f t="shared" si="143"/>
        <v>0</v>
      </c>
    </row>
    <row r="550" spans="1:40" x14ac:dyDescent="0.2">
      <c r="A550" s="45" t="s">
        <v>1523</v>
      </c>
      <c r="B550" s="44" t="s">
        <v>33</v>
      </c>
      <c r="C550" s="46" t="s">
        <v>6</v>
      </c>
      <c r="D550" s="205" t="s">
        <v>15</v>
      </c>
      <c r="E550" s="48">
        <v>2328717</v>
      </c>
      <c r="F550" s="50">
        <v>0</v>
      </c>
      <c r="G550" s="50">
        <v>12</v>
      </c>
      <c r="H550" s="50">
        <f t="shared" si="134"/>
        <v>12</v>
      </c>
      <c r="I550" s="50">
        <v>0</v>
      </c>
      <c r="J550" s="50">
        <v>12</v>
      </c>
      <c r="K550" s="51">
        <f t="shared" si="128"/>
        <v>27944.6</v>
      </c>
      <c r="L550" s="52"/>
      <c r="M550" s="49">
        <f t="shared" si="129"/>
        <v>2328717</v>
      </c>
      <c r="N550" s="53">
        <v>0</v>
      </c>
      <c r="O550" s="47">
        <f t="shared" si="130"/>
        <v>0</v>
      </c>
      <c r="P550" s="47">
        <v>76180</v>
      </c>
      <c r="Q550" s="53">
        <v>0</v>
      </c>
      <c r="R550" s="47">
        <f t="shared" si="135"/>
        <v>0</v>
      </c>
      <c r="S550" s="47">
        <v>0</v>
      </c>
      <c r="T550" s="47">
        <f t="shared" si="136"/>
        <v>0</v>
      </c>
      <c r="U550" s="47">
        <v>0</v>
      </c>
      <c r="V550" s="54">
        <f t="shared" si="137"/>
        <v>0</v>
      </c>
      <c r="W550" s="52"/>
      <c r="X550" s="49">
        <f t="shared" si="131"/>
        <v>2328717</v>
      </c>
      <c r="Y550" s="55">
        <v>0</v>
      </c>
      <c r="Z550" s="56">
        <f t="shared" si="132"/>
        <v>2328717</v>
      </c>
      <c r="AA550" s="53">
        <v>0</v>
      </c>
      <c r="AB550" s="49">
        <f t="shared" si="133"/>
        <v>0</v>
      </c>
      <c r="AC550" s="49">
        <v>76180</v>
      </c>
      <c r="AD550" s="189">
        <v>0</v>
      </c>
      <c r="AE550" s="49">
        <f t="shared" si="138"/>
        <v>0</v>
      </c>
      <c r="AF550" s="47">
        <v>0</v>
      </c>
      <c r="AG550" s="47">
        <f t="shared" si="139"/>
        <v>0</v>
      </c>
      <c r="AH550" s="49">
        <v>0</v>
      </c>
      <c r="AI550" s="54">
        <f t="shared" si="140"/>
        <v>0</v>
      </c>
      <c r="AJ550" s="57"/>
      <c r="AK550" s="58">
        <f t="shared" si="141"/>
        <v>27944.6</v>
      </c>
      <c r="AL550" s="59" t="s">
        <v>1679</v>
      </c>
      <c r="AM550" s="56">
        <f t="shared" si="142"/>
        <v>27944.6</v>
      </c>
      <c r="AN550" s="56">
        <f t="shared" si="143"/>
        <v>0</v>
      </c>
    </row>
    <row r="551" spans="1:40" x14ac:dyDescent="0.2">
      <c r="A551" s="45" t="s">
        <v>1524</v>
      </c>
      <c r="B551" s="44" t="s">
        <v>221</v>
      </c>
      <c r="C551" s="46" t="s">
        <v>6</v>
      </c>
      <c r="D551" s="205" t="s">
        <v>15</v>
      </c>
      <c r="E551" s="48">
        <v>361383235</v>
      </c>
      <c r="F551" s="50">
        <v>3.6</v>
      </c>
      <c r="G551" s="50">
        <v>0</v>
      </c>
      <c r="H551" s="50">
        <f t="shared" si="134"/>
        <v>3.6</v>
      </c>
      <c r="I551" s="50">
        <v>1.22</v>
      </c>
      <c r="J551" s="50">
        <v>4.82</v>
      </c>
      <c r="K551" s="51">
        <f t="shared" si="128"/>
        <v>1300979.6499999999</v>
      </c>
      <c r="L551" s="52"/>
      <c r="M551" s="49">
        <f t="shared" si="129"/>
        <v>361383235</v>
      </c>
      <c r="N551" s="53">
        <v>0</v>
      </c>
      <c r="O551" s="47">
        <f t="shared" si="130"/>
        <v>0</v>
      </c>
      <c r="P551" s="47">
        <v>-5968000</v>
      </c>
      <c r="Q551" s="53">
        <v>0</v>
      </c>
      <c r="R551" s="47">
        <f t="shared" si="135"/>
        <v>0</v>
      </c>
      <c r="S551" s="47">
        <v>0</v>
      </c>
      <c r="T551" s="47">
        <f t="shared" si="136"/>
        <v>0</v>
      </c>
      <c r="U551" s="47">
        <v>0</v>
      </c>
      <c r="V551" s="54">
        <f t="shared" si="137"/>
        <v>0</v>
      </c>
      <c r="W551" s="52"/>
      <c r="X551" s="49">
        <f t="shared" si="131"/>
        <v>361383235</v>
      </c>
      <c r="Y551" s="55">
        <v>0</v>
      </c>
      <c r="Z551" s="56">
        <f t="shared" si="132"/>
        <v>361383235</v>
      </c>
      <c r="AA551" s="53">
        <v>0</v>
      </c>
      <c r="AB551" s="49">
        <f t="shared" si="133"/>
        <v>0</v>
      </c>
      <c r="AC551" s="49">
        <v>-5968000</v>
      </c>
      <c r="AD551" s="189">
        <v>0</v>
      </c>
      <c r="AE551" s="49">
        <f t="shared" si="138"/>
        <v>0</v>
      </c>
      <c r="AF551" s="47">
        <v>0</v>
      </c>
      <c r="AG551" s="47">
        <f t="shared" si="139"/>
        <v>0</v>
      </c>
      <c r="AH551" s="49">
        <v>0</v>
      </c>
      <c r="AI551" s="54">
        <f t="shared" si="140"/>
        <v>0</v>
      </c>
      <c r="AJ551" s="57"/>
      <c r="AK551" s="58">
        <f t="shared" si="141"/>
        <v>1300979.6499999999</v>
      </c>
      <c r="AL551" s="59" t="s">
        <v>1679</v>
      </c>
      <c r="AM551" s="56">
        <f t="shared" si="142"/>
        <v>1300979.6499999999</v>
      </c>
      <c r="AN551" s="56">
        <f t="shared" si="143"/>
        <v>0</v>
      </c>
    </row>
    <row r="552" spans="1:40" x14ac:dyDescent="0.2">
      <c r="A552" s="45" t="s">
        <v>1525</v>
      </c>
      <c r="B552" s="44" t="s">
        <v>222</v>
      </c>
      <c r="C552" s="46" t="s">
        <v>6</v>
      </c>
      <c r="D552" s="205" t="s">
        <v>15</v>
      </c>
      <c r="E552" s="48">
        <v>1694950</v>
      </c>
      <c r="F552" s="50">
        <v>0</v>
      </c>
      <c r="G552" s="50">
        <v>0</v>
      </c>
      <c r="H552" s="50">
        <f t="shared" si="134"/>
        <v>0</v>
      </c>
      <c r="I552" s="50">
        <v>2.7</v>
      </c>
      <c r="J552" s="50">
        <v>2.7</v>
      </c>
      <c r="K552" s="51">
        <f t="shared" si="128"/>
        <v>0</v>
      </c>
      <c r="L552" s="52"/>
      <c r="M552" s="49">
        <f t="shared" si="129"/>
        <v>1694950</v>
      </c>
      <c r="N552" s="53">
        <v>4.6681999999999997</v>
      </c>
      <c r="O552" s="47">
        <f t="shared" si="130"/>
        <v>7912.37</v>
      </c>
      <c r="P552" s="47">
        <v>380</v>
      </c>
      <c r="Q552" s="53">
        <v>4.6681999999999997</v>
      </c>
      <c r="R552" s="47">
        <f t="shared" si="135"/>
        <v>1.77</v>
      </c>
      <c r="S552" s="47">
        <v>5481.82</v>
      </c>
      <c r="T552" s="47">
        <f t="shared" si="136"/>
        <v>1.77</v>
      </c>
      <c r="U552" s="47">
        <v>0</v>
      </c>
      <c r="V552" s="54">
        <f t="shared" si="137"/>
        <v>7914.14</v>
      </c>
      <c r="W552" s="52"/>
      <c r="X552" s="49">
        <f t="shared" si="131"/>
        <v>1694950</v>
      </c>
      <c r="Y552" s="55">
        <v>0</v>
      </c>
      <c r="Z552" s="56">
        <f t="shared" si="132"/>
        <v>1694950</v>
      </c>
      <c r="AA552" s="53">
        <v>0</v>
      </c>
      <c r="AB552" s="49">
        <f t="shared" si="133"/>
        <v>0</v>
      </c>
      <c r="AC552" s="49">
        <v>380</v>
      </c>
      <c r="AD552" s="189">
        <v>0</v>
      </c>
      <c r="AE552" s="49">
        <f t="shared" si="138"/>
        <v>0</v>
      </c>
      <c r="AF552" s="47">
        <v>0</v>
      </c>
      <c r="AG552" s="47">
        <f t="shared" si="139"/>
        <v>0</v>
      </c>
      <c r="AH552" s="49">
        <v>0</v>
      </c>
      <c r="AI552" s="54">
        <f t="shared" si="140"/>
        <v>0</v>
      </c>
      <c r="AJ552" s="57"/>
      <c r="AK552" s="58">
        <f t="shared" si="141"/>
        <v>7914.14</v>
      </c>
      <c r="AL552" s="59" t="s">
        <v>1679</v>
      </c>
      <c r="AM552" s="56">
        <f t="shared" si="142"/>
        <v>7914.14</v>
      </c>
      <c r="AN552" s="56">
        <f t="shared" si="143"/>
        <v>0</v>
      </c>
    </row>
    <row r="553" spans="1:40" x14ac:dyDescent="0.2">
      <c r="A553" s="45" t="s">
        <v>1526</v>
      </c>
      <c r="B553" s="44" t="s">
        <v>448</v>
      </c>
      <c r="C553" s="46" t="s">
        <v>6</v>
      </c>
      <c r="D553" s="205" t="s">
        <v>15</v>
      </c>
      <c r="E553" s="48">
        <v>41029800</v>
      </c>
      <c r="F553" s="50">
        <v>0</v>
      </c>
      <c r="G553" s="50">
        <v>0</v>
      </c>
      <c r="H553" s="50">
        <f t="shared" si="134"/>
        <v>0</v>
      </c>
      <c r="I553" s="50">
        <v>0</v>
      </c>
      <c r="J553" s="50">
        <v>0</v>
      </c>
      <c r="K553" s="51">
        <f t="shared" si="128"/>
        <v>0</v>
      </c>
      <c r="L553" s="52"/>
      <c r="M553" s="49">
        <f t="shared" si="129"/>
        <v>41029800</v>
      </c>
      <c r="N553" s="53">
        <v>0</v>
      </c>
      <c r="O553" s="47">
        <f t="shared" si="130"/>
        <v>0</v>
      </c>
      <c r="P553" s="47">
        <v>-9081750</v>
      </c>
      <c r="Q553" s="53">
        <v>0</v>
      </c>
      <c r="R553" s="47">
        <f t="shared" si="135"/>
        <v>0</v>
      </c>
      <c r="S553" s="47">
        <v>0</v>
      </c>
      <c r="T553" s="47">
        <f t="shared" si="136"/>
        <v>0</v>
      </c>
      <c r="U553" s="47">
        <v>0</v>
      </c>
      <c r="V553" s="54">
        <f t="shared" si="137"/>
        <v>0</v>
      </c>
      <c r="W553" s="52"/>
      <c r="X553" s="49">
        <f t="shared" si="131"/>
        <v>41029800</v>
      </c>
      <c r="Y553" s="55">
        <v>0</v>
      </c>
      <c r="Z553" s="56">
        <f t="shared" si="132"/>
        <v>41029800</v>
      </c>
      <c r="AA553" s="53">
        <v>0</v>
      </c>
      <c r="AB553" s="49">
        <f t="shared" si="133"/>
        <v>0</v>
      </c>
      <c r="AC553" s="49">
        <v>-9081750</v>
      </c>
      <c r="AD553" s="189">
        <v>0</v>
      </c>
      <c r="AE553" s="49">
        <f t="shared" si="138"/>
        <v>0</v>
      </c>
      <c r="AF553" s="47">
        <v>0</v>
      </c>
      <c r="AG553" s="47">
        <f t="shared" si="139"/>
        <v>0</v>
      </c>
      <c r="AH553" s="49">
        <v>0</v>
      </c>
      <c r="AI553" s="54">
        <f t="shared" si="140"/>
        <v>0</v>
      </c>
      <c r="AJ553" s="57"/>
      <c r="AK553" s="58">
        <f t="shared" si="141"/>
        <v>0</v>
      </c>
      <c r="AL553" s="59" t="s">
        <v>1573</v>
      </c>
      <c r="AM553" s="56">
        <f t="shared" si="142"/>
        <v>0</v>
      </c>
      <c r="AN553" s="56">
        <f t="shared" si="143"/>
        <v>0</v>
      </c>
    </row>
    <row r="554" spans="1:40" x14ac:dyDescent="0.2">
      <c r="A554" s="45" t="s">
        <v>1527</v>
      </c>
      <c r="B554" s="44" t="s">
        <v>284</v>
      </c>
      <c r="C554" s="46" t="s">
        <v>6</v>
      </c>
      <c r="D554" s="205" t="s">
        <v>15</v>
      </c>
      <c r="E554" s="48">
        <v>1221364</v>
      </c>
      <c r="F554" s="50">
        <v>0</v>
      </c>
      <c r="G554" s="50">
        <v>4.75</v>
      </c>
      <c r="H554" s="50">
        <f t="shared" si="134"/>
        <v>4.75</v>
      </c>
      <c r="I554" s="50">
        <v>0</v>
      </c>
      <c r="J554" s="50">
        <v>4.75</v>
      </c>
      <c r="K554" s="51">
        <f t="shared" si="128"/>
        <v>5801.48</v>
      </c>
      <c r="L554" s="52"/>
      <c r="M554" s="49">
        <f t="shared" si="129"/>
        <v>1221364</v>
      </c>
      <c r="N554" s="53">
        <v>1.9714</v>
      </c>
      <c r="O554" s="47">
        <f t="shared" si="130"/>
        <v>2407.8000000000002</v>
      </c>
      <c r="P554" s="47">
        <v>17090</v>
      </c>
      <c r="Q554" s="53">
        <v>2</v>
      </c>
      <c r="R554" s="47">
        <f t="shared" si="135"/>
        <v>34.18</v>
      </c>
      <c r="S554" s="47">
        <v>1337.76</v>
      </c>
      <c r="T554" s="47">
        <f t="shared" si="136"/>
        <v>34.18</v>
      </c>
      <c r="U554" s="47">
        <v>0</v>
      </c>
      <c r="V554" s="54">
        <f t="shared" si="137"/>
        <v>2441.98</v>
      </c>
      <c r="W554" s="52"/>
      <c r="X554" s="49">
        <f t="shared" si="131"/>
        <v>1221364</v>
      </c>
      <c r="Y554" s="55">
        <v>0</v>
      </c>
      <c r="Z554" s="56">
        <f t="shared" si="132"/>
        <v>1221364</v>
      </c>
      <c r="AA554" s="53">
        <v>0</v>
      </c>
      <c r="AB554" s="49">
        <f t="shared" si="133"/>
        <v>0</v>
      </c>
      <c r="AC554" s="49">
        <v>17090</v>
      </c>
      <c r="AD554" s="189">
        <v>0</v>
      </c>
      <c r="AE554" s="49">
        <f t="shared" si="138"/>
        <v>0</v>
      </c>
      <c r="AF554" s="47">
        <v>0</v>
      </c>
      <c r="AG554" s="47">
        <f t="shared" si="139"/>
        <v>0</v>
      </c>
      <c r="AH554" s="49">
        <v>0</v>
      </c>
      <c r="AI554" s="54">
        <f t="shared" si="140"/>
        <v>0</v>
      </c>
      <c r="AJ554" s="57"/>
      <c r="AK554" s="58">
        <f t="shared" si="141"/>
        <v>8243.4599999999991</v>
      </c>
      <c r="AL554" s="59" t="s">
        <v>1679</v>
      </c>
      <c r="AM554" s="56">
        <f t="shared" si="142"/>
        <v>8243.4599999999991</v>
      </c>
      <c r="AN554" s="56">
        <f t="shared" si="143"/>
        <v>0</v>
      </c>
    </row>
    <row r="555" spans="1:40" x14ac:dyDescent="0.2">
      <c r="A555" s="45" t="s">
        <v>1528</v>
      </c>
      <c r="B555" s="44" t="s">
        <v>310</v>
      </c>
      <c r="C555" s="46" t="s">
        <v>6</v>
      </c>
      <c r="D555" s="205" t="s">
        <v>15</v>
      </c>
      <c r="E555" s="48">
        <v>6415312</v>
      </c>
      <c r="F555" s="50">
        <v>9.2499999999999999E-2</v>
      </c>
      <c r="G555" s="50">
        <v>1.5483</v>
      </c>
      <c r="H555" s="50">
        <f t="shared" si="134"/>
        <v>1.6408</v>
      </c>
      <c r="I555" s="50">
        <v>0</v>
      </c>
      <c r="J555" s="50">
        <v>1.6408</v>
      </c>
      <c r="K555" s="51">
        <f t="shared" si="128"/>
        <v>10526.24</v>
      </c>
      <c r="L555" s="52"/>
      <c r="M555" s="49">
        <f t="shared" si="129"/>
        <v>6415312</v>
      </c>
      <c r="N555" s="53">
        <v>0.99360000000000004</v>
      </c>
      <c r="O555" s="47">
        <f t="shared" si="130"/>
        <v>6374.25</v>
      </c>
      <c r="P555" s="47">
        <v>137400</v>
      </c>
      <c r="Q555" s="53">
        <v>1</v>
      </c>
      <c r="R555" s="47">
        <f t="shared" si="135"/>
        <v>137.4</v>
      </c>
      <c r="S555" s="47">
        <v>4995.7700000000004</v>
      </c>
      <c r="T555" s="47">
        <f t="shared" si="136"/>
        <v>137.4</v>
      </c>
      <c r="U555" s="47">
        <v>0</v>
      </c>
      <c r="V555" s="54">
        <f t="shared" si="137"/>
        <v>6511.65</v>
      </c>
      <c r="W555" s="52"/>
      <c r="X555" s="49">
        <f t="shared" si="131"/>
        <v>6415312</v>
      </c>
      <c r="Y555" s="55">
        <v>0</v>
      </c>
      <c r="Z555" s="56">
        <f t="shared" si="132"/>
        <v>6415312</v>
      </c>
      <c r="AA555" s="53">
        <v>0</v>
      </c>
      <c r="AB555" s="49">
        <f t="shared" si="133"/>
        <v>0</v>
      </c>
      <c r="AC555" s="49">
        <v>137400</v>
      </c>
      <c r="AD555" s="189">
        <v>0</v>
      </c>
      <c r="AE555" s="49">
        <f t="shared" si="138"/>
        <v>0</v>
      </c>
      <c r="AF555" s="47">
        <v>0</v>
      </c>
      <c r="AG555" s="47">
        <f t="shared" si="139"/>
        <v>0</v>
      </c>
      <c r="AH555" s="49">
        <v>0</v>
      </c>
      <c r="AI555" s="54">
        <f t="shared" si="140"/>
        <v>0</v>
      </c>
      <c r="AJ555" s="57"/>
      <c r="AK555" s="58">
        <f t="shared" si="141"/>
        <v>17037.89</v>
      </c>
      <c r="AL555" s="59" t="s">
        <v>1680</v>
      </c>
      <c r="AM555" s="56">
        <f t="shared" si="142"/>
        <v>0</v>
      </c>
      <c r="AN555" s="56">
        <f t="shared" si="143"/>
        <v>17037.89</v>
      </c>
    </row>
    <row r="556" spans="1:40" x14ac:dyDescent="0.2">
      <c r="A556" s="45" t="s">
        <v>1529</v>
      </c>
      <c r="B556" s="44" t="s">
        <v>316</v>
      </c>
      <c r="C556" s="46" t="s">
        <v>6</v>
      </c>
      <c r="D556" s="205" t="s">
        <v>15</v>
      </c>
      <c r="E556" s="48">
        <v>3291064</v>
      </c>
      <c r="F556" s="50">
        <v>0</v>
      </c>
      <c r="G556" s="50">
        <v>0</v>
      </c>
      <c r="H556" s="50">
        <f t="shared" si="134"/>
        <v>0</v>
      </c>
      <c r="I556" s="50">
        <v>0</v>
      </c>
      <c r="J556" s="50">
        <v>0</v>
      </c>
      <c r="K556" s="51">
        <f t="shared" si="128"/>
        <v>0</v>
      </c>
      <c r="L556" s="52"/>
      <c r="M556" s="49">
        <f t="shared" si="129"/>
        <v>3291064</v>
      </c>
      <c r="N556" s="53">
        <v>0</v>
      </c>
      <c r="O556" s="47">
        <f t="shared" si="130"/>
        <v>0</v>
      </c>
      <c r="P556" s="47">
        <v>172986</v>
      </c>
      <c r="Q556" s="53">
        <v>0</v>
      </c>
      <c r="R556" s="47">
        <f t="shared" si="135"/>
        <v>0</v>
      </c>
      <c r="S556" s="47">
        <v>0</v>
      </c>
      <c r="T556" s="47">
        <f t="shared" si="136"/>
        <v>0</v>
      </c>
      <c r="U556" s="47">
        <v>0</v>
      </c>
      <c r="V556" s="54">
        <f t="shared" si="137"/>
        <v>0</v>
      </c>
      <c r="W556" s="52"/>
      <c r="X556" s="49">
        <f t="shared" si="131"/>
        <v>3291064</v>
      </c>
      <c r="Y556" s="55">
        <v>0</v>
      </c>
      <c r="Z556" s="56">
        <f t="shared" si="132"/>
        <v>3291064</v>
      </c>
      <c r="AA556" s="53">
        <v>4.3979999999999997</v>
      </c>
      <c r="AB556" s="49">
        <f t="shared" si="133"/>
        <v>14474.1</v>
      </c>
      <c r="AC556" s="49">
        <v>172986</v>
      </c>
      <c r="AD556" s="189">
        <v>4.3979999999999997</v>
      </c>
      <c r="AE556" s="49">
        <f t="shared" si="138"/>
        <v>760.79</v>
      </c>
      <c r="AF556" s="47">
        <v>15363.38</v>
      </c>
      <c r="AG556" s="47">
        <f t="shared" si="139"/>
        <v>760.79</v>
      </c>
      <c r="AH556" s="49">
        <v>0</v>
      </c>
      <c r="AI556" s="54">
        <f t="shared" si="140"/>
        <v>15234.89</v>
      </c>
      <c r="AJ556" s="57"/>
      <c r="AK556" s="58">
        <f t="shared" si="141"/>
        <v>15234.89</v>
      </c>
      <c r="AL556" s="59" t="s">
        <v>1679</v>
      </c>
      <c r="AM556" s="56">
        <f t="shared" si="142"/>
        <v>15234.89</v>
      </c>
      <c r="AN556" s="56">
        <f t="shared" si="143"/>
        <v>0</v>
      </c>
    </row>
    <row r="557" spans="1:40" x14ac:dyDescent="0.2">
      <c r="A557" s="45" t="s">
        <v>1530</v>
      </c>
      <c r="B557" s="44" t="s">
        <v>332</v>
      </c>
      <c r="C557" s="46" t="s">
        <v>6</v>
      </c>
      <c r="D557" s="205" t="s">
        <v>15</v>
      </c>
      <c r="E557" s="48">
        <v>5380750</v>
      </c>
      <c r="F557" s="50">
        <v>0</v>
      </c>
      <c r="G557" s="50">
        <v>0</v>
      </c>
      <c r="H557" s="50">
        <f t="shared" si="134"/>
        <v>0</v>
      </c>
      <c r="I557" s="50">
        <v>0</v>
      </c>
      <c r="J557" s="50">
        <v>0</v>
      </c>
      <c r="K557" s="51">
        <f t="shared" si="128"/>
        <v>0</v>
      </c>
      <c r="L557" s="52"/>
      <c r="M557" s="49">
        <f t="shared" si="129"/>
        <v>5380750</v>
      </c>
      <c r="N557" s="53">
        <v>0</v>
      </c>
      <c r="O557" s="47">
        <f t="shared" si="130"/>
        <v>0</v>
      </c>
      <c r="P557" s="47">
        <v>9456510</v>
      </c>
      <c r="Q557" s="53">
        <v>1.8</v>
      </c>
      <c r="R557" s="47">
        <f t="shared" si="135"/>
        <v>17021.72</v>
      </c>
      <c r="S557" s="47">
        <v>8519.67</v>
      </c>
      <c r="T557" s="47">
        <f t="shared" si="136"/>
        <v>17021.72</v>
      </c>
      <c r="U557" s="47">
        <v>0</v>
      </c>
      <c r="V557" s="54">
        <f t="shared" si="137"/>
        <v>17021.72</v>
      </c>
      <c r="W557" s="52"/>
      <c r="X557" s="49">
        <f t="shared" si="131"/>
        <v>5380750</v>
      </c>
      <c r="Y557" s="55">
        <v>0</v>
      </c>
      <c r="Z557" s="56">
        <f t="shared" si="132"/>
        <v>5380750</v>
      </c>
      <c r="AA557" s="53">
        <v>0</v>
      </c>
      <c r="AB557" s="49">
        <f t="shared" si="133"/>
        <v>0</v>
      </c>
      <c r="AC557" s="49">
        <v>9456510</v>
      </c>
      <c r="AD557" s="189">
        <v>0</v>
      </c>
      <c r="AE557" s="49">
        <f t="shared" si="138"/>
        <v>0</v>
      </c>
      <c r="AF557" s="47">
        <v>0</v>
      </c>
      <c r="AG557" s="47">
        <f t="shared" si="139"/>
        <v>0</v>
      </c>
      <c r="AH557" s="49">
        <v>0</v>
      </c>
      <c r="AI557" s="54">
        <f t="shared" si="140"/>
        <v>0</v>
      </c>
      <c r="AJ557" s="57"/>
      <c r="AK557" s="58">
        <f t="shared" si="141"/>
        <v>17021.72</v>
      </c>
      <c r="AL557" s="59" t="s">
        <v>1679</v>
      </c>
      <c r="AM557" s="56">
        <f t="shared" si="142"/>
        <v>17021.72</v>
      </c>
      <c r="AN557" s="56">
        <f t="shared" si="143"/>
        <v>0</v>
      </c>
    </row>
    <row r="558" spans="1:40" x14ac:dyDescent="0.2">
      <c r="A558" s="45" t="s">
        <v>1531</v>
      </c>
      <c r="B558" s="44" t="s">
        <v>354</v>
      </c>
      <c r="C558" s="46" t="s">
        <v>6</v>
      </c>
      <c r="D558" s="205" t="s">
        <v>15</v>
      </c>
      <c r="E558" s="48">
        <v>1638430</v>
      </c>
      <c r="F558" s="50">
        <v>13</v>
      </c>
      <c r="G558" s="50">
        <v>0</v>
      </c>
      <c r="H558" s="50">
        <f t="shared" si="134"/>
        <v>13</v>
      </c>
      <c r="I558" s="50">
        <v>0</v>
      </c>
      <c r="J558" s="50">
        <v>13</v>
      </c>
      <c r="K558" s="51">
        <f t="shared" si="128"/>
        <v>21299.59</v>
      </c>
      <c r="L558" s="52"/>
      <c r="M558" s="49">
        <f t="shared" si="129"/>
        <v>1638430</v>
      </c>
      <c r="N558" s="53">
        <v>0</v>
      </c>
      <c r="O558" s="47">
        <f t="shared" si="130"/>
        <v>0</v>
      </c>
      <c r="P558" s="47">
        <v>2784980</v>
      </c>
      <c r="Q558" s="53">
        <v>5</v>
      </c>
      <c r="R558" s="47">
        <f t="shared" si="135"/>
        <v>13924.9</v>
      </c>
      <c r="S558" s="47">
        <v>6127.2</v>
      </c>
      <c r="T558" s="47">
        <f t="shared" si="136"/>
        <v>13924.9</v>
      </c>
      <c r="U558" s="47">
        <v>0</v>
      </c>
      <c r="V558" s="54">
        <f t="shared" si="137"/>
        <v>13924.9</v>
      </c>
      <c r="W558" s="52"/>
      <c r="X558" s="49">
        <f t="shared" si="131"/>
        <v>1638430</v>
      </c>
      <c r="Y558" s="55">
        <v>0</v>
      </c>
      <c r="Z558" s="56">
        <f t="shared" si="132"/>
        <v>1638430</v>
      </c>
      <c r="AA558" s="53">
        <v>0</v>
      </c>
      <c r="AB558" s="49">
        <f t="shared" si="133"/>
        <v>0</v>
      </c>
      <c r="AC558" s="49">
        <v>2784980</v>
      </c>
      <c r="AD558" s="189">
        <v>0</v>
      </c>
      <c r="AE558" s="49">
        <f t="shared" si="138"/>
        <v>0</v>
      </c>
      <c r="AF558" s="47">
        <v>0</v>
      </c>
      <c r="AG558" s="47">
        <f t="shared" si="139"/>
        <v>0</v>
      </c>
      <c r="AH558" s="49">
        <v>0</v>
      </c>
      <c r="AI558" s="54">
        <f t="shared" si="140"/>
        <v>0</v>
      </c>
      <c r="AJ558" s="57"/>
      <c r="AK558" s="58">
        <f t="shared" si="141"/>
        <v>35224.49</v>
      </c>
      <c r="AL558" s="59" t="s">
        <v>1679</v>
      </c>
      <c r="AM558" s="56">
        <f t="shared" si="142"/>
        <v>35224.49</v>
      </c>
      <c r="AN558" s="56">
        <f t="shared" si="143"/>
        <v>0</v>
      </c>
    </row>
    <row r="559" spans="1:40" x14ac:dyDescent="0.2">
      <c r="A559" s="45" t="s">
        <v>1532</v>
      </c>
      <c r="B559" s="44" t="s">
        <v>411</v>
      </c>
      <c r="C559" s="46" t="s">
        <v>6</v>
      </c>
      <c r="D559" s="205" t="s">
        <v>15</v>
      </c>
      <c r="E559" s="48">
        <v>2585442</v>
      </c>
      <c r="F559" s="50">
        <v>0.46</v>
      </c>
      <c r="G559" s="50">
        <v>5</v>
      </c>
      <c r="H559" s="50">
        <f t="shared" si="134"/>
        <v>5.46</v>
      </c>
      <c r="I559" s="50">
        <v>0</v>
      </c>
      <c r="J559" s="50">
        <v>5.46</v>
      </c>
      <c r="K559" s="51">
        <f t="shared" si="128"/>
        <v>14116.51</v>
      </c>
      <c r="L559" s="52"/>
      <c r="M559" s="49">
        <f t="shared" si="129"/>
        <v>2585442</v>
      </c>
      <c r="N559" s="53">
        <v>1.4436</v>
      </c>
      <c r="O559" s="47">
        <f t="shared" si="130"/>
        <v>3732.34</v>
      </c>
      <c r="P559" s="47">
        <v>-66340</v>
      </c>
      <c r="Q559" s="53">
        <v>1.4436</v>
      </c>
      <c r="R559" s="47">
        <f t="shared" si="135"/>
        <v>-95.77</v>
      </c>
      <c r="S559" s="47">
        <v>6004.28</v>
      </c>
      <c r="T559" s="47">
        <f t="shared" si="136"/>
        <v>-95.77</v>
      </c>
      <c r="U559" s="47">
        <v>0</v>
      </c>
      <c r="V559" s="54">
        <f t="shared" si="137"/>
        <v>3636.57</v>
      </c>
      <c r="W559" s="52"/>
      <c r="X559" s="49">
        <f t="shared" si="131"/>
        <v>2585442</v>
      </c>
      <c r="Y559" s="55">
        <v>0</v>
      </c>
      <c r="Z559" s="56">
        <f t="shared" si="132"/>
        <v>2585442</v>
      </c>
      <c r="AA559" s="53">
        <v>0</v>
      </c>
      <c r="AB559" s="49">
        <f t="shared" si="133"/>
        <v>0</v>
      </c>
      <c r="AC559" s="49">
        <v>-66340</v>
      </c>
      <c r="AD559" s="189">
        <v>0</v>
      </c>
      <c r="AE559" s="49">
        <f t="shared" si="138"/>
        <v>0</v>
      </c>
      <c r="AF559" s="47">
        <v>0</v>
      </c>
      <c r="AG559" s="47">
        <f t="shared" si="139"/>
        <v>0</v>
      </c>
      <c r="AH559" s="49">
        <v>0</v>
      </c>
      <c r="AI559" s="54">
        <f t="shared" si="140"/>
        <v>0</v>
      </c>
      <c r="AJ559" s="57"/>
      <c r="AK559" s="58">
        <f t="shared" si="141"/>
        <v>17753.080000000002</v>
      </c>
      <c r="AL559" s="59" t="s">
        <v>1679</v>
      </c>
      <c r="AM559" s="56">
        <f t="shared" si="142"/>
        <v>17753.080000000002</v>
      </c>
      <c r="AN559" s="56">
        <f t="shared" si="143"/>
        <v>0</v>
      </c>
    </row>
    <row r="560" spans="1:40" x14ac:dyDescent="0.2">
      <c r="A560" s="45" t="s">
        <v>1533</v>
      </c>
      <c r="B560" s="44" t="s">
        <v>415</v>
      </c>
      <c r="C560" s="46" t="s">
        <v>6</v>
      </c>
      <c r="D560" s="205" t="s">
        <v>15</v>
      </c>
      <c r="E560" s="48">
        <v>191916520</v>
      </c>
      <c r="F560" s="50">
        <v>0</v>
      </c>
      <c r="G560" s="50">
        <v>2</v>
      </c>
      <c r="H560" s="50">
        <f t="shared" si="134"/>
        <v>2</v>
      </c>
      <c r="I560" s="50">
        <v>2.54</v>
      </c>
      <c r="J560" s="50">
        <v>4.54</v>
      </c>
      <c r="K560" s="51">
        <f t="shared" si="128"/>
        <v>383833.04</v>
      </c>
      <c r="L560" s="52"/>
      <c r="M560" s="49">
        <f t="shared" si="129"/>
        <v>191916520</v>
      </c>
      <c r="N560" s="53">
        <v>1.1200000000000001</v>
      </c>
      <c r="O560" s="47">
        <f t="shared" si="130"/>
        <v>214946.5</v>
      </c>
      <c r="P560" s="47">
        <v>-16483280</v>
      </c>
      <c r="Q560" s="53">
        <v>1.1200000000000001</v>
      </c>
      <c r="R560" s="47">
        <f t="shared" si="135"/>
        <v>-18461.27</v>
      </c>
      <c r="S560" s="47">
        <v>190714.15</v>
      </c>
      <c r="T560" s="47">
        <f t="shared" si="136"/>
        <v>-18461.27</v>
      </c>
      <c r="U560" s="47">
        <v>0</v>
      </c>
      <c r="V560" s="54">
        <f t="shared" si="137"/>
        <v>196485.23</v>
      </c>
      <c r="W560" s="52"/>
      <c r="X560" s="49">
        <f t="shared" si="131"/>
        <v>191916520</v>
      </c>
      <c r="Y560" s="55">
        <v>0</v>
      </c>
      <c r="Z560" s="56">
        <f t="shared" si="132"/>
        <v>191916520</v>
      </c>
      <c r="AA560" s="53">
        <v>0</v>
      </c>
      <c r="AB560" s="49">
        <f t="shared" si="133"/>
        <v>0</v>
      </c>
      <c r="AC560" s="49">
        <v>-16483280</v>
      </c>
      <c r="AD560" s="189">
        <v>0</v>
      </c>
      <c r="AE560" s="49">
        <f t="shared" si="138"/>
        <v>0</v>
      </c>
      <c r="AF560" s="47">
        <v>0</v>
      </c>
      <c r="AG560" s="47">
        <f t="shared" si="139"/>
        <v>0</v>
      </c>
      <c r="AH560" s="49">
        <v>0</v>
      </c>
      <c r="AI560" s="54">
        <f t="shared" si="140"/>
        <v>0</v>
      </c>
      <c r="AJ560" s="57"/>
      <c r="AK560" s="58">
        <f t="shared" si="141"/>
        <v>580318.27</v>
      </c>
      <c r="AL560" s="59" t="s">
        <v>1679</v>
      </c>
      <c r="AM560" s="56">
        <f t="shared" si="142"/>
        <v>580318.27</v>
      </c>
      <c r="AN560" s="56">
        <f t="shared" si="143"/>
        <v>0</v>
      </c>
    </row>
    <row r="561" spans="1:40" ht="25.5" x14ac:dyDescent="0.2">
      <c r="A561" s="45" t="s">
        <v>1534</v>
      </c>
      <c r="B561" s="44" t="s">
        <v>540</v>
      </c>
      <c r="C561" s="46" t="s">
        <v>6</v>
      </c>
      <c r="D561" s="205" t="s">
        <v>1535</v>
      </c>
      <c r="E561" s="48">
        <v>100666202</v>
      </c>
      <c r="F561" s="50">
        <v>2.6364000000000001</v>
      </c>
      <c r="G561" s="50">
        <v>0</v>
      </c>
      <c r="H561" s="50">
        <f t="shared" si="134"/>
        <v>2.6364000000000001</v>
      </c>
      <c r="I561" s="50">
        <v>1.4636</v>
      </c>
      <c r="J561" s="50">
        <v>4.0999999999999996</v>
      </c>
      <c r="K561" s="51">
        <f t="shared" si="128"/>
        <v>265396.37</v>
      </c>
      <c r="L561" s="52"/>
      <c r="M561" s="49">
        <f t="shared" si="129"/>
        <v>100666202</v>
      </c>
      <c r="N561" s="53">
        <v>0</v>
      </c>
      <c r="O561" s="47">
        <f t="shared" si="130"/>
        <v>0</v>
      </c>
      <c r="P561" s="47">
        <v>11981250</v>
      </c>
      <c r="Q561" s="53">
        <v>0</v>
      </c>
      <c r="R561" s="47">
        <f t="shared" si="135"/>
        <v>0</v>
      </c>
      <c r="S561" s="47">
        <v>0</v>
      </c>
      <c r="T561" s="47">
        <f t="shared" si="136"/>
        <v>0</v>
      </c>
      <c r="U561" s="47">
        <v>0</v>
      </c>
      <c r="V561" s="54">
        <f t="shared" si="137"/>
        <v>0</v>
      </c>
      <c r="W561" s="52"/>
      <c r="X561" s="49">
        <f t="shared" si="131"/>
        <v>100666202</v>
      </c>
      <c r="Y561" s="55">
        <v>0</v>
      </c>
      <c r="Z561" s="56">
        <f t="shared" si="132"/>
        <v>100666202</v>
      </c>
      <c r="AA561" s="53">
        <v>0</v>
      </c>
      <c r="AB561" s="49">
        <f t="shared" si="133"/>
        <v>0</v>
      </c>
      <c r="AC561" s="49">
        <v>11981250</v>
      </c>
      <c r="AD561" s="189">
        <v>0</v>
      </c>
      <c r="AE561" s="49">
        <f t="shared" si="138"/>
        <v>0</v>
      </c>
      <c r="AF561" s="47">
        <v>0</v>
      </c>
      <c r="AG561" s="47">
        <f t="shared" si="139"/>
        <v>0</v>
      </c>
      <c r="AH561" s="49">
        <v>0</v>
      </c>
      <c r="AI561" s="54">
        <f t="shared" si="140"/>
        <v>0</v>
      </c>
      <c r="AJ561" s="57"/>
      <c r="AK561" s="58">
        <f t="shared" si="141"/>
        <v>265396.37</v>
      </c>
      <c r="AL561" s="59" t="s">
        <v>1679</v>
      </c>
      <c r="AM561" s="56">
        <f t="shared" si="142"/>
        <v>265396.37</v>
      </c>
      <c r="AN561" s="56">
        <f t="shared" si="143"/>
        <v>0</v>
      </c>
    </row>
    <row r="562" spans="1:40" x14ac:dyDescent="0.2">
      <c r="A562" s="45" t="s">
        <v>1536</v>
      </c>
      <c r="B562" s="44" t="s">
        <v>553</v>
      </c>
      <c r="C562" s="46" t="s">
        <v>6</v>
      </c>
      <c r="D562" s="205" t="s">
        <v>15</v>
      </c>
      <c r="E562" s="48">
        <v>1415970</v>
      </c>
      <c r="F562" s="50">
        <v>9.25</v>
      </c>
      <c r="G562" s="50">
        <v>0</v>
      </c>
      <c r="H562" s="50">
        <f t="shared" si="134"/>
        <v>9.25</v>
      </c>
      <c r="I562" s="50">
        <v>0</v>
      </c>
      <c r="J562" s="50">
        <v>9.25</v>
      </c>
      <c r="K562" s="51">
        <f t="shared" si="128"/>
        <v>13097.72</v>
      </c>
      <c r="L562" s="52"/>
      <c r="M562" s="49">
        <f t="shared" si="129"/>
        <v>1415970</v>
      </c>
      <c r="N562" s="53">
        <v>0</v>
      </c>
      <c r="O562" s="47">
        <f t="shared" si="130"/>
        <v>0</v>
      </c>
      <c r="P562" s="47">
        <v>39430</v>
      </c>
      <c r="Q562" s="53">
        <v>0</v>
      </c>
      <c r="R562" s="47">
        <f t="shared" si="135"/>
        <v>0</v>
      </c>
      <c r="S562" s="47">
        <v>0</v>
      </c>
      <c r="T562" s="47">
        <f t="shared" si="136"/>
        <v>0</v>
      </c>
      <c r="U562" s="47">
        <v>0</v>
      </c>
      <c r="V562" s="54">
        <f t="shared" si="137"/>
        <v>0</v>
      </c>
      <c r="W562" s="52"/>
      <c r="X562" s="49">
        <f t="shared" si="131"/>
        <v>1415970</v>
      </c>
      <c r="Y562" s="55">
        <v>0</v>
      </c>
      <c r="Z562" s="56">
        <f t="shared" si="132"/>
        <v>1415970</v>
      </c>
      <c r="AA562" s="53">
        <v>0</v>
      </c>
      <c r="AB562" s="49">
        <f t="shared" si="133"/>
        <v>0</v>
      </c>
      <c r="AC562" s="49">
        <v>39430</v>
      </c>
      <c r="AD562" s="189">
        <v>0</v>
      </c>
      <c r="AE562" s="49">
        <f t="shared" si="138"/>
        <v>0</v>
      </c>
      <c r="AF562" s="47">
        <v>0</v>
      </c>
      <c r="AG562" s="47">
        <f t="shared" si="139"/>
        <v>0</v>
      </c>
      <c r="AH562" s="49">
        <v>0</v>
      </c>
      <c r="AI562" s="54">
        <f t="shared" si="140"/>
        <v>0</v>
      </c>
      <c r="AJ562" s="57"/>
      <c r="AK562" s="58">
        <f t="shared" si="141"/>
        <v>13097.72</v>
      </c>
      <c r="AL562" s="59" t="s">
        <v>1679</v>
      </c>
      <c r="AM562" s="56">
        <f t="shared" si="142"/>
        <v>13097.72</v>
      </c>
      <c r="AN562" s="56">
        <f t="shared" si="143"/>
        <v>0</v>
      </c>
    </row>
    <row r="563" spans="1:40" x14ac:dyDescent="0.2">
      <c r="A563" s="45" t="s">
        <v>1537</v>
      </c>
      <c r="B563" s="44" t="s">
        <v>559</v>
      </c>
      <c r="C563" s="46" t="s">
        <v>6</v>
      </c>
      <c r="D563" s="205" t="s">
        <v>15</v>
      </c>
      <c r="E563" s="48">
        <v>92678343</v>
      </c>
      <c r="F563" s="50">
        <v>0</v>
      </c>
      <c r="G563" s="50">
        <v>13</v>
      </c>
      <c r="H563" s="50">
        <f t="shared" si="134"/>
        <v>13</v>
      </c>
      <c r="I563" s="50">
        <v>0</v>
      </c>
      <c r="J563" s="50">
        <v>13</v>
      </c>
      <c r="K563" s="51">
        <f t="shared" si="128"/>
        <v>1204818.46</v>
      </c>
      <c r="L563" s="52"/>
      <c r="M563" s="49">
        <f t="shared" si="129"/>
        <v>92678343</v>
      </c>
      <c r="N563" s="53">
        <v>0</v>
      </c>
      <c r="O563" s="47">
        <f t="shared" si="130"/>
        <v>0</v>
      </c>
      <c r="P563" s="47">
        <v>-198500</v>
      </c>
      <c r="Q563" s="53">
        <v>0</v>
      </c>
      <c r="R563" s="47">
        <f t="shared" si="135"/>
        <v>0</v>
      </c>
      <c r="S563" s="47">
        <v>0</v>
      </c>
      <c r="T563" s="47">
        <f t="shared" si="136"/>
        <v>0</v>
      </c>
      <c r="U563" s="47">
        <v>0</v>
      </c>
      <c r="V563" s="54">
        <f t="shared" si="137"/>
        <v>0</v>
      </c>
      <c r="W563" s="52"/>
      <c r="X563" s="49">
        <f t="shared" si="131"/>
        <v>92678343</v>
      </c>
      <c r="Y563" s="55">
        <v>0</v>
      </c>
      <c r="Z563" s="56">
        <f t="shared" si="132"/>
        <v>92678343</v>
      </c>
      <c r="AA563" s="53">
        <v>0</v>
      </c>
      <c r="AB563" s="49">
        <f t="shared" si="133"/>
        <v>0</v>
      </c>
      <c r="AC563" s="49">
        <v>-198500</v>
      </c>
      <c r="AD563" s="189">
        <v>0</v>
      </c>
      <c r="AE563" s="49">
        <f t="shared" si="138"/>
        <v>0</v>
      </c>
      <c r="AF563" s="47">
        <v>0</v>
      </c>
      <c r="AG563" s="47">
        <f t="shared" si="139"/>
        <v>0</v>
      </c>
      <c r="AH563" s="49">
        <v>0</v>
      </c>
      <c r="AI563" s="54">
        <f t="shared" si="140"/>
        <v>0</v>
      </c>
      <c r="AJ563" s="57"/>
      <c r="AK563" s="58">
        <f t="shared" si="141"/>
        <v>1204818.46</v>
      </c>
      <c r="AL563" s="59" t="s">
        <v>1679</v>
      </c>
      <c r="AM563" s="56">
        <f t="shared" si="142"/>
        <v>1204818.46</v>
      </c>
      <c r="AN563" s="56">
        <f t="shared" si="143"/>
        <v>0</v>
      </c>
    </row>
    <row r="564" spans="1:40" x14ac:dyDescent="0.2">
      <c r="A564" s="45" t="s">
        <v>1538</v>
      </c>
      <c r="B564" s="44" t="s">
        <v>566</v>
      </c>
      <c r="C564" s="46" t="s">
        <v>6</v>
      </c>
      <c r="D564" s="205" t="s">
        <v>15</v>
      </c>
      <c r="E564" s="48">
        <v>24680217</v>
      </c>
      <c r="F564" s="50">
        <v>8.25</v>
      </c>
      <c r="G564" s="50">
        <v>0</v>
      </c>
      <c r="H564" s="50">
        <f t="shared" si="134"/>
        <v>8.25</v>
      </c>
      <c r="I564" s="50">
        <v>0</v>
      </c>
      <c r="J564" s="50">
        <v>8.25</v>
      </c>
      <c r="K564" s="51">
        <f t="shared" si="128"/>
        <v>203611.79</v>
      </c>
      <c r="L564" s="52"/>
      <c r="M564" s="49">
        <f t="shared" si="129"/>
        <v>24680217</v>
      </c>
      <c r="N564" s="53">
        <v>0.375</v>
      </c>
      <c r="O564" s="47">
        <f t="shared" si="130"/>
        <v>9255.08</v>
      </c>
      <c r="P564" s="47">
        <v>12226664</v>
      </c>
      <c r="Q564" s="53">
        <v>0.375</v>
      </c>
      <c r="R564" s="47">
        <f t="shared" si="135"/>
        <v>4585</v>
      </c>
      <c r="S564" s="47">
        <v>4752.0600000000004</v>
      </c>
      <c r="T564" s="47">
        <f t="shared" si="136"/>
        <v>4585</v>
      </c>
      <c r="U564" s="47">
        <v>0</v>
      </c>
      <c r="V564" s="54">
        <f t="shared" si="137"/>
        <v>13840.08</v>
      </c>
      <c r="W564" s="52"/>
      <c r="X564" s="49">
        <f t="shared" si="131"/>
        <v>24680217</v>
      </c>
      <c r="Y564" s="55">
        <v>306697</v>
      </c>
      <c r="Z564" s="56">
        <f t="shared" si="132"/>
        <v>24373520</v>
      </c>
      <c r="AA564" s="53">
        <v>0</v>
      </c>
      <c r="AB564" s="49">
        <f t="shared" si="133"/>
        <v>0</v>
      </c>
      <c r="AC564" s="49">
        <v>12226664</v>
      </c>
      <c r="AD564" s="189">
        <v>0</v>
      </c>
      <c r="AE564" s="49">
        <f t="shared" si="138"/>
        <v>0</v>
      </c>
      <c r="AF564" s="47">
        <v>0</v>
      </c>
      <c r="AG564" s="47">
        <f t="shared" si="139"/>
        <v>0</v>
      </c>
      <c r="AH564" s="49">
        <v>0</v>
      </c>
      <c r="AI564" s="54">
        <f t="shared" si="140"/>
        <v>0</v>
      </c>
      <c r="AJ564" s="57"/>
      <c r="AK564" s="58">
        <f t="shared" si="141"/>
        <v>217451.87</v>
      </c>
      <c r="AL564" s="59" t="s">
        <v>1679</v>
      </c>
      <c r="AM564" s="56">
        <f t="shared" si="142"/>
        <v>217451.87</v>
      </c>
      <c r="AN564" s="56">
        <f t="shared" si="143"/>
        <v>0</v>
      </c>
    </row>
    <row r="565" spans="1:40" x14ac:dyDescent="0.2">
      <c r="A565" s="45" t="s">
        <v>1539</v>
      </c>
      <c r="B565" s="44" t="s">
        <v>592</v>
      </c>
      <c r="C565" s="46" t="s">
        <v>6</v>
      </c>
      <c r="D565" s="205" t="s">
        <v>15</v>
      </c>
      <c r="E565" s="48">
        <v>55434180</v>
      </c>
      <c r="F565" s="50">
        <v>0</v>
      </c>
      <c r="G565" s="50">
        <v>8.3000000000000007</v>
      </c>
      <c r="H565" s="50">
        <f t="shared" si="134"/>
        <v>8.3000000000000007</v>
      </c>
      <c r="I565" s="50">
        <v>0</v>
      </c>
      <c r="J565" s="50">
        <v>8.3000000000000007</v>
      </c>
      <c r="K565" s="51">
        <f t="shared" si="128"/>
        <v>460103.69</v>
      </c>
      <c r="L565" s="52"/>
      <c r="M565" s="49">
        <f t="shared" si="129"/>
        <v>55434180</v>
      </c>
      <c r="N565" s="53">
        <v>0</v>
      </c>
      <c r="O565" s="47">
        <f t="shared" si="130"/>
        <v>0</v>
      </c>
      <c r="P565" s="47">
        <v>-78650</v>
      </c>
      <c r="Q565" s="53">
        <v>0</v>
      </c>
      <c r="R565" s="47">
        <f t="shared" si="135"/>
        <v>0</v>
      </c>
      <c r="S565" s="47">
        <v>0</v>
      </c>
      <c r="T565" s="47">
        <f t="shared" si="136"/>
        <v>0</v>
      </c>
      <c r="U565" s="47">
        <v>0</v>
      </c>
      <c r="V565" s="54">
        <f t="shared" si="137"/>
        <v>0</v>
      </c>
      <c r="W565" s="52"/>
      <c r="X565" s="49">
        <f t="shared" si="131"/>
        <v>55434180</v>
      </c>
      <c r="Y565" s="55">
        <v>142500</v>
      </c>
      <c r="Z565" s="56">
        <f t="shared" si="132"/>
        <v>55291680</v>
      </c>
      <c r="AA565" s="53">
        <v>0</v>
      </c>
      <c r="AB565" s="49">
        <f t="shared" si="133"/>
        <v>0</v>
      </c>
      <c r="AC565" s="49">
        <v>-78650</v>
      </c>
      <c r="AD565" s="189">
        <v>0</v>
      </c>
      <c r="AE565" s="49">
        <f t="shared" si="138"/>
        <v>0</v>
      </c>
      <c r="AF565" s="47">
        <v>0</v>
      </c>
      <c r="AG565" s="47">
        <f t="shared" si="139"/>
        <v>0</v>
      </c>
      <c r="AH565" s="49">
        <v>0</v>
      </c>
      <c r="AI565" s="54">
        <f t="shared" si="140"/>
        <v>0</v>
      </c>
      <c r="AJ565" s="57"/>
      <c r="AK565" s="58">
        <f t="shared" si="141"/>
        <v>460103.69</v>
      </c>
      <c r="AL565" s="59" t="s">
        <v>1679</v>
      </c>
      <c r="AM565" s="56">
        <f t="shared" si="142"/>
        <v>460103.69</v>
      </c>
      <c r="AN565" s="56">
        <f t="shared" si="143"/>
        <v>0</v>
      </c>
    </row>
    <row r="566" spans="1:40" x14ac:dyDescent="0.2">
      <c r="A566" s="45" t="s">
        <v>1540</v>
      </c>
      <c r="B566" s="44" t="s">
        <v>617</v>
      </c>
      <c r="C566" s="46" t="s">
        <v>6</v>
      </c>
      <c r="D566" s="205" t="s">
        <v>15</v>
      </c>
      <c r="E566" s="48">
        <v>34801430</v>
      </c>
      <c r="F566" s="50">
        <v>0</v>
      </c>
      <c r="G566" s="50">
        <v>0</v>
      </c>
      <c r="H566" s="50">
        <f t="shared" si="134"/>
        <v>0</v>
      </c>
      <c r="I566" s="50">
        <v>0</v>
      </c>
      <c r="J566" s="50">
        <v>0</v>
      </c>
      <c r="K566" s="51">
        <f t="shared" si="128"/>
        <v>0</v>
      </c>
      <c r="L566" s="52"/>
      <c r="M566" s="49">
        <f t="shared" si="129"/>
        <v>34801430</v>
      </c>
      <c r="N566" s="53">
        <v>0</v>
      </c>
      <c r="O566" s="47">
        <f t="shared" si="130"/>
        <v>0</v>
      </c>
      <c r="P566" s="47">
        <v>1336253</v>
      </c>
      <c r="Q566" s="53">
        <v>0</v>
      </c>
      <c r="R566" s="47">
        <f t="shared" si="135"/>
        <v>0</v>
      </c>
      <c r="S566" s="47">
        <v>0</v>
      </c>
      <c r="T566" s="47">
        <f t="shared" si="136"/>
        <v>0</v>
      </c>
      <c r="U566" s="47">
        <v>0</v>
      </c>
      <c r="V566" s="54">
        <f t="shared" si="137"/>
        <v>0</v>
      </c>
      <c r="W566" s="52"/>
      <c r="X566" s="49">
        <f t="shared" si="131"/>
        <v>34801430</v>
      </c>
      <c r="Y566" s="55">
        <v>0</v>
      </c>
      <c r="Z566" s="56">
        <f t="shared" si="132"/>
        <v>34801430</v>
      </c>
      <c r="AA566" s="53">
        <v>0</v>
      </c>
      <c r="AB566" s="49">
        <f t="shared" si="133"/>
        <v>0</v>
      </c>
      <c r="AC566" s="49">
        <v>1336253</v>
      </c>
      <c r="AD566" s="189">
        <v>0</v>
      </c>
      <c r="AE566" s="49">
        <f t="shared" si="138"/>
        <v>0</v>
      </c>
      <c r="AF566" s="47">
        <v>0</v>
      </c>
      <c r="AG566" s="47">
        <f t="shared" si="139"/>
        <v>0</v>
      </c>
      <c r="AH566" s="49">
        <v>0</v>
      </c>
      <c r="AI566" s="54">
        <f t="shared" si="140"/>
        <v>0</v>
      </c>
      <c r="AJ566" s="57"/>
      <c r="AK566" s="58">
        <f t="shared" si="141"/>
        <v>0</v>
      </c>
      <c r="AL566" s="59" t="s">
        <v>1573</v>
      </c>
      <c r="AM566" s="56">
        <f t="shared" si="142"/>
        <v>0</v>
      </c>
      <c r="AN566" s="56">
        <f t="shared" si="143"/>
        <v>0</v>
      </c>
    </row>
    <row r="567" spans="1:40" x14ac:dyDescent="0.2">
      <c r="A567" s="45" t="s">
        <v>1541</v>
      </c>
      <c r="B567" s="44" t="s">
        <v>624</v>
      </c>
      <c r="C567" s="46" t="s">
        <v>6</v>
      </c>
      <c r="D567" s="205" t="s">
        <v>15</v>
      </c>
      <c r="E567" s="48">
        <v>21025450</v>
      </c>
      <c r="F567" s="50">
        <v>0</v>
      </c>
      <c r="G567" s="50">
        <v>0</v>
      </c>
      <c r="H567" s="50">
        <f t="shared" si="134"/>
        <v>0</v>
      </c>
      <c r="I567" s="50">
        <v>0</v>
      </c>
      <c r="J567" s="50">
        <v>0</v>
      </c>
      <c r="K567" s="51">
        <f t="shared" si="128"/>
        <v>0</v>
      </c>
      <c r="L567" s="52"/>
      <c r="M567" s="49">
        <f t="shared" si="129"/>
        <v>21025450</v>
      </c>
      <c r="N567" s="53">
        <v>0</v>
      </c>
      <c r="O567" s="47">
        <f t="shared" si="130"/>
        <v>0</v>
      </c>
      <c r="P567" s="47">
        <v>249300</v>
      </c>
      <c r="Q567" s="53">
        <v>0</v>
      </c>
      <c r="R567" s="47">
        <f t="shared" si="135"/>
        <v>0</v>
      </c>
      <c r="S567" s="47">
        <v>0</v>
      </c>
      <c r="T567" s="47">
        <f t="shared" si="136"/>
        <v>0</v>
      </c>
      <c r="U567" s="47">
        <v>0</v>
      </c>
      <c r="V567" s="54">
        <f t="shared" si="137"/>
        <v>0</v>
      </c>
      <c r="W567" s="52"/>
      <c r="X567" s="49">
        <f t="shared" si="131"/>
        <v>21025450</v>
      </c>
      <c r="Y567" s="55">
        <v>0</v>
      </c>
      <c r="Z567" s="56">
        <f t="shared" si="132"/>
        <v>21025450</v>
      </c>
      <c r="AA567" s="53">
        <v>0</v>
      </c>
      <c r="AB567" s="49">
        <f t="shared" si="133"/>
        <v>0</v>
      </c>
      <c r="AC567" s="49">
        <v>249300</v>
      </c>
      <c r="AD567" s="189">
        <v>0</v>
      </c>
      <c r="AE567" s="49">
        <f t="shared" si="138"/>
        <v>0</v>
      </c>
      <c r="AF567" s="47">
        <v>0</v>
      </c>
      <c r="AG567" s="47">
        <f t="shared" si="139"/>
        <v>0</v>
      </c>
      <c r="AH567" s="49">
        <v>0</v>
      </c>
      <c r="AI567" s="54">
        <f t="shared" si="140"/>
        <v>0</v>
      </c>
      <c r="AJ567" s="57"/>
      <c r="AK567" s="58">
        <f t="shared" si="141"/>
        <v>0</v>
      </c>
      <c r="AL567" s="59" t="s">
        <v>1573</v>
      </c>
      <c r="AM567" s="56">
        <f t="shared" si="142"/>
        <v>0</v>
      </c>
      <c r="AN567" s="56">
        <f t="shared" si="143"/>
        <v>0</v>
      </c>
    </row>
    <row r="568" spans="1:40" x14ac:dyDescent="0.2">
      <c r="A568" s="45" t="s">
        <v>1542</v>
      </c>
      <c r="B568" s="44" t="s">
        <v>654</v>
      </c>
      <c r="C568" s="46" t="s">
        <v>6</v>
      </c>
      <c r="D568" s="205" t="s">
        <v>15</v>
      </c>
      <c r="E568" s="48">
        <v>58171983</v>
      </c>
      <c r="F568" s="50">
        <v>0</v>
      </c>
      <c r="G568" s="50">
        <v>2.83</v>
      </c>
      <c r="H568" s="50">
        <f t="shared" si="134"/>
        <v>2.83</v>
      </c>
      <c r="I568" s="50">
        <v>0</v>
      </c>
      <c r="J568" s="50">
        <v>2.83</v>
      </c>
      <c r="K568" s="51">
        <f t="shared" si="128"/>
        <v>164626.71</v>
      </c>
      <c r="L568" s="52"/>
      <c r="M568" s="49">
        <f t="shared" si="129"/>
        <v>58171983</v>
      </c>
      <c r="N568" s="53">
        <v>0.99219999999999997</v>
      </c>
      <c r="O568" s="47">
        <f t="shared" si="130"/>
        <v>57718.239999999998</v>
      </c>
      <c r="P568" s="47">
        <v>-2376860</v>
      </c>
      <c r="Q568" s="53">
        <v>0.99219999999999997</v>
      </c>
      <c r="R568" s="47">
        <f t="shared" si="135"/>
        <v>-2358.3200000000002</v>
      </c>
      <c r="S568" s="47">
        <v>48954.3</v>
      </c>
      <c r="T568" s="47">
        <f t="shared" si="136"/>
        <v>-2358.3200000000002</v>
      </c>
      <c r="U568" s="47">
        <v>0</v>
      </c>
      <c r="V568" s="54">
        <f t="shared" si="137"/>
        <v>55359.92</v>
      </c>
      <c r="W568" s="52"/>
      <c r="X568" s="49">
        <f t="shared" si="131"/>
        <v>58171983</v>
      </c>
      <c r="Y568" s="55">
        <v>1030870</v>
      </c>
      <c r="Z568" s="56">
        <f t="shared" si="132"/>
        <v>57141113</v>
      </c>
      <c r="AA568" s="53">
        <v>0</v>
      </c>
      <c r="AB568" s="49">
        <f t="shared" si="133"/>
        <v>0</v>
      </c>
      <c r="AC568" s="49">
        <v>-2376860</v>
      </c>
      <c r="AD568" s="189">
        <v>0</v>
      </c>
      <c r="AE568" s="49">
        <f t="shared" si="138"/>
        <v>0</v>
      </c>
      <c r="AF568" s="47">
        <v>0</v>
      </c>
      <c r="AG568" s="47">
        <f t="shared" si="139"/>
        <v>0</v>
      </c>
      <c r="AH568" s="49">
        <v>0</v>
      </c>
      <c r="AI568" s="54">
        <f t="shared" si="140"/>
        <v>0</v>
      </c>
      <c r="AJ568" s="57"/>
      <c r="AK568" s="58">
        <f t="shared" si="141"/>
        <v>219986.63</v>
      </c>
      <c r="AL568" s="59" t="s">
        <v>1679</v>
      </c>
      <c r="AM568" s="56">
        <f t="shared" si="142"/>
        <v>219986.63</v>
      </c>
      <c r="AN568" s="56">
        <f t="shared" si="143"/>
        <v>0</v>
      </c>
    </row>
    <row r="569" spans="1:40" x14ac:dyDescent="0.2">
      <c r="A569" s="45" t="s">
        <v>1543</v>
      </c>
      <c r="B569" s="44" t="s">
        <v>676</v>
      </c>
      <c r="C569" s="46" t="s">
        <v>6</v>
      </c>
      <c r="D569" s="205" t="s">
        <v>15</v>
      </c>
      <c r="E569" s="48">
        <v>30624750</v>
      </c>
      <c r="F569" s="50">
        <v>6</v>
      </c>
      <c r="G569" s="50">
        <v>0</v>
      </c>
      <c r="H569" s="50">
        <f t="shared" si="134"/>
        <v>6</v>
      </c>
      <c r="I569" s="50">
        <v>0</v>
      </c>
      <c r="J569" s="50">
        <v>6</v>
      </c>
      <c r="K569" s="51">
        <f t="shared" si="128"/>
        <v>183748.5</v>
      </c>
      <c r="L569" s="52"/>
      <c r="M569" s="49">
        <f t="shared" si="129"/>
        <v>30624750</v>
      </c>
      <c r="N569" s="53">
        <v>0</v>
      </c>
      <c r="O569" s="47">
        <f t="shared" si="130"/>
        <v>0</v>
      </c>
      <c r="P569" s="47">
        <v>-17900</v>
      </c>
      <c r="Q569" s="53">
        <v>0</v>
      </c>
      <c r="R569" s="47">
        <f t="shared" si="135"/>
        <v>0</v>
      </c>
      <c r="S569" s="47">
        <v>0</v>
      </c>
      <c r="T569" s="47">
        <f t="shared" si="136"/>
        <v>0</v>
      </c>
      <c r="U569" s="47">
        <v>0</v>
      </c>
      <c r="V569" s="54">
        <f t="shared" si="137"/>
        <v>0</v>
      </c>
      <c r="W569" s="52"/>
      <c r="X569" s="49">
        <f t="shared" si="131"/>
        <v>30624750</v>
      </c>
      <c r="Y569" s="55">
        <v>0</v>
      </c>
      <c r="Z569" s="56">
        <f t="shared" si="132"/>
        <v>30624750</v>
      </c>
      <c r="AA569" s="53">
        <v>0</v>
      </c>
      <c r="AB569" s="49">
        <f t="shared" si="133"/>
        <v>0</v>
      </c>
      <c r="AC569" s="49">
        <v>-17900</v>
      </c>
      <c r="AD569" s="189">
        <v>0</v>
      </c>
      <c r="AE569" s="49">
        <f t="shared" si="138"/>
        <v>0</v>
      </c>
      <c r="AF569" s="47">
        <v>0</v>
      </c>
      <c r="AG569" s="47">
        <f t="shared" si="139"/>
        <v>0</v>
      </c>
      <c r="AH569" s="49">
        <v>0</v>
      </c>
      <c r="AI569" s="54">
        <f t="shared" si="140"/>
        <v>0</v>
      </c>
      <c r="AJ569" s="57"/>
      <c r="AK569" s="58">
        <f t="shared" si="141"/>
        <v>183748.5</v>
      </c>
      <c r="AL569" s="59" t="s">
        <v>1679</v>
      </c>
      <c r="AM569" s="56">
        <f t="shared" si="142"/>
        <v>183748.5</v>
      </c>
      <c r="AN569" s="56">
        <f t="shared" si="143"/>
        <v>0</v>
      </c>
    </row>
    <row r="570" spans="1:40" ht="25.5" x14ac:dyDescent="0.2">
      <c r="A570" s="45" t="s">
        <v>1544</v>
      </c>
      <c r="B570" s="44" t="s">
        <v>266</v>
      </c>
      <c r="C570" s="46" t="s">
        <v>6</v>
      </c>
      <c r="D570" s="205" t="s">
        <v>1545</v>
      </c>
      <c r="E570" s="48">
        <v>2082261</v>
      </c>
      <c r="F570" s="50">
        <v>2.6</v>
      </c>
      <c r="G570" s="50">
        <v>8.6199999999999992</v>
      </c>
      <c r="H570" s="50">
        <f t="shared" si="134"/>
        <v>11.219999999999999</v>
      </c>
      <c r="I570" s="50">
        <v>0</v>
      </c>
      <c r="J570" s="50">
        <v>11.219999999999999</v>
      </c>
      <c r="K570" s="51">
        <f t="shared" si="128"/>
        <v>23362.97</v>
      </c>
      <c r="L570" s="52"/>
      <c r="M570" s="49">
        <f t="shared" si="129"/>
        <v>2082261</v>
      </c>
      <c r="N570" s="53">
        <v>0</v>
      </c>
      <c r="O570" s="47">
        <f t="shared" si="130"/>
        <v>0</v>
      </c>
      <c r="P570" s="47">
        <v>-2900</v>
      </c>
      <c r="Q570" s="53">
        <v>0</v>
      </c>
      <c r="R570" s="47">
        <f t="shared" si="135"/>
        <v>0</v>
      </c>
      <c r="S570" s="47">
        <v>0</v>
      </c>
      <c r="T570" s="47">
        <f t="shared" si="136"/>
        <v>0</v>
      </c>
      <c r="U570" s="47">
        <v>0</v>
      </c>
      <c r="V570" s="54">
        <f t="shared" si="137"/>
        <v>0</v>
      </c>
      <c r="W570" s="52"/>
      <c r="X570" s="49">
        <f t="shared" si="131"/>
        <v>2082261</v>
      </c>
      <c r="Y570" s="55">
        <v>0</v>
      </c>
      <c r="Z570" s="56">
        <f t="shared" si="132"/>
        <v>2082261</v>
      </c>
      <c r="AA570" s="53">
        <v>0</v>
      </c>
      <c r="AB570" s="49">
        <f t="shared" si="133"/>
        <v>0</v>
      </c>
      <c r="AC570" s="49">
        <v>-2900</v>
      </c>
      <c r="AD570" s="189">
        <v>0</v>
      </c>
      <c r="AE570" s="49">
        <f t="shared" si="138"/>
        <v>0</v>
      </c>
      <c r="AF570" s="47">
        <v>0</v>
      </c>
      <c r="AG570" s="47">
        <f t="shared" si="139"/>
        <v>0</v>
      </c>
      <c r="AH570" s="49">
        <v>0</v>
      </c>
      <c r="AI570" s="54">
        <f t="shared" si="140"/>
        <v>0</v>
      </c>
      <c r="AJ570" s="57"/>
      <c r="AK570" s="58">
        <f t="shared" si="141"/>
        <v>23362.97</v>
      </c>
      <c r="AL570" s="59" t="s">
        <v>1679</v>
      </c>
      <c r="AM570" s="56">
        <f t="shared" si="142"/>
        <v>23362.97</v>
      </c>
      <c r="AN570" s="56">
        <f t="shared" si="143"/>
        <v>0</v>
      </c>
    </row>
    <row r="571" spans="1:40" x14ac:dyDescent="0.2">
      <c r="A571" s="45" t="s">
        <v>1546</v>
      </c>
      <c r="B571" s="44" t="s">
        <v>215</v>
      </c>
      <c r="C571" s="46" t="s">
        <v>6</v>
      </c>
      <c r="D571" s="205" t="s">
        <v>15</v>
      </c>
      <c r="E571" s="48">
        <v>3447124</v>
      </c>
      <c r="F571" s="50">
        <v>0</v>
      </c>
      <c r="G571" s="50">
        <v>0</v>
      </c>
      <c r="H571" s="50">
        <f t="shared" si="134"/>
        <v>0</v>
      </c>
      <c r="I571" s="50">
        <v>3</v>
      </c>
      <c r="J571" s="50">
        <v>3</v>
      </c>
      <c r="K571" s="51">
        <f t="shared" si="128"/>
        <v>0</v>
      </c>
      <c r="L571" s="52"/>
      <c r="M571" s="49">
        <f t="shared" si="129"/>
        <v>3447124</v>
      </c>
      <c r="N571" s="53">
        <v>0</v>
      </c>
      <c r="O571" s="47">
        <f t="shared" si="130"/>
        <v>0</v>
      </c>
      <c r="P571" s="47">
        <v>0</v>
      </c>
      <c r="Q571" s="53">
        <v>0</v>
      </c>
      <c r="R571" s="47">
        <f t="shared" si="135"/>
        <v>0</v>
      </c>
      <c r="S571" s="47">
        <v>0</v>
      </c>
      <c r="T571" s="47">
        <f t="shared" si="136"/>
        <v>0</v>
      </c>
      <c r="U571" s="47">
        <v>0</v>
      </c>
      <c r="V571" s="54">
        <f t="shared" si="137"/>
        <v>0</v>
      </c>
      <c r="W571" s="52"/>
      <c r="X571" s="49">
        <f t="shared" si="131"/>
        <v>3447124</v>
      </c>
      <c r="Y571" s="55">
        <v>0</v>
      </c>
      <c r="Z571" s="56">
        <f t="shared" si="132"/>
        <v>3447124</v>
      </c>
      <c r="AA571" s="53">
        <v>0</v>
      </c>
      <c r="AB571" s="49">
        <f t="shared" si="133"/>
        <v>0</v>
      </c>
      <c r="AC571" s="49">
        <v>0</v>
      </c>
      <c r="AD571" s="189">
        <v>0</v>
      </c>
      <c r="AE571" s="49">
        <f t="shared" si="138"/>
        <v>0</v>
      </c>
      <c r="AF571" s="47">
        <v>0</v>
      </c>
      <c r="AG571" s="47">
        <f t="shared" si="139"/>
        <v>0</v>
      </c>
      <c r="AH571" s="49">
        <v>0</v>
      </c>
      <c r="AI571" s="54">
        <f t="shared" si="140"/>
        <v>0</v>
      </c>
      <c r="AJ571" s="57"/>
      <c r="AK571" s="58">
        <f t="shared" si="141"/>
        <v>0</v>
      </c>
      <c r="AL571" s="59" t="s">
        <v>1573</v>
      </c>
      <c r="AM571" s="56">
        <f t="shared" si="142"/>
        <v>0</v>
      </c>
      <c r="AN571" s="56">
        <f t="shared" si="143"/>
        <v>0</v>
      </c>
    </row>
    <row r="572" spans="1:40" x14ac:dyDescent="0.2">
      <c r="A572" s="45" t="s">
        <v>1547</v>
      </c>
      <c r="B572" s="44" t="s">
        <v>663</v>
      </c>
      <c r="C572" s="46" t="s">
        <v>6</v>
      </c>
      <c r="D572" s="205" t="s">
        <v>15</v>
      </c>
      <c r="E572" s="48">
        <v>3310120</v>
      </c>
      <c r="F572" s="50">
        <v>0</v>
      </c>
      <c r="G572" s="50">
        <v>0</v>
      </c>
      <c r="H572" s="50">
        <f t="shared" si="134"/>
        <v>0</v>
      </c>
      <c r="I572" s="50">
        <v>0</v>
      </c>
      <c r="J572" s="50">
        <v>0</v>
      </c>
      <c r="K572" s="51">
        <f t="shared" si="128"/>
        <v>0</v>
      </c>
      <c r="L572" s="52"/>
      <c r="M572" s="49">
        <f t="shared" si="129"/>
        <v>3310120</v>
      </c>
      <c r="N572" s="53">
        <v>0</v>
      </c>
      <c r="O572" s="47">
        <f t="shared" si="130"/>
        <v>0</v>
      </c>
      <c r="P572" s="47">
        <v>121625</v>
      </c>
      <c r="Q572" s="53">
        <v>0</v>
      </c>
      <c r="R572" s="47">
        <f t="shared" si="135"/>
        <v>0</v>
      </c>
      <c r="S572" s="47">
        <v>0</v>
      </c>
      <c r="T572" s="47">
        <f t="shared" si="136"/>
        <v>0</v>
      </c>
      <c r="U572" s="47">
        <v>0</v>
      </c>
      <c r="V572" s="54">
        <f t="shared" si="137"/>
        <v>0</v>
      </c>
      <c r="W572" s="52"/>
      <c r="X572" s="49">
        <f t="shared" si="131"/>
        <v>3310120</v>
      </c>
      <c r="Y572" s="55">
        <v>0</v>
      </c>
      <c r="Z572" s="56">
        <f t="shared" si="132"/>
        <v>3310120</v>
      </c>
      <c r="AA572" s="53">
        <v>0</v>
      </c>
      <c r="AB572" s="49">
        <f t="shared" si="133"/>
        <v>0</v>
      </c>
      <c r="AC572" s="49">
        <v>121625</v>
      </c>
      <c r="AD572" s="189">
        <v>0</v>
      </c>
      <c r="AE572" s="49">
        <f t="shared" si="138"/>
        <v>0</v>
      </c>
      <c r="AF572" s="47">
        <v>0</v>
      </c>
      <c r="AG572" s="47">
        <f t="shared" si="139"/>
        <v>0</v>
      </c>
      <c r="AH572" s="49">
        <v>0</v>
      </c>
      <c r="AI572" s="54">
        <f t="shared" si="140"/>
        <v>0</v>
      </c>
      <c r="AJ572" s="57"/>
      <c r="AK572" s="58">
        <f t="shared" si="141"/>
        <v>0</v>
      </c>
      <c r="AL572" s="59" t="s">
        <v>1573</v>
      </c>
      <c r="AM572" s="56">
        <f t="shared" si="142"/>
        <v>0</v>
      </c>
      <c r="AN572" s="56">
        <f t="shared" si="143"/>
        <v>0</v>
      </c>
    </row>
    <row r="573" spans="1:40" x14ac:dyDescent="0.2">
      <c r="A573" s="45" t="s">
        <v>1548</v>
      </c>
      <c r="B573" s="44" t="s">
        <v>248</v>
      </c>
      <c r="C573" s="46" t="s">
        <v>6</v>
      </c>
      <c r="D573" s="205" t="s">
        <v>15</v>
      </c>
      <c r="E573" s="48">
        <v>75574050</v>
      </c>
      <c r="F573" s="50">
        <v>0</v>
      </c>
      <c r="G573" s="50">
        <v>0</v>
      </c>
      <c r="H573" s="50">
        <f t="shared" si="134"/>
        <v>0</v>
      </c>
      <c r="I573" s="50">
        <v>0</v>
      </c>
      <c r="J573" s="50">
        <v>0</v>
      </c>
      <c r="K573" s="51">
        <f t="shared" si="128"/>
        <v>0</v>
      </c>
      <c r="L573" s="52"/>
      <c r="M573" s="49">
        <f t="shared" si="129"/>
        <v>75574050</v>
      </c>
      <c r="N573" s="53">
        <v>0</v>
      </c>
      <c r="O573" s="47">
        <f t="shared" si="130"/>
        <v>0</v>
      </c>
      <c r="P573" s="47">
        <v>-63000</v>
      </c>
      <c r="Q573" s="53">
        <v>0</v>
      </c>
      <c r="R573" s="47">
        <f t="shared" si="135"/>
        <v>0</v>
      </c>
      <c r="S573" s="47">
        <v>0</v>
      </c>
      <c r="T573" s="47">
        <f t="shared" si="136"/>
        <v>0</v>
      </c>
      <c r="U573" s="47">
        <v>0</v>
      </c>
      <c r="V573" s="54">
        <f t="shared" si="137"/>
        <v>0</v>
      </c>
      <c r="W573" s="52"/>
      <c r="X573" s="49">
        <f t="shared" si="131"/>
        <v>75574050</v>
      </c>
      <c r="Y573" s="55">
        <v>0</v>
      </c>
      <c r="Z573" s="56">
        <f t="shared" si="132"/>
        <v>75574050</v>
      </c>
      <c r="AA573" s="53">
        <v>0</v>
      </c>
      <c r="AB573" s="49">
        <f t="shared" si="133"/>
        <v>0</v>
      </c>
      <c r="AC573" s="49">
        <v>-63000</v>
      </c>
      <c r="AD573" s="189">
        <v>0</v>
      </c>
      <c r="AE573" s="49">
        <f t="shared" si="138"/>
        <v>0</v>
      </c>
      <c r="AF573" s="47">
        <v>0</v>
      </c>
      <c r="AG573" s="47">
        <f t="shared" si="139"/>
        <v>0</v>
      </c>
      <c r="AH573" s="49">
        <v>0</v>
      </c>
      <c r="AI573" s="54">
        <f t="shared" si="140"/>
        <v>0</v>
      </c>
      <c r="AJ573" s="57"/>
      <c r="AK573" s="58">
        <f t="shared" si="141"/>
        <v>0</v>
      </c>
      <c r="AL573" s="59" t="s">
        <v>1573</v>
      </c>
      <c r="AM573" s="56">
        <f t="shared" si="142"/>
        <v>0</v>
      </c>
      <c r="AN573" s="56">
        <f t="shared" si="143"/>
        <v>0</v>
      </c>
    </row>
    <row r="574" spans="1:40" x14ac:dyDescent="0.2">
      <c r="A574" s="45" t="s">
        <v>1549</v>
      </c>
      <c r="B574" s="44" t="s">
        <v>288</v>
      </c>
      <c r="C574" s="46" t="s">
        <v>6</v>
      </c>
      <c r="D574" s="205" t="s">
        <v>15</v>
      </c>
      <c r="E574" s="48">
        <v>89019500</v>
      </c>
      <c r="F574" s="50">
        <v>6.83</v>
      </c>
      <c r="G574" s="50">
        <v>0</v>
      </c>
      <c r="H574" s="50">
        <f t="shared" si="134"/>
        <v>6.83</v>
      </c>
      <c r="I574" s="50">
        <v>0</v>
      </c>
      <c r="J574" s="50">
        <v>6.83</v>
      </c>
      <c r="K574" s="51">
        <f t="shared" si="128"/>
        <v>608003.18999999994</v>
      </c>
      <c r="L574" s="52"/>
      <c r="M574" s="49">
        <f t="shared" si="129"/>
        <v>89019500</v>
      </c>
      <c r="N574" s="53">
        <v>0</v>
      </c>
      <c r="O574" s="47">
        <f t="shared" si="130"/>
        <v>0</v>
      </c>
      <c r="P574" s="47">
        <v>-266700</v>
      </c>
      <c r="Q574" s="53">
        <v>0</v>
      </c>
      <c r="R574" s="47">
        <f t="shared" si="135"/>
        <v>0</v>
      </c>
      <c r="S574" s="47">
        <v>0</v>
      </c>
      <c r="T574" s="47">
        <f t="shared" si="136"/>
        <v>0</v>
      </c>
      <c r="U574" s="47">
        <v>0</v>
      </c>
      <c r="V574" s="54">
        <f t="shared" si="137"/>
        <v>0</v>
      </c>
      <c r="W574" s="52"/>
      <c r="X574" s="49">
        <f t="shared" si="131"/>
        <v>89019500</v>
      </c>
      <c r="Y574" s="55">
        <v>0</v>
      </c>
      <c r="Z574" s="56">
        <f t="shared" si="132"/>
        <v>89019500</v>
      </c>
      <c r="AA574" s="53">
        <v>0</v>
      </c>
      <c r="AB574" s="49">
        <f t="shared" si="133"/>
        <v>0</v>
      </c>
      <c r="AC574" s="49">
        <v>-266700</v>
      </c>
      <c r="AD574" s="189">
        <v>0</v>
      </c>
      <c r="AE574" s="49">
        <f t="shared" si="138"/>
        <v>0</v>
      </c>
      <c r="AF574" s="47">
        <v>0</v>
      </c>
      <c r="AG574" s="47">
        <f t="shared" si="139"/>
        <v>0</v>
      </c>
      <c r="AH574" s="49">
        <v>0</v>
      </c>
      <c r="AI574" s="54">
        <f t="shared" si="140"/>
        <v>0</v>
      </c>
      <c r="AJ574" s="57"/>
      <c r="AK574" s="58">
        <f t="shared" si="141"/>
        <v>608003.18999999994</v>
      </c>
      <c r="AL574" s="59" t="s">
        <v>1679</v>
      </c>
      <c r="AM574" s="56">
        <f t="shared" si="142"/>
        <v>608003.18999999994</v>
      </c>
      <c r="AN574" s="56">
        <f t="shared" si="143"/>
        <v>0</v>
      </c>
    </row>
    <row r="575" spans="1:40" x14ac:dyDescent="0.2">
      <c r="A575" s="45" t="s">
        <v>1550</v>
      </c>
      <c r="B575" s="44" t="s">
        <v>309</v>
      </c>
      <c r="C575" s="46" t="s">
        <v>6</v>
      </c>
      <c r="D575" s="205" t="s">
        <v>15</v>
      </c>
      <c r="E575" s="48">
        <v>722700</v>
      </c>
      <c r="F575" s="50">
        <v>2.7086000000000001</v>
      </c>
      <c r="G575" s="50">
        <v>1.7433000000000001</v>
      </c>
      <c r="H575" s="50">
        <f t="shared" si="134"/>
        <v>4.4519000000000002</v>
      </c>
      <c r="I575" s="50">
        <v>0.56999999999999995</v>
      </c>
      <c r="J575" s="50">
        <v>5.0219000000000005</v>
      </c>
      <c r="K575" s="51">
        <f t="shared" si="128"/>
        <v>3217.39</v>
      </c>
      <c r="L575" s="52"/>
      <c r="M575" s="49">
        <f t="shared" si="129"/>
        <v>722700</v>
      </c>
      <c r="N575" s="53">
        <v>0.74870000000000003</v>
      </c>
      <c r="O575" s="47">
        <f t="shared" si="130"/>
        <v>541.09</v>
      </c>
      <c r="P575" s="47">
        <v>-100</v>
      </c>
      <c r="Q575" s="53">
        <v>0.75</v>
      </c>
      <c r="R575" s="47">
        <f t="shared" si="135"/>
        <v>-0.08</v>
      </c>
      <c r="S575" s="47">
        <v>527.63</v>
      </c>
      <c r="T575" s="47">
        <f t="shared" si="136"/>
        <v>-0.08</v>
      </c>
      <c r="U575" s="47">
        <v>0</v>
      </c>
      <c r="V575" s="54">
        <f t="shared" si="137"/>
        <v>541.01</v>
      </c>
      <c r="W575" s="52"/>
      <c r="X575" s="49">
        <f t="shared" si="131"/>
        <v>722700</v>
      </c>
      <c r="Y575" s="55">
        <v>0</v>
      </c>
      <c r="Z575" s="56">
        <f t="shared" si="132"/>
        <v>722700</v>
      </c>
      <c r="AA575" s="53">
        <v>0</v>
      </c>
      <c r="AB575" s="49">
        <f t="shared" si="133"/>
        <v>0</v>
      </c>
      <c r="AC575" s="49">
        <v>-100</v>
      </c>
      <c r="AD575" s="189">
        <v>0</v>
      </c>
      <c r="AE575" s="49">
        <f t="shared" si="138"/>
        <v>0</v>
      </c>
      <c r="AF575" s="47">
        <v>0</v>
      </c>
      <c r="AG575" s="47">
        <f t="shared" si="139"/>
        <v>0</v>
      </c>
      <c r="AH575" s="49">
        <v>0</v>
      </c>
      <c r="AI575" s="54">
        <f t="shared" si="140"/>
        <v>0</v>
      </c>
      <c r="AJ575" s="57"/>
      <c r="AK575" s="58">
        <f t="shared" si="141"/>
        <v>3758.3999999999996</v>
      </c>
      <c r="AL575" s="59" t="s">
        <v>1679</v>
      </c>
      <c r="AM575" s="56">
        <f t="shared" si="142"/>
        <v>3758.3999999999996</v>
      </c>
      <c r="AN575" s="56">
        <f t="shared" si="143"/>
        <v>0</v>
      </c>
    </row>
    <row r="576" spans="1:40" x14ac:dyDescent="0.2">
      <c r="A576" s="45" t="s">
        <v>1551</v>
      </c>
      <c r="B576" s="44" t="s">
        <v>322</v>
      </c>
      <c r="C576" s="46" t="s">
        <v>6</v>
      </c>
      <c r="D576" s="205" t="s">
        <v>15</v>
      </c>
      <c r="E576" s="48">
        <v>2541700</v>
      </c>
      <c r="F576" s="50">
        <v>0</v>
      </c>
      <c r="G576" s="50">
        <v>0</v>
      </c>
      <c r="H576" s="50">
        <f t="shared" si="134"/>
        <v>0</v>
      </c>
      <c r="I576" s="50">
        <v>0</v>
      </c>
      <c r="J576" s="50">
        <v>0</v>
      </c>
      <c r="K576" s="51">
        <f t="shared" si="128"/>
        <v>0</v>
      </c>
      <c r="L576" s="52"/>
      <c r="M576" s="49">
        <f t="shared" si="129"/>
        <v>2541700</v>
      </c>
      <c r="N576" s="53">
        <v>0</v>
      </c>
      <c r="O576" s="47">
        <f t="shared" si="130"/>
        <v>0</v>
      </c>
      <c r="P576" s="47">
        <v>191600</v>
      </c>
      <c r="Q576" s="53">
        <v>0</v>
      </c>
      <c r="R576" s="47">
        <f t="shared" si="135"/>
        <v>0</v>
      </c>
      <c r="S576" s="47">
        <v>0</v>
      </c>
      <c r="T576" s="47">
        <f t="shared" si="136"/>
        <v>0</v>
      </c>
      <c r="U576" s="47">
        <v>0</v>
      </c>
      <c r="V576" s="54">
        <f t="shared" si="137"/>
        <v>0</v>
      </c>
      <c r="W576" s="52"/>
      <c r="X576" s="49">
        <f t="shared" si="131"/>
        <v>2541700</v>
      </c>
      <c r="Y576" s="55">
        <v>0</v>
      </c>
      <c r="Z576" s="56">
        <f t="shared" si="132"/>
        <v>2541700</v>
      </c>
      <c r="AA576" s="53">
        <v>0</v>
      </c>
      <c r="AB576" s="49">
        <f t="shared" si="133"/>
        <v>0</v>
      </c>
      <c r="AC576" s="49">
        <v>191600</v>
      </c>
      <c r="AD576" s="189">
        <v>0</v>
      </c>
      <c r="AE576" s="49">
        <f t="shared" si="138"/>
        <v>0</v>
      </c>
      <c r="AF576" s="47">
        <v>0</v>
      </c>
      <c r="AG576" s="47">
        <f t="shared" si="139"/>
        <v>0</v>
      </c>
      <c r="AH576" s="49">
        <v>0</v>
      </c>
      <c r="AI576" s="54">
        <f t="shared" si="140"/>
        <v>0</v>
      </c>
      <c r="AJ576" s="57"/>
      <c r="AK576" s="58">
        <f t="shared" si="141"/>
        <v>0</v>
      </c>
      <c r="AL576" s="59" t="s">
        <v>1573</v>
      </c>
      <c r="AM576" s="56">
        <f t="shared" si="142"/>
        <v>0</v>
      </c>
      <c r="AN576" s="56">
        <f t="shared" si="143"/>
        <v>0</v>
      </c>
    </row>
    <row r="577" spans="1:40" ht="25.5" x14ac:dyDescent="0.2">
      <c r="A577" s="45" t="s">
        <v>1552</v>
      </c>
      <c r="B577" s="44" t="s">
        <v>347</v>
      </c>
      <c r="C577" s="46" t="s">
        <v>6</v>
      </c>
      <c r="D577" s="205" t="s">
        <v>1545</v>
      </c>
      <c r="E577" s="48">
        <v>3163850</v>
      </c>
      <c r="F577" s="50">
        <v>4.04</v>
      </c>
      <c r="G577" s="50">
        <v>2.96</v>
      </c>
      <c r="H577" s="50">
        <f t="shared" si="134"/>
        <v>7</v>
      </c>
      <c r="I577" s="50">
        <v>0</v>
      </c>
      <c r="J577" s="50">
        <v>7</v>
      </c>
      <c r="K577" s="51">
        <f t="shared" si="128"/>
        <v>22146.95</v>
      </c>
      <c r="L577" s="52"/>
      <c r="M577" s="49">
        <f t="shared" si="129"/>
        <v>3163850</v>
      </c>
      <c r="N577" s="53">
        <v>0</v>
      </c>
      <c r="O577" s="47">
        <f t="shared" si="130"/>
        <v>0</v>
      </c>
      <c r="P577" s="47">
        <v>-155000</v>
      </c>
      <c r="Q577" s="53">
        <v>0</v>
      </c>
      <c r="R577" s="47">
        <f t="shared" si="135"/>
        <v>0</v>
      </c>
      <c r="S577" s="47">
        <v>0</v>
      </c>
      <c r="T577" s="47">
        <f t="shared" si="136"/>
        <v>0</v>
      </c>
      <c r="U577" s="47">
        <v>0</v>
      </c>
      <c r="V577" s="54">
        <f t="shared" si="137"/>
        <v>0</v>
      </c>
      <c r="W577" s="52"/>
      <c r="X577" s="49">
        <f t="shared" si="131"/>
        <v>3163850</v>
      </c>
      <c r="Y577" s="55">
        <v>0</v>
      </c>
      <c r="Z577" s="56">
        <f t="shared" si="132"/>
        <v>3163850</v>
      </c>
      <c r="AA577" s="53">
        <v>0</v>
      </c>
      <c r="AB577" s="49">
        <f t="shared" si="133"/>
        <v>0</v>
      </c>
      <c r="AC577" s="49">
        <v>-155000</v>
      </c>
      <c r="AD577" s="189">
        <v>0</v>
      </c>
      <c r="AE577" s="49">
        <f t="shared" si="138"/>
        <v>0</v>
      </c>
      <c r="AF577" s="47">
        <v>0</v>
      </c>
      <c r="AG577" s="47">
        <f t="shared" si="139"/>
        <v>0</v>
      </c>
      <c r="AH577" s="49">
        <v>0</v>
      </c>
      <c r="AI577" s="54">
        <f t="shared" si="140"/>
        <v>0</v>
      </c>
      <c r="AJ577" s="57"/>
      <c r="AK577" s="58">
        <f t="shared" si="141"/>
        <v>22146.95</v>
      </c>
      <c r="AL577" s="59" t="s">
        <v>1679</v>
      </c>
      <c r="AM577" s="56">
        <f t="shared" si="142"/>
        <v>22146.95</v>
      </c>
      <c r="AN577" s="56">
        <f t="shared" si="143"/>
        <v>0</v>
      </c>
    </row>
    <row r="578" spans="1:40" x14ac:dyDescent="0.2">
      <c r="A578" s="45" t="s">
        <v>1553</v>
      </c>
      <c r="B578" s="44" t="s">
        <v>675</v>
      </c>
      <c r="C578" s="46" t="s">
        <v>6</v>
      </c>
      <c r="D578" s="205" t="s">
        <v>15</v>
      </c>
      <c r="E578" s="48">
        <v>42845853</v>
      </c>
      <c r="F578" s="50">
        <v>0</v>
      </c>
      <c r="G578" s="50">
        <v>4.2</v>
      </c>
      <c r="H578" s="50">
        <f t="shared" si="134"/>
        <v>4.2</v>
      </c>
      <c r="I578" s="50">
        <v>2.8</v>
      </c>
      <c r="J578" s="50">
        <v>7</v>
      </c>
      <c r="K578" s="51">
        <f t="shared" si="128"/>
        <v>179952.58</v>
      </c>
      <c r="L578" s="52"/>
      <c r="M578" s="49">
        <f t="shared" si="129"/>
        <v>42845853</v>
      </c>
      <c r="N578" s="53">
        <v>0.9778</v>
      </c>
      <c r="O578" s="47">
        <f t="shared" si="130"/>
        <v>41894.68</v>
      </c>
      <c r="P578" s="47">
        <v>-2290300</v>
      </c>
      <c r="Q578" s="53">
        <v>0.9778</v>
      </c>
      <c r="R578" s="47">
        <f t="shared" si="135"/>
        <v>-2239.46</v>
      </c>
      <c r="S578" s="47">
        <v>38471.25</v>
      </c>
      <c r="T578" s="47">
        <f t="shared" si="136"/>
        <v>-2239.46</v>
      </c>
      <c r="U578" s="47">
        <v>0</v>
      </c>
      <c r="V578" s="54">
        <f t="shared" si="137"/>
        <v>39655.22</v>
      </c>
      <c r="W578" s="52"/>
      <c r="X578" s="49">
        <f t="shared" si="131"/>
        <v>42845853</v>
      </c>
      <c r="Y578" s="55">
        <v>0</v>
      </c>
      <c r="Z578" s="56">
        <f t="shared" si="132"/>
        <v>42845853</v>
      </c>
      <c r="AA578" s="53">
        <v>0</v>
      </c>
      <c r="AB578" s="49">
        <f t="shared" si="133"/>
        <v>0</v>
      </c>
      <c r="AC578" s="49">
        <v>-2290300</v>
      </c>
      <c r="AD578" s="189">
        <v>0</v>
      </c>
      <c r="AE578" s="49">
        <f t="shared" si="138"/>
        <v>0</v>
      </c>
      <c r="AF578" s="47">
        <v>0</v>
      </c>
      <c r="AG578" s="47">
        <f t="shared" si="139"/>
        <v>0</v>
      </c>
      <c r="AH578" s="49">
        <v>0</v>
      </c>
      <c r="AI578" s="54">
        <f t="shared" si="140"/>
        <v>0</v>
      </c>
      <c r="AJ578" s="57"/>
      <c r="AK578" s="58">
        <f t="shared" si="141"/>
        <v>219607.8</v>
      </c>
      <c r="AL578" s="59" t="s">
        <v>1679</v>
      </c>
      <c r="AM578" s="56">
        <f t="shared" si="142"/>
        <v>219607.8</v>
      </c>
      <c r="AN578" s="56">
        <f t="shared" si="143"/>
        <v>0</v>
      </c>
    </row>
    <row r="579" spans="1:40" ht="38.25" x14ac:dyDescent="0.2">
      <c r="A579" s="45" t="s">
        <v>1554</v>
      </c>
      <c r="B579" s="44" t="s">
        <v>499</v>
      </c>
      <c r="C579" s="46" t="s">
        <v>6</v>
      </c>
      <c r="D579" s="205" t="s">
        <v>1555</v>
      </c>
      <c r="E579" s="48">
        <v>10592572</v>
      </c>
      <c r="F579" s="50">
        <v>2.5</v>
      </c>
      <c r="G579" s="50">
        <v>1.1399999999999999</v>
      </c>
      <c r="H579" s="50">
        <f t="shared" si="134"/>
        <v>3.6399999999999997</v>
      </c>
      <c r="I579" s="50">
        <v>0</v>
      </c>
      <c r="J579" s="50">
        <v>3.6399999999999997</v>
      </c>
      <c r="K579" s="51">
        <f t="shared" si="128"/>
        <v>38556.959999999999</v>
      </c>
      <c r="L579" s="52"/>
      <c r="M579" s="49">
        <f t="shared" si="129"/>
        <v>10592572</v>
      </c>
      <c r="N579" s="53">
        <v>0.98480000000000001</v>
      </c>
      <c r="O579" s="47">
        <f t="shared" si="130"/>
        <v>10431.56</v>
      </c>
      <c r="P579" s="47">
        <v>612990</v>
      </c>
      <c r="Q579" s="53">
        <v>0.99370000000000003</v>
      </c>
      <c r="R579" s="47">
        <f t="shared" si="135"/>
        <v>609.13</v>
      </c>
      <c r="S579" s="47">
        <v>6045.25</v>
      </c>
      <c r="T579" s="47">
        <f t="shared" si="136"/>
        <v>609.13</v>
      </c>
      <c r="U579" s="47">
        <v>0</v>
      </c>
      <c r="V579" s="54">
        <f t="shared" si="137"/>
        <v>11040.69</v>
      </c>
      <c r="W579" s="52"/>
      <c r="X579" s="49">
        <f t="shared" si="131"/>
        <v>10592572</v>
      </c>
      <c r="Y579" s="55">
        <v>0</v>
      </c>
      <c r="Z579" s="56">
        <f t="shared" si="132"/>
        <v>10592572</v>
      </c>
      <c r="AA579" s="53">
        <v>0</v>
      </c>
      <c r="AB579" s="49">
        <f t="shared" si="133"/>
        <v>0</v>
      </c>
      <c r="AC579" s="49">
        <v>612990</v>
      </c>
      <c r="AD579" s="189">
        <v>0</v>
      </c>
      <c r="AE579" s="49">
        <f t="shared" si="138"/>
        <v>0</v>
      </c>
      <c r="AF579" s="47">
        <v>0</v>
      </c>
      <c r="AG579" s="47">
        <f t="shared" si="139"/>
        <v>0</v>
      </c>
      <c r="AH579" s="49">
        <v>0</v>
      </c>
      <c r="AI579" s="54">
        <f t="shared" si="140"/>
        <v>0</v>
      </c>
      <c r="AJ579" s="57"/>
      <c r="AK579" s="58">
        <f t="shared" si="141"/>
        <v>49597.65</v>
      </c>
      <c r="AL579" s="59" t="s">
        <v>1679</v>
      </c>
      <c r="AM579" s="56">
        <f t="shared" si="142"/>
        <v>49597.65</v>
      </c>
      <c r="AN579" s="56">
        <f t="shared" si="143"/>
        <v>0</v>
      </c>
    </row>
    <row r="580" spans="1:40" x14ac:dyDescent="0.2">
      <c r="A580" s="45" t="s">
        <v>1556</v>
      </c>
      <c r="B580" s="44" t="s">
        <v>561</v>
      </c>
      <c r="C580" s="46" t="s">
        <v>6</v>
      </c>
      <c r="D580" s="205" t="s">
        <v>15</v>
      </c>
      <c r="E580" s="48">
        <v>6788800</v>
      </c>
      <c r="F580" s="50">
        <v>0</v>
      </c>
      <c r="G580" s="50">
        <v>3.36</v>
      </c>
      <c r="H580" s="50">
        <f t="shared" si="134"/>
        <v>3.36</v>
      </c>
      <c r="I580" s="50">
        <v>0</v>
      </c>
      <c r="J580" s="50">
        <v>3.36</v>
      </c>
      <c r="K580" s="51">
        <f t="shared" si="128"/>
        <v>22810.37</v>
      </c>
      <c r="L580" s="52"/>
      <c r="M580" s="49">
        <f t="shared" si="129"/>
        <v>6788800</v>
      </c>
      <c r="N580" s="53">
        <v>0</v>
      </c>
      <c r="O580" s="47">
        <f t="shared" si="130"/>
        <v>0</v>
      </c>
      <c r="P580" s="47">
        <v>774800</v>
      </c>
      <c r="Q580" s="53">
        <v>0</v>
      </c>
      <c r="R580" s="47">
        <f t="shared" si="135"/>
        <v>0</v>
      </c>
      <c r="S580" s="47">
        <v>0</v>
      </c>
      <c r="T580" s="47">
        <f t="shared" si="136"/>
        <v>0</v>
      </c>
      <c r="U580" s="47">
        <v>0</v>
      </c>
      <c r="V580" s="54">
        <f t="shared" si="137"/>
        <v>0</v>
      </c>
      <c r="W580" s="52"/>
      <c r="X580" s="49">
        <f t="shared" si="131"/>
        <v>6788800</v>
      </c>
      <c r="Y580" s="55">
        <v>0</v>
      </c>
      <c r="Z580" s="56">
        <f t="shared" si="132"/>
        <v>6788800</v>
      </c>
      <c r="AA580" s="53">
        <v>0</v>
      </c>
      <c r="AB580" s="49">
        <f t="shared" si="133"/>
        <v>0</v>
      </c>
      <c r="AC580" s="49">
        <v>774800</v>
      </c>
      <c r="AD580" s="189">
        <v>0</v>
      </c>
      <c r="AE580" s="49">
        <f t="shared" si="138"/>
        <v>0</v>
      </c>
      <c r="AF580" s="47">
        <v>0</v>
      </c>
      <c r="AG580" s="47">
        <f t="shared" si="139"/>
        <v>0</v>
      </c>
      <c r="AH580" s="49">
        <v>0</v>
      </c>
      <c r="AI580" s="54">
        <f t="shared" si="140"/>
        <v>0</v>
      </c>
      <c r="AJ580" s="57"/>
      <c r="AK580" s="58">
        <f t="shared" si="141"/>
        <v>22810.37</v>
      </c>
      <c r="AL580" s="59" t="s">
        <v>1679</v>
      </c>
      <c r="AM580" s="56">
        <f t="shared" si="142"/>
        <v>22810.37</v>
      </c>
      <c r="AN580" s="56">
        <f t="shared" si="143"/>
        <v>0</v>
      </c>
    </row>
    <row r="581" spans="1:40" x14ac:dyDescent="0.2">
      <c r="A581" s="45" t="s">
        <v>1557</v>
      </c>
      <c r="B581" s="44" t="s">
        <v>594</v>
      </c>
      <c r="C581" s="46" t="s">
        <v>6</v>
      </c>
      <c r="D581" s="205" t="s">
        <v>15</v>
      </c>
      <c r="E581" s="48">
        <v>8747550</v>
      </c>
      <c r="F581" s="50">
        <v>0</v>
      </c>
      <c r="G581" s="50">
        <v>4.34</v>
      </c>
      <c r="H581" s="50">
        <f t="shared" si="134"/>
        <v>4.34</v>
      </c>
      <c r="I581" s="50">
        <v>1.51</v>
      </c>
      <c r="J581" s="50">
        <v>5.85</v>
      </c>
      <c r="K581" s="51">
        <f t="shared" si="128"/>
        <v>37964.370000000003</v>
      </c>
      <c r="L581" s="52"/>
      <c r="M581" s="49">
        <f t="shared" si="129"/>
        <v>8747550</v>
      </c>
      <c r="N581" s="53">
        <v>0</v>
      </c>
      <c r="O581" s="47">
        <f t="shared" si="130"/>
        <v>0</v>
      </c>
      <c r="P581" s="47">
        <v>-68000</v>
      </c>
      <c r="Q581" s="53">
        <v>0</v>
      </c>
      <c r="R581" s="47">
        <f t="shared" si="135"/>
        <v>0</v>
      </c>
      <c r="S581" s="47">
        <v>0</v>
      </c>
      <c r="T581" s="47">
        <f t="shared" si="136"/>
        <v>0</v>
      </c>
      <c r="U581" s="47">
        <v>0</v>
      </c>
      <c r="V581" s="54">
        <f t="shared" si="137"/>
        <v>0</v>
      </c>
      <c r="W581" s="52"/>
      <c r="X581" s="49">
        <f t="shared" si="131"/>
        <v>8747550</v>
      </c>
      <c r="Y581" s="55">
        <v>0</v>
      </c>
      <c r="Z581" s="56">
        <f t="shared" si="132"/>
        <v>8747550</v>
      </c>
      <c r="AA581" s="53">
        <v>0</v>
      </c>
      <c r="AB581" s="49">
        <f t="shared" si="133"/>
        <v>0</v>
      </c>
      <c r="AC581" s="49">
        <v>-68000</v>
      </c>
      <c r="AD581" s="189">
        <v>0</v>
      </c>
      <c r="AE581" s="49">
        <f t="shared" si="138"/>
        <v>0</v>
      </c>
      <c r="AF581" s="47">
        <v>0</v>
      </c>
      <c r="AG581" s="47">
        <f t="shared" si="139"/>
        <v>0</v>
      </c>
      <c r="AH581" s="49">
        <v>0</v>
      </c>
      <c r="AI581" s="54">
        <f t="shared" si="140"/>
        <v>0</v>
      </c>
      <c r="AJ581" s="57"/>
      <c r="AK581" s="58">
        <f t="shared" si="141"/>
        <v>37964.370000000003</v>
      </c>
      <c r="AL581" s="59" t="s">
        <v>1679</v>
      </c>
      <c r="AM581" s="56">
        <f t="shared" si="142"/>
        <v>37964.370000000003</v>
      </c>
      <c r="AN581" s="56">
        <f t="shared" si="143"/>
        <v>0</v>
      </c>
    </row>
    <row r="582" spans="1:40" ht="25.5" x14ac:dyDescent="0.2">
      <c r="A582" s="45" t="s">
        <v>1558</v>
      </c>
      <c r="B582" s="44" t="s">
        <v>632</v>
      </c>
      <c r="C582" s="46" t="s">
        <v>6</v>
      </c>
      <c r="D582" s="205" t="s">
        <v>1535</v>
      </c>
      <c r="E582" s="48">
        <v>38567625</v>
      </c>
      <c r="F582" s="50">
        <v>0</v>
      </c>
      <c r="G582" s="50">
        <v>0</v>
      </c>
      <c r="H582" s="50">
        <f t="shared" si="134"/>
        <v>0</v>
      </c>
      <c r="I582" s="50">
        <v>0</v>
      </c>
      <c r="J582" s="50">
        <v>0</v>
      </c>
      <c r="K582" s="51">
        <f t="shared" ref="K582:K588" si="144">MAX(ROUND(E582*H582/1000,2),0)</f>
        <v>0</v>
      </c>
      <c r="L582" s="52"/>
      <c r="M582" s="49">
        <f t="shared" ref="M582:M588" si="145">E582</f>
        <v>38567625</v>
      </c>
      <c r="N582" s="53">
        <v>0.49719999999999998</v>
      </c>
      <c r="O582" s="47">
        <f t="shared" ref="O582:O588" si="146">ROUND(M582*N582/1000,2)</f>
        <v>19175.82</v>
      </c>
      <c r="P582" s="47">
        <v>6061859</v>
      </c>
      <c r="Q582" s="53">
        <v>1.1299999999999999</v>
      </c>
      <c r="R582" s="47">
        <f t="shared" si="135"/>
        <v>6849.9</v>
      </c>
      <c r="S582" s="47">
        <v>25084.47</v>
      </c>
      <c r="T582" s="47">
        <f t="shared" si="136"/>
        <v>6849.9</v>
      </c>
      <c r="U582" s="47">
        <v>0</v>
      </c>
      <c r="V582" s="54">
        <f t="shared" si="137"/>
        <v>26025.72</v>
      </c>
      <c r="W582" s="52"/>
      <c r="X582" s="49">
        <f t="shared" ref="X582:X588" si="147">E582</f>
        <v>38567625</v>
      </c>
      <c r="Y582" s="55">
        <v>0</v>
      </c>
      <c r="Z582" s="56">
        <f t="shared" ref="Z582:Z588" si="148">X582-Y582</f>
        <v>38567625</v>
      </c>
      <c r="AA582" s="53">
        <v>0</v>
      </c>
      <c r="AB582" s="49">
        <f t="shared" ref="AB582:AB588" si="149">ROUND(Z582*AA582/1000,2)</f>
        <v>0</v>
      </c>
      <c r="AC582" s="49">
        <v>6061859</v>
      </c>
      <c r="AD582" s="189">
        <v>0</v>
      </c>
      <c r="AE582" s="49">
        <f t="shared" si="138"/>
        <v>0</v>
      </c>
      <c r="AF582" s="47">
        <v>0</v>
      </c>
      <c r="AG582" s="47">
        <f t="shared" si="139"/>
        <v>0</v>
      </c>
      <c r="AH582" s="49">
        <v>0</v>
      </c>
      <c r="AI582" s="54">
        <f t="shared" si="140"/>
        <v>0</v>
      </c>
      <c r="AJ582" s="57"/>
      <c r="AK582" s="58">
        <f t="shared" si="141"/>
        <v>26025.72</v>
      </c>
      <c r="AL582" s="59" t="s">
        <v>1679</v>
      </c>
      <c r="AM582" s="56">
        <f t="shared" si="142"/>
        <v>26025.72</v>
      </c>
      <c r="AN582" s="56">
        <f t="shared" si="143"/>
        <v>0</v>
      </c>
    </row>
    <row r="583" spans="1:40" ht="76.5" x14ac:dyDescent="0.2">
      <c r="A583" s="45" t="s">
        <v>802</v>
      </c>
      <c r="B583" s="44" t="s">
        <v>665</v>
      </c>
      <c r="C583" s="46" t="s">
        <v>29</v>
      </c>
      <c r="D583" s="205" t="s">
        <v>803</v>
      </c>
      <c r="E583" s="48">
        <v>49871820</v>
      </c>
      <c r="F583" s="50">
        <v>0</v>
      </c>
      <c r="G583" s="50">
        <v>0</v>
      </c>
      <c r="H583" s="50">
        <f t="shared" ref="H583:H588" si="150">F583+G583</f>
        <v>0</v>
      </c>
      <c r="I583" s="50">
        <v>0</v>
      </c>
      <c r="J583" s="50">
        <v>0</v>
      </c>
      <c r="K583" s="51">
        <f t="shared" si="144"/>
        <v>0</v>
      </c>
      <c r="L583" s="52"/>
      <c r="M583" s="49">
        <f t="shared" si="145"/>
        <v>49871820</v>
      </c>
      <c r="N583" s="53">
        <v>0</v>
      </c>
      <c r="O583" s="47">
        <f t="shared" si="146"/>
        <v>0</v>
      </c>
      <c r="P583" s="47">
        <v>715916</v>
      </c>
      <c r="Q583" s="53">
        <v>0</v>
      </c>
      <c r="R583" s="47">
        <f t="shared" ref="R583:R588" si="151">ROUND(P583*Q583/1000,2)</f>
        <v>0</v>
      </c>
      <c r="S583" s="47">
        <v>0</v>
      </c>
      <c r="T583" s="47">
        <f t="shared" ref="T583:T588" si="152">IF(-R583&gt;0,MAX(R583,-S583),R583)</f>
        <v>0</v>
      </c>
      <c r="U583" s="47">
        <v>0</v>
      </c>
      <c r="V583" s="54">
        <f t="shared" ref="V583:V588" si="153">MAX(ROUND(O583+T583-U583,2),0)</f>
        <v>0</v>
      </c>
      <c r="W583" s="52"/>
      <c r="X583" s="49">
        <f t="shared" si="147"/>
        <v>49871820</v>
      </c>
      <c r="Y583" s="55">
        <v>0</v>
      </c>
      <c r="Z583" s="56">
        <f t="shared" si="148"/>
        <v>49871820</v>
      </c>
      <c r="AA583" s="53">
        <v>0</v>
      </c>
      <c r="AB583" s="49">
        <f>ROUND(Z583*AA583/1000,2)</f>
        <v>0</v>
      </c>
      <c r="AC583" s="49">
        <v>715916</v>
      </c>
      <c r="AD583" s="189">
        <v>0</v>
      </c>
      <c r="AE583" s="49">
        <f t="shared" ref="AE583:AE588" si="154">ROUND(AC583*AD583/1000,2)</f>
        <v>0</v>
      </c>
      <c r="AF583" s="47">
        <v>0</v>
      </c>
      <c r="AG583" s="47">
        <f t="shared" ref="AG583:AG588" si="155">IF(-AE583&gt;0,MAX(AE583,-AF583),AE583)</f>
        <v>0</v>
      </c>
      <c r="AH583" s="49">
        <v>0</v>
      </c>
      <c r="AI583" s="54">
        <f t="shared" ref="AI583:AI588" si="156">MAX(ROUND(AB583+AG583-AH583,2),0)</f>
        <v>0</v>
      </c>
      <c r="AJ583" s="57"/>
      <c r="AK583" s="58">
        <f t="shared" ref="AK583:AK588" si="157">AI583+V583+K583</f>
        <v>0</v>
      </c>
      <c r="AL583" s="59" t="s">
        <v>1573</v>
      </c>
      <c r="AM583" s="56">
        <f t="shared" ref="AM583:AM588" si="158">IF($AL583="Summer", $AK583, 0)</f>
        <v>0</v>
      </c>
      <c r="AN583" s="56">
        <f t="shared" ref="AN583:AN588" si="159">IF($AL583="Winter", $AK583, 0)</f>
        <v>0</v>
      </c>
    </row>
    <row r="584" spans="1:40" ht="25.5" x14ac:dyDescent="0.2">
      <c r="A584" s="45" t="s">
        <v>1559</v>
      </c>
      <c r="B584" s="44" t="s">
        <v>156</v>
      </c>
      <c r="C584" s="46" t="s">
        <v>6</v>
      </c>
      <c r="D584" s="205" t="s">
        <v>1560</v>
      </c>
      <c r="E584" s="48">
        <v>28838767</v>
      </c>
      <c r="F584" s="50">
        <v>2.9</v>
      </c>
      <c r="G584" s="50">
        <v>0</v>
      </c>
      <c r="H584" s="50">
        <f t="shared" si="150"/>
        <v>2.9</v>
      </c>
      <c r="I584" s="50">
        <v>0</v>
      </c>
      <c r="J584" s="50">
        <v>2.9</v>
      </c>
      <c r="K584" s="51">
        <f t="shared" si="144"/>
        <v>83632.42</v>
      </c>
      <c r="L584" s="52"/>
      <c r="M584" s="49">
        <f t="shared" si="145"/>
        <v>28838767</v>
      </c>
      <c r="N584" s="53">
        <v>0</v>
      </c>
      <c r="O584" s="47">
        <f t="shared" si="146"/>
        <v>0</v>
      </c>
      <c r="P584" s="47">
        <v>-309537</v>
      </c>
      <c r="Q584" s="53">
        <v>0</v>
      </c>
      <c r="R584" s="47">
        <f t="shared" si="151"/>
        <v>0</v>
      </c>
      <c r="S584" s="47">
        <v>0</v>
      </c>
      <c r="T584" s="47">
        <f t="shared" si="152"/>
        <v>0</v>
      </c>
      <c r="U584" s="47">
        <v>0</v>
      </c>
      <c r="V584" s="54">
        <f t="shared" si="153"/>
        <v>0</v>
      </c>
      <c r="W584" s="52"/>
      <c r="X584" s="49">
        <f t="shared" si="147"/>
        <v>28838767</v>
      </c>
      <c r="Y584" s="55">
        <v>249612.5</v>
      </c>
      <c r="Z584" s="56">
        <f t="shared" si="148"/>
        <v>28589154.5</v>
      </c>
      <c r="AA584" s="53">
        <v>0</v>
      </c>
      <c r="AB584" s="49">
        <f t="shared" si="149"/>
        <v>0</v>
      </c>
      <c r="AC584" s="49">
        <v>-309537</v>
      </c>
      <c r="AD584" s="189">
        <v>0</v>
      </c>
      <c r="AE584" s="49">
        <f t="shared" si="154"/>
        <v>0</v>
      </c>
      <c r="AF584" s="47">
        <v>0</v>
      </c>
      <c r="AG584" s="47">
        <f t="shared" si="155"/>
        <v>0</v>
      </c>
      <c r="AH584" s="49">
        <v>0</v>
      </c>
      <c r="AI584" s="54">
        <f t="shared" si="156"/>
        <v>0</v>
      </c>
      <c r="AJ584" s="57"/>
      <c r="AK584" s="58">
        <f t="shared" si="157"/>
        <v>83632.42</v>
      </c>
      <c r="AL584" s="59" t="s">
        <v>1679</v>
      </c>
      <c r="AM584" s="56">
        <f t="shared" si="158"/>
        <v>83632.42</v>
      </c>
      <c r="AN584" s="56">
        <f t="shared" si="159"/>
        <v>0</v>
      </c>
    </row>
    <row r="585" spans="1:40" ht="51" x14ac:dyDescent="0.2">
      <c r="A585" s="45" t="s">
        <v>1561</v>
      </c>
      <c r="B585" s="44" t="s">
        <v>428</v>
      </c>
      <c r="C585" s="46" t="s">
        <v>6</v>
      </c>
      <c r="D585" s="205" t="s">
        <v>1562</v>
      </c>
      <c r="E585" s="48">
        <v>171950</v>
      </c>
      <c r="F585" s="50">
        <v>0</v>
      </c>
      <c r="G585" s="50">
        <v>5.2</v>
      </c>
      <c r="H585" s="50">
        <f t="shared" si="150"/>
        <v>5.2</v>
      </c>
      <c r="I585" s="50">
        <v>1.8</v>
      </c>
      <c r="J585" s="50">
        <v>7</v>
      </c>
      <c r="K585" s="51">
        <f t="shared" si="144"/>
        <v>894.14</v>
      </c>
      <c r="L585" s="52"/>
      <c r="M585" s="49">
        <f t="shared" si="145"/>
        <v>171950</v>
      </c>
      <c r="N585" s="53">
        <v>0</v>
      </c>
      <c r="O585" s="47">
        <f t="shared" si="146"/>
        <v>0</v>
      </c>
      <c r="P585" s="47">
        <v>30300</v>
      </c>
      <c r="Q585" s="53">
        <v>0</v>
      </c>
      <c r="R585" s="47">
        <f t="shared" si="151"/>
        <v>0</v>
      </c>
      <c r="S585" s="47">
        <v>0</v>
      </c>
      <c r="T585" s="47">
        <f t="shared" si="152"/>
        <v>0</v>
      </c>
      <c r="U585" s="47">
        <v>0</v>
      </c>
      <c r="V585" s="54">
        <f t="shared" si="153"/>
        <v>0</v>
      </c>
      <c r="W585" s="52"/>
      <c r="X585" s="49">
        <f t="shared" si="147"/>
        <v>171950</v>
      </c>
      <c r="Y585" s="55">
        <v>468800</v>
      </c>
      <c r="Z585" s="56">
        <f t="shared" si="148"/>
        <v>-296850</v>
      </c>
      <c r="AA585" s="53">
        <v>0</v>
      </c>
      <c r="AB585" s="49">
        <f t="shared" si="149"/>
        <v>0</v>
      </c>
      <c r="AC585" s="49">
        <v>30300</v>
      </c>
      <c r="AD585" s="189">
        <v>0</v>
      </c>
      <c r="AE585" s="49">
        <f t="shared" si="154"/>
        <v>0</v>
      </c>
      <c r="AF585" s="47">
        <v>0</v>
      </c>
      <c r="AG585" s="47">
        <f t="shared" si="155"/>
        <v>0</v>
      </c>
      <c r="AH585" s="49">
        <v>0</v>
      </c>
      <c r="AI585" s="54">
        <f t="shared" si="156"/>
        <v>0</v>
      </c>
      <c r="AJ585" s="57"/>
      <c r="AK585" s="58">
        <f t="shared" si="157"/>
        <v>894.14</v>
      </c>
      <c r="AL585" s="59" t="s">
        <v>1680</v>
      </c>
      <c r="AM585" s="56">
        <f t="shared" si="158"/>
        <v>0</v>
      </c>
      <c r="AN585" s="56">
        <f t="shared" si="159"/>
        <v>894.14</v>
      </c>
    </row>
    <row r="586" spans="1:40" ht="25.5" x14ac:dyDescent="0.2">
      <c r="A586" s="45" t="s">
        <v>1563</v>
      </c>
      <c r="B586" s="44" t="s">
        <v>455</v>
      </c>
      <c r="C586" s="46" t="s">
        <v>6</v>
      </c>
      <c r="D586" s="205" t="s">
        <v>1564</v>
      </c>
      <c r="E586" s="48">
        <v>2716350</v>
      </c>
      <c r="F586" s="50">
        <v>3.5</v>
      </c>
      <c r="G586" s="50">
        <v>0</v>
      </c>
      <c r="H586" s="50">
        <f t="shared" si="150"/>
        <v>3.5</v>
      </c>
      <c r="I586" s="50">
        <v>0</v>
      </c>
      <c r="J586" s="50">
        <v>3.5</v>
      </c>
      <c r="K586" s="51">
        <f t="shared" si="144"/>
        <v>9507.23</v>
      </c>
      <c r="L586" s="52"/>
      <c r="M586" s="49">
        <f t="shared" si="145"/>
        <v>2716350</v>
      </c>
      <c r="N586" s="53">
        <v>0</v>
      </c>
      <c r="O586" s="47">
        <f t="shared" si="146"/>
        <v>0</v>
      </c>
      <c r="P586" s="47">
        <v>736200</v>
      </c>
      <c r="Q586" s="53">
        <v>0</v>
      </c>
      <c r="R586" s="47">
        <f t="shared" si="151"/>
        <v>0</v>
      </c>
      <c r="S586" s="47">
        <v>0</v>
      </c>
      <c r="T586" s="47">
        <f t="shared" si="152"/>
        <v>0</v>
      </c>
      <c r="U586" s="47">
        <v>0</v>
      </c>
      <c r="V586" s="54">
        <f t="shared" si="153"/>
        <v>0</v>
      </c>
      <c r="W586" s="52"/>
      <c r="X586" s="49">
        <f t="shared" si="147"/>
        <v>2716350</v>
      </c>
      <c r="Y586" s="55">
        <v>0</v>
      </c>
      <c r="Z586" s="56">
        <f t="shared" si="148"/>
        <v>2716350</v>
      </c>
      <c r="AA586" s="53">
        <v>0</v>
      </c>
      <c r="AB586" s="49">
        <f t="shared" si="149"/>
        <v>0</v>
      </c>
      <c r="AC586" s="49">
        <v>736200</v>
      </c>
      <c r="AD586" s="189">
        <v>0</v>
      </c>
      <c r="AE586" s="49">
        <f t="shared" si="154"/>
        <v>0</v>
      </c>
      <c r="AF586" s="47">
        <v>0</v>
      </c>
      <c r="AG586" s="47">
        <f t="shared" si="155"/>
        <v>0</v>
      </c>
      <c r="AH586" s="49">
        <v>0</v>
      </c>
      <c r="AI586" s="54">
        <f t="shared" si="156"/>
        <v>0</v>
      </c>
      <c r="AJ586" s="57"/>
      <c r="AK586" s="58">
        <f t="shared" si="157"/>
        <v>9507.23</v>
      </c>
      <c r="AL586" s="59" t="s">
        <v>1680</v>
      </c>
      <c r="AM586" s="56">
        <f t="shared" si="158"/>
        <v>0</v>
      </c>
      <c r="AN586" s="56">
        <f t="shared" si="159"/>
        <v>9507.23</v>
      </c>
    </row>
    <row r="587" spans="1:40" x14ac:dyDescent="0.2">
      <c r="A587" s="45" t="s">
        <v>1566</v>
      </c>
      <c r="B587" s="44" t="s">
        <v>1565</v>
      </c>
      <c r="C587" s="46" t="s">
        <v>6</v>
      </c>
      <c r="D587" s="205" t="s">
        <v>105</v>
      </c>
      <c r="E587" s="48">
        <v>0</v>
      </c>
      <c r="F587" s="50">
        <v>0</v>
      </c>
      <c r="G587" s="50">
        <v>0</v>
      </c>
      <c r="H587" s="50">
        <f t="shared" si="150"/>
        <v>0</v>
      </c>
      <c r="I587" s="50">
        <v>0</v>
      </c>
      <c r="J587" s="50">
        <v>0</v>
      </c>
      <c r="K587" s="51">
        <f t="shared" si="144"/>
        <v>0</v>
      </c>
      <c r="L587" s="52"/>
      <c r="M587" s="49">
        <f t="shared" si="145"/>
        <v>0</v>
      </c>
      <c r="N587" s="53">
        <v>0</v>
      </c>
      <c r="O587" s="47">
        <f t="shared" si="146"/>
        <v>0</v>
      </c>
      <c r="P587" s="47">
        <v>0</v>
      </c>
      <c r="Q587" s="53">
        <v>0</v>
      </c>
      <c r="R587" s="47">
        <f t="shared" si="151"/>
        <v>0</v>
      </c>
      <c r="S587" s="47">
        <v>0</v>
      </c>
      <c r="T587" s="47">
        <f t="shared" si="152"/>
        <v>0</v>
      </c>
      <c r="U587" s="47">
        <v>0</v>
      </c>
      <c r="V587" s="54">
        <f t="shared" si="153"/>
        <v>0</v>
      </c>
      <c r="W587" s="52"/>
      <c r="X587" s="49">
        <f t="shared" si="147"/>
        <v>0</v>
      </c>
      <c r="Y587" s="55">
        <v>0</v>
      </c>
      <c r="Z587" s="56">
        <f t="shared" si="148"/>
        <v>0</v>
      </c>
      <c r="AA587" s="53">
        <v>0</v>
      </c>
      <c r="AB587" s="49">
        <f t="shared" si="149"/>
        <v>0</v>
      </c>
      <c r="AC587" s="49">
        <v>0</v>
      </c>
      <c r="AD587" s="189">
        <v>0</v>
      </c>
      <c r="AE587" s="49">
        <f t="shared" si="154"/>
        <v>0</v>
      </c>
      <c r="AF587" s="47">
        <v>0</v>
      </c>
      <c r="AG587" s="47">
        <f t="shared" si="155"/>
        <v>0</v>
      </c>
      <c r="AH587" s="49">
        <v>0</v>
      </c>
      <c r="AI587" s="54">
        <f t="shared" si="156"/>
        <v>0</v>
      </c>
      <c r="AJ587" s="57"/>
      <c r="AK587" s="58">
        <f t="shared" si="157"/>
        <v>0</v>
      </c>
      <c r="AL587" s="59" t="s">
        <v>1573</v>
      </c>
      <c r="AM587" s="56">
        <f t="shared" si="158"/>
        <v>0</v>
      </c>
      <c r="AN587" s="56">
        <f t="shared" si="159"/>
        <v>0</v>
      </c>
    </row>
    <row r="588" spans="1:40" x14ac:dyDescent="0.2">
      <c r="A588" s="45" t="s">
        <v>1568</v>
      </c>
      <c r="B588" s="44" t="s">
        <v>1567</v>
      </c>
      <c r="C588" s="46" t="s">
        <v>6</v>
      </c>
      <c r="D588" s="205" t="s">
        <v>105</v>
      </c>
      <c r="E588" s="48">
        <v>0</v>
      </c>
      <c r="F588" s="50">
        <v>0</v>
      </c>
      <c r="G588" s="50">
        <v>0</v>
      </c>
      <c r="H588" s="50">
        <f t="shared" si="150"/>
        <v>0</v>
      </c>
      <c r="I588" s="50">
        <v>0</v>
      </c>
      <c r="J588" s="50">
        <v>0</v>
      </c>
      <c r="K588" s="51">
        <f t="shared" si="144"/>
        <v>0</v>
      </c>
      <c r="L588" s="52"/>
      <c r="M588" s="49">
        <f t="shared" si="145"/>
        <v>0</v>
      </c>
      <c r="N588" s="53">
        <v>0</v>
      </c>
      <c r="O588" s="47">
        <f t="shared" si="146"/>
        <v>0</v>
      </c>
      <c r="P588" s="47">
        <v>0</v>
      </c>
      <c r="Q588" s="53">
        <v>0</v>
      </c>
      <c r="R588" s="47">
        <f t="shared" si="151"/>
        <v>0</v>
      </c>
      <c r="S588" s="47">
        <v>0</v>
      </c>
      <c r="T588" s="47">
        <f t="shared" si="152"/>
        <v>0</v>
      </c>
      <c r="U588" s="47">
        <v>0</v>
      </c>
      <c r="V588" s="54">
        <f t="shared" si="153"/>
        <v>0</v>
      </c>
      <c r="W588" s="52"/>
      <c r="X588" s="49">
        <f t="shared" si="147"/>
        <v>0</v>
      </c>
      <c r="Y588" s="55">
        <v>0</v>
      </c>
      <c r="Z588" s="56">
        <f t="shared" si="148"/>
        <v>0</v>
      </c>
      <c r="AA588" s="53">
        <v>0</v>
      </c>
      <c r="AB588" s="49">
        <f t="shared" si="149"/>
        <v>0</v>
      </c>
      <c r="AC588" s="49">
        <v>0</v>
      </c>
      <c r="AD588" s="189">
        <v>0</v>
      </c>
      <c r="AE588" s="49">
        <f t="shared" si="154"/>
        <v>0</v>
      </c>
      <c r="AF588" s="47">
        <v>0</v>
      </c>
      <c r="AG588" s="47">
        <f t="shared" si="155"/>
        <v>0</v>
      </c>
      <c r="AH588" s="49">
        <v>0</v>
      </c>
      <c r="AI588" s="54">
        <f t="shared" si="156"/>
        <v>0</v>
      </c>
      <c r="AJ588" s="57"/>
      <c r="AK588" s="58">
        <f t="shared" si="157"/>
        <v>0</v>
      </c>
      <c r="AL588" s="59" t="s">
        <v>1573</v>
      </c>
      <c r="AM588" s="56">
        <f t="shared" si="158"/>
        <v>0</v>
      </c>
      <c r="AN588" s="56">
        <f t="shared" si="159"/>
        <v>0</v>
      </c>
    </row>
    <row r="589" spans="1:40" x14ac:dyDescent="0.2">
      <c r="A589" s="65" t="s">
        <v>1569</v>
      </c>
      <c r="B589" s="44"/>
      <c r="C589" s="66"/>
      <c r="D589" s="210"/>
      <c r="E589" s="67"/>
      <c r="F589" s="68"/>
      <c r="G589" s="68"/>
      <c r="H589" s="68"/>
      <c r="I589" s="68"/>
      <c r="J589" s="68"/>
      <c r="K589" s="67">
        <f t="shared" ref="K589:O589" si="160">SUM(K6:K588)</f>
        <v>29853305.410000019</v>
      </c>
      <c r="L589" s="67"/>
      <c r="M589" s="67"/>
      <c r="N589" s="68"/>
      <c r="O589" s="67">
        <f t="shared" si="160"/>
        <v>2512245.8699999992</v>
      </c>
      <c r="P589" s="67"/>
      <c r="Q589" s="67"/>
      <c r="R589" s="67">
        <f>SUM(R6:R588)</f>
        <v>-61133.659999999996</v>
      </c>
      <c r="S589" s="67">
        <f>SUM(S6:S588)</f>
        <v>2553771.0299999993</v>
      </c>
      <c r="T589" s="67">
        <f>SUM(T6:T588)</f>
        <v>-61133.659999999996</v>
      </c>
      <c r="U589" s="67">
        <f t="shared" ref="U589:AB589" si="161">SUM(U6:U588)</f>
        <v>15144.22</v>
      </c>
      <c r="V589" s="67">
        <f t="shared" si="161"/>
        <v>2623318.5599999996</v>
      </c>
      <c r="W589" s="67"/>
      <c r="X589" s="67"/>
      <c r="Y589" s="67"/>
      <c r="Z589" s="67"/>
      <c r="AA589" s="68"/>
      <c r="AB589" s="67">
        <f t="shared" si="161"/>
        <v>182289.04</v>
      </c>
      <c r="AC589" s="67"/>
      <c r="AD589" s="68"/>
      <c r="AE589" s="67">
        <f>SUM(AE6:AE588)</f>
        <v>-16994.02</v>
      </c>
      <c r="AF589" s="67">
        <f>SUM(AF6:AF588)</f>
        <v>144648.32000000001</v>
      </c>
      <c r="AG589" s="67">
        <f>SUM(AG6:AG588)</f>
        <v>-16994.02</v>
      </c>
      <c r="AH589" s="67">
        <f t="shared" ref="AH589:AN589" si="162">SUM(AH6:AH588)</f>
        <v>61.58</v>
      </c>
      <c r="AI589" s="67">
        <f t="shared" si="162"/>
        <v>194041.8</v>
      </c>
      <c r="AJ589" s="67"/>
      <c r="AK589" s="67">
        <f t="shared" si="162"/>
        <v>32670665.770000003</v>
      </c>
      <c r="AL589" s="67"/>
      <c r="AM589" s="67">
        <f t="shared" si="162"/>
        <v>26871874.500000007</v>
      </c>
      <c r="AN589" s="67">
        <f t="shared" si="162"/>
        <v>5798791.2700000005</v>
      </c>
    </row>
    <row r="590" spans="1:40" x14ac:dyDescent="0.2">
      <c r="A590" s="70"/>
      <c r="B590" s="69"/>
      <c r="D590" s="211"/>
    </row>
    <row r="591" spans="1:40" x14ac:dyDescent="0.2">
      <c r="D591" s="212"/>
    </row>
    <row r="592" spans="1:40" x14ac:dyDescent="0.2">
      <c r="A592" s="76"/>
      <c r="B592" s="75"/>
      <c r="C592" s="74"/>
      <c r="J592" s="17"/>
      <c r="K592" s="1"/>
      <c r="L592" s="71"/>
      <c r="M592" s="19"/>
      <c r="N592" s="1"/>
      <c r="R592" s="73"/>
      <c r="S592" s="17"/>
      <c r="T592" s="17"/>
      <c r="U592" s="17"/>
      <c r="V592" s="1"/>
      <c r="Z592" s="19"/>
      <c r="AA592" s="1"/>
      <c r="AF592" s="17"/>
      <c r="AG592" s="17"/>
      <c r="AH592" s="17"/>
      <c r="AI592" s="20"/>
      <c r="AJ592" s="17"/>
      <c r="AK592" s="3"/>
      <c r="AL592" s="1"/>
    </row>
    <row r="593" spans="1:38" x14ac:dyDescent="0.2">
      <c r="A593" s="78"/>
      <c r="B593" s="77"/>
      <c r="C593" s="74"/>
      <c r="J593" s="17"/>
      <c r="K593" s="1"/>
      <c r="L593" s="71"/>
      <c r="M593" s="19"/>
      <c r="N593" s="1"/>
      <c r="R593" s="73"/>
      <c r="S593" s="17"/>
      <c r="T593" s="17"/>
      <c r="U593" s="17"/>
      <c r="V593" s="1"/>
      <c r="Z593" s="19"/>
      <c r="AA593" s="1"/>
      <c r="AF593" s="17"/>
      <c r="AG593" s="17"/>
      <c r="AH593" s="17"/>
      <c r="AI593" s="20"/>
      <c r="AJ593" s="17"/>
      <c r="AK593" s="3"/>
      <c r="AL593" s="1"/>
    </row>
    <row r="594" spans="1:38" x14ac:dyDescent="0.2">
      <c r="A594" s="23"/>
      <c r="B594" s="17"/>
      <c r="C594" s="74"/>
      <c r="J594" s="17"/>
      <c r="K594" s="1"/>
      <c r="L594" s="71"/>
      <c r="M594" s="19"/>
      <c r="N594" s="1"/>
      <c r="R594" s="73"/>
      <c r="S594" s="17"/>
      <c r="T594" s="17"/>
      <c r="U594" s="17"/>
      <c r="V594" s="1"/>
      <c r="Z594" s="19"/>
      <c r="AA594" s="1"/>
      <c r="AF594" s="17"/>
      <c r="AG594" s="17"/>
      <c r="AH594" s="17"/>
      <c r="AI594" s="20"/>
      <c r="AJ594" s="17"/>
      <c r="AK594" s="3"/>
      <c r="AL594" s="1"/>
    </row>
    <row r="595" spans="1:38" x14ac:dyDescent="0.2">
      <c r="A595" s="76"/>
      <c r="B595" s="75"/>
      <c r="C595" s="109"/>
      <c r="J595" s="17"/>
      <c r="K595" s="1"/>
      <c r="L595" s="71"/>
      <c r="M595" s="19"/>
      <c r="N595" s="1"/>
      <c r="R595" s="73"/>
      <c r="S595" s="17"/>
      <c r="T595" s="17"/>
      <c r="U595" s="17"/>
      <c r="V595" s="1"/>
      <c r="Z595" s="19"/>
      <c r="AA595" s="1"/>
      <c r="AF595" s="17"/>
      <c r="AG595" s="17"/>
      <c r="AH595" s="17"/>
      <c r="AI595" s="20"/>
      <c r="AJ595" s="17"/>
      <c r="AK595" s="3"/>
      <c r="AL595" s="1"/>
    </row>
    <row r="596" spans="1:38" s="13" customFormat="1" x14ac:dyDescent="0.2">
      <c r="A596" s="78"/>
      <c r="B596" s="77"/>
      <c r="C596" s="151"/>
      <c r="D596" s="213"/>
      <c r="J596" s="79"/>
      <c r="M596" s="19"/>
      <c r="S596" s="79"/>
      <c r="T596" s="79"/>
      <c r="U596" s="79"/>
      <c r="Z596" s="19"/>
      <c r="AA596" s="80"/>
      <c r="AB596" s="80"/>
      <c r="AC596" s="80"/>
      <c r="AD596" s="80"/>
      <c r="AF596" s="79"/>
      <c r="AG596" s="79"/>
      <c r="AH596" s="79"/>
      <c r="AJ596" s="79"/>
      <c r="AK596" s="81"/>
    </row>
    <row r="597" spans="1:38" x14ac:dyDescent="0.2">
      <c r="A597" s="78"/>
      <c r="B597" s="77"/>
      <c r="C597" s="109"/>
      <c r="J597" s="17"/>
      <c r="K597" s="1"/>
      <c r="L597" s="71"/>
      <c r="M597" s="19"/>
      <c r="N597" s="1"/>
      <c r="R597" s="73"/>
      <c r="S597" s="17"/>
      <c r="T597" s="17"/>
      <c r="U597" s="17"/>
      <c r="V597" s="1"/>
      <c r="Z597" s="19"/>
      <c r="AA597" s="1"/>
      <c r="AF597" s="17"/>
      <c r="AG597" s="17"/>
      <c r="AH597" s="17"/>
      <c r="AI597" s="20"/>
      <c r="AJ597" s="17"/>
      <c r="AK597" s="3"/>
      <c r="AL597" s="1"/>
    </row>
    <row r="598" spans="1:38" x14ac:dyDescent="0.2">
      <c r="A598" s="78"/>
      <c r="B598" s="77"/>
      <c r="C598" s="109"/>
      <c r="J598" s="17"/>
      <c r="K598" s="1"/>
      <c r="L598" s="71"/>
      <c r="M598" s="19"/>
      <c r="N598" s="1"/>
      <c r="R598" s="73"/>
      <c r="S598" s="17"/>
      <c r="T598" s="17"/>
      <c r="U598" s="17"/>
      <c r="V598" s="1"/>
      <c r="Z598" s="19"/>
      <c r="AA598" s="1"/>
      <c r="AF598" s="17"/>
      <c r="AG598" s="17"/>
      <c r="AH598" s="17"/>
      <c r="AI598" s="20"/>
      <c r="AJ598" s="17"/>
      <c r="AK598" s="3"/>
      <c r="AL598" s="1"/>
    </row>
    <row r="599" spans="1:38" x14ac:dyDescent="0.2">
      <c r="A599" s="78"/>
      <c r="B599" s="77"/>
      <c r="C599" s="109"/>
      <c r="J599" s="17"/>
      <c r="K599" s="1"/>
      <c r="L599" s="71"/>
      <c r="M599" s="19"/>
      <c r="N599" s="1"/>
      <c r="R599" s="73"/>
      <c r="S599" s="17"/>
      <c r="T599" s="17"/>
      <c r="U599" s="17"/>
      <c r="V599" s="1"/>
      <c r="Z599" s="19"/>
      <c r="AA599" s="1"/>
      <c r="AF599" s="17"/>
      <c r="AG599" s="17"/>
      <c r="AH599" s="17"/>
      <c r="AI599" s="20"/>
      <c r="AJ599" s="17"/>
      <c r="AK599" s="3"/>
      <c r="AL599" s="1"/>
    </row>
    <row r="600" spans="1:38" x14ac:dyDescent="0.2">
      <c r="A600" s="78"/>
      <c r="B600" s="77"/>
      <c r="C600" s="109"/>
      <c r="J600" s="17"/>
      <c r="K600" s="1"/>
      <c r="L600" s="71"/>
      <c r="M600" s="19"/>
      <c r="N600" s="1"/>
      <c r="R600" s="73"/>
      <c r="S600" s="17"/>
      <c r="T600" s="17"/>
      <c r="U600" s="17"/>
      <c r="V600" s="1"/>
      <c r="Z600" s="19"/>
      <c r="AA600" s="1"/>
      <c r="AF600" s="17"/>
      <c r="AG600" s="17"/>
      <c r="AH600" s="17"/>
      <c r="AI600" s="20"/>
      <c r="AJ600" s="17"/>
      <c r="AK600" s="3"/>
      <c r="AL600" s="1"/>
    </row>
    <row r="601" spans="1:38" x14ac:dyDescent="0.2">
      <c r="A601" s="83"/>
      <c r="B601" s="82"/>
      <c r="C601" s="109"/>
      <c r="J601" s="17"/>
      <c r="K601" s="1"/>
      <c r="L601" s="71"/>
      <c r="M601" s="19"/>
      <c r="N601" s="1"/>
      <c r="R601" s="73"/>
      <c r="S601" s="17"/>
      <c r="T601" s="17"/>
      <c r="U601" s="17"/>
      <c r="V601" s="1"/>
      <c r="Z601" s="19"/>
      <c r="AA601" s="1"/>
      <c r="AF601" s="17"/>
      <c r="AG601" s="17"/>
      <c r="AH601" s="17"/>
      <c r="AI601" s="20"/>
      <c r="AJ601" s="17"/>
      <c r="AK601" s="3"/>
      <c r="AL601" s="1"/>
    </row>
    <row r="602" spans="1:38" x14ac:dyDescent="0.2">
      <c r="A602" s="85"/>
      <c r="B602" s="84"/>
      <c r="C602" s="109"/>
      <c r="J602" s="17"/>
      <c r="K602" s="1"/>
      <c r="L602" s="71"/>
      <c r="M602" s="19"/>
      <c r="N602" s="1"/>
      <c r="R602" s="73"/>
      <c r="S602" s="17"/>
      <c r="T602" s="17"/>
      <c r="U602" s="17"/>
      <c r="V602" s="1"/>
      <c r="Z602" s="19"/>
      <c r="AA602" s="1"/>
      <c r="AF602" s="17"/>
      <c r="AG602" s="17"/>
      <c r="AH602" s="17"/>
      <c r="AI602" s="20"/>
      <c r="AJ602" s="17"/>
      <c r="AK602" s="3"/>
      <c r="AL602" s="1"/>
    </row>
    <row r="603" spans="1:38" x14ac:dyDescent="0.2">
      <c r="A603" s="78"/>
      <c r="B603" s="77"/>
      <c r="C603" s="109"/>
      <c r="J603" s="17"/>
      <c r="K603" s="1"/>
      <c r="L603" s="71"/>
      <c r="M603" s="19"/>
      <c r="N603" s="1"/>
      <c r="R603" s="73"/>
      <c r="S603" s="17"/>
      <c r="T603" s="17"/>
      <c r="U603" s="17"/>
      <c r="V603" s="1"/>
      <c r="Z603" s="19"/>
      <c r="AA603" s="1"/>
      <c r="AF603" s="17"/>
      <c r="AG603" s="17"/>
      <c r="AH603" s="17"/>
      <c r="AI603" s="20"/>
      <c r="AJ603" s="17"/>
      <c r="AK603" s="3"/>
      <c r="AL603" s="1"/>
    </row>
    <row r="604" spans="1:38" x14ac:dyDescent="0.2">
      <c r="A604" s="83"/>
      <c r="B604" s="82"/>
      <c r="C604" s="109"/>
      <c r="J604" s="17"/>
      <c r="K604" s="1"/>
      <c r="L604" s="71"/>
      <c r="M604" s="19"/>
      <c r="N604" s="1"/>
      <c r="R604" s="73"/>
      <c r="S604" s="17"/>
      <c r="T604" s="17"/>
      <c r="U604" s="17"/>
      <c r="V604" s="1"/>
      <c r="Z604" s="19"/>
      <c r="AA604" s="1"/>
      <c r="AF604" s="17"/>
      <c r="AG604" s="17"/>
      <c r="AH604" s="17"/>
      <c r="AI604" s="20"/>
      <c r="AJ604" s="17"/>
      <c r="AK604" s="3"/>
      <c r="AL604" s="1"/>
    </row>
    <row r="605" spans="1:38" x14ac:dyDescent="0.2">
      <c r="A605" s="83"/>
      <c r="B605" s="82"/>
      <c r="C605" s="109"/>
      <c r="J605" s="17"/>
      <c r="K605" s="1"/>
      <c r="L605" s="71"/>
      <c r="M605" s="19"/>
      <c r="N605" s="1"/>
      <c r="R605" s="73"/>
      <c r="S605" s="17"/>
      <c r="T605" s="17"/>
      <c r="U605" s="17"/>
      <c r="V605" s="1"/>
      <c r="Z605" s="19"/>
      <c r="AA605" s="1"/>
      <c r="AF605" s="17"/>
      <c r="AG605" s="17"/>
      <c r="AH605" s="17"/>
      <c r="AI605" s="20"/>
      <c r="AJ605" s="17"/>
      <c r="AK605" s="3"/>
      <c r="AL605" s="1"/>
    </row>
    <row r="606" spans="1:38" x14ac:dyDescent="0.2">
      <c r="A606" s="23"/>
      <c r="B606" s="17"/>
      <c r="C606" s="109"/>
      <c r="J606" s="17"/>
      <c r="K606" s="1"/>
      <c r="L606" s="71"/>
      <c r="M606" s="19"/>
      <c r="N606" s="1"/>
      <c r="R606" s="73"/>
      <c r="S606" s="17"/>
      <c r="T606" s="17"/>
      <c r="U606" s="17"/>
      <c r="V606" s="1"/>
      <c r="Z606" s="19"/>
      <c r="AA606" s="1"/>
      <c r="AF606" s="17"/>
      <c r="AG606" s="17"/>
      <c r="AH606" s="17"/>
      <c r="AI606" s="20"/>
      <c r="AJ606" s="17"/>
      <c r="AK606" s="3"/>
      <c r="AL606" s="1"/>
    </row>
    <row r="607" spans="1:38" x14ac:dyDescent="0.2">
      <c r="A607" s="23"/>
      <c r="B607" s="17"/>
      <c r="C607" s="109"/>
      <c r="J607" s="17"/>
      <c r="K607" s="1"/>
      <c r="L607" s="71"/>
      <c r="M607" s="19"/>
      <c r="N607" s="1"/>
      <c r="R607" s="73"/>
      <c r="S607" s="17"/>
      <c r="T607" s="17"/>
      <c r="U607" s="17"/>
      <c r="V607" s="1"/>
      <c r="Z607" s="19"/>
      <c r="AA607" s="1"/>
      <c r="AF607" s="17"/>
      <c r="AG607" s="17"/>
      <c r="AH607" s="17"/>
      <c r="AI607" s="20"/>
      <c r="AJ607" s="17"/>
      <c r="AK607" s="3"/>
      <c r="AL607" s="1"/>
    </row>
    <row r="608" spans="1:38" x14ac:dyDescent="0.2">
      <c r="A608" s="23"/>
      <c r="B608" s="17"/>
      <c r="C608" s="109"/>
      <c r="J608" s="17"/>
      <c r="K608" s="1"/>
      <c r="L608" s="71"/>
      <c r="M608" s="19"/>
      <c r="N608" s="1"/>
      <c r="R608" s="73"/>
      <c r="S608" s="17"/>
      <c r="T608" s="17"/>
      <c r="U608" s="17"/>
      <c r="V608" s="1"/>
      <c r="Z608" s="19"/>
      <c r="AA608" s="1"/>
      <c r="AF608" s="17"/>
      <c r="AG608" s="17"/>
      <c r="AH608" s="17"/>
      <c r="AI608" s="20"/>
      <c r="AJ608" s="17"/>
      <c r="AK608" s="3"/>
      <c r="AL608" s="1"/>
    </row>
  </sheetData>
  <sheetProtection algorithmName="SHA-512" hashValue="eT9xgE2zok687e0a3fsfcm2qMtsoNCak1Lp1NrcVvxrh5JigYd4SROmQ+vr4cxsHOCPLdBMtzGYgAkHJs9kp5Q==" saltValue="bK4Yykq7z541pgiE8IaxlQ==" spinCount="100000" sheet="1" objects="1" scenarios="1" sort="0" autoFilter="0"/>
  <autoFilter ref="A5:AN589" xr:uid="{00000000-0009-0000-0000-000001000000}"/>
  <conditionalFormatting sqref="A367 Z7:Z497 Z499:Z588 A351 N6:O588 Z6:AE6 Y6:Y588 V589:AE589 AH589:AN589 V6:V588 AI6:AI588 AK6:AN588 AA7:AE588 C6:E589 A6:B350 A352:B366 A368:B589 F589:O589 F6:K588 P6:U589">
    <cfRule type="expression" dxfId="58" priority="46">
      <formula>MOD(ROW(),2)&lt;1</formula>
    </cfRule>
  </conditionalFormatting>
  <conditionalFormatting sqref="M401:M497 M6:M399 M499:M588">
    <cfRule type="expression" dxfId="57" priority="43">
      <formula>MOD(ROW(),2)&lt;1</formula>
    </cfRule>
  </conditionalFormatting>
  <conditionalFormatting sqref="M400">
    <cfRule type="expression" dxfId="56" priority="29">
      <formula>MOD(ROW(),2)&lt;1</formula>
    </cfRule>
  </conditionalFormatting>
  <conditionalFormatting sqref="X6:X497 X499:X588">
    <cfRule type="expression" dxfId="55" priority="28">
      <formula>MOD(ROW(),2)&lt;1</formula>
    </cfRule>
  </conditionalFormatting>
  <conditionalFormatting sqref="Z498">
    <cfRule type="expression" dxfId="54" priority="14">
      <formula>MOD(ROW(),2)&lt;1</formula>
    </cfRule>
  </conditionalFormatting>
  <conditionalFormatting sqref="M498">
    <cfRule type="expression" dxfId="53" priority="13">
      <formula>MOD(ROW(),2)&lt;1</formula>
    </cfRule>
  </conditionalFormatting>
  <conditionalFormatting sqref="X498">
    <cfRule type="expression" dxfId="52" priority="12">
      <formula>MOD(ROW(),2)&lt;1</formula>
    </cfRule>
  </conditionalFormatting>
  <conditionalFormatting sqref="AH6:AH588">
    <cfRule type="expression" dxfId="51" priority="4">
      <formula>MOD(ROW(),2)&lt;1</formula>
    </cfRule>
  </conditionalFormatting>
  <conditionalFormatting sqref="AF6:AG589">
    <cfRule type="expression" dxfId="50" priority="1">
      <formula>MOD(ROW(),2)&lt;1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66"/>
  <sheetViews>
    <sheetView zoomScaleNormal="100" workbookViewId="0">
      <pane xSplit="4" ySplit="5" topLeftCell="E6" activePane="bottomRight" state="frozen"/>
      <selection pane="topRight" activeCell="E1" sqref="E1"/>
      <selection pane="bottomLeft" activeCell="A3" sqref="A3"/>
      <selection pane="bottomRight"/>
    </sheetView>
  </sheetViews>
  <sheetFormatPr defaultRowHeight="12.75" x14ac:dyDescent="0.2"/>
  <cols>
    <col min="1" max="1" width="56.42578125" style="1" customWidth="1"/>
    <col min="2" max="2" width="11.7109375" style="1" customWidth="1"/>
    <col min="3" max="3" width="23.42578125" style="1" bestFit="1" customWidth="1"/>
    <col min="4" max="4" width="24" style="199" customWidth="1"/>
    <col min="5" max="16" width="19.7109375" style="1" customWidth="1"/>
    <col min="17" max="17" width="4.5703125" style="1" customWidth="1"/>
    <col min="18" max="27" width="19.7109375" style="1" customWidth="1"/>
    <col min="28" max="28" width="3.85546875" style="1" customWidth="1"/>
    <col min="29" max="38" width="19.7109375" style="1" customWidth="1"/>
    <col min="39" max="39" width="4.5703125" style="1" customWidth="1"/>
    <col min="40" max="40" width="19.7109375" style="1" customWidth="1"/>
    <col min="41" max="45" width="19.42578125" style="1" customWidth="1"/>
    <col min="46" max="47" width="19.7109375" style="1" customWidth="1"/>
    <col min="48" max="49" width="19.42578125" style="1" customWidth="1"/>
    <col min="50" max="50" width="4.42578125" style="1" customWidth="1"/>
    <col min="51" max="54" width="19.7109375" style="1" customWidth="1"/>
    <col min="55" max="16384" width="9.140625" style="1"/>
  </cols>
  <sheetData>
    <row r="1" spans="1:54" x14ac:dyDescent="0.2">
      <c r="A1" s="17" t="s">
        <v>1606</v>
      </c>
    </row>
    <row r="2" spans="1:54" x14ac:dyDescent="0.2">
      <c r="A2" s="142" t="s">
        <v>1700</v>
      </c>
      <c r="E2" s="104"/>
      <c r="F2" s="104"/>
      <c r="G2" s="168"/>
      <c r="I2" s="167"/>
      <c r="L2" s="167"/>
      <c r="M2" s="167"/>
      <c r="N2" s="167"/>
      <c r="P2" s="167"/>
      <c r="T2" s="167"/>
      <c r="W2" s="167"/>
      <c r="X2" s="167"/>
      <c r="Y2" s="167"/>
      <c r="AA2" s="167"/>
      <c r="AE2" s="167"/>
      <c r="AF2" s="167"/>
      <c r="AG2" s="167"/>
      <c r="AH2" s="167"/>
      <c r="AI2" s="167"/>
      <c r="AJ2" s="167"/>
      <c r="AL2" s="167"/>
      <c r="AN2" s="168"/>
      <c r="AP2" s="167"/>
      <c r="AQ2" s="167"/>
      <c r="AR2" s="167"/>
      <c r="AS2" s="167"/>
      <c r="AT2" s="167"/>
      <c r="AU2" s="167"/>
      <c r="AW2" s="167"/>
      <c r="AY2" s="167"/>
    </row>
    <row r="3" spans="1:54" s="60" customFormat="1" ht="15" customHeight="1" x14ac:dyDescent="0.2">
      <c r="B3" s="148"/>
      <c r="D3" s="214"/>
      <c r="E3" s="188"/>
      <c r="F3" s="149"/>
      <c r="G3" s="233" t="s">
        <v>1705</v>
      </c>
      <c r="H3" s="233"/>
      <c r="I3" s="233"/>
      <c r="J3" s="233"/>
      <c r="K3" s="233"/>
      <c r="L3" s="233"/>
      <c r="M3" s="233"/>
      <c r="N3" s="233"/>
      <c r="O3" s="233"/>
      <c r="P3" s="233"/>
      <c r="Q3" s="110"/>
      <c r="R3" s="234" t="s">
        <v>1706</v>
      </c>
      <c r="S3" s="234"/>
      <c r="T3" s="234"/>
      <c r="U3" s="234"/>
      <c r="V3" s="234"/>
      <c r="W3" s="234"/>
      <c r="X3" s="234"/>
      <c r="Y3" s="234"/>
      <c r="Z3" s="234"/>
      <c r="AA3" s="234"/>
      <c r="AB3" s="111"/>
      <c r="AC3" s="235" t="s">
        <v>1709</v>
      </c>
      <c r="AD3" s="235"/>
      <c r="AE3" s="235"/>
      <c r="AF3" s="235"/>
      <c r="AG3" s="235"/>
      <c r="AH3" s="235"/>
      <c r="AI3" s="235"/>
      <c r="AJ3" s="235"/>
      <c r="AK3" s="235"/>
      <c r="AL3" s="235"/>
      <c r="AM3" s="110"/>
      <c r="AN3" s="236" t="s">
        <v>1710</v>
      </c>
      <c r="AO3" s="236"/>
      <c r="AP3" s="236"/>
      <c r="AQ3" s="236"/>
      <c r="AR3" s="236"/>
      <c r="AS3" s="236"/>
      <c r="AT3" s="236"/>
      <c r="AU3" s="236"/>
      <c r="AV3" s="236"/>
      <c r="AW3" s="236"/>
      <c r="AX3" s="112"/>
      <c r="AY3" s="237"/>
      <c r="AZ3" s="237"/>
      <c r="BA3" s="237"/>
      <c r="BB3" s="237"/>
    </row>
    <row r="4" spans="1:54" x14ac:dyDescent="0.2"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Y4" s="188"/>
      <c r="AZ4" s="188"/>
      <c r="BA4" s="188"/>
      <c r="BB4" s="188"/>
    </row>
    <row r="5" spans="1:54" s="150" customFormat="1" ht="114.75" x14ac:dyDescent="0.25">
      <c r="A5" s="114" t="s">
        <v>2</v>
      </c>
      <c r="B5" s="113" t="s">
        <v>1</v>
      </c>
      <c r="C5" s="114" t="s">
        <v>3</v>
      </c>
      <c r="D5" s="114" t="s">
        <v>0</v>
      </c>
      <c r="E5" s="115" t="s">
        <v>1693</v>
      </c>
      <c r="F5" s="116" t="s">
        <v>1698</v>
      </c>
      <c r="G5" s="116" t="s">
        <v>1609</v>
      </c>
      <c r="H5" s="117" t="s">
        <v>1664</v>
      </c>
      <c r="I5" s="118" t="s">
        <v>1665</v>
      </c>
      <c r="J5" s="29" t="s">
        <v>1701</v>
      </c>
      <c r="K5" s="117" t="s">
        <v>1648</v>
      </c>
      <c r="L5" s="118" t="s">
        <v>1649</v>
      </c>
      <c r="M5" s="190" t="s">
        <v>1704</v>
      </c>
      <c r="N5" s="36" t="s">
        <v>1674</v>
      </c>
      <c r="O5" s="118" t="s">
        <v>1615</v>
      </c>
      <c r="P5" s="10" t="s">
        <v>1626</v>
      </c>
      <c r="Q5" s="117"/>
      <c r="R5" s="116" t="s">
        <v>1609</v>
      </c>
      <c r="S5" s="117" t="s">
        <v>1636</v>
      </c>
      <c r="T5" s="119" t="s">
        <v>1666</v>
      </c>
      <c r="U5" s="29" t="s">
        <v>1701</v>
      </c>
      <c r="V5" s="117" t="s">
        <v>1650</v>
      </c>
      <c r="W5" s="119" t="s">
        <v>1651</v>
      </c>
      <c r="X5" s="190" t="s">
        <v>1707</v>
      </c>
      <c r="Y5" s="36" t="s">
        <v>1675</v>
      </c>
      <c r="Z5" s="118" t="s">
        <v>1635</v>
      </c>
      <c r="AA5" s="11" t="s">
        <v>1627</v>
      </c>
      <c r="AB5" s="120"/>
      <c r="AC5" s="116" t="s">
        <v>1609</v>
      </c>
      <c r="AD5" s="117" t="s">
        <v>1634</v>
      </c>
      <c r="AE5" s="118" t="s">
        <v>1667</v>
      </c>
      <c r="AF5" s="29" t="s">
        <v>1701</v>
      </c>
      <c r="AG5" s="117" t="s">
        <v>1652</v>
      </c>
      <c r="AH5" s="118" t="s">
        <v>1653</v>
      </c>
      <c r="AI5" s="190" t="s">
        <v>1708</v>
      </c>
      <c r="AJ5" s="36" t="s">
        <v>1676</v>
      </c>
      <c r="AK5" s="118" t="s">
        <v>1632</v>
      </c>
      <c r="AL5" s="12" t="s">
        <v>1628</v>
      </c>
      <c r="AM5" s="117"/>
      <c r="AN5" s="116" t="s">
        <v>1677</v>
      </c>
      <c r="AO5" s="117" t="s">
        <v>1631</v>
      </c>
      <c r="AP5" s="118" t="s">
        <v>1668</v>
      </c>
      <c r="AQ5" s="29" t="s">
        <v>1701</v>
      </c>
      <c r="AR5" s="117" t="s">
        <v>1654</v>
      </c>
      <c r="AS5" s="118" t="s">
        <v>1655</v>
      </c>
      <c r="AT5" s="190" t="s">
        <v>1717</v>
      </c>
      <c r="AU5" s="36" t="s">
        <v>1718</v>
      </c>
      <c r="AV5" s="118" t="s">
        <v>1633</v>
      </c>
      <c r="AW5" s="7" t="s">
        <v>1629</v>
      </c>
      <c r="AX5" s="121"/>
      <c r="AY5" s="41" t="s">
        <v>1630</v>
      </c>
      <c r="AZ5" s="122" t="s">
        <v>684</v>
      </c>
      <c r="BA5" s="123" t="s">
        <v>1607</v>
      </c>
      <c r="BB5" s="123" t="s">
        <v>1588</v>
      </c>
    </row>
    <row r="6" spans="1:54" ht="25.5" x14ac:dyDescent="0.2">
      <c r="A6" s="125" t="s">
        <v>687</v>
      </c>
      <c r="B6" s="124" t="s">
        <v>28</v>
      </c>
      <c r="C6" s="125" t="s">
        <v>29</v>
      </c>
      <c r="D6" s="207" t="s">
        <v>688</v>
      </c>
      <c r="E6" s="127">
        <v>66658639</v>
      </c>
      <c r="F6" s="127">
        <v>1002391.5</v>
      </c>
      <c r="G6" s="127">
        <f>E6-F6</f>
        <v>65656247.5</v>
      </c>
      <c r="H6" s="128">
        <v>0.1157</v>
      </c>
      <c r="I6" s="129">
        <f>ROUND(G6*H6/1000,2)</f>
        <v>7596.43</v>
      </c>
      <c r="J6" s="129">
        <v>-10545583</v>
      </c>
      <c r="K6" s="128">
        <v>0.1157</v>
      </c>
      <c r="L6" s="129">
        <f>ROUND(J6*K6/1000,2)</f>
        <v>-1220.1199999999999</v>
      </c>
      <c r="M6" s="129">
        <v>6986.6</v>
      </c>
      <c r="N6" s="47">
        <f>IF(-L6&gt;0,MAX(L6,-M6),L6)</f>
        <v>-1220.1199999999999</v>
      </c>
      <c r="O6" s="129">
        <v>0</v>
      </c>
      <c r="P6" s="130">
        <f>MAX(ROUND(I6+N6-O6,2),0)</f>
        <v>6376.31</v>
      </c>
      <c r="Q6" s="129"/>
      <c r="R6" s="129">
        <f t="shared" ref="R6:R37" si="0">G6</f>
        <v>65656247.5</v>
      </c>
      <c r="S6" s="128">
        <v>2.5297000000000001</v>
      </c>
      <c r="T6" s="131">
        <f>ROUND(R6*S6/1000,2)</f>
        <v>166090.60999999999</v>
      </c>
      <c r="U6" s="131">
        <f t="shared" ref="U6:U37" si="1">J6</f>
        <v>-10545583</v>
      </c>
      <c r="V6" s="128">
        <v>2.5297000000000001</v>
      </c>
      <c r="W6" s="131">
        <f>ROUND(U6*V6/1000,2)</f>
        <v>-26677.16</v>
      </c>
      <c r="X6" s="129">
        <v>152757.10999999999</v>
      </c>
      <c r="Y6" s="47">
        <f>IF(-W6&gt;0,MAX(W6,-X6),W6)</f>
        <v>-26677.16</v>
      </c>
      <c r="Z6" s="129">
        <v>0</v>
      </c>
      <c r="AA6" s="130">
        <f>MAX(ROUND(T6+Y6-Z6,2),0)</f>
        <v>139413.45000000001</v>
      </c>
      <c r="AB6" s="129"/>
      <c r="AC6" s="129">
        <f t="shared" ref="AC6:AC37" si="2">G6</f>
        <v>65656247.5</v>
      </c>
      <c r="AD6" s="128">
        <v>1.4762999999999999</v>
      </c>
      <c r="AE6" s="129">
        <f>ROUND(AC6*AD6/1000,2)</f>
        <v>96928.320000000007</v>
      </c>
      <c r="AF6" s="129">
        <f t="shared" ref="AF6:AF37" si="3">J6</f>
        <v>-10545583</v>
      </c>
      <c r="AG6" s="128">
        <v>1.4762999999999999</v>
      </c>
      <c r="AH6" s="129">
        <f>ROUND(AF6*AG6/1000,2)</f>
        <v>-15568.44</v>
      </c>
      <c r="AI6" s="129">
        <v>89147.06</v>
      </c>
      <c r="AJ6" s="47">
        <f>IF(-AH6&gt;0,MAX(AH6,-AI6),AH6)</f>
        <v>-15568.44</v>
      </c>
      <c r="AK6" s="129">
        <v>0</v>
      </c>
      <c r="AL6" s="130">
        <f>MAX(ROUND(AE6+AJ6-AK6,2),0)</f>
        <v>81359.88</v>
      </c>
      <c r="AM6" s="129"/>
      <c r="AN6" s="127">
        <f>E6</f>
        <v>66658639</v>
      </c>
      <c r="AO6" s="128">
        <v>0</v>
      </c>
      <c r="AP6" s="129">
        <f>ROUND((AN6*AO6)/1000,2)</f>
        <v>0</v>
      </c>
      <c r="AQ6" s="129">
        <v>-10545583</v>
      </c>
      <c r="AR6" s="128">
        <v>0</v>
      </c>
      <c r="AS6" s="129">
        <f>ROUND((AQ6*AR6)/1000,2)</f>
        <v>0</v>
      </c>
      <c r="AT6" s="129">
        <v>0</v>
      </c>
      <c r="AU6" s="47">
        <f>IF(-AS6&gt;0,MAX(AS6,-AT6),AS6)</f>
        <v>0</v>
      </c>
      <c r="AV6" s="129">
        <v>0</v>
      </c>
      <c r="AW6" s="130">
        <f>MAX(ROUND(AP6+AU6-AV6,2),0)</f>
        <v>0</v>
      </c>
      <c r="AX6" s="130"/>
      <c r="AY6" s="132">
        <f>P6+AA6+AL6+AW6</f>
        <v>227149.64</v>
      </c>
      <c r="AZ6" s="133" t="s">
        <v>1680</v>
      </c>
      <c r="BA6" s="134">
        <f>IF(AZ6="Summer",AY6,0)</f>
        <v>0</v>
      </c>
      <c r="BB6" s="134">
        <f>IF(AZ6="Winter",AY6,0)</f>
        <v>227149.64</v>
      </c>
    </row>
    <row r="7" spans="1:54" ht="25.5" x14ac:dyDescent="0.2">
      <c r="A7" s="125" t="s">
        <v>689</v>
      </c>
      <c r="B7" s="124" t="s">
        <v>44</v>
      </c>
      <c r="C7" s="125" t="s">
        <v>29</v>
      </c>
      <c r="D7" s="207" t="s">
        <v>690</v>
      </c>
      <c r="E7" s="127">
        <v>33559723</v>
      </c>
      <c r="F7" s="127">
        <v>497075</v>
      </c>
      <c r="G7" s="127">
        <f t="shared" ref="G7:G37" si="4">E7-F7</f>
        <v>33062648</v>
      </c>
      <c r="H7" s="128">
        <v>0.21390000000000001</v>
      </c>
      <c r="I7" s="129">
        <f t="shared" ref="I7:I37" si="5">ROUND(G7*H7/1000,2)</f>
        <v>7072.1</v>
      </c>
      <c r="J7" s="129">
        <v>-13195944</v>
      </c>
      <c r="K7" s="128">
        <v>0.21390000000000001</v>
      </c>
      <c r="L7" s="129">
        <f t="shared" ref="L7:L63" si="6">ROUND(J7*K7/1000,2)</f>
        <v>-2822.61</v>
      </c>
      <c r="M7" s="129">
        <v>6869.17</v>
      </c>
      <c r="N7" s="47">
        <f t="shared" ref="N7:N64" si="7">IF(-L7&gt;0,MAX(L7,-M7),L7)</f>
        <v>-2822.61</v>
      </c>
      <c r="O7" s="129">
        <v>0</v>
      </c>
      <c r="P7" s="130">
        <f t="shared" ref="P7:P64" si="8">MAX(ROUND(I7+N7-O7,2),0)</f>
        <v>4249.49</v>
      </c>
      <c r="Q7" s="129"/>
      <c r="R7" s="129">
        <f t="shared" si="0"/>
        <v>33062648</v>
      </c>
      <c r="S7" s="128">
        <v>1.9742999999999999</v>
      </c>
      <c r="T7" s="131">
        <f t="shared" ref="T7:T37" si="9">ROUND(R7*S7/1000,2)</f>
        <v>65275.59</v>
      </c>
      <c r="U7" s="131">
        <f t="shared" si="1"/>
        <v>-13195944</v>
      </c>
      <c r="V7" s="128">
        <v>1.9742999999999999</v>
      </c>
      <c r="W7" s="131">
        <f t="shared" ref="W7:W37" si="10">ROUND(U7*V7/1000,2)</f>
        <v>-26052.75</v>
      </c>
      <c r="X7" s="129">
        <v>63402.559999999998</v>
      </c>
      <c r="Y7" s="47">
        <f t="shared" ref="Y7:Y64" si="11">IF(-W7&gt;0,MAX(W7,-X7),W7)</f>
        <v>-26052.75</v>
      </c>
      <c r="Z7" s="129">
        <v>0</v>
      </c>
      <c r="AA7" s="130">
        <f t="shared" ref="AA7:AA64" si="12">MAX(ROUND(T7+Y7-Z7,2),0)</f>
        <v>39222.839999999997</v>
      </c>
      <c r="AB7" s="129"/>
      <c r="AC7" s="129">
        <f t="shared" si="2"/>
        <v>33062648</v>
      </c>
      <c r="AD7" s="128">
        <v>0</v>
      </c>
      <c r="AE7" s="129">
        <f t="shared" ref="AE7:AE64" si="13">ROUND(AC7*AD7/1000,2)</f>
        <v>0</v>
      </c>
      <c r="AF7" s="129">
        <f t="shared" si="3"/>
        <v>-13195944</v>
      </c>
      <c r="AG7" s="128">
        <v>0</v>
      </c>
      <c r="AH7" s="129">
        <f t="shared" ref="AH7:AH37" si="14">ROUND(AF7*AG7/1000,2)</f>
        <v>0</v>
      </c>
      <c r="AI7" s="129">
        <v>0</v>
      </c>
      <c r="AJ7" s="47">
        <f t="shared" ref="AJ7:AJ64" si="15">IF(-AH7&gt;0,MAX(AH7,-AI7),AH7)</f>
        <v>0</v>
      </c>
      <c r="AK7" s="129">
        <v>0</v>
      </c>
      <c r="AL7" s="130">
        <f t="shared" ref="AL7:AL64" si="16">MAX(ROUND(AE7+AJ7-AK7,2),0)</f>
        <v>0</v>
      </c>
      <c r="AM7" s="129"/>
      <c r="AN7" s="127">
        <f t="shared" ref="AN7:AN64" si="17">E7</f>
        <v>33559723</v>
      </c>
      <c r="AO7" s="128">
        <v>0</v>
      </c>
      <c r="AP7" s="129">
        <f t="shared" ref="AP7:AP37" si="18">ROUND((AN7*AO7)/1000,2)</f>
        <v>0</v>
      </c>
      <c r="AQ7" s="129">
        <v>-13195944</v>
      </c>
      <c r="AR7" s="128">
        <v>0</v>
      </c>
      <c r="AS7" s="129">
        <f t="shared" ref="AS7:AS37" si="19">ROUND((AQ7*AR7)/1000,2)</f>
        <v>0</v>
      </c>
      <c r="AT7" s="129">
        <v>0</v>
      </c>
      <c r="AU7" s="47">
        <f t="shared" ref="AU7:AU64" si="20">IF(-AS7&gt;0,MAX(AS7,-AT7),AS7)</f>
        <v>0</v>
      </c>
      <c r="AV7" s="129">
        <v>0</v>
      </c>
      <c r="AW7" s="130">
        <f t="shared" ref="AW7:AW64" si="21">MAX(ROUND(AP7+AU7-AV7,2),0)</f>
        <v>0</v>
      </c>
      <c r="AX7" s="130"/>
      <c r="AY7" s="132">
        <f t="shared" ref="AY7:AY64" si="22">P7+AA7+AL7+AW7</f>
        <v>43472.329999999994</v>
      </c>
      <c r="AZ7" s="133" t="s">
        <v>1679</v>
      </c>
      <c r="BA7" s="134">
        <f t="shared" ref="BA7:BA64" si="23">IF(AZ7="Summer",AY7,0)</f>
        <v>43472.329999999994</v>
      </c>
      <c r="BB7" s="134">
        <f t="shared" ref="BB7:BB64" si="24">IF(AZ7="Winter",AY7,0)</f>
        <v>0</v>
      </c>
    </row>
    <row r="8" spans="1:54" x14ac:dyDescent="0.2">
      <c r="A8" s="125" t="s">
        <v>691</v>
      </c>
      <c r="B8" s="124" t="s">
        <v>79</v>
      </c>
      <c r="C8" s="125" t="s">
        <v>29</v>
      </c>
      <c r="D8" s="207" t="s">
        <v>692</v>
      </c>
      <c r="E8" s="127">
        <v>7622577</v>
      </c>
      <c r="F8" s="127">
        <v>0</v>
      </c>
      <c r="G8" s="127">
        <f t="shared" si="4"/>
        <v>7622577</v>
      </c>
      <c r="H8" s="128">
        <v>0.1193</v>
      </c>
      <c r="I8" s="129">
        <f t="shared" si="5"/>
        <v>909.37</v>
      </c>
      <c r="J8" s="129">
        <v>2197300</v>
      </c>
      <c r="K8" s="128">
        <v>0.1196</v>
      </c>
      <c r="L8" s="129">
        <f t="shared" si="6"/>
        <v>262.8</v>
      </c>
      <c r="M8" s="129">
        <v>660.87</v>
      </c>
      <c r="N8" s="47">
        <f t="shared" si="7"/>
        <v>262.8</v>
      </c>
      <c r="O8" s="129">
        <v>0</v>
      </c>
      <c r="P8" s="130">
        <f t="shared" si="8"/>
        <v>1172.17</v>
      </c>
      <c r="Q8" s="129"/>
      <c r="R8" s="129">
        <f t="shared" si="0"/>
        <v>7622577</v>
      </c>
      <c r="S8" s="128">
        <v>1.8244</v>
      </c>
      <c r="T8" s="131">
        <f t="shared" si="9"/>
        <v>13906.63</v>
      </c>
      <c r="U8" s="131">
        <f t="shared" si="1"/>
        <v>2197300</v>
      </c>
      <c r="V8" s="128">
        <v>1.8285999999999998</v>
      </c>
      <c r="W8" s="131">
        <f t="shared" si="10"/>
        <v>4017.98</v>
      </c>
      <c r="X8" s="129">
        <v>10104.25</v>
      </c>
      <c r="Y8" s="47">
        <f t="shared" si="11"/>
        <v>4017.98</v>
      </c>
      <c r="Z8" s="129">
        <v>0</v>
      </c>
      <c r="AA8" s="130">
        <f t="shared" si="12"/>
        <v>17924.61</v>
      </c>
      <c r="AB8" s="129"/>
      <c r="AC8" s="129">
        <f t="shared" si="2"/>
        <v>7622577</v>
      </c>
      <c r="AD8" s="128">
        <v>0</v>
      </c>
      <c r="AE8" s="129">
        <f t="shared" si="13"/>
        <v>0</v>
      </c>
      <c r="AF8" s="129">
        <f t="shared" si="3"/>
        <v>2197300</v>
      </c>
      <c r="AG8" s="128">
        <v>0</v>
      </c>
      <c r="AH8" s="129">
        <f t="shared" si="14"/>
        <v>0</v>
      </c>
      <c r="AI8" s="129">
        <v>0</v>
      </c>
      <c r="AJ8" s="47">
        <f t="shared" si="15"/>
        <v>0</v>
      </c>
      <c r="AK8" s="129">
        <v>0</v>
      </c>
      <c r="AL8" s="130">
        <f t="shared" si="16"/>
        <v>0</v>
      </c>
      <c r="AM8" s="129"/>
      <c r="AN8" s="127">
        <f t="shared" si="17"/>
        <v>7622577</v>
      </c>
      <c r="AO8" s="128">
        <v>0</v>
      </c>
      <c r="AP8" s="129">
        <f t="shared" si="18"/>
        <v>0</v>
      </c>
      <c r="AQ8" s="129">
        <v>2197300</v>
      </c>
      <c r="AR8" s="128">
        <v>0</v>
      </c>
      <c r="AS8" s="129">
        <f t="shared" si="19"/>
        <v>0</v>
      </c>
      <c r="AT8" s="129">
        <v>0</v>
      </c>
      <c r="AU8" s="47">
        <f t="shared" si="20"/>
        <v>0</v>
      </c>
      <c r="AV8" s="129">
        <v>0</v>
      </c>
      <c r="AW8" s="130">
        <f t="shared" si="21"/>
        <v>0</v>
      </c>
      <c r="AX8" s="130"/>
      <c r="AY8" s="132">
        <f t="shared" si="22"/>
        <v>19096.78</v>
      </c>
      <c r="AZ8" s="133" t="s">
        <v>1680</v>
      </c>
      <c r="BA8" s="134">
        <f t="shared" si="23"/>
        <v>0</v>
      </c>
      <c r="BB8" s="134">
        <f t="shared" si="24"/>
        <v>19096.78</v>
      </c>
    </row>
    <row r="9" spans="1:54" ht="25.5" x14ac:dyDescent="0.2">
      <c r="A9" s="125" t="s">
        <v>693</v>
      </c>
      <c r="B9" s="124" t="s">
        <v>85</v>
      </c>
      <c r="C9" s="125" t="s">
        <v>29</v>
      </c>
      <c r="D9" s="207" t="s">
        <v>694</v>
      </c>
      <c r="E9" s="127">
        <v>91895303</v>
      </c>
      <c r="F9" s="127">
        <v>1998600</v>
      </c>
      <c r="G9" s="127">
        <f t="shared" si="4"/>
        <v>89896703</v>
      </c>
      <c r="H9" s="128">
        <v>0.18909999999999999</v>
      </c>
      <c r="I9" s="129">
        <f t="shared" si="5"/>
        <v>16999.47</v>
      </c>
      <c r="J9" s="129">
        <v>-883706.5</v>
      </c>
      <c r="K9" s="128">
        <v>0.18909999999999999</v>
      </c>
      <c r="L9" s="129">
        <f t="shared" si="6"/>
        <v>-167.11</v>
      </c>
      <c r="M9" s="129">
        <v>11653.66</v>
      </c>
      <c r="N9" s="47">
        <f t="shared" si="7"/>
        <v>-167.11</v>
      </c>
      <c r="O9" s="129">
        <v>0</v>
      </c>
      <c r="P9" s="130">
        <f t="shared" si="8"/>
        <v>16832.36</v>
      </c>
      <c r="Q9" s="129"/>
      <c r="R9" s="129">
        <f t="shared" si="0"/>
        <v>89896703</v>
      </c>
      <c r="S9" s="128">
        <v>2.8403</v>
      </c>
      <c r="T9" s="131">
        <f t="shared" si="9"/>
        <v>255333.61</v>
      </c>
      <c r="U9" s="131">
        <f t="shared" si="1"/>
        <v>-883706.5</v>
      </c>
      <c r="V9" s="128">
        <v>2.8403</v>
      </c>
      <c r="W9" s="131">
        <f t="shared" si="10"/>
        <v>-2509.9899999999998</v>
      </c>
      <c r="X9" s="129">
        <v>175039.08</v>
      </c>
      <c r="Y9" s="47">
        <f t="shared" si="11"/>
        <v>-2509.9899999999998</v>
      </c>
      <c r="Z9" s="129">
        <v>0</v>
      </c>
      <c r="AA9" s="130">
        <f t="shared" si="12"/>
        <v>252823.62</v>
      </c>
      <c r="AB9" s="129"/>
      <c r="AC9" s="129">
        <f t="shared" si="2"/>
        <v>89896703</v>
      </c>
      <c r="AD9" s="128">
        <v>1.8938999999999999</v>
      </c>
      <c r="AE9" s="129">
        <f t="shared" si="13"/>
        <v>170255.37</v>
      </c>
      <c r="AF9" s="129">
        <f t="shared" si="3"/>
        <v>-883706.5</v>
      </c>
      <c r="AG9" s="128">
        <v>1.8938999999999999</v>
      </c>
      <c r="AH9" s="129">
        <f t="shared" si="14"/>
        <v>-1673.65</v>
      </c>
      <c r="AI9" s="129">
        <v>116715.31</v>
      </c>
      <c r="AJ9" s="47">
        <f t="shared" si="15"/>
        <v>-1673.65</v>
      </c>
      <c r="AK9" s="129">
        <v>0</v>
      </c>
      <c r="AL9" s="130">
        <f t="shared" si="16"/>
        <v>168581.72</v>
      </c>
      <c r="AM9" s="129"/>
      <c r="AN9" s="127">
        <f t="shared" si="17"/>
        <v>91895303</v>
      </c>
      <c r="AO9" s="128">
        <v>0</v>
      </c>
      <c r="AP9" s="129">
        <f t="shared" si="18"/>
        <v>0</v>
      </c>
      <c r="AQ9" s="129">
        <v>-883706.5</v>
      </c>
      <c r="AR9" s="128">
        <v>0</v>
      </c>
      <c r="AS9" s="129">
        <f t="shared" si="19"/>
        <v>0</v>
      </c>
      <c r="AT9" s="129">
        <v>0</v>
      </c>
      <c r="AU9" s="47">
        <f t="shared" si="20"/>
        <v>0</v>
      </c>
      <c r="AV9" s="129">
        <v>0</v>
      </c>
      <c r="AW9" s="130">
        <f t="shared" si="21"/>
        <v>0</v>
      </c>
      <c r="AX9" s="130"/>
      <c r="AY9" s="132">
        <f t="shared" si="22"/>
        <v>438237.69999999995</v>
      </c>
      <c r="AZ9" s="133" t="s">
        <v>1679</v>
      </c>
      <c r="BA9" s="134">
        <f t="shared" si="23"/>
        <v>438237.69999999995</v>
      </c>
      <c r="BB9" s="134">
        <f t="shared" si="24"/>
        <v>0</v>
      </c>
    </row>
    <row r="10" spans="1:54" x14ac:dyDescent="0.2">
      <c r="A10" s="125" t="s">
        <v>695</v>
      </c>
      <c r="B10" s="124" t="s">
        <v>108</v>
      </c>
      <c r="C10" s="125" t="s">
        <v>29</v>
      </c>
      <c r="D10" s="207" t="s">
        <v>696</v>
      </c>
      <c r="E10" s="127">
        <v>58499423.5</v>
      </c>
      <c r="F10" s="127">
        <v>10962275.75</v>
      </c>
      <c r="G10" s="127">
        <f t="shared" si="4"/>
        <v>47537147.75</v>
      </c>
      <c r="H10" s="128">
        <v>0.17449999999999999</v>
      </c>
      <c r="I10" s="129">
        <f t="shared" si="5"/>
        <v>8295.23</v>
      </c>
      <c r="J10" s="129">
        <v>2553625</v>
      </c>
      <c r="K10" s="128">
        <v>0.17449999999999999</v>
      </c>
      <c r="L10" s="129">
        <f t="shared" si="6"/>
        <v>445.61</v>
      </c>
      <c r="M10" s="129">
        <v>8962.7099999999991</v>
      </c>
      <c r="N10" s="47">
        <f t="shared" si="7"/>
        <v>445.61</v>
      </c>
      <c r="O10" s="129">
        <v>0</v>
      </c>
      <c r="P10" s="130">
        <f t="shared" si="8"/>
        <v>8740.84</v>
      </c>
      <c r="Q10" s="129"/>
      <c r="R10" s="129">
        <f t="shared" si="0"/>
        <v>47537147.75</v>
      </c>
      <c r="S10" s="128">
        <v>2.1953999999999998</v>
      </c>
      <c r="T10" s="131">
        <f t="shared" si="9"/>
        <v>104363.05</v>
      </c>
      <c r="U10" s="131">
        <f t="shared" si="1"/>
        <v>2553625</v>
      </c>
      <c r="V10" s="128">
        <v>2.1953999999999998</v>
      </c>
      <c r="W10" s="131">
        <f t="shared" si="10"/>
        <v>5606.23</v>
      </c>
      <c r="X10" s="129">
        <v>112760.62</v>
      </c>
      <c r="Y10" s="47">
        <f t="shared" si="11"/>
        <v>5606.23</v>
      </c>
      <c r="Z10" s="129">
        <v>0</v>
      </c>
      <c r="AA10" s="130">
        <f t="shared" si="12"/>
        <v>109969.28</v>
      </c>
      <c r="AB10" s="129"/>
      <c r="AC10" s="129">
        <f t="shared" si="2"/>
        <v>47537147.75</v>
      </c>
      <c r="AD10" s="128">
        <v>0</v>
      </c>
      <c r="AE10" s="129">
        <f t="shared" si="13"/>
        <v>0</v>
      </c>
      <c r="AF10" s="129">
        <f t="shared" si="3"/>
        <v>2553625</v>
      </c>
      <c r="AG10" s="128">
        <v>0</v>
      </c>
      <c r="AH10" s="129">
        <f t="shared" si="14"/>
        <v>0</v>
      </c>
      <c r="AI10" s="129">
        <v>0</v>
      </c>
      <c r="AJ10" s="47">
        <f t="shared" si="15"/>
        <v>0</v>
      </c>
      <c r="AK10" s="129">
        <v>0</v>
      </c>
      <c r="AL10" s="130">
        <f t="shared" si="16"/>
        <v>0</v>
      </c>
      <c r="AM10" s="129"/>
      <c r="AN10" s="127">
        <f t="shared" si="17"/>
        <v>58499423.5</v>
      </c>
      <c r="AO10" s="128">
        <v>0</v>
      </c>
      <c r="AP10" s="129">
        <f t="shared" si="18"/>
        <v>0</v>
      </c>
      <c r="AQ10" s="129">
        <v>2553625</v>
      </c>
      <c r="AR10" s="128">
        <v>0</v>
      </c>
      <c r="AS10" s="129">
        <f t="shared" si="19"/>
        <v>0</v>
      </c>
      <c r="AT10" s="129">
        <v>0</v>
      </c>
      <c r="AU10" s="47">
        <f t="shared" si="20"/>
        <v>0</v>
      </c>
      <c r="AV10" s="129">
        <v>0</v>
      </c>
      <c r="AW10" s="130">
        <f t="shared" si="21"/>
        <v>0</v>
      </c>
      <c r="AX10" s="130"/>
      <c r="AY10" s="132">
        <f t="shared" si="22"/>
        <v>118710.12</v>
      </c>
      <c r="AZ10" s="133" t="s">
        <v>1680</v>
      </c>
      <c r="BA10" s="134">
        <f t="shared" si="23"/>
        <v>0</v>
      </c>
      <c r="BB10" s="134">
        <f t="shared" si="24"/>
        <v>118710.12</v>
      </c>
    </row>
    <row r="11" spans="1:54" ht="25.5" x14ac:dyDescent="0.2">
      <c r="A11" s="125" t="s">
        <v>697</v>
      </c>
      <c r="B11" s="124" t="s">
        <v>126</v>
      </c>
      <c r="C11" s="125" t="s">
        <v>29</v>
      </c>
      <c r="D11" s="207" t="s">
        <v>698</v>
      </c>
      <c r="E11" s="127">
        <v>43849673</v>
      </c>
      <c r="F11" s="127">
        <v>226899</v>
      </c>
      <c r="G11" s="127">
        <f t="shared" si="4"/>
        <v>43622774</v>
      </c>
      <c r="H11" s="128">
        <v>0.1716</v>
      </c>
      <c r="I11" s="129">
        <f t="shared" si="5"/>
        <v>7485.67</v>
      </c>
      <c r="J11" s="129">
        <v>-4774297</v>
      </c>
      <c r="K11" s="128">
        <v>0.1716</v>
      </c>
      <c r="L11" s="129">
        <f t="shared" si="6"/>
        <v>-819.27</v>
      </c>
      <c r="M11" s="129">
        <v>5682.09</v>
      </c>
      <c r="N11" s="47">
        <f t="shared" si="7"/>
        <v>-819.27</v>
      </c>
      <c r="O11" s="129">
        <v>0</v>
      </c>
      <c r="P11" s="130">
        <f t="shared" si="8"/>
        <v>6666.4</v>
      </c>
      <c r="Q11" s="129"/>
      <c r="R11" s="129">
        <f t="shared" si="0"/>
        <v>43622774</v>
      </c>
      <c r="S11" s="128">
        <v>3.8239999999999998</v>
      </c>
      <c r="T11" s="131">
        <f t="shared" si="9"/>
        <v>166813.49</v>
      </c>
      <c r="U11" s="131">
        <f t="shared" si="1"/>
        <v>-4774297</v>
      </c>
      <c r="V11" s="128">
        <v>3.8239999999999998</v>
      </c>
      <c r="W11" s="131">
        <f t="shared" si="10"/>
        <v>-18256.91</v>
      </c>
      <c r="X11" s="129">
        <v>126621.96</v>
      </c>
      <c r="Y11" s="47">
        <f t="shared" si="11"/>
        <v>-18256.91</v>
      </c>
      <c r="Z11" s="129">
        <v>0</v>
      </c>
      <c r="AA11" s="130">
        <f t="shared" si="12"/>
        <v>148556.57999999999</v>
      </c>
      <c r="AB11" s="129"/>
      <c r="AC11" s="129">
        <f t="shared" si="2"/>
        <v>43622774</v>
      </c>
      <c r="AD11" s="128">
        <v>4.2104999999999997</v>
      </c>
      <c r="AE11" s="129">
        <f t="shared" si="13"/>
        <v>183673.69</v>
      </c>
      <c r="AF11" s="129">
        <f t="shared" si="3"/>
        <v>-4774297</v>
      </c>
      <c r="AG11" s="128">
        <v>4.2104999999999997</v>
      </c>
      <c r="AH11" s="129">
        <f t="shared" si="14"/>
        <v>-20102.18</v>
      </c>
      <c r="AI11" s="129">
        <v>139419.91</v>
      </c>
      <c r="AJ11" s="47">
        <f t="shared" si="15"/>
        <v>-20102.18</v>
      </c>
      <c r="AK11" s="129">
        <v>0</v>
      </c>
      <c r="AL11" s="130">
        <f t="shared" si="16"/>
        <v>163571.51</v>
      </c>
      <c r="AM11" s="129"/>
      <c r="AN11" s="127">
        <f t="shared" si="17"/>
        <v>43849673</v>
      </c>
      <c r="AO11" s="128">
        <v>0</v>
      </c>
      <c r="AP11" s="129">
        <f t="shared" si="18"/>
        <v>0</v>
      </c>
      <c r="AQ11" s="129">
        <v>-4774297</v>
      </c>
      <c r="AR11" s="128">
        <v>0</v>
      </c>
      <c r="AS11" s="129">
        <f t="shared" si="19"/>
        <v>0</v>
      </c>
      <c r="AT11" s="129">
        <v>0</v>
      </c>
      <c r="AU11" s="47">
        <f t="shared" si="20"/>
        <v>0</v>
      </c>
      <c r="AV11" s="129">
        <v>0</v>
      </c>
      <c r="AW11" s="130">
        <f t="shared" si="21"/>
        <v>0</v>
      </c>
      <c r="AX11" s="130"/>
      <c r="AY11" s="132">
        <f t="shared" si="22"/>
        <v>318794.49</v>
      </c>
      <c r="AZ11" s="133" t="s">
        <v>1680</v>
      </c>
      <c r="BA11" s="134">
        <f t="shared" si="23"/>
        <v>0</v>
      </c>
      <c r="BB11" s="134">
        <f t="shared" si="24"/>
        <v>318794.49</v>
      </c>
    </row>
    <row r="12" spans="1:54" ht="38.25" x14ac:dyDescent="0.2">
      <c r="A12" s="125" t="s">
        <v>699</v>
      </c>
      <c r="B12" s="124" t="s">
        <v>158</v>
      </c>
      <c r="C12" s="125" t="s">
        <v>29</v>
      </c>
      <c r="D12" s="207" t="s">
        <v>700</v>
      </c>
      <c r="E12" s="127">
        <v>276667429.5</v>
      </c>
      <c r="F12" s="127">
        <v>34124177.5</v>
      </c>
      <c r="G12" s="127">
        <f t="shared" si="4"/>
        <v>242543252</v>
      </c>
      <c r="H12" s="128">
        <v>0.25190000000000001</v>
      </c>
      <c r="I12" s="129">
        <f t="shared" si="5"/>
        <v>61096.65</v>
      </c>
      <c r="J12" s="129">
        <v>603485</v>
      </c>
      <c r="K12" s="128">
        <v>0.25190000000000001</v>
      </c>
      <c r="L12" s="129">
        <f t="shared" si="6"/>
        <v>152.02000000000001</v>
      </c>
      <c r="M12" s="129">
        <v>52235.020000000004</v>
      </c>
      <c r="N12" s="47">
        <f t="shared" si="7"/>
        <v>152.02000000000001</v>
      </c>
      <c r="O12" s="129">
        <v>10164.93</v>
      </c>
      <c r="P12" s="130">
        <f t="shared" si="8"/>
        <v>51083.74</v>
      </c>
      <c r="Q12" s="129"/>
      <c r="R12" s="129">
        <f t="shared" si="0"/>
        <v>242543252</v>
      </c>
      <c r="S12" s="128">
        <v>4.5</v>
      </c>
      <c r="T12" s="131">
        <f t="shared" si="9"/>
        <v>1091444.6299999999</v>
      </c>
      <c r="U12" s="131">
        <f t="shared" si="1"/>
        <v>603485</v>
      </c>
      <c r="V12" s="128">
        <v>4.5</v>
      </c>
      <c r="W12" s="131">
        <f t="shared" si="10"/>
        <v>2715.68</v>
      </c>
      <c r="X12" s="129">
        <v>933138.69</v>
      </c>
      <c r="Y12" s="47">
        <f t="shared" si="11"/>
        <v>2715.68</v>
      </c>
      <c r="Z12" s="129">
        <v>181588.64</v>
      </c>
      <c r="AA12" s="130">
        <f t="shared" si="12"/>
        <v>912571.67</v>
      </c>
      <c r="AB12" s="129"/>
      <c r="AC12" s="129">
        <f t="shared" si="2"/>
        <v>242543252</v>
      </c>
      <c r="AD12" s="128">
        <v>1.4538</v>
      </c>
      <c r="AE12" s="129">
        <f t="shared" si="13"/>
        <v>352609.38</v>
      </c>
      <c r="AF12" s="129">
        <f t="shared" si="3"/>
        <v>603485</v>
      </c>
      <c r="AG12" s="128">
        <v>1.4538</v>
      </c>
      <c r="AH12" s="129">
        <f t="shared" si="14"/>
        <v>877.35</v>
      </c>
      <c r="AI12" s="129">
        <v>301466</v>
      </c>
      <c r="AJ12" s="47">
        <f t="shared" si="15"/>
        <v>877.35</v>
      </c>
      <c r="AK12" s="129">
        <v>58665.24</v>
      </c>
      <c r="AL12" s="130">
        <f t="shared" si="16"/>
        <v>294821.49</v>
      </c>
      <c r="AM12" s="129"/>
      <c r="AN12" s="127">
        <f t="shared" si="17"/>
        <v>276667429.5</v>
      </c>
      <c r="AO12" s="128">
        <v>0</v>
      </c>
      <c r="AP12" s="129">
        <f t="shared" si="18"/>
        <v>0</v>
      </c>
      <c r="AQ12" s="129">
        <v>603485</v>
      </c>
      <c r="AR12" s="128">
        <v>0</v>
      </c>
      <c r="AS12" s="129">
        <f t="shared" si="19"/>
        <v>0</v>
      </c>
      <c r="AT12" s="129">
        <v>0</v>
      </c>
      <c r="AU12" s="47">
        <f t="shared" si="20"/>
        <v>0</v>
      </c>
      <c r="AV12" s="129">
        <v>0</v>
      </c>
      <c r="AW12" s="130">
        <f t="shared" si="21"/>
        <v>0</v>
      </c>
      <c r="AX12" s="130"/>
      <c r="AY12" s="132">
        <f t="shared" si="22"/>
        <v>1258476.8999999999</v>
      </c>
      <c r="AZ12" s="133" t="s">
        <v>1680</v>
      </c>
      <c r="BA12" s="134">
        <f t="shared" si="23"/>
        <v>0</v>
      </c>
      <c r="BB12" s="134">
        <f t="shared" si="24"/>
        <v>1258476.8999999999</v>
      </c>
    </row>
    <row r="13" spans="1:54" ht="25.5" x14ac:dyDescent="0.2">
      <c r="A13" s="125" t="s">
        <v>701</v>
      </c>
      <c r="B13" s="124" t="s">
        <v>409</v>
      </c>
      <c r="C13" s="125" t="s">
        <v>29</v>
      </c>
      <c r="D13" s="207" t="s">
        <v>702</v>
      </c>
      <c r="E13" s="127">
        <v>15402667</v>
      </c>
      <c r="F13" s="127">
        <v>19400</v>
      </c>
      <c r="G13" s="127">
        <f t="shared" si="4"/>
        <v>15383267</v>
      </c>
      <c r="H13" s="128">
        <v>0.2026</v>
      </c>
      <c r="I13" s="129">
        <f t="shared" si="5"/>
        <v>3116.65</v>
      </c>
      <c r="J13" s="129">
        <v>217684</v>
      </c>
      <c r="K13" s="128">
        <v>0.2026</v>
      </c>
      <c r="L13" s="129">
        <f t="shared" si="6"/>
        <v>44.1</v>
      </c>
      <c r="M13" s="129">
        <v>2983.13</v>
      </c>
      <c r="N13" s="47">
        <f t="shared" si="7"/>
        <v>44.1</v>
      </c>
      <c r="O13" s="129">
        <v>0</v>
      </c>
      <c r="P13" s="130">
        <f t="shared" si="8"/>
        <v>3160.75</v>
      </c>
      <c r="Q13" s="129"/>
      <c r="R13" s="129">
        <f t="shared" si="0"/>
        <v>15383267</v>
      </c>
      <c r="S13" s="128">
        <v>2.0291000000000001</v>
      </c>
      <c r="T13" s="131">
        <f t="shared" si="9"/>
        <v>31214.19</v>
      </c>
      <c r="U13" s="131">
        <f t="shared" si="1"/>
        <v>217684</v>
      </c>
      <c r="V13" s="128">
        <v>2.0291000000000001</v>
      </c>
      <c r="W13" s="131">
        <f t="shared" si="10"/>
        <v>441.7</v>
      </c>
      <c r="X13" s="129">
        <v>29876.95</v>
      </c>
      <c r="Y13" s="47">
        <f t="shared" si="11"/>
        <v>441.7</v>
      </c>
      <c r="Z13" s="129">
        <v>0</v>
      </c>
      <c r="AA13" s="130">
        <f t="shared" si="12"/>
        <v>31655.89</v>
      </c>
      <c r="AB13" s="129"/>
      <c r="AC13" s="129">
        <f t="shared" si="2"/>
        <v>15383267</v>
      </c>
      <c r="AD13" s="128">
        <v>0</v>
      </c>
      <c r="AE13" s="129">
        <f t="shared" si="13"/>
        <v>0</v>
      </c>
      <c r="AF13" s="129">
        <f t="shared" si="3"/>
        <v>217684</v>
      </c>
      <c r="AG13" s="128">
        <v>0</v>
      </c>
      <c r="AH13" s="129">
        <f t="shared" si="14"/>
        <v>0</v>
      </c>
      <c r="AI13" s="129">
        <v>0</v>
      </c>
      <c r="AJ13" s="47">
        <f t="shared" si="15"/>
        <v>0</v>
      </c>
      <c r="AK13" s="129">
        <v>0</v>
      </c>
      <c r="AL13" s="130">
        <f t="shared" si="16"/>
        <v>0</v>
      </c>
      <c r="AM13" s="129"/>
      <c r="AN13" s="127">
        <f t="shared" si="17"/>
        <v>15402667</v>
      </c>
      <c r="AO13" s="128">
        <v>0</v>
      </c>
      <c r="AP13" s="129">
        <f t="shared" si="18"/>
        <v>0</v>
      </c>
      <c r="AQ13" s="129">
        <v>217684</v>
      </c>
      <c r="AR13" s="128">
        <v>0</v>
      </c>
      <c r="AS13" s="129">
        <f t="shared" si="19"/>
        <v>0</v>
      </c>
      <c r="AT13" s="129">
        <v>0</v>
      </c>
      <c r="AU13" s="47">
        <f t="shared" si="20"/>
        <v>0</v>
      </c>
      <c r="AV13" s="129">
        <v>0</v>
      </c>
      <c r="AW13" s="130">
        <f t="shared" si="21"/>
        <v>0</v>
      </c>
      <c r="AX13" s="130"/>
      <c r="AY13" s="132">
        <f t="shared" si="22"/>
        <v>34816.639999999999</v>
      </c>
      <c r="AZ13" s="133" t="s">
        <v>1680</v>
      </c>
      <c r="BA13" s="134">
        <f t="shared" si="23"/>
        <v>0</v>
      </c>
      <c r="BB13" s="134">
        <f t="shared" si="24"/>
        <v>34816.639999999999</v>
      </c>
    </row>
    <row r="14" spans="1:54" ht="25.5" x14ac:dyDescent="0.2">
      <c r="A14" s="125" t="s">
        <v>703</v>
      </c>
      <c r="B14" s="124" t="s">
        <v>178</v>
      </c>
      <c r="C14" s="125" t="s">
        <v>29</v>
      </c>
      <c r="D14" s="207" t="s">
        <v>704</v>
      </c>
      <c r="E14" s="127">
        <v>58501980</v>
      </c>
      <c r="F14" s="127">
        <v>0</v>
      </c>
      <c r="G14" s="127">
        <f t="shared" si="4"/>
        <v>58501980</v>
      </c>
      <c r="H14" s="128">
        <v>0.1996</v>
      </c>
      <c r="I14" s="129">
        <f t="shared" si="5"/>
        <v>11677</v>
      </c>
      <c r="J14" s="129">
        <v>135814</v>
      </c>
      <c r="K14" s="128">
        <v>0.2</v>
      </c>
      <c r="L14" s="129">
        <f t="shared" si="6"/>
        <v>27.16</v>
      </c>
      <c r="M14" s="129">
        <v>10485.68</v>
      </c>
      <c r="N14" s="47">
        <f t="shared" si="7"/>
        <v>27.16</v>
      </c>
      <c r="O14" s="129">
        <v>0</v>
      </c>
      <c r="P14" s="130">
        <f t="shared" si="8"/>
        <v>11704.16</v>
      </c>
      <c r="Q14" s="129"/>
      <c r="R14" s="129">
        <f t="shared" si="0"/>
        <v>58501980</v>
      </c>
      <c r="S14" s="128">
        <v>1.8301000000000001</v>
      </c>
      <c r="T14" s="131">
        <f t="shared" si="9"/>
        <v>107064.47</v>
      </c>
      <c r="U14" s="131">
        <f t="shared" si="1"/>
        <v>135814</v>
      </c>
      <c r="V14" s="128">
        <v>1.8312999999999999</v>
      </c>
      <c r="W14" s="131">
        <f t="shared" si="10"/>
        <v>248.72</v>
      </c>
      <c r="X14" s="129">
        <v>96012.1</v>
      </c>
      <c r="Y14" s="47">
        <f t="shared" si="11"/>
        <v>248.72</v>
      </c>
      <c r="Z14" s="129">
        <v>0</v>
      </c>
      <c r="AA14" s="130">
        <f t="shared" si="12"/>
        <v>107313.19</v>
      </c>
      <c r="AB14" s="129"/>
      <c r="AC14" s="129">
        <f t="shared" si="2"/>
        <v>58501980</v>
      </c>
      <c r="AD14" s="128">
        <v>0.74870000000000003</v>
      </c>
      <c r="AE14" s="129">
        <f t="shared" si="13"/>
        <v>43800.43</v>
      </c>
      <c r="AF14" s="129">
        <f t="shared" si="3"/>
        <v>135814</v>
      </c>
      <c r="AG14" s="128">
        <v>0.75</v>
      </c>
      <c r="AH14" s="129">
        <f t="shared" si="14"/>
        <v>101.86</v>
      </c>
      <c r="AI14" s="129">
        <v>39321.29</v>
      </c>
      <c r="AJ14" s="47">
        <f t="shared" si="15"/>
        <v>101.86</v>
      </c>
      <c r="AK14" s="129">
        <v>0</v>
      </c>
      <c r="AL14" s="130">
        <f t="shared" si="16"/>
        <v>43902.29</v>
      </c>
      <c r="AM14" s="129"/>
      <c r="AN14" s="127">
        <f t="shared" si="17"/>
        <v>58501980</v>
      </c>
      <c r="AO14" s="128">
        <v>0</v>
      </c>
      <c r="AP14" s="129">
        <f t="shared" si="18"/>
        <v>0</v>
      </c>
      <c r="AQ14" s="129">
        <v>135814</v>
      </c>
      <c r="AR14" s="128">
        <v>0</v>
      </c>
      <c r="AS14" s="129">
        <f t="shared" si="19"/>
        <v>0</v>
      </c>
      <c r="AT14" s="129">
        <v>0</v>
      </c>
      <c r="AU14" s="47">
        <f t="shared" si="20"/>
        <v>0</v>
      </c>
      <c r="AV14" s="129">
        <v>0</v>
      </c>
      <c r="AW14" s="130">
        <f t="shared" si="21"/>
        <v>0</v>
      </c>
      <c r="AX14" s="130"/>
      <c r="AY14" s="132">
        <f t="shared" si="22"/>
        <v>162919.64000000001</v>
      </c>
      <c r="AZ14" s="133" t="s">
        <v>1680</v>
      </c>
      <c r="BA14" s="134">
        <f t="shared" si="23"/>
        <v>0</v>
      </c>
      <c r="BB14" s="134">
        <f t="shared" si="24"/>
        <v>162919.64000000001</v>
      </c>
    </row>
    <row r="15" spans="1:54" ht="51" x14ac:dyDescent="0.2">
      <c r="A15" s="125" t="s">
        <v>705</v>
      </c>
      <c r="B15" s="124" t="s">
        <v>183</v>
      </c>
      <c r="C15" s="125" t="s">
        <v>29</v>
      </c>
      <c r="D15" s="207" t="s">
        <v>706</v>
      </c>
      <c r="E15" s="127">
        <v>30547387</v>
      </c>
      <c r="F15" s="127">
        <v>11212.5</v>
      </c>
      <c r="G15" s="127">
        <f t="shared" si="4"/>
        <v>30536174.5</v>
      </c>
      <c r="H15" s="128">
        <v>0.25969999999999999</v>
      </c>
      <c r="I15" s="129">
        <f t="shared" si="5"/>
        <v>7930.24</v>
      </c>
      <c r="J15" s="129">
        <v>-1643225</v>
      </c>
      <c r="K15" s="128">
        <v>0.25969999999999999</v>
      </c>
      <c r="L15" s="129">
        <f t="shared" si="6"/>
        <v>-426.75</v>
      </c>
      <c r="M15" s="129">
        <v>7550.2100000000009</v>
      </c>
      <c r="N15" s="47">
        <f t="shared" si="7"/>
        <v>-426.75</v>
      </c>
      <c r="O15" s="129">
        <v>0</v>
      </c>
      <c r="P15" s="130">
        <f t="shared" si="8"/>
        <v>7503.49</v>
      </c>
      <c r="Q15" s="129"/>
      <c r="R15" s="129">
        <f t="shared" si="0"/>
        <v>30536174.5</v>
      </c>
      <c r="S15" s="128">
        <v>1.4876</v>
      </c>
      <c r="T15" s="131">
        <f t="shared" si="9"/>
        <v>45425.61</v>
      </c>
      <c r="U15" s="131">
        <f t="shared" si="1"/>
        <v>-1643225</v>
      </c>
      <c r="V15" s="128">
        <v>1.4876</v>
      </c>
      <c r="W15" s="131">
        <f t="shared" si="10"/>
        <v>-2444.46</v>
      </c>
      <c r="X15" s="129">
        <v>43248.77</v>
      </c>
      <c r="Y15" s="47">
        <f t="shared" si="11"/>
        <v>-2444.46</v>
      </c>
      <c r="Z15" s="129">
        <v>0</v>
      </c>
      <c r="AA15" s="130">
        <f t="shared" si="12"/>
        <v>42981.15</v>
      </c>
      <c r="AB15" s="129"/>
      <c r="AC15" s="129">
        <f t="shared" si="2"/>
        <v>30536174.5</v>
      </c>
      <c r="AD15" s="128">
        <v>0</v>
      </c>
      <c r="AE15" s="129">
        <f t="shared" si="13"/>
        <v>0</v>
      </c>
      <c r="AF15" s="129">
        <f t="shared" si="3"/>
        <v>-1643225</v>
      </c>
      <c r="AG15" s="128">
        <v>0</v>
      </c>
      <c r="AH15" s="129">
        <f t="shared" si="14"/>
        <v>0</v>
      </c>
      <c r="AI15" s="129">
        <v>0</v>
      </c>
      <c r="AJ15" s="47">
        <f t="shared" si="15"/>
        <v>0</v>
      </c>
      <c r="AK15" s="129">
        <v>0</v>
      </c>
      <c r="AL15" s="130">
        <f t="shared" si="16"/>
        <v>0</v>
      </c>
      <c r="AM15" s="129"/>
      <c r="AN15" s="127">
        <f t="shared" si="17"/>
        <v>30547387</v>
      </c>
      <c r="AO15" s="128">
        <v>0</v>
      </c>
      <c r="AP15" s="129">
        <f t="shared" si="18"/>
        <v>0</v>
      </c>
      <c r="AQ15" s="129">
        <v>-1643225</v>
      </c>
      <c r="AR15" s="128">
        <v>0</v>
      </c>
      <c r="AS15" s="129">
        <f t="shared" si="19"/>
        <v>0</v>
      </c>
      <c r="AT15" s="129">
        <v>0</v>
      </c>
      <c r="AU15" s="47">
        <f t="shared" si="20"/>
        <v>0</v>
      </c>
      <c r="AV15" s="129">
        <v>0</v>
      </c>
      <c r="AW15" s="130">
        <f t="shared" si="21"/>
        <v>0</v>
      </c>
      <c r="AX15" s="130"/>
      <c r="AY15" s="132">
        <f t="shared" si="22"/>
        <v>50484.639999999999</v>
      </c>
      <c r="AZ15" s="133" t="s">
        <v>1680</v>
      </c>
      <c r="BA15" s="134">
        <f t="shared" si="23"/>
        <v>0</v>
      </c>
      <c r="BB15" s="134">
        <f t="shared" si="24"/>
        <v>50484.639999999999</v>
      </c>
    </row>
    <row r="16" spans="1:54" ht="25.5" x14ac:dyDescent="0.2">
      <c r="A16" s="125" t="s">
        <v>707</v>
      </c>
      <c r="B16" s="124" t="s">
        <v>243</v>
      </c>
      <c r="C16" s="125" t="s">
        <v>29</v>
      </c>
      <c r="D16" s="207" t="s">
        <v>708</v>
      </c>
      <c r="E16" s="127">
        <v>26604764</v>
      </c>
      <c r="F16" s="127">
        <v>0</v>
      </c>
      <c r="G16" s="127">
        <f t="shared" si="4"/>
        <v>26604764</v>
      </c>
      <c r="H16" s="128">
        <v>0.2</v>
      </c>
      <c r="I16" s="129">
        <f t="shared" si="5"/>
        <v>5320.95</v>
      </c>
      <c r="J16" s="129">
        <v>420683</v>
      </c>
      <c r="K16" s="128">
        <v>0.2</v>
      </c>
      <c r="L16" s="129">
        <f t="shared" si="6"/>
        <v>84.14</v>
      </c>
      <c r="M16" s="129">
        <v>4652.51</v>
      </c>
      <c r="N16" s="47">
        <f t="shared" si="7"/>
        <v>84.14</v>
      </c>
      <c r="O16" s="129">
        <v>0</v>
      </c>
      <c r="P16" s="130">
        <f t="shared" si="8"/>
        <v>5405.09</v>
      </c>
      <c r="Q16" s="129"/>
      <c r="R16" s="129">
        <f t="shared" si="0"/>
        <v>26604764</v>
      </c>
      <c r="S16" s="128">
        <v>0.77270000000000005</v>
      </c>
      <c r="T16" s="131">
        <f t="shared" si="9"/>
        <v>20557.5</v>
      </c>
      <c r="U16" s="131">
        <f t="shared" si="1"/>
        <v>420683</v>
      </c>
      <c r="V16" s="128">
        <v>0.77270000000000005</v>
      </c>
      <c r="W16" s="131">
        <f t="shared" si="10"/>
        <v>325.06</v>
      </c>
      <c r="X16" s="129">
        <v>17974.97</v>
      </c>
      <c r="Y16" s="47">
        <f t="shared" si="11"/>
        <v>325.06</v>
      </c>
      <c r="Z16" s="129">
        <v>0</v>
      </c>
      <c r="AA16" s="130">
        <f t="shared" si="12"/>
        <v>20882.560000000001</v>
      </c>
      <c r="AB16" s="129"/>
      <c r="AC16" s="129">
        <f t="shared" si="2"/>
        <v>26604764</v>
      </c>
      <c r="AD16" s="128">
        <v>0</v>
      </c>
      <c r="AE16" s="129">
        <f t="shared" si="13"/>
        <v>0</v>
      </c>
      <c r="AF16" s="129">
        <f t="shared" si="3"/>
        <v>420683</v>
      </c>
      <c r="AG16" s="128">
        <v>0</v>
      </c>
      <c r="AH16" s="129">
        <f t="shared" si="14"/>
        <v>0</v>
      </c>
      <c r="AI16" s="129">
        <v>0</v>
      </c>
      <c r="AJ16" s="47">
        <f t="shared" si="15"/>
        <v>0</v>
      </c>
      <c r="AK16" s="129">
        <v>0</v>
      </c>
      <c r="AL16" s="130">
        <f t="shared" si="16"/>
        <v>0</v>
      </c>
      <c r="AM16" s="129"/>
      <c r="AN16" s="127">
        <f t="shared" si="17"/>
        <v>26604764</v>
      </c>
      <c r="AO16" s="128">
        <v>0</v>
      </c>
      <c r="AP16" s="129">
        <f t="shared" si="18"/>
        <v>0</v>
      </c>
      <c r="AQ16" s="129">
        <v>420683</v>
      </c>
      <c r="AR16" s="128">
        <v>0</v>
      </c>
      <c r="AS16" s="129">
        <f t="shared" si="19"/>
        <v>0</v>
      </c>
      <c r="AT16" s="129">
        <v>0</v>
      </c>
      <c r="AU16" s="47">
        <f t="shared" si="20"/>
        <v>0</v>
      </c>
      <c r="AV16" s="129">
        <v>0</v>
      </c>
      <c r="AW16" s="130">
        <f t="shared" si="21"/>
        <v>0</v>
      </c>
      <c r="AX16" s="130"/>
      <c r="AY16" s="132">
        <f t="shared" si="22"/>
        <v>26287.65</v>
      </c>
      <c r="AZ16" s="133" t="s">
        <v>1680</v>
      </c>
      <c r="BA16" s="134">
        <f t="shared" si="23"/>
        <v>0</v>
      </c>
      <c r="BB16" s="134">
        <f t="shared" si="24"/>
        <v>26287.65</v>
      </c>
    </row>
    <row r="17" spans="1:54" x14ac:dyDescent="0.2">
      <c r="A17" s="125" t="s">
        <v>709</v>
      </c>
      <c r="B17" s="124" t="s">
        <v>190</v>
      </c>
      <c r="C17" s="125" t="s">
        <v>29</v>
      </c>
      <c r="D17" s="207" t="s">
        <v>710</v>
      </c>
      <c r="E17" s="127">
        <v>15120845</v>
      </c>
      <c r="F17" s="127">
        <v>522668.5</v>
      </c>
      <c r="G17" s="127">
        <f t="shared" si="4"/>
        <v>14598176.5</v>
      </c>
      <c r="H17" s="128">
        <v>0.40749999999999997</v>
      </c>
      <c r="I17" s="129">
        <f t="shared" si="5"/>
        <v>5948.76</v>
      </c>
      <c r="J17" s="129">
        <v>1161525</v>
      </c>
      <c r="K17" s="128">
        <v>0.40749999999999997</v>
      </c>
      <c r="L17" s="129">
        <f t="shared" si="6"/>
        <v>473.32</v>
      </c>
      <c r="M17" s="129">
        <v>9730.9500000000007</v>
      </c>
      <c r="N17" s="47">
        <f t="shared" si="7"/>
        <v>473.32</v>
      </c>
      <c r="O17" s="129">
        <v>0</v>
      </c>
      <c r="P17" s="130">
        <f t="shared" si="8"/>
        <v>6422.08</v>
      </c>
      <c r="Q17" s="129"/>
      <c r="R17" s="129">
        <f t="shared" si="0"/>
        <v>14598176.5</v>
      </c>
      <c r="S17" s="128">
        <v>1.631</v>
      </c>
      <c r="T17" s="131">
        <f t="shared" si="9"/>
        <v>23809.63</v>
      </c>
      <c r="U17" s="131">
        <f t="shared" si="1"/>
        <v>1161525</v>
      </c>
      <c r="V17" s="128">
        <v>1.631</v>
      </c>
      <c r="W17" s="131">
        <f t="shared" si="10"/>
        <v>1894.45</v>
      </c>
      <c r="X17" s="129">
        <v>38947.68</v>
      </c>
      <c r="Y17" s="47">
        <f t="shared" si="11"/>
        <v>1894.45</v>
      </c>
      <c r="Z17" s="129">
        <v>0</v>
      </c>
      <c r="AA17" s="130">
        <f t="shared" si="12"/>
        <v>25704.080000000002</v>
      </c>
      <c r="AB17" s="129"/>
      <c r="AC17" s="129">
        <f t="shared" si="2"/>
        <v>14598176.5</v>
      </c>
      <c r="AD17" s="128">
        <v>0</v>
      </c>
      <c r="AE17" s="129">
        <f t="shared" si="13"/>
        <v>0</v>
      </c>
      <c r="AF17" s="129">
        <f t="shared" si="3"/>
        <v>1161525</v>
      </c>
      <c r="AG17" s="128">
        <v>0</v>
      </c>
      <c r="AH17" s="129">
        <f t="shared" si="14"/>
        <v>0</v>
      </c>
      <c r="AI17" s="129">
        <v>0</v>
      </c>
      <c r="AJ17" s="47">
        <f t="shared" si="15"/>
        <v>0</v>
      </c>
      <c r="AK17" s="129">
        <v>0</v>
      </c>
      <c r="AL17" s="130">
        <f t="shared" si="16"/>
        <v>0</v>
      </c>
      <c r="AM17" s="129"/>
      <c r="AN17" s="127">
        <f t="shared" si="17"/>
        <v>15120845</v>
      </c>
      <c r="AO17" s="128">
        <v>0</v>
      </c>
      <c r="AP17" s="129">
        <f t="shared" si="18"/>
        <v>0</v>
      </c>
      <c r="AQ17" s="129">
        <v>1161525</v>
      </c>
      <c r="AR17" s="128">
        <v>0</v>
      </c>
      <c r="AS17" s="129">
        <f t="shared" si="19"/>
        <v>0</v>
      </c>
      <c r="AT17" s="129">
        <v>0</v>
      </c>
      <c r="AU17" s="47">
        <f t="shared" si="20"/>
        <v>0</v>
      </c>
      <c r="AV17" s="129">
        <v>0</v>
      </c>
      <c r="AW17" s="130">
        <f t="shared" si="21"/>
        <v>0</v>
      </c>
      <c r="AX17" s="130"/>
      <c r="AY17" s="132">
        <f t="shared" si="22"/>
        <v>32126.160000000003</v>
      </c>
      <c r="AZ17" s="133" t="s">
        <v>1680</v>
      </c>
      <c r="BA17" s="134">
        <f t="shared" si="23"/>
        <v>0</v>
      </c>
      <c r="BB17" s="134">
        <f t="shared" si="24"/>
        <v>32126.160000000003</v>
      </c>
    </row>
    <row r="18" spans="1:54" ht="25.5" x14ac:dyDescent="0.2">
      <c r="A18" s="125" t="s">
        <v>711</v>
      </c>
      <c r="B18" s="124" t="s">
        <v>196</v>
      </c>
      <c r="C18" s="125" t="s">
        <v>29</v>
      </c>
      <c r="D18" s="207" t="s">
        <v>712</v>
      </c>
      <c r="E18" s="127">
        <v>16755398</v>
      </c>
      <c r="F18" s="127">
        <v>3258470</v>
      </c>
      <c r="G18" s="127">
        <f t="shared" si="4"/>
        <v>13496928</v>
      </c>
      <c r="H18" s="128">
        <v>0.19950000000000001</v>
      </c>
      <c r="I18" s="129">
        <f t="shared" si="5"/>
        <v>2692.64</v>
      </c>
      <c r="J18" s="129">
        <v>821040</v>
      </c>
      <c r="K18" s="128">
        <v>0.2</v>
      </c>
      <c r="L18" s="129">
        <f t="shared" si="6"/>
        <v>164.21</v>
      </c>
      <c r="M18" s="129">
        <v>2116.65</v>
      </c>
      <c r="N18" s="47">
        <f t="shared" si="7"/>
        <v>164.21</v>
      </c>
      <c r="O18" s="129">
        <v>0</v>
      </c>
      <c r="P18" s="130">
        <f t="shared" si="8"/>
        <v>2856.85</v>
      </c>
      <c r="Q18" s="129"/>
      <c r="R18" s="129">
        <f t="shared" si="0"/>
        <v>13496928</v>
      </c>
      <c r="S18" s="128">
        <v>2.5979000000000001</v>
      </c>
      <c r="T18" s="131">
        <f t="shared" si="9"/>
        <v>35063.67</v>
      </c>
      <c r="U18" s="131">
        <f t="shared" si="1"/>
        <v>821040</v>
      </c>
      <c r="V18" s="128">
        <v>2.6044999999999998</v>
      </c>
      <c r="W18" s="131">
        <f t="shared" si="10"/>
        <v>2138.4</v>
      </c>
      <c r="X18" s="129">
        <v>27564.12</v>
      </c>
      <c r="Y18" s="47">
        <f t="shared" si="11"/>
        <v>2138.4</v>
      </c>
      <c r="Z18" s="129">
        <v>0</v>
      </c>
      <c r="AA18" s="130">
        <f t="shared" si="12"/>
        <v>37202.07</v>
      </c>
      <c r="AB18" s="129"/>
      <c r="AC18" s="129">
        <f t="shared" si="2"/>
        <v>13496928</v>
      </c>
      <c r="AD18" s="128">
        <v>0.9546</v>
      </c>
      <c r="AE18" s="129">
        <f t="shared" si="13"/>
        <v>12884.17</v>
      </c>
      <c r="AF18" s="129">
        <f t="shared" si="3"/>
        <v>821040</v>
      </c>
      <c r="AG18" s="128">
        <v>0.95699999999999996</v>
      </c>
      <c r="AH18" s="129">
        <f t="shared" si="14"/>
        <v>785.74</v>
      </c>
      <c r="AI18" s="129">
        <v>10128.19</v>
      </c>
      <c r="AJ18" s="47">
        <f t="shared" si="15"/>
        <v>785.74</v>
      </c>
      <c r="AK18" s="129">
        <v>0</v>
      </c>
      <c r="AL18" s="130">
        <f t="shared" si="16"/>
        <v>13669.91</v>
      </c>
      <c r="AM18" s="129"/>
      <c r="AN18" s="127">
        <f t="shared" si="17"/>
        <v>16755398</v>
      </c>
      <c r="AO18" s="128">
        <v>0</v>
      </c>
      <c r="AP18" s="129">
        <f t="shared" si="18"/>
        <v>0</v>
      </c>
      <c r="AQ18" s="129">
        <v>821040</v>
      </c>
      <c r="AR18" s="128">
        <v>0</v>
      </c>
      <c r="AS18" s="129">
        <f t="shared" si="19"/>
        <v>0</v>
      </c>
      <c r="AT18" s="129">
        <v>0</v>
      </c>
      <c r="AU18" s="47">
        <f t="shared" si="20"/>
        <v>0</v>
      </c>
      <c r="AV18" s="129">
        <v>0</v>
      </c>
      <c r="AW18" s="130">
        <f t="shared" si="21"/>
        <v>0</v>
      </c>
      <c r="AX18" s="130"/>
      <c r="AY18" s="132">
        <f t="shared" si="22"/>
        <v>53728.83</v>
      </c>
      <c r="AZ18" s="133" t="s">
        <v>1680</v>
      </c>
      <c r="BA18" s="134">
        <f t="shared" si="23"/>
        <v>0</v>
      </c>
      <c r="BB18" s="134">
        <f t="shared" si="24"/>
        <v>53728.83</v>
      </c>
    </row>
    <row r="19" spans="1:54" ht="25.5" x14ac:dyDescent="0.2">
      <c r="A19" s="125" t="s">
        <v>713</v>
      </c>
      <c r="B19" s="124" t="s">
        <v>225</v>
      </c>
      <c r="C19" s="125" t="s">
        <v>29</v>
      </c>
      <c r="D19" s="207" t="s">
        <v>714</v>
      </c>
      <c r="E19" s="127">
        <v>121725415</v>
      </c>
      <c r="F19" s="127">
        <v>30659</v>
      </c>
      <c r="G19" s="127">
        <f t="shared" si="4"/>
        <v>121694756</v>
      </c>
      <c r="H19" s="128">
        <v>0.1346</v>
      </c>
      <c r="I19" s="129">
        <f t="shared" si="5"/>
        <v>16380.11</v>
      </c>
      <c r="J19" s="129">
        <v>474015</v>
      </c>
      <c r="K19" s="128">
        <v>0.1346</v>
      </c>
      <c r="L19" s="129">
        <f t="shared" si="6"/>
        <v>63.8</v>
      </c>
      <c r="M19" s="129">
        <v>14936.630000000001</v>
      </c>
      <c r="N19" s="47">
        <f t="shared" si="7"/>
        <v>63.8</v>
      </c>
      <c r="O19" s="129">
        <v>0</v>
      </c>
      <c r="P19" s="130">
        <f t="shared" si="8"/>
        <v>16443.91</v>
      </c>
      <c r="Q19" s="129"/>
      <c r="R19" s="129">
        <f t="shared" si="0"/>
        <v>121694756</v>
      </c>
      <c r="S19" s="128">
        <v>1.3502000000000001</v>
      </c>
      <c r="T19" s="131">
        <f t="shared" si="9"/>
        <v>164312.26</v>
      </c>
      <c r="U19" s="131">
        <f t="shared" si="1"/>
        <v>474015</v>
      </c>
      <c r="V19" s="128">
        <v>1.3502000000000001</v>
      </c>
      <c r="W19" s="131">
        <f t="shared" si="10"/>
        <v>640.02</v>
      </c>
      <c r="X19" s="129">
        <v>149832.32000000001</v>
      </c>
      <c r="Y19" s="47">
        <f t="shared" si="11"/>
        <v>640.02</v>
      </c>
      <c r="Z19" s="129">
        <v>0</v>
      </c>
      <c r="AA19" s="130">
        <f t="shared" si="12"/>
        <v>164952.28</v>
      </c>
      <c r="AB19" s="129"/>
      <c r="AC19" s="129">
        <f t="shared" si="2"/>
        <v>121694756</v>
      </c>
      <c r="AD19" s="128">
        <v>0.90029999999999999</v>
      </c>
      <c r="AE19" s="129">
        <f t="shared" si="13"/>
        <v>109561.79</v>
      </c>
      <c r="AF19" s="129">
        <f t="shared" si="3"/>
        <v>474015</v>
      </c>
      <c r="AG19" s="128">
        <v>0.90029999999999999</v>
      </c>
      <c r="AH19" s="129">
        <f t="shared" si="14"/>
        <v>426.76</v>
      </c>
      <c r="AI19" s="129">
        <v>99906.71</v>
      </c>
      <c r="AJ19" s="47">
        <f t="shared" si="15"/>
        <v>426.76</v>
      </c>
      <c r="AK19" s="129">
        <v>0</v>
      </c>
      <c r="AL19" s="130">
        <f t="shared" si="16"/>
        <v>109988.55</v>
      </c>
      <c r="AM19" s="129"/>
      <c r="AN19" s="127">
        <f t="shared" si="17"/>
        <v>121725415</v>
      </c>
      <c r="AO19" s="128">
        <v>0</v>
      </c>
      <c r="AP19" s="129">
        <f t="shared" si="18"/>
        <v>0</v>
      </c>
      <c r="AQ19" s="129">
        <v>474015</v>
      </c>
      <c r="AR19" s="128">
        <v>0</v>
      </c>
      <c r="AS19" s="129">
        <f t="shared" si="19"/>
        <v>0</v>
      </c>
      <c r="AT19" s="129">
        <v>0</v>
      </c>
      <c r="AU19" s="47">
        <f t="shared" si="20"/>
        <v>0</v>
      </c>
      <c r="AV19" s="129">
        <v>0</v>
      </c>
      <c r="AW19" s="130">
        <f t="shared" si="21"/>
        <v>0</v>
      </c>
      <c r="AX19" s="130"/>
      <c r="AY19" s="132">
        <f t="shared" si="22"/>
        <v>291384.74</v>
      </c>
      <c r="AZ19" s="133" t="s">
        <v>1679</v>
      </c>
      <c r="BA19" s="134">
        <f t="shared" si="23"/>
        <v>291384.74</v>
      </c>
      <c r="BB19" s="134">
        <f t="shared" si="24"/>
        <v>0</v>
      </c>
    </row>
    <row r="20" spans="1:54" x14ac:dyDescent="0.2">
      <c r="A20" s="125" t="s">
        <v>715</v>
      </c>
      <c r="B20" s="124" t="s">
        <v>231</v>
      </c>
      <c r="C20" s="125" t="s">
        <v>29</v>
      </c>
      <c r="D20" s="207" t="s">
        <v>716</v>
      </c>
      <c r="E20" s="127">
        <v>107963664</v>
      </c>
      <c r="F20" s="127">
        <v>11730400</v>
      </c>
      <c r="G20" s="127">
        <f t="shared" si="4"/>
        <v>96233264</v>
      </c>
      <c r="H20" s="128">
        <v>0.1671</v>
      </c>
      <c r="I20" s="129">
        <f t="shared" si="5"/>
        <v>16080.58</v>
      </c>
      <c r="J20" s="129">
        <v>-9796465</v>
      </c>
      <c r="K20" s="128">
        <v>0.1671</v>
      </c>
      <c r="L20" s="129">
        <f t="shared" si="6"/>
        <v>-1636.99</v>
      </c>
      <c r="M20" s="129">
        <v>15219.71</v>
      </c>
      <c r="N20" s="47">
        <f t="shared" si="7"/>
        <v>-1636.99</v>
      </c>
      <c r="O20" s="129">
        <v>0</v>
      </c>
      <c r="P20" s="130">
        <f t="shared" si="8"/>
        <v>14443.59</v>
      </c>
      <c r="Q20" s="129"/>
      <c r="R20" s="129">
        <f t="shared" si="0"/>
        <v>96233264</v>
      </c>
      <c r="S20" s="128">
        <v>0.98260000000000003</v>
      </c>
      <c r="T20" s="131">
        <f t="shared" si="9"/>
        <v>94558.81</v>
      </c>
      <c r="U20" s="131">
        <f t="shared" si="1"/>
        <v>-9796465</v>
      </c>
      <c r="V20" s="128">
        <v>0.98260000000000003</v>
      </c>
      <c r="W20" s="131">
        <f t="shared" si="10"/>
        <v>-9626.01</v>
      </c>
      <c r="X20" s="129">
        <v>89496.63</v>
      </c>
      <c r="Y20" s="47">
        <f t="shared" si="11"/>
        <v>-9626.01</v>
      </c>
      <c r="Z20" s="129">
        <v>0</v>
      </c>
      <c r="AA20" s="130">
        <f t="shared" si="12"/>
        <v>84932.800000000003</v>
      </c>
      <c r="AB20" s="129"/>
      <c r="AC20" s="129">
        <f t="shared" si="2"/>
        <v>96233264</v>
      </c>
      <c r="AD20" s="128">
        <v>0.98270000000000002</v>
      </c>
      <c r="AE20" s="129">
        <f t="shared" si="13"/>
        <v>94568.43</v>
      </c>
      <c r="AF20" s="129">
        <f t="shared" si="3"/>
        <v>-9796465</v>
      </c>
      <c r="AG20" s="128">
        <v>0.98270000000000002</v>
      </c>
      <c r="AH20" s="129">
        <f t="shared" si="14"/>
        <v>-9626.99</v>
      </c>
      <c r="AI20" s="129">
        <v>89505.74</v>
      </c>
      <c r="AJ20" s="47">
        <f t="shared" si="15"/>
        <v>-9626.99</v>
      </c>
      <c r="AK20" s="129">
        <v>0</v>
      </c>
      <c r="AL20" s="130">
        <f t="shared" si="16"/>
        <v>84941.440000000002</v>
      </c>
      <c r="AM20" s="129"/>
      <c r="AN20" s="127">
        <f t="shared" si="17"/>
        <v>107963664</v>
      </c>
      <c r="AO20" s="128">
        <v>0</v>
      </c>
      <c r="AP20" s="129">
        <f t="shared" si="18"/>
        <v>0</v>
      </c>
      <c r="AQ20" s="129">
        <v>-9796465</v>
      </c>
      <c r="AR20" s="128">
        <v>0</v>
      </c>
      <c r="AS20" s="129">
        <f t="shared" si="19"/>
        <v>0</v>
      </c>
      <c r="AT20" s="129">
        <v>0</v>
      </c>
      <c r="AU20" s="47">
        <f t="shared" si="20"/>
        <v>0</v>
      </c>
      <c r="AV20" s="129">
        <v>0</v>
      </c>
      <c r="AW20" s="130">
        <f t="shared" si="21"/>
        <v>0</v>
      </c>
      <c r="AX20" s="130"/>
      <c r="AY20" s="132">
        <f t="shared" si="22"/>
        <v>184317.83000000002</v>
      </c>
      <c r="AZ20" s="133" t="s">
        <v>1679</v>
      </c>
      <c r="BA20" s="134">
        <f t="shared" si="23"/>
        <v>184317.83000000002</v>
      </c>
      <c r="BB20" s="134">
        <f t="shared" si="24"/>
        <v>0</v>
      </c>
    </row>
    <row r="21" spans="1:54" ht="25.5" x14ac:dyDescent="0.2">
      <c r="A21" s="125" t="s">
        <v>717</v>
      </c>
      <c r="B21" s="124" t="s">
        <v>245</v>
      </c>
      <c r="C21" s="125" t="s">
        <v>29</v>
      </c>
      <c r="D21" s="207" t="s">
        <v>718</v>
      </c>
      <c r="E21" s="127">
        <v>3659650</v>
      </c>
      <c r="F21" s="127">
        <v>0</v>
      </c>
      <c r="G21" s="127">
        <f t="shared" si="4"/>
        <v>3659650</v>
      </c>
      <c r="H21" s="128">
        <v>0.18429999999999999</v>
      </c>
      <c r="I21" s="129">
        <f t="shared" si="5"/>
        <v>674.47</v>
      </c>
      <c r="J21" s="129">
        <v>18502477</v>
      </c>
      <c r="K21" s="128">
        <v>0.18429999999999999</v>
      </c>
      <c r="L21" s="129">
        <f t="shared" si="6"/>
        <v>3410.01</v>
      </c>
      <c r="M21" s="129">
        <v>0</v>
      </c>
      <c r="N21" s="47">
        <f t="shared" si="7"/>
        <v>3410.01</v>
      </c>
      <c r="O21" s="129">
        <v>0</v>
      </c>
      <c r="P21" s="130">
        <f t="shared" si="8"/>
        <v>4084.48</v>
      </c>
      <c r="Q21" s="129"/>
      <c r="R21" s="129">
        <f t="shared" si="0"/>
        <v>3659650</v>
      </c>
      <c r="S21" s="128">
        <v>2.7704</v>
      </c>
      <c r="T21" s="131">
        <f t="shared" si="9"/>
        <v>10138.69</v>
      </c>
      <c r="U21" s="131">
        <f t="shared" si="1"/>
        <v>18502477</v>
      </c>
      <c r="V21" s="128">
        <v>2.7704</v>
      </c>
      <c r="W21" s="131">
        <f t="shared" si="10"/>
        <v>51259.26</v>
      </c>
      <c r="X21" s="129">
        <v>0</v>
      </c>
      <c r="Y21" s="47">
        <f t="shared" si="11"/>
        <v>51259.26</v>
      </c>
      <c r="Z21" s="129">
        <v>0</v>
      </c>
      <c r="AA21" s="130">
        <f t="shared" si="12"/>
        <v>61397.95</v>
      </c>
      <c r="AB21" s="129"/>
      <c r="AC21" s="129">
        <f t="shared" si="2"/>
        <v>3659650</v>
      </c>
      <c r="AD21" s="128">
        <v>0.92310000000000003</v>
      </c>
      <c r="AE21" s="129">
        <f t="shared" si="13"/>
        <v>3378.22</v>
      </c>
      <c r="AF21" s="129">
        <f t="shared" si="3"/>
        <v>18502477</v>
      </c>
      <c r="AG21" s="128">
        <v>0.92310000000000003</v>
      </c>
      <c r="AH21" s="129">
        <f t="shared" si="14"/>
        <v>17079.64</v>
      </c>
      <c r="AI21" s="129">
        <v>0</v>
      </c>
      <c r="AJ21" s="47">
        <f t="shared" si="15"/>
        <v>17079.64</v>
      </c>
      <c r="AK21" s="129">
        <v>0</v>
      </c>
      <c r="AL21" s="130">
        <f t="shared" si="16"/>
        <v>20457.86</v>
      </c>
      <c r="AM21" s="129"/>
      <c r="AN21" s="127">
        <f t="shared" si="17"/>
        <v>3659650</v>
      </c>
      <c r="AO21" s="128">
        <v>0</v>
      </c>
      <c r="AP21" s="129">
        <f t="shared" si="18"/>
        <v>0</v>
      </c>
      <c r="AQ21" s="129">
        <v>18502477</v>
      </c>
      <c r="AR21" s="128">
        <v>0</v>
      </c>
      <c r="AS21" s="129">
        <f t="shared" si="19"/>
        <v>0</v>
      </c>
      <c r="AT21" s="129">
        <v>0</v>
      </c>
      <c r="AU21" s="47">
        <f t="shared" si="20"/>
        <v>0</v>
      </c>
      <c r="AV21" s="129">
        <v>0</v>
      </c>
      <c r="AW21" s="130">
        <f t="shared" si="21"/>
        <v>0</v>
      </c>
      <c r="AX21" s="130"/>
      <c r="AY21" s="132">
        <f t="shared" si="22"/>
        <v>85940.290000000008</v>
      </c>
      <c r="AZ21" s="133" t="s">
        <v>1679</v>
      </c>
      <c r="BA21" s="134">
        <f t="shared" si="23"/>
        <v>85940.290000000008</v>
      </c>
      <c r="BB21" s="134">
        <f t="shared" si="24"/>
        <v>0</v>
      </c>
    </row>
    <row r="22" spans="1:54" ht="25.5" x14ac:dyDescent="0.2">
      <c r="A22" s="125" t="s">
        <v>719</v>
      </c>
      <c r="B22" s="124" t="s">
        <v>287</v>
      </c>
      <c r="C22" s="125" t="s">
        <v>29</v>
      </c>
      <c r="D22" s="207" t="s">
        <v>720</v>
      </c>
      <c r="E22" s="127">
        <v>134507660</v>
      </c>
      <c r="F22" s="127">
        <v>-866462.5</v>
      </c>
      <c r="G22" s="127">
        <f t="shared" si="4"/>
        <v>135374122.5</v>
      </c>
      <c r="H22" s="128">
        <v>0.16350000000000001</v>
      </c>
      <c r="I22" s="129">
        <f t="shared" si="5"/>
        <v>22133.67</v>
      </c>
      <c r="J22" s="129">
        <v>-3152126</v>
      </c>
      <c r="K22" s="128">
        <v>0.16350000000000001</v>
      </c>
      <c r="L22" s="129">
        <f t="shared" si="6"/>
        <v>-515.37</v>
      </c>
      <c r="M22" s="129">
        <v>20408.32</v>
      </c>
      <c r="N22" s="47">
        <f t="shared" si="7"/>
        <v>-515.37</v>
      </c>
      <c r="O22" s="129">
        <v>0</v>
      </c>
      <c r="P22" s="130">
        <f t="shared" si="8"/>
        <v>21618.3</v>
      </c>
      <c r="Q22" s="129"/>
      <c r="R22" s="129">
        <f t="shared" si="0"/>
        <v>135374122.5</v>
      </c>
      <c r="S22" s="128">
        <v>2.4068000000000001</v>
      </c>
      <c r="T22" s="131">
        <f t="shared" si="9"/>
        <v>325818.44</v>
      </c>
      <c r="U22" s="131">
        <f t="shared" si="1"/>
        <v>-3152126</v>
      </c>
      <c r="V22" s="128">
        <v>2.4077999999999999</v>
      </c>
      <c r="W22" s="131">
        <f t="shared" si="10"/>
        <v>-7589.69</v>
      </c>
      <c r="X22" s="129">
        <v>300545.28000000003</v>
      </c>
      <c r="Y22" s="47">
        <f t="shared" si="11"/>
        <v>-7589.69</v>
      </c>
      <c r="Z22" s="129">
        <v>0</v>
      </c>
      <c r="AA22" s="130">
        <f t="shared" si="12"/>
        <v>318228.75</v>
      </c>
      <c r="AB22" s="129"/>
      <c r="AC22" s="129">
        <f t="shared" si="2"/>
        <v>135374122.5</v>
      </c>
      <c r="AD22" s="128">
        <v>0.96240000000000003</v>
      </c>
      <c r="AE22" s="129">
        <f t="shared" si="13"/>
        <v>130284.06</v>
      </c>
      <c r="AF22" s="129">
        <f t="shared" si="3"/>
        <v>-3152126</v>
      </c>
      <c r="AG22" s="128">
        <v>0.96279999999999999</v>
      </c>
      <c r="AH22" s="129">
        <f t="shared" si="14"/>
        <v>-3034.87</v>
      </c>
      <c r="AI22" s="129">
        <v>120178.17</v>
      </c>
      <c r="AJ22" s="47">
        <f t="shared" si="15"/>
        <v>-3034.87</v>
      </c>
      <c r="AK22" s="129">
        <v>0</v>
      </c>
      <c r="AL22" s="130">
        <f t="shared" si="16"/>
        <v>127249.19</v>
      </c>
      <c r="AM22" s="129"/>
      <c r="AN22" s="127">
        <f t="shared" si="17"/>
        <v>134507660</v>
      </c>
      <c r="AO22" s="128">
        <v>0</v>
      </c>
      <c r="AP22" s="129">
        <f t="shared" si="18"/>
        <v>0</v>
      </c>
      <c r="AQ22" s="129">
        <v>-3152126</v>
      </c>
      <c r="AR22" s="128">
        <v>0</v>
      </c>
      <c r="AS22" s="129">
        <f t="shared" si="19"/>
        <v>0</v>
      </c>
      <c r="AT22" s="129">
        <v>0</v>
      </c>
      <c r="AU22" s="47">
        <f t="shared" si="20"/>
        <v>0</v>
      </c>
      <c r="AV22" s="129">
        <v>0</v>
      </c>
      <c r="AW22" s="130">
        <f t="shared" si="21"/>
        <v>0</v>
      </c>
      <c r="AX22" s="130"/>
      <c r="AY22" s="132">
        <f t="shared" si="22"/>
        <v>467096.24</v>
      </c>
      <c r="AZ22" s="133" t="s">
        <v>1679</v>
      </c>
      <c r="BA22" s="134">
        <f t="shared" si="23"/>
        <v>467096.24</v>
      </c>
      <c r="BB22" s="134">
        <f t="shared" si="24"/>
        <v>0</v>
      </c>
    </row>
    <row r="23" spans="1:54" ht="25.5" x14ac:dyDescent="0.2">
      <c r="A23" s="125" t="s">
        <v>721</v>
      </c>
      <c r="B23" s="124" t="s">
        <v>297</v>
      </c>
      <c r="C23" s="125" t="s">
        <v>29</v>
      </c>
      <c r="D23" s="207" t="s">
        <v>722</v>
      </c>
      <c r="E23" s="127">
        <v>1199570</v>
      </c>
      <c r="F23" s="127">
        <v>640891.25</v>
      </c>
      <c r="G23" s="127">
        <f t="shared" si="4"/>
        <v>558678.75</v>
      </c>
      <c r="H23" s="128">
        <v>0.32</v>
      </c>
      <c r="I23" s="129">
        <f t="shared" si="5"/>
        <v>178.78</v>
      </c>
      <c r="J23" s="129">
        <v>0</v>
      </c>
      <c r="K23" s="128">
        <v>0.32</v>
      </c>
      <c r="L23" s="129">
        <f t="shared" si="6"/>
        <v>0</v>
      </c>
      <c r="M23" s="129">
        <v>0</v>
      </c>
      <c r="N23" s="47">
        <f t="shared" si="7"/>
        <v>0</v>
      </c>
      <c r="O23" s="129">
        <v>0</v>
      </c>
      <c r="P23" s="130">
        <f t="shared" si="8"/>
        <v>178.78</v>
      </c>
      <c r="Q23" s="129"/>
      <c r="R23" s="129">
        <f t="shared" si="0"/>
        <v>558678.75</v>
      </c>
      <c r="S23" s="128">
        <v>2.2999999999999998</v>
      </c>
      <c r="T23" s="131">
        <f t="shared" si="9"/>
        <v>1284.96</v>
      </c>
      <c r="U23" s="131">
        <f t="shared" si="1"/>
        <v>0</v>
      </c>
      <c r="V23" s="128">
        <v>2.2999999999999998</v>
      </c>
      <c r="W23" s="131">
        <f t="shared" si="10"/>
        <v>0</v>
      </c>
      <c r="X23" s="129">
        <v>0</v>
      </c>
      <c r="Y23" s="47">
        <f t="shared" si="11"/>
        <v>0</v>
      </c>
      <c r="Z23" s="129">
        <v>0</v>
      </c>
      <c r="AA23" s="130">
        <f t="shared" si="12"/>
        <v>1284.96</v>
      </c>
      <c r="AB23" s="129"/>
      <c r="AC23" s="129">
        <f t="shared" si="2"/>
        <v>558678.75</v>
      </c>
      <c r="AD23" s="128">
        <v>1</v>
      </c>
      <c r="AE23" s="129">
        <f t="shared" si="13"/>
        <v>558.67999999999995</v>
      </c>
      <c r="AF23" s="129">
        <f t="shared" si="3"/>
        <v>0</v>
      </c>
      <c r="AG23" s="128">
        <v>1</v>
      </c>
      <c r="AH23" s="129">
        <f t="shared" si="14"/>
        <v>0</v>
      </c>
      <c r="AI23" s="129">
        <v>0</v>
      </c>
      <c r="AJ23" s="47">
        <f t="shared" si="15"/>
        <v>0</v>
      </c>
      <c r="AK23" s="129">
        <v>0</v>
      </c>
      <c r="AL23" s="130">
        <f t="shared" si="16"/>
        <v>558.67999999999995</v>
      </c>
      <c r="AM23" s="129"/>
      <c r="AN23" s="127">
        <f t="shared" si="17"/>
        <v>1199570</v>
      </c>
      <c r="AO23" s="128">
        <v>0</v>
      </c>
      <c r="AP23" s="129">
        <f t="shared" si="18"/>
        <v>0</v>
      </c>
      <c r="AQ23" s="129">
        <v>0</v>
      </c>
      <c r="AR23" s="128">
        <v>0</v>
      </c>
      <c r="AS23" s="129">
        <f t="shared" si="19"/>
        <v>0</v>
      </c>
      <c r="AT23" s="129">
        <v>0</v>
      </c>
      <c r="AU23" s="47">
        <f t="shared" si="20"/>
        <v>0</v>
      </c>
      <c r="AV23" s="129">
        <v>0</v>
      </c>
      <c r="AW23" s="130">
        <f t="shared" si="21"/>
        <v>0</v>
      </c>
      <c r="AX23" s="130"/>
      <c r="AY23" s="132">
        <f t="shared" si="22"/>
        <v>2022.42</v>
      </c>
      <c r="AZ23" s="133" t="s">
        <v>1679</v>
      </c>
      <c r="BA23" s="134">
        <f t="shared" si="23"/>
        <v>2022.42</v>
      </c>
      <c r="BB23" s="134">
        <f t="shared" si="24"/>
        <v>0</v>
      </c>
    </row>
    <row r="24" spans="1:54" ht="38.25" x14ac:dyDescent="0.2">
      <c r="A24" s="125" t="s">
        <v>723</v>
      </c>
      <c r="B24" s="124" t="s">
        <v>622</v>
      </c>
      <c r="C24" s="125" t="s">
        <v>29</v>
      </c>
      <c r="D24" s="207" t="s">
        <v>724</v>
      </c>
      <c r="E24" s="127">
        <v>29439370</v>
      </c>
      <c r="F24" s="127">
        <v>10634160</v>
      </c>
      <c r="G24" s="127">
        <f t="shared" si="4"/>
        <v>18805210</v>
      </c>
      <c r="H24" s="128">
        <v>0.1973</v>
      </c>
      <c r="I24" s="129">
        <f t="shared" si="5"/>
        <v>3710.27</v>
      </c>
      <c r="J24" s="129">
        <v>4367059</v>
      </c>
      <c r="K24" s="128">
        <v>0.1976</v>
      </c>
      <c r="L24" s="129">
        <f t="shared" si="6"/>
        <v>862.93</v>
      </c>
      <c r="M24" s="129">
        <v>3510.36</v>
      </c>
      <c r="N24" s="47">
        <f t="shared" si="7"/>
        <v>862.93</v>
      </c>
      <c r="O24" s="129">
        <v>0</v>
      </c>
      <c r="P24" s="130">
        <f t="shared" si="8"/>
        <v>4573.2</v>
      </c>
      <c r="Q24" s="129"/>
      <c r="R24" s="129">
        <f t="shared" si="0"/>
        <v>18805210</v>
      </c>
      <c r="S24" s="128">
        <v>2</v>
      </c>
      <c r="T24" s="131">
        <f t="shared" si="9"/>
        <v>37610.42</v>
      </c>
      <c r="U24" s="131">
        <f t="shared" si="1"/>
        <v>4367059</v>
      </c>
      <c r="V24" s="128">
        <v>2</v>
      </c>
      <c r="W24" s="131">
        <f t="shared" si="10"/>
        <v>8734.1200000000008</v>
      </c>
      <c r="X24" s="129">
        <v>35529.99</v>
      </c>
      <c r="Y24" s="47">
        <f t="shared" si="11"/>
        <v>8734.1200000000008</v>
      </c>
      <c r="Z24" s="129">
        <v>0</v>
      </c>
      <c r="AA24" s="130">
        <f t="shared" si="12"/>
        <v>46344.54</v>
      </c>
      <c r="AB24" s="129"/>
      <c r="AC24" s="129">
        <f t="shared" si="2"/>
        <v>18805210</v>
      </c>
      <c r="AD24" s="128">
        <v>0.73260000000000003</v>
      </c>
      <c r="AE24" s="129">
        <f t="shared" si="13"/>
        <v>13776.7</v>
      </c>
      <c r="AF24" s="129">
        <f t="shared" si="3"/>
        <v>4367059</v>
      </c>
      <c r="AG24" s="128">
        <v>0.73360000000000003</v>
      </c>
      <c r="AH24" s="129">
        <f t="shared" si="14"/>
        <v>3203.67</v>
      </c>
      <c r="AI24" s="129">
        <v>13032.4</v>
      </c>
      <c r="AJ24" s="47">
        <f t="shared" si="15"/>
        <v>3203.67</v>
      </c>
      <c r="AK24" s="129">
        <v>0</v>
      </c>
      <c r="AL24" s="130">
        <f t="shared" si="16"/>
        <v>16980.37</v>
      </c>
      <c r="AM24" s="129"/>
      <c r="AN24" s="127">
        <f t="shared" si="17"/>
        <v>29439370</v>
      </c>
      <c r="AO24" s="128">
        <v>0</v>
      </c>
      <c r="AP24" s="129">
        <f t="shared" si="18"/>
        <v>0</v>
      </c>
      <c r="AQ24" s="129">
        <v>4367059</v>
      </c>
      <c r="AR24" s="128">
        <v>0</v>
      </c>
      <c r="AS24" s="129">
        <f t="shared" si="19"/>
        <v>0</v>
      </c>
      <c r="AT24" s="129">
        <v>0</v>
      </c>
      <c r="AU24" s="47">
        <f t="shared" si="20"/>
        <v>0</v>
      </c>
      <c r="AV24" s="129">
        <v>0</v>
      </c>
      <c r="AW24" s="130">
        <f t="shared" si="21"/>
        <v>0</v>
      </c>
      <c r="AX24" s="130"/>
      <c r="AY24" s="132">
        <f t="shared" si="22"/>
        <v>67898.11</v>
      </c>
      <c r="AZ24" s="133" t="s">
        <v>1679</v>
      </c>
      <c r="BA24" s="134">
        <f t="shared" si="23"/>
        <v>67898.11</v>
      </c>
      <c r="BB24" s="134">
        <f t="shared" si="24"/>
        <v>0</v>
      </c>
    </row>
    <row r="25" spans="1:54" ht="25.5" x14ac:dyDescent="0.2">
      <c r="A25" s="125" t="s">
        <v>725</v>
      </c>
      <c r="B25" s="124" t="s">
        <v>307</v>
      </c>
      <c r="C25" s="125" t="s">
        <v>29</v>
      </c>
      <c r="D25" s="207" t="s">
        <v>726</v>
      </c>
      <c r="E25" s="127">
        <v>56982690</v>
      </c>
      <c r="F25" s="127">
        <v>1143837.5</v>
      </c>
      <c r="G25" s="127">
        <f t="shared" si="4"/>
        <v>55838852.5</v>
      </c>
      <c r="H25" s="128">
        <v>0.26400000000000001</v>
      </c>
      <c r="I25" s="129">
        <f>ROUND(G25*H25/1000,2)</f>
        <v>14741.46</v>
      </c>
      <c r="J25" s="129">
        <v>25333439.5</v>
      </c>
      <c r="K25" s="128">
        <v>0.26400000000000001</v>
      </c>
      <c r="L25" s="129">
        <f t="shared" si="6"/>
        <v>6688.03</v>
      </c>
      <c r="M25" s="129">
        <v>7885.4199999999992</v>
      </c>
      <c r="N25" s="47">
        <f t="shared" si="7"/>
        <v>6688.03</v>
      </c>
      <c r="O25" s="129">
        <v>244.33</v>
      </c>
      <c r="P25" s="130">
        <f t="shared" si="8"/>
        <v>21185.16</v>
      </c>
      <c r="Q25" s="129"/>
      <c r="R25" s="129">
        <f t="shared" si="0"/>
        <v>55838852.5</v>
      </c>
      <c r="S25" s="128">
        <v>4.0345000000000004</v>
      </c>
      <c r="T25" s="131">
        <f t="shared" si="9"/>
        <v>225281.85</v>
      </c>
      <c r="U25" s="131">
        <f t="shared" si="1"/>
        <v>25333439.5</v>
      </c>
      <c r="V25" s="128">
        <v>4.0345000000000004</v>
      </c>
      <c r="W25" s="131">
        <f t="shared" si="10"/>
        <v>102207.76</v>
      </c>
      <c r="X25" s="129">
        <v>120506.58</v>
      </c>
      <c r="Y25" s="47">
        <f t="shared" si="11"/>
        <v>102207.76</v>
      </c>
      <c r="Z25" s="129">
        <v>3733.95</v>
      </c>
      <c r="AA25" s="130">
        <f t="shared" si="12"/>
        <v>323755.65999999997</v>
      </c>
      <c r="AB25" s="129"/>
      <c r="AC25" s="129">
        <f t="shared" si="2"/>
        <v>55838852.5</v>
      </c>
      <c r="AD25" s="128">
        <v>0</v>
      </c>
      <c r="AE25" s="129">
        <f t="shared" si="13"/>
        <v>0</v>
      </c>
      <c r="AF25" s="129">
        <f t="shared" si="3"/>
        <v>25333439.5</v>
      </c>
      <c r="AG25" s="128">
        <v>0</v>
      </c>
      <c r="AH25" s="129">
        <f t="shared" si="14"/>
        <v>0</v>
      </c>
      <c r="AI25" s="129">
        <v>0</v>
      </c>
      <c r="AJ25" s="47">
        <f t="shared" si="15"/>
        <v>0</v>
      </c>
      <c r="AK25" s="129">
        <v>0</v>
      </c>
      <c r="AL25" s="130">
        <f t="shared" si="16"/>
        <v>0</v>
      </c>
      <c r="AM25" s="129"/>
      <c r="AN25" s="127">
        <f t="shared" si="17"/>
        <v>56982690</v>
      </c>
      <c r="AO25" s="128">
        <v>0</v>
      </c>
      <c r="AP25" s="129">
        <f t="shared" si="18"/>
        <v>0</v>
      </c>
      <c r="AQ25" s="129">
        <v>25333439.5</v>
      </c>
      <c r="AR25" s="128">
        <v>0</v>
      </c>
      <c r="AS25" s="129">
        <f t="shared" si="19"/>
        <v>0</v>
      </c>
      <c r="AT25" s="129">
        <v>0</v>
      </c>
      <c r="AU25" s="47">
        <f t="shared" si="20"/>
        <v>0</v>
      </c>
      <c r="AV25" s="129">
        <v>0</v>
      </c>
      <c r="AW25" s="130">
        <f t="shared" si="21"/>
        <v>0</v>
      </c>
      <c r="AX25" s="130"/>
      <c r="AY25" s="132">
        <f t="shared" si="22"/>
        <v>344940.81999999995</v>
      </c>
      <c r="AZ25" s="133" t="s">
        <v>1679</v>
      </c>
      <c r="BA25" s="134">
        <f t="shared" si="23"/>
        <v>344940.81999999995</v>
      </c>
      <c r="BB25" s="134">
        <f t="shared" si="24"/>
        <v>0</v>
      </c>
    </row>
    <row r="26" spans="1:54" ht="25.5" x14ac:dyDescent="0.2">
      <c r="A26" s="125" t="s">
        <v>727</v>
      </c>
      <c r="B26" s="124" t="s">
        <v>335</v>
      </c>
      <c r="C26" s="125" t="s">
        <v>29</v>
      </c>
      <c r="D26" s="207" t="s">
        <v>728</v>
      </c>
      <c r="E26" s="127">
        <v>42447002</v>
      </c>
      <c r="F26" s="127">
        <v>0</v>
      </c>
      <c r="G26" s="127">
        <f t="shared" si="4"/>
        <v>42447002</v>
      </c>
      <c r="H26" s="128">
        <v>0.26740000000000003</v>
      </c>
      <c r="I26" s="129">
        <f t="shared" si="5"/>
        <v>11350.33</v>
      </c>
      <c r="J26" s="129">
        <v>-59364</v>
      </c>
      <c r="K26" s="128">
        <v>0.26740000000000003</v>
      </c>
      <c r="L26" s="129">
        <f t="shared" si="6"/>
        <v>-15.87</v>
      </c>
      <c r="M26" s="129">
        <v>8963.51</v>
      </c>
      <c r="N26" s="47">
        <f t="shared" si="7"/>
        <v>-15.87</v>
      </c>
      <c r="O26" s="129">
        <v>0</v>
      </c>
      <c r="P26" s="130">
        <f t="shared" si="8"/>
        <v>11334.46</v>
      </c>
      <c r="Q26" s="129"/>
      <c r="R26" s="129">
        <f t="shared" si="0"/>
        <v>42447002</v>
      </c>
      <c r="S26" s="128">
        <v>3</v>
      </c>
      <c r="T26" s="131">
        <f t="shared" si="9"/>
        <v>127341.01</v>
      </c>
      <c r="U26" s="131">
        <f t="shared" si="1"/>
        <v>-59364</v>
      </c>
      <c r="V26" s="128">
        <v>3</v>
      </c>
      <c r="W26" s="131">
        <f t="shared" si="10"/>
        <v>-178.09</v>
      </c>
      <c r="X26" s="129">
        <v>100563</v>
      </c>
      <c r="Y26" s="47">
        <f t="shared" si="11"/>
        <v>-178.09</v>
      </c>
      <c r="Z26" s="129">
        <v>0</v>
      </c>
      <c r="AA26" s="130">
        <f t="shared" si="12"/>
        <v>127162.92</v>
      </c>
      <c r="AB26" s="129"/>
      <c r="AC26" s="129">
        <f t="shared" si="2"/>
        <v>42447002</v>
      </c>
      <c r="AD26" s="128">
        <v>0.89180000000000004</v>
      </c>
      <c r="AE26" s="129">
        <f t="shared" si="13"/>
        <v>37854.239999999998</v>
      </c>
      <c r="AF26" s="129">
        <f t="shared" si="3"/>
        <v>-59364</v>
      </c>
      <c r="AG26" s="128">
        <v>0.89180000000000004</v>
      </c>
      <c r="AH26" s="129">
        <f t="shared" si="14"/>
        <v>-52.94</v>
      </c>
      <c r="AI26" s="129">
        <v>29894.03</v>
      </c>
      <c r="AJ26" s="47">
        <f t="shared" si="15"/>
        <v>-52.94</v>
      </c>
      <c r="AK26" s="129">
        <v>0</v>
      </c>
      <c r="AL26" s="130">
        <f t="shared" si="16"/>
        <v>37801.300000000003</v>
      </c>
      <c r="AM26" s="129"/>
      <c r="AN26" s="127">
        <f t="shared" si="17"/>
        <v>42447002</v>
      </c>
      <c r="AO26" s="128">
        <v>0</v>
      </c>
      <c r="AP26" s="129">
        <f t="shared" si="18"/>
        <v>0</v>
      </c>
      <c r="AQ26" s="129">
        <v>-59364</v>
      </c>
      <c r="AR26" s="128">
        <v>0</v>
      </c>
      <c r="AS26" s="129">
        <f t="shared" si="19"/>
        <v>0</v>
      </c>
      <c r="AT26" s="129">
        <v>0</v>
      </c>
      <c r="AU26" s="47">
        <f t="shared" si="20"/>
        <v>0</v>
      </c>
      <c r="AV26" s="129">
        <v>0</v>
      </c>
      <c r="AW26" s="130">
        <f t="shared" si="21"/>
        <v>0</v>
      </c>
      <c r="AX26" s="130"/>
      <c r="AY26" s="132">
        <f t="shared" si="22"/>
        <v>176298.68</v>
      </c>
      <c r="AZ26" s="133" t="s">
        <v>1680</v>
      </c>
      <c r="BA26" s="134">
        <f t="shared" si="23"/>
        <v>0</v>
      </c>
      <c r="BB26" s="134">
        <f t="shared" si="24"/>
        <v>176298.68</v>
      </c>
    </row>
    <row r="27" spans="1:54" ht="25.5" x14ac:dyDescent="0.2">
      <c r="A27" s="125" t="s">
        <v>729</v>
      </c>
      <c r="B27" s="124" t="s">
        <v>211</v>
      </c>
      <c r="C27" s="125" t="s">
        <v>29</v>
      </c>
      <c r="D27" s="207" t="s">
        <v>730</v>
      </c>
      <c r="E27" s="127">
        <v>4656492</v>
      </c>
      <c r="F27" s="127">
        <v>0</v>
      </c>
      <c r="G27" s="127">
        <f t="shared" si="4"/>
        <v>4656492</v>
      </c>
      <c r="H27" s="128">
        <v>0.39900000000000002</v>
      </c>
      <c r="I27" s="129">
        <f t="shared" si="5"/>
        <v>1857.94</v>
      </c>
      <c r="J27" s="129">
        <v>2769900</v>
      </c>
      <c r="K27" s="128">
        <v>0.39900000000000002</v>
      </c>
      <c r="L27" s="129">
        <f t="shared" si="6"/>
        <v>1105.19</v>
      </c>
      <c r="M27" s="129">
        <v>1023.46</v>
      </c>
      <c r="N27" s="47">
        <f t="shared" si="7"/>
        <v>1105.19</v>
      </c>
      <c r="O27" s="129">
        <v>0</v>
      </c>
      <c r="P27" s="130">
        <f t="shared" si="8"/>
        <v>2963.13</v>
      </c>
      <c r="Q27" s="129"/>
      <c r="R27" s="129">
        <f t="shared" si="0"/>
        <v>4656492</v>
      </c>
      <c r="S27" s="128">
        <v>1.9423999999999999</v>
      </c>
      <c r="T27" s="131">
        <f t="shared" si="9"/>
        <v>9044.77</v>
      </c>
      <c r="U27" s="131">
        <f t="shared" si="1"/>
        <v>2769900</v>
      </c>
      <c r="V27" s="128">
        <v>1.9424000000000001</v>
      </c>
      <c r="W27" s="131">
        <f t="shared" si="10"/>
        <v>5380.25</v>
      </c>
      <c r="X27" s="129">
        <v>4982.38</v>
      </c>
      <c r="Y27" s="47">
        <f t="shared" si="11"/>
        <v>5380.25</v>
      </c>
      <c r="Z27" s="129">
        <v>0</v>
      </c>
      <c r="AA27" s="130">
        <f t="shared" si="12"/>
        <v>14425.02</v>
      </c>
      <c r="AB27" s="129"/>
      <c r="AC27" s="129">
        <f t="shared" si="2"/>
        <v>4656492</v>
      </c>
      <c r="AD27" s="128">
        <v>0</v>
      </c>
      <c r="AE27" s="129">
        <f t="shared" si="13"/>
        <v>0</v>
      </c>
      <c r="AF27" s="129">
        <f t="shared" si="3"/>
        <v>2769900</v>
      </c>
      <c r="AG27" s="128">
        <v>0</v>
      </c>
      <c r="AH27" s="129">
        <f t="shared" si="14"/>
        <v>0</v>
      </c>
      <c r="AI27" s="129">
        <v>0</v>
      </c>
      <c r="AJ27" s="47">
        <f t="shared" si="15"/>
        <v>0</v>
      </c>
      <c r="AK27" s="129">
        <v>0</v>
      </c>
      <c r="AL27" s="130">
        <f t="shared" si="16"/>
        <v>0</v>
      </c>
      <c r="AM27" s="129"/>
      <c r="AN27" s="127">
        <f t="shared" si="17"/>
        <v>4656492</v>
      </c>
      <c r="AO27" s="128">
        <v>0</v>
      </c>
      <c r="AP27" s="129">
        <f t="shared" si="18"/>
        <v>0</v>
      </c>
      <c r="AQ27" s="129">
        <v>2769900</v>
      </c>
      <c r="AR27" s="128">
        <v>0</v>
      </c>
      <c r="AS27" s="129">
        <f t="shared" si="19"/>
        <v>0</v>
      </c>
      <c r="AT27" s="129">
        <v>0</v>
      </c>
      <c r="AU27" s="47">
        <f t="shared" si="20"/>
        <v>0</v>
      </c>
      <c r="AV27" s="129">
        <v>0</v>
      </c>
      <c r="AW27" s="130">
        <f t="shared" si="21"/>
        <v>0</v>
      </c>
      <c r="AX27" s="130"/>
      <c r="AY27" s="132">
        <f t="shared" si="22"/>
        <v>17388.150000000001</v>
      </c>
      <c r="AZ27" s="133" t="s">
        <v>1679</v>
      </c>
      <c r="BA27" s="134">
        <f t="shared" si="23"/>
        <v>17388.150000000001</v>
      </c>
      <c r="BB27" s="134">
        <f t="shared" si="24"/>
        <v>0</v>
      </c>
    </row>
    <row r="28" spans="1:54" x14ac:dyDescent="0.2">
      <c r="A28" s="125" t="s">
        <v>731</v>
      </c>
      <c r="B28" s="124" t="s">
        <v>348</v>
      </c>
      <c r="C28" s="125" t="s">
        <v>29</v>
      </c>
      <c r="D28" s="207" t="s">
        <v>732</v>
      </c>
      <c r="E28" s="127">
        <v>-201821387</v>
      </c>
      <c r="F28" s="127">
        <v>0</v>
      </c>
      <c r="G28" s="127">
        <f t="shared" si="4"/>
        <v>-201821387</v>
      </c>
      <c r="H28" s="128">
        <v>0.1169</v>
      </c>
      <c r="I28" s="176">
        <f t="shared" si="5"/>
        <v>-23592.92</v>
      </c>
      <c r="J28" s="129">
        <v>0</v>
      </c>
      <c r="K28" s="128">
        <v>0.1169</v>
      </c>
      <c r="L28" s="129">
        <f t="shared" si="6"/>
        <v>0</v>
      </c>
      <c r="M28" s="129">
        <v>0</v>
      </c>
      <c r="N28" s="47">
        <f t="shared" si="7"/>
        <v>0</v>
      </c>
      <c r="O28" s="129">
        <v>0</v>
      </c>
      <c r="P28" s="130">
        <f t="shared" si="8"/>
        <v>0</v>
      </c>
      <c r="Q28" s="129"/>
      <c r="R28" s="176">
        <f t="shared" si="0"/>
        <v>-201821387</v>
      </c>
      <c r="S28" s="128">
        <v>3.2885999999999997</v>
      </c>
      <c r="T28" s="176">
        <f t="shared" si="9"/>
        <v>-663709.81000000006</v>
      </c>
      <c r="U28" s="131">
        <f t="shared" si="1"/>
        <v>0</v>
      </c>
      <c r="V28" s="128">
        <v>3.2885999999999997</v>
      </c>
      <c r="W28" s="131">
        <f t="shared" si="10"/>
        <v>0</v>
      </c>
      <c r="X28" s="129">
        <v>0</v>
      </c>
      <c r="Y28" s="47">
        <f t="shared" si="11"/>
        <v>0</v>
      </c>
      <c r="Z28" s="129">
        <v>0</v>
      </c>
      <c r="AA28" s="130">
        <f t="shared" si="12"/>
        <v>0</v>
      </c>
      <c r="AB28" s="129"/>
      <c r="AC28" s="176">
        <f t="shared" si="2"/>
        <v>-201821387</v>
      </c>
      <c r="AD28" s="128">
        <v>1.3431</v>
      </c>
      <c r="AE28" s="176">
        <f t="shared" si="13"/>
        <v>-271066.3</v>
      </c>
      <c r="AF28" s="129">
        <f t="shared" si="3"/>
        <v>0</v>
      </c>
      <c r="AG28" s="128">
        <v>1.3431</v>
      </c>
      <c r="AH28" s="129">
        <f t="shared" si="14"/>
        <v>0</v>
      </c>
      <c r="AI28" s="129">
        <v>0</v>
      </c>
      <c r="AJ28" s="47">
        <f t="shared" si="15"/>
        <v>0</v>
      </c>
      <c r="AK28" s="129">
        <v>0</v>
      </c>
      <c r="AL28" s="130">
        <f t="shared" si="16"/>
        <v>0</v>
      </c>
      <c r="AM28" s="129"/>
      <c r="AN28" s="127">
        <f t="shared" si="17"/>
        <v>-201821387</v>
      </c>
      <c r="AO28" s="128">
        <v>0</v>
      </c>
      <c r="AP28" s="129">
        <f t="shared" si="18"/>
        <v>0</v>
      </c>
      <c r="AQ28" s="129">
        <v>0</v>
      </c>
      <c r="AR28" s="128">
        <v>0</v>
      </c>
      <c r="AS28" s="129">
        <f t="shared" si="19"/>
        <v>0</v>
      </c>
      <c r="AT28" s="129">
        <v>0</v>
      </c>
      <c r="AU28" s="47">
        <f t="shared" si="20"/>
        <v>0</v>
      </c>
      <c r="AV28" s="129">
        <v>0</v>
      </c>
      <c r="AW28" s="130">
        <f t="shared" si="21"/>
        <v>0</v>
      </c>
      <c r="AX28" s="130"/>
      <c r="AY28" s="132">
        <f t="shared" si="22"/>
        <v>0</v>
      </c>
      <c r="AZ28" s="133" t="s">
        <v>1573</v>
      </c>
      <c r="BA28" s="134">
        <f t="shared" si="23"/>
        <v>0</v>
      </c>
      <c r="BB28" s="134">
        <f t="shared" si="24"/>
        <v>0</v>
      </c>
    </row>
    <row r="29" spans="1:54" ht="38.25" x14ac:dyDescent="0.2">
      <c r="A29" s="125" t="s">
        <v>733</v>
      </c>
      <c r="B29" s="124" t="s">
        <v>352</v>
      </c>
      <c r="C29" s="125" t="s">
        <v>29</v>
      </c>
      <c r="D29" s="207" t="s">
        <v>734</v>
      </c>
      <c r="E29" s="127">
        <v>40652487.5</v>
      </c>
      <c r="F29" s="127">
        <v>1511962.5</v>
      </c>
      <c r="G29" s="127">
        <f t="shared" si="4"/>
        <v>39140525</v>
      </c>
      <c r="H29" s="128">
        <v>0.18940000000000001</v>
      </c>
      <c r="I29" s="129">
        <f t="shared" si="5"/>
        <v>7413.22</v>
      </c>
      <c r="J29" s="129">
        <v>-30098049.5</v>
      </c>
      <c r="K29" s="128">
        <v>0.18940000000000001</v>
      </c>
      <c r="L29" s="129">
        <f t="shared" si="6"/>
        <v>-5700.57</v>
      </c>
      <c r="M29" s="129">
        <v>6061.46</v>
      </c>
      <c r="N29" s="47">
        <f t="shared" si="7"/>
        <v>-5700.57</v>
      </c>
      <c r="O29" s="129">
        <v>648.23</v>
      </c>
      <c r="P29" s="130">
        <f t="shared" si="8"/>
        <v>1064.42</v>
      </c>
      <c r="Q29" s="129"/>
      <c r="R29" s="129">
        <f t="shared" si="0"/>
        <v>39140525</v>
      </c>
      <c r="S29" s="128">
        <v>4.5061999999999998</v>
      </c>
      <c r="T29" s="131">
        <f t="shared" si="9"/>
        <v>176375.03</v>
      </c>
      <c r="U29" s="131">
        <f t="shared" si="1"/>
        <v>-30098049.5</v>
      </c>
      <c r="V29" s="128">
        <v>4.5061999999999998</v>
      </c>
      <c r="W29" s="131">
        <f t="shared" si="10"/>
        <v>-135627.82999999999</v>
      </c>
      <c r="X29" s="129">
        <v>144213.96</v>
      </c>
      <c r="Y29" s="47">
        <f t="shared" si="11"/>
        <v>-135627.82999999999</v>
      </c>
      <c r="Z29" s="129">
        <v>15422.66</v>
      </c>
      <c r="AA29" s="130">
        <f t="shared" si="12"/>
        <v>25324.54</v>
      </c>
      <c r="AB29" s="129"/>
      <c r="AC29" s="129">
        <f t="shared" si="2"/>
        <v>39140525</v>
      </c>
      <c r="AD29" s="128">
        <v>1.2925</v>
      </c>
      <c r="AE29" s="129">
        <f t="shared" si="13"/>
        <v>50589.13</v>
      </c>
      <c r="AF29" s="129">
        <f t="shared" si="3"/>
        <v>-30098049.5</v>
      </c>
      <c r="AG29" s="128">
        <v>1.2925</v>
      </c>
      <c r="AH29" s="129">
        <f t="shared" si="14"/>
        <v>-38901.730000000003</v>
      </c>
      <c r="AI29" s="129">
        <v>45965.7</v>
      </c>
      <c r="AJ29" s="47">
        <f t="shared" si="15"/>
        <v>-38901.730000000003</v>
      </c>
      <c r="AK29" s="129">
        <v>106.61</v>
      </c>
      <c r="AL29" s="130">
        <f t="shared" si="16"/>
        <v>11580.79</v>
      </c>
      <c r="AM29" s="129"/>
      <c r="AN29" s="127">
        <f t="shared" si="17"/>
        <v>40652487.5</v>
      </c>
      <c r="AO29" s="128">
        <v>0</v>
      </c>
      <c r="AP29" s="129">
        <f t="shared" si="18"/>
        <v>0</v>
      </c>
      <c r="AQ29" s="129">
        <v>-30098049.5</v>
      </c>
      <c r="AR29" s="128">
        <v>0</v>
      </c>
      <c r="AS29" s="129">
        <f t="shared" si="19"/>
        <v>0</v>
      </c>
      <c r="AT29" s="129">
        <v>0</v>
      </c>
      <c r="AU29" s="47">
        <f t="shared" si="20"/>
        <v>0</v>
      </c>
      <c r="AV29" s="129">
        <v>0</v>
      </c>
      <c r="AW29" s="130">
        <f t="shared" si="21"/>
        <v>0</v>
      </c>
      <c r="AX29" s="130"/>
      <c r="AY29" s="132">
        <f t="shared" si="22"/>
        <v>37969.75</v>
      </c>
      <c r="AZ29" s="133" t="s">
        <v>1679</v>
      </c>
      <c r="BA29" s="134">
        <f t="shared" si="23"/>
        <v>37969.75</v>
      </c>
      <c r="BB29" s="134">
        <f t="shared" si="24"/>
        <v>0</v>
      </c>
    </row>
    <row r="30" spans="1:54" ht="25.5" x14ac:dyDescent="0.2">
      <c r="A30" s="125" t="s">
        <v>735</v>
      </c>
      <c r="B30" s="124" t="s">
        <v>353</v>
      </c>
      <c r="C30" s="125" t="s">
        <v>29</v>
      </c>
      <c r="D30" s="207" t="s">
        <v>736</v>
      </c>
      <c r="E30" s="127">
        <v>42332250</v>
      </c>
      <c r="F30" s="127">
        <v>1122600</v>
      </c>
      <c r="G30" s="127">
        <f t="shared" si="4"/>
        <v>41209650</v>
      </c>
      <c r="H30" s="128">
        <v>0.18940000000000001</v>
      </c>
      <c r="I30" s="129">
        <f t="shared" si="5"/>
        <v>7805.11</v>
      </c>
      <c r="J30" s="129">
        <v>20901665.5</v>
      </c>
      <c r="K30" s="128">
        <v>0.18940000000000001</v>
      </c>
      <c r="L30" s="129">
        <f t="shared" si="6"/>
        <v>3958.78</v>
      </c>
      <c r="M30" s="129">
        <v>5730.93</v>
      </c>
      <c r="N30" s="47">
        <f t="shared" si="7"/>
        <v>3958.78</v>
      </c>
      <c r="O30" s="129">
        <v>0</v>
      </c>
      <c r="P30" s="130">
        <f t="shared" si="8"/>
        <v>11763.89</v>
      </c>
      <c r="Q30" s="129"/>
      <c r="R30" s="129">
        <f t="shared" si="0"/>
        <v>41209650</v>
      </c>
      <c r="S30" s="128">
        <v>4.5061999999999998</v>
      </c>
      <c r="T30" s="131">
        <f t="shared" si="9"/>
        <v>185698.92</v>
      </c>
      <c r="U30" s="131">
        <f t="shared" si="1"/>
        <v>20901665.5</v>
      </c>
      <c r="V30" s="128">
        <v>4.5061999999999998</v>
      </c>
      <c r="W30" s="131">
        <f t="shared" si="10"/>
        <v>94187.09</v>
      </c>
      <c r="X30" s="129">
        <v>136350.18</v>
      </c>
      <c r="Y30" s="47">
        <f t="shared" si="11"/>
        <v>94187.09</v>
      </c>
      <c r="Z30" s="129">
        <v>0</v>
      </c>
      <c r="AA30" s="130">
        <f t="shared" si="12"/>
        <v>279886.01</v>
      </c>
      <c r="AB30" s="129"/>
      <c r="AC30" s="129">
        <f t="shared" si="2"/>
        <v>41209650</v>
      </c>
      <c r="AD30" s="128">
        <v>0</v>
      </c>
      <c r="AE30" s="129">
        <f t="shared" si="13"/>
        <v>0</v>
      </c>
      <c r="AF30" s="129">
        <f t="shared" si="3"/>
        <v>20901665.5</v>
      </c>
      <c r="AG30" s="128">
        <v>0</v>
      </c>
      <c r="AH30" s="129">
        <f t="shared" si="14"/>
        <v>0</v>
      </c>
      <c r="AI30" s="129">
        <v>0</v>
      </c>
      <c r="AJ30" s="47">
        <f t="shared" si="15"/>
        <v>0</v>
      </c>
      <c r="AK30" s="129">
        <v>0</v>
      </c>
      <c r="AL30" s="130">
        <f t="shared" si="16"/>
        <v>0</v>
      </c>
      <c r="AM30" s="129"/>
      <c r="AN30" s="127">
        <f t="shared" si="17"/>
        <v>42332250</v>
      </c>
      <c r="AO30" s="128">
        <v>0</v>
      </c>
      <c r="AP30" s="129">
        <f t="shared" si="18"/>
        <v>0</v>
      </c>
      <c r="AQ30" s="129">
        <v>20901665.5</v>
      </c>
      <c r="AR30" s="128">
        <v>0</v>
      </c>
      <c r="AS30" s="129">
        <f t="shared" si="19"/>
        <v>0</v>
      </c>
      <c r="AT30" s="129">
        <v>0</v>
      </c>
      <c r="AU30" s="47">
        <f t="shared" si="20"/>
        <v>0</v>
      </c>
      <c r="AV30" s="129">
        <v>0</v>
      </c>
      <c r="AW30" s="130">
        <f t="shared" si="21"/>
        <v>0</v>
      </c>
      <c r="AX30" s="130"/>
      <c r="AY30" s="132">
        <f t="shared" si="22"/>
        <v>291649.90000000002</v>
      </c>
      <c r="AZ30" s="133" t="s">
        <v>1679</v>
      </c>
      <c r="BA30" s="134">
        <f t="shared" si="23"/>
        <v>291649.90000000002</v>
      </c>
      <c r="BB30" s="134">
        <f t="shared" si="24"/>
        <v>0</v>
      </c>
    </row>
    <row r="31" spans="1:54" ht="25.5" x14ac:dyDescent="0.2">
      <c r="A31" s="125" t="s">
        <v>737</v>
      </c>
      <c r="B31" s="124" t="s">
        <v>357</v>
      </c>
      <c r="C31" s="125" t="s">
        <v>29</v>
      </c>
      <c r="D31" s="207" t="s">
        <v>738</v>
      </c>
      <c r="E31" s="127">
        <v>20890705</v>
      </c>
      <c r="F31" s="127">
        <v>192000</v>
      </c>
      <c r="G31" s="127">
        <f t="shared" si="4"/>
        <v>20698705</v>
      </c>
      <c r="H31" s="128">
        <v>0.1318</v>
      </c>
      <c r="I31" s="129">
        <f t="shared" si="5"/>
        <v>2728.09</v>
      </c>
      <c r="J31" s="129">
        <v>9265429</v>
      </c>
      <c r="K31" s="128">
        <v>0.13189999999999999</v>
      </c>
      <c r="L31" s="129">
        <f t="shared" si="6"/>
        <v>1222.1099999999999</v>
      </c>
      <c r="M31" s="129">
        <v>2024.51</v>
      </c>
      <c r="N31" s="47">
        <f t="shared" si="7"/>
        <v>1222.1099999999999</v>
      </c>
      <c r="O31" s="129">
        <v>0</v>
      </c>
      <c r="P31" s="130">
        <f t="shared" si="8"/>
        <v>3950.2</v>
      </c>
      <c r="Q31" s="129"/>
      <c r="R31" s="129">
        <f t="shared" si="0"/>
        <v>20698705</v>
      </c>
      <c r="S31" s="128">
        <v>4.3377999999999997</v>
      </c>
      <c r="T31" s="131">
        <f t="shared" si="9"/>
        <v>89786.84</v>
      </c>
      <c r="U31" s="131">
        <f t="shared" si="1"/>
        <v>9265429</v>
      </c>
      <c r="V31" s="128">
        <v>4.3408999999999995</v>
      </c>
      <c r="W31" s="131">
        <f t="shared" si="10"/>
        <v>40220.300000000003</v>
      </c>
      <c r="X31" s="129">
        <v>66627.67</v>
      </c>
      <c r="Y31" s="47">
        <f t="shared" si="11"/>
        <v>40220.300000000003</v>
      </c>
      <c r="Z31" s="129">
        <v>0</v>
      </c>
      <c r="AA31" s="130">
        <f t="shared" si="12"/>
        <v>130007.14</v>
      </c>
      <c r="AB31" s="129"/>
      <c r="AC31" s="129">
        <f t="shared" si="2"/>
        <v>20698705</v>
      </c>
      <c r="AD31" s="128">
        <v>0.99960000000000004</v>
      </c>
      <c r="AE31" s="129">
        <f t="shared" si="13"/>
        <v>20690.43</v>
      </c>
      <c r="AF31" s="129">
        <f t="shared" si="3"/>
        <v>9265429</v>
      </c>
      <c r="AG31" s="128">
        <v>1</v>
      </c>
      <c r="AH31" s="129">
        <f t="shared" si="14"/>
        <v>9265.43</v>
      </c>
      <c r="AI31" s="129">
        <v>15348.81</v>
      </c>
      <c r="AJ31" s="47">
        <f t="shared" si="15"/>
        <v>9265.43</v>
      </c>
      <c r="AK31" s="129">
        <v>0</v>
      </c>
      <c r="AL31" s="130">
        <f t="shared" si="16"/>
        <v>29955.86</v>
      </c>
      <c r="AM31" s="129"/>
      <c r="AN31" s="127">
        <f t="shared" si="17"/>
        <v>20890705</v>
      </c>
      <c r="AO31" s="128">
        <v>0</v>
      </c>
      <c r="AP31" s="129">
        <f t="shared" si="18"/>
        <v>0</v>
      </c>
      <c r="AQ31" s="129">
        <v>9265429</v>
      </c>
      <c r="AR31" s="128">
        <v>0</v>
      </c>
      <c r="AS31" s="129">
        <f t="shared" si="19"/>
        <v>0</v>
      </c>
      <c r="AT31" s="129">
        <v>0</v>
      </c>
      <c r="AU31" s="47">
        <f t="shared" si="20"/>
        <v>0</v>
      </c>
      <c r="AV31" s="129">
        <v>0</v>
      </c>
      <c r="AW31" s="130">
        <f t="shared" si="21"/>
        <v>0</v>
      </c>
      <c r="AX31" s="130"/>
      <c r="AY31" s="132">
        <f t="shared" si="22"/>
        <v>163913.20000000001</v>
      </c>
      <c r="AZ31" s="133" t="s">
        <v>1679</v>
      </c>
      <c r="BA31" s="134">
        <f t="shared" si="23"/>
        <v>163913.20000000001</v>
      </c>
      <c r="BB31" s="134">
        <f t="shared" si="24"/>
        <v>0</v>
      </c>
    </row>
    <row r="32" spans="1:54" x14ac:dyDescent="0.2">
      <c r="A32" s="125" t="s">
        <v>739</v>
      </c>
      <c r="B32" s="124" t="s">
        <v>358</v>
      </c>
      <c r="C32" s="125" t="s">
        <v>29</v>
      </c>
      <c r="D32" s="207" t="s">
        <v>740</v>
      </c>
      <c r="E32" s="127">
        <v>-1266745</v>
      </c>
      <c r="F32" s="127">
        <v>1806000</v>
      </c>
      <c r="G32" s="127">
        <f t="shared" si="4"/>
        <v>-3072745</v>
      </c>
      <c r="H32" s="128">
        <v>0.1318</v>
      </c>
      <c r="I32" s="176">
        <f t="shared" si="5"/>
        <v>-404.99</v>
      </c>
      <c r="J32" s="129">
        <v>-8221498</v>
      </c>
      <c r="K32" s="128">
        <v>0.13189999999999999</v>
      </c>
      <c r="L32" s="129">
        <f t="shared" si="6"/>
        <v>-1084.42</v>
      </c>
      <c r="M32" s="129">
        <v>0</v>
      </c>
      <c r="N32" s="47">
        <f t="shared" si="7"/>
        <v>0</v>
      </c>
      <c r="O32" s="129">
        <v>0</v>
      </c>
      <c r="P32" s="130">
        <f t="shared" si="8"/>
        <v>0</v>
      </c>
      <c r="Q32" s="129"/>
      <c r="R32" s="176">
        <f t="shared" si="0"/>
        <v>-3072745</v>
      </c>
      <c r="S32" s="128">
        <v>4.3377999999999997</v>
      </c>
      <c r="T32" s="176">
        <f t="shared" si="9"/>
        <v>-13328.95</v>
      </c>
      <c r="U32" s="131">
        <f t="shared" si="1"/>
        <v>-8221498</v>
      </c>
      <c r="V32" s="128">
        <v>4.3408999999999995</v>
      </c>
      <c r="W32" s="131">
        <f t="shared" si="10"/>
        <v>-35688.699999999997</v>
      </c>
      <c r="X32" s="129">
        <v>0</v>
      </c>
      <c r="Y32" s="47">
        <f t="shared" si="11"/>
        <v>0</v>
      </c>
      <c r="Z32" s="129">
        <v>0</v>
      </c>
      <c r="AA32" s="130">
        <f t="shared" si="12"/>
        <v>0</v>
      </c>
      <c r="AB32" s="129"/>
      <c r="AC32" s="176">
        <f t="shared" si="2"/>
        <v>-3072745</v>
      </c>
      <c r="AD32" s="128">
        <v>0</v>
      </c>
      <c r="AE32" s="129">
        <f t="shared" si="13"/>
        <v>0</v>
      </c>
      <c r="AF32" s="129">
        <f t="shared" si="3"/>
        <v>-8221498</v>
      </c>
      <c r="AG32" s="128">
        <v>0</v>
      </c>
      <c r="AH32" s="129">
        <f t="shared" si="14"/>
        <v>0</v>
      </c>
      <c r="AI32" s="129">
        <v>0</v>
      </c>
      <c r="AJ32" s="47">
        <f t="shared" si="15"/>
        <v>0</v>
      </c>
      <c r="AK32" s="129">
        <v>0</v>
      </c>
      <c r="AL32" s="130">
        <f t="shared" si="16"/>
        <v>0</v>
      </c>
      <c r="AM32" s="129"/>
      <c r="AN32" s="127">
        <f t="shared" si="17"/>
        <v>-1266745</v>
      </c>
      <c r="AO32" s="128">
        <v>0</v>
      </c>
      <c r="AP32" s="129">
        <f t="shared" si="18"/>
        <v>0</v>
      </c>
      <c r="AQ32" s="129">
        <v>-8221498</v>
      </c>
      <c r="AR32" s="128">
        <v>0</v>
      </c>
      <c r="AS32" s="129">
        <f t="shared" si="19"/>
        <v>0</v>
      </c>
      <c r="AT32" s="129">
        <v>0</v>
      </c>
      <c r="AU32" s="47">
        <f t="shared" si="20"/>
        <v>0</v>
      </c>
      <c r="AV32" s="129">
        <v>0</v>
      </c>
      <c r="AW32" s="130">
        <f t="shared" si="21"/>
        <v>0</v>
      </c>
      <c r="AX32" s="130"/>
      <c r="AY32" s="132">
        <f t="shared" si="22"/>
        <v>0</v>
      </c>
      <c r="AZ32" s="133" t="s">
        <v>1573</v>
      </c>
      <c r="BA32" s="134">
        <f t="shared" si="23"/>
        <v>0</v>
      </c>
      <c r="BB32" s="134">
        <f t="shared" si="24"/>
        <v>0</v>
      </c>
    </row>
    <row r="33" spans="1:54" ht="25.5" x14ac:dyDescent="0.2">
      <c r="A33" s="125" t="s">
        <v>741</v>
      </c>
      <c r="B33" s="135" t="s">
        <v>360</v>
      </c>
      <c r="C33" s="125" t="s">
        <v>29</v>
      </c>
      <c r="D33" s="207" t="s">
        <v>742</v>
      </c>
      <c r="E33" s="127">
        <v>20166531</v>
      </c>
      <c r="F33" s="127">
        <v>0</v>
      </c>
      <c r="G33" s="127">
        <f t="shared" si="4"/>
        <v>20166531</v>
      </c>
      <c r="H33" s="128">
        <v>0.21210000000000001</v>
      </c>
      <c r="I33" s="129">
        <f t="shared" si="5"/>
        <v>4277.32</v>
      </c>
      <c r="J33" s="129">
        <v>-73983</v>
      </c>
      <c r="K33" s="128">
        <v>0.21210000000000001</v>
      </c>
      <c r="L33" s="129">
        <f t="shared" si="6"/>
        <v>-15.69</v>
      </c>
      <c r="M33" s="129">
        <v>3632.43</v>
      </c>
      <c r="N33" s="47">
        <f t="shared" si="7"/>
        <v>-15.69</v>
      </c>
      <c r="O33" s="129">
        <v>0</v>
      </c>
      <c r="P33" s="130">
        <f t="shared" si="8"/>
        <v>4261.63</v>
      </c>
      <c r="Q33" s="129"/>
      <c r="R33" s="129">
        <f t="shared" si="0"/>
        <v>20166531</v>
      </c>
      <c r="S33" s="128">
        <v>0.6371</v>
      </c>
      <c r="T33" s="131">
        <f t="shared" si="9"/>
        <v>12848.1</v>
      </c>
      <c r="U33" s="131">
        <f t="shared" si="1"/>
        <v>-73983</v>
      </c>
      <c r="V33" s="128">
        <v>0.6371</v>
      </c>
      <c r="W33" s="131">
        <f t="shared" si="10"/>
        <v>-47.13</v>
      </c>
      <c r="X33" s="129">
        <v>10910.98</v>
      </c>
      <c r="Y33" s="47">
        <f t="shared" si="11"/>
        <v>-47.13</v>
      </c>
      <c r="Z33" s="129">
        <v>0</v>
      </c>
      <c r="AA33" s="130">
        <f t="shared" si="12"/>
        <v>12800.97</v>
      </c>
      <c r="AB33" s="129"/>
      <c r="AC33" s="129">
        <f t="shared" si="2"/>
        <v>20166531</v>
      </c>
      <c r="AD33" s="128">
        <v>0</v>
      </c>
      <c r="AE33" s="129">
        <f t="shared" si="13"/>
        <v>0</v>
      </c>
      <c r="AF33" s="129">
        <f t="shared" si="3"/>
        <v>-73983</v>
      </c>
      <c r="AG33" s="128">
        <v>0</v>
      </c>
      <c r="AH33" s="129">
        <f t="shared" si="14"/>
        <v>0</v>
      </c>
      <c r="AI33" s="129">
        <v>0</v>
      </c>
      <c r="AJ33" s="47">
        <f t="shared" si="15"/>
        <v>0</v>
      </c>
      <c r="AK33" s="129">
        <v>0</v>
      </c>
      <c r="AL33" s="130">
        <f t="shared" si="16"/>
        <v>0</v>
      </c>
      <c r="AM33" s="129"/>
      <c r="AN33" s="127">
        <f t="shared" si="17"/>
        <v>20166531</v>
      </c>
      <c r="AO33" s="128">
        <v>0</v>
      </c>
      <c r="AP33" s="129">
        <f t="shared" si="18"/>
        <v>0</v>
      </c>
      <c r="AQ33" s="129">
        <v>-73983</v>
      </c>
      <c r="AR33" s="128">
        <v>0</v>
      </c>
      <c r="AS33" s="129">
        <f t="shared" si="19"/>
        <v>0</v>
      </c>
      <c r="AT33" s="129">
        <v>0</v>
      </c>
      <c r="AU33" s="47">
        <f t="shared" si="20"/>
        <v>0</v>
      </c>
      <c r="AV33" s="129">
        <v>0</v>
      </c>
      <c r="AW33" s="130">
        <f t="shared" si="21"/>
        <v>0</v>
      </c>
      <c r="AX33" s="130"/>
      <c r="AY33" s="132">
        <f t="shared" si="22"/>
        <v>17062.599999999999</v>
      </c>
      <c r="AZ33" s="133" t="s">
        <v>1680</v>
      </c>
      <c r="BA33" s="134">
        <f t="shared" si="23"/>
        <v>0</v>
      </c>
      <c r="BB33" s="134">
        <f t="shared" si="24"/>
        <v>17062.599999999999</v>
      </c>
    </row>
    <row r="34" spans="1:54" ht="38.25" x14ac:dyDescent="0.2">
      <c r="A34" s="125" t="s">
        <v>743</v>
      </c>
      <c r="B34" s="135" t="s">
        <v>366</v>
      </c>
      <c r="C34" s="125" t="s">
        <v>29</v>
      </c>
      <c r="D34" s="207" t="s">
        <v>744</v>
      </c>
      <c r="E34" s="127">
        <v>132008763</v>
      </c>
      <c r="F34" s="127">
        <v>7737303.5</v>
      </c>
      <c r="G34" s="127">
        <f t="shared" si="4"/>
        <v>124271459.5</v>
      </c>
      <c r="H34" s="128">
        <v>0.3422</v>
      </c>
      <c r="I34" s="129">
        <f t="shared" si="5"/>
        <v>42525.69</v>
      </c>
      <c r="J34" s="129">
        <v>1353473</v>
      </c>
      <c r="K34" s="128">
        <v>0.3422</v>
      </c>
      <c r="L34" s="129">
        <f t="shared" si="6"/>
        <v>463.16</v>
      </c>
      <c r="M34" s="129">
        <v>38647.160000000003</v>
      </c>
      <c r="N34" s="47">
        <f t="shared" si="7"/>
        <v>463.16</v>
      </c>
      <c r="O34" s="129">
        <v>0</v>
      </c>
      <c r="P34" s="130">
        <f t="shared" si="8"/>
        <v>42988.85</v>
      </c>
      <c r="Q34" s="129"/>
      <c r="R34" s="129">
        <f t="shared" si="0"/>
        <v>124271459.5</v>
      </c>
      <c r="S34" s="128">
        <v>6.2763999999999998</v>
      </c>
      <c r="T34" s="131">
        <f t="shared" si="9"/>
        <v>779977.39</v>
      </c>
      <c r="U34" s="131">
        <f t="shared" si="1"/>
        <v>1353473</v>
      </c>
      <c r="V34" s="128">
        <v>6.2763999999999998</v>
      </c>
      <c r="W34" s="131">
        <f t="shared" si="10"/>
        <v>8494.94</v>
      </c>
      <c r="X34" s="129">
        <v>708839.95</v>
      </c>
      <c r="Y34" s="47">
        <f t="shared" si="11"/>
        <v>8494.94</v>
      </c>
      <c r="Z34" s="129">
        <v>0</v>
      </c>
      <c r="AA34" s="130">
        <f t="shared" si="12"/>
        <v>788472.33</v>
      </c>
      <c r="AB34" s="129"/>
      <c r="AC34" s="129">
        <f t="shared" si="2"/>
        <v>124271459.5</v>
      </c>
      <c r="AD34" s="128">
        <v>2.1414</v>
      </c>
      <c r="AE34" s="129">
        <f t="shared" si="13"/>
        <v>266114.90000000002</v>
      </c>
      <c r="AF34" s="129">
        <f t="shared" si="3"/>
        <v>1353473</v>
      </c>
      <c r="AG34" s="128">
        <v>2.1414</v>
      </c>
      <c r="AH34" s="129">
        <f t="shared" si="14"/>
        <v>2898.33</v>
      </c>
      <c r="AI34" s="129">
        <v>241844.03</v>
      </c>
      <c r="AJ34" s="47">
        <f t="shared" si="15"/>
        <v>2898.33</v>
      </c>
      <c r="AK34" s="129">
        <v>0</v>
      </c>
      <c r="AL34" s="130">
        <f t="shared" si="16"/>
        <v>269013.23</v>
      </c>
      <c r="AM34" s="129"/>
      <c r="AN34" s="127">
        <f t="shared" si="17"/>
        <v>132008763</v>
      </c>
      <c r="AO34" s="128">
        <v>0</v>
      </c>
      <c r="AP34" s="129">
        <f t="shared" si="18"/>
        <v>0</v>
      </c>
      <c r="AQ34" s="129">
        <v>1353473</v>
      </c>
      <c r="AR34" s="128">
        <v>0</v>
      </c>
      <c r="AS34" s="129">
        <f t="shared" si="19"/>
        <v>0</v>
      </c>
      <c r="AT34" s="129">
        <v>0</v>
      </c>
      <c r="AU34" s="47">
        <f t="shared" si="20"/>
        <v>0</v>
      </c>
      <c r="AV34" s="129">
        <v>0</v>
      </c>
      <c r="AW34" s="130">
        <f t="shared" si="21"/>
        <v>0</v>
      </c>
      <c r="AX34" s="130"/>
      <c r="AY34" s="132">
        <f t="shared" si="22"/>
        <v>1100474.4099999999</v>
      </c>
      <c r="AZ34" s="133" t="s">
        <v>1679</v>
      </c>
      <c r="BA34" s="134">
        <f t="shared" si="23"/>
        <v>1100474.4099999999</v>
      </c>
      <c r="BB34" s="134">
        <f t="shared" si="24"/>
        <v>0</v>
      </c>
    </row>
    <row r="35" spans="1:54" ht="25.5" x14ac:dyDescent="0.2">
      <c r="A35" s="125" t="s">
        <v>745</v>
      </c>
      <c r="B35" s="135" t="s">
        <v>372</v>
      </c>
      <c r="C35" s="125" t="s">
        <v>29</v>
      </c>
      <c r="D35" s="207" t="s">
        <v>746</v>
      </c>
      <c r="E35" s="127">
        <v>313844993.5</v>
      </c>
      <c r="F35" s="127">
        <v>15074075.5</v>
      </c>
      <c r="G35" s="127">
        <f t="shared" si="4"/>
        <v>298770918</v>
      </c>
      <c r="H35" s="128">
        <v>0.14460000000000001</v>
      </c>
      <c r="I35" s="129">
        <f t="shared" si="5"/>
        <v>43202.27</v>
      </c>
      <c r="J35" s="129">
        <v>-8478980</v>
      </c>
      <c r="K35" s="128">
        <v>0.14460000000000001</v>
      </c>
      <c r="L35" s="129">
        <f t="shared" si="6"/>
        <v>-1226.06</v>
      </c>
      <c r="M35" s="129">
        <v>41329.699999999997</v>
      </c>
      <c r="N35" s="47">
        <f t="shared" si="7"/>
        <v>-1226.06</v>
      </c>
      <c r="O35" s="129">
        <v>370.07</v>
      </c>
      <c r="P35" s="130">
        <f t="shared" si="8"/>
        <v>41606.14</v>
      </c>
      <c r="Q35" s="129"/>
      <c r="R35" s="129">
        <f t="shared" si="0"/>
        <v>298770918</v>
      </c>
      <c r="S35" s="128">
        <v>2.8970000000000002</v>
      </c>
      <c r="T35" s="131">
        <f t="shared" si="9"/>
        <v>865539.35</v>
      </c>
      <c r="U35" s="131">
        <f t="shared" si="1"/>
        <v>-8478980</v>
      </c>
      <c r="V35" s="128">
        <v>2.8970000000000002</v>
      </c>
      <c r="W35" s="131">
        <f t="shared" si="10"/>
        <v>-24563.61</v>
      </c>
      <c r="X35" s="129">
        <v>834547.24000000011</v>
      </c>
      <c r="Y35" s="47">
        <f t="shared" si="11"/>
        <v>-24563.61</v>
      </c>
      <c r="Z35" s="129">
        <v>167.45</v>
      </c>
      <c r="AA35" s="130">
        <f t="shared" si="12"/>
        <v>840808.29</v>
      </c>
      <c r="AB35" s="129"/>
      <c r="AC35" s="129">
        <f t="shared" si="2"/>
        <v>298770918</v>
      </c>
      <c r="AD35" s="128">
        <v>0</v>
      </c>
      <c r="AE35" s="129">
        <f t="shared" si="13"/>
        <v>0</v>
      </c>
      <c r="AF35" s="129">
        <f t="shared" si="3"/>
        <v>-8478980</v>
      </c>
      <c r="AG35" s="128">
        <v>0</v>
      </c>
      <c r="AH35" s="129">
        <f t="shared" si="14"/>
        <v>0</v>
      </c>
      <c r="AI35" s="129">
        <v>0</v>
      </c>
      <c r="AJ35" s="47">
        <f t="shared" si="15"/>
        <v>0</v>
      </c>
      <c r="AK35" s="129">
        <v>0</v>
      </c>
      <c r="AL35" s="130">
        <f t="shared" si="16"/>
        <v>0</v>
      </c>
      <c r="AM35" s="129"/>
      <c r="AN35" s="127">
        <f t="shared" si="17"/>
        <v>313844993.5</v>
      </c>
      <c r="AO35" s="128">
        <v>1.5</v>
      </c>
      <c r="AP35" s="129">
        <f t="shared" si="18"/>
        <v>470767.49</v>
      </c>
      <c r="AQ35" s="129">
        <v>-8478980</v>
      </c>
      <c r="AR35" s="128">
        <v>1.5</v>
      </c>
      <c r="AS35" s="129">
        <f t="shared" si="19"/>
        <v>-12718.47</v>
      </c>
      <c r="AT35" s="129">
        <v>448863.41000000003</v>
      </c>
      <c r="AU35" s="47">
        <f t="shared" si="20"/>
        <v>-12718.47</v>
      </c>
      <c r="AV35" s="129">
        <v>86.7</v>
      </c>
      <c r="AW35" s="130">
        <f t="shared" si="21"/>
        <v>457962.32</v>
      </c>
      <c r="AX35" s="130"/>
      <c r="AY35" s="132">
        <f t="shared" si="22"/>
        <v>1340376.75</v>
      </c>
      <c r="AZ35" s="133" t="s">
        <v>1679</v>
      </c>
      <c r="BA35" s="134">
        <f t="shared" si="23"/>
        <v>1340376.75</v>
      </c>
      <c r="BB35" s="134">
        <f t="shared" si="24"/>
        <v>0</v>
      </c>
    </row>
    <row r="36" spans="1:54" ht="25.5" x14ac:dyDescent="0.2">
      <c r="A36" s="125" t="s">
        <v>747</v>
      </c>
      <c r="B36" s="135" t="s">
        <v>380</v>
      </c>
      <c r="C36" s="125" t="s">
        <v>29</v>
      </c>
      <c r="D36" s="207" t="s">
        <v>748</v>
      </c>
      <c r="E36" s="127">
        <v>477049298</v>
      </c>
      <c r="F36" s="127">
        <v>70803188.5</v>
      </c>
      <c r="G36" s="127">
        <f t="shared" si="4"/>
        <v>406246109.5</v>
      </c>
      <c r="H36" s="128">
        <v>8.9800000000000005E-2</v>
      </c>
      <c r="I36" s="129">
        <f t="shared" si="5"/>
        <v>36480.9</v>
      </c>
      <c r="J36" s="129">
        <v>-10971918</v>
      </c>
      <c r="K36" s="128">
        <v>8.9800000000000005E-2</v>
      </c>
      <c r="L36" s="129">
        <f>ROUND(J36*K36/1000,2)</f>
        <v>-985.28</v>
      </c>
      <c r="M36" s="129">
        <v>32900.36</v>
      </c>
      <c r="N36" s="47">
        <f t="shared" si="7"/>
        <v>-985.28</v>
      </c>
      <c r="O36" s="129">
        <v>1332.67</v>
      </c>
      <c r="P36" s="130">
        <f t="shared" si="8"/>
        <v>34162.949999999997</v>
      </c>
      <c r="Q36" s="129"/>
      <c r="R36" s="129">
        <f t="shared" si="0"/>
        <v>406246109.5</v>
      </c>
      <c r="S36" s="128">
        <v>3.7099000000000002</v>
      </c>
      <c r="T36" s="131">
        <f t="shared" si="9"/>
        <v>1507132.44</v>
      </c>
      <c r="U36" s="131">
        <f t="shared" si="1"/>
        <v>-10971918</v>
      </c>
      <c r="V36" s="128">
        <v>3.7099000000000002</v>
      </c>
      <c r="W36" s="131">
        <f t="shared" si="10"/>
        <v>-40704.720000000001</v>
      </c>
      <c r="X36" s="129">
        <v>1359209.69</v>
      </c>
      <c r="Y36" s="47">
        <f t="shared" si="11"/>
        <v>-40704.720000000001</v>
      </c>
      <c r="Z36" s="129">
        <v>55056.6</v>
      </c>
      <c r="AA36" s="130">
        <f t="shared" si="12"/>
        <v>1411371.12</v>
      </c>
      <c r="AB36" s="129"/>
      <c r="AC36" s="129">
        <f t="shared" si="2"/>
        <v>406246109.5</v>
      </c>
      <c r="AD36" s="128">
        <v>0.89059999999999995</v>
      </c>
      <c r="AE36" s="129">
        <f t="shared" si="13"/>
        <v>361802.79</v>
      </c>
      <c r="AF36" s="129">
        <f t="shared" si="3"/>
        <v>-10971918</v>
      </c>
      <c r="AG36" s="128">
        <v>0.89059999999999995</v>
      </c>
      <c r="AH36" s="129">
        <f t="shared" si="14"/>
        <v>-9771.59</v>
      </c>
      <c r="AI36" s="129">
        <v>326292.38</v>
      </c>
      <c r="AJ36" s="47">
        <f t="shared" si="15"/>
        <v>-9771.59</v>
      </c>
      <c r="AK36" s="129">
        <v>13216.91</v>
      </c>
      <c r="AL36" s="130">
        <f t="shared" si="16"/>
        <v>338814.29</v>
      </c>
      <c r="AM36" s="129"/>
      <c r="AN36" s="127">
        <f t="shared" si="17"/>
        <v>477049298</v>
      </c>
      <c r="AO36" s="128">
        <v>0</v>
      </c>
      <c r="AP36" s="129">
        <f t="shared" si="18"/>
        <v>0</v>
      </c>
      <c r="AQ36" s="129">
        <v>-10971918</v>
      </c>
      <c r="AR36" s="128">
        <v>0</v>
      </c>
      <c r="AS36" s="129">
        <f t="shared" si="19"/>
        <v>0</v>
      </c>
      <c r="AT36" s="129">
        <v>0</v>
      </c>
      <c r="AU36" s="47">
        <f t="shared" si="20"/>
        <v>0</v>
      </c>
      <c r="AV36" s="129">
        <v>0</v>
      </c>
      <c r="AW36" s="130">
        <f t="shared" si="21"/>
        <v>0</v>
      </c>
      <c r="AX36" s="130"/>
      <c r="AY36" s="132">
        <f t="shared" si="22"/>
        <v>1784348.36</v>
      </c>
      <c r="AZ36" s="133" t="s">
        <v>1679</v>
      </c>
      <c r="BA36" s="134">
        <f t="shared" si="23"/>
        <v>1784348.36</v>
      </c>
      <c r="BB36" s="134">
        <f t="shared" si="24"/>
        <v>0</v>
      </c>
    </row>
    <row r="37" spans="1:54" ht="25.5" x14ac:dyDescent="0.2">
      <c r="A37" s="125" t="s">
        <v>749</v>
      </c>
      <c r="B37" s="135" t="s">
        <v>402</v>
      </c>
      <c r="C37" s="125" t="s">
        <v>29</v>
      </c>
      <c r="D37" s="207" t="s">
        <v>750</v>
      </c>
      <c r="E37" s="127">
        <v>22671059</v>
      </c>
      <c r="F37" s="127">
        <v>1336800</v>
      </c>
      <c r="G37" s="127">
        <f t="shared" si="4"/>
        <v>21334259</v>
      </c>
      <c r="H37" s="128">
        <v>0.18540000000000001</v>
      </c>
      <c r="I37" s="129">
        <f t="shared" si="5"/>
        <v>3955.37</v>
      </c>
      <c r="J37" s="129">
        <v>308550</v>
      </c>
      <c r="K37" s="128">
        <v>0.18659999999999999</v>
      </c>
      <c r="L37" s="129">
        <f t="shared" si="6"/>
        <v>57.58</v>
      </c>
      <c r="M37" s="129">
        <v>7697</v>
      </c>
      <c r="N37" s="47">
        <f t="shared" si="7"/>
        <v>57.58</v>
      </c>
      <c r="O37" s="129">
        <v>0</v>
      </c>
      <c r="P37" s="130">
        <f t="shared" si="8"/>
        <v>4012.95</v>
      </c>
      <c r="Q37" s="129"/>
      <c r="R37" s="129">
        <f t="shared" si="0"/>
        <v>21334259</v>
      </c>
      <c r="S37" s="128">
        <v>0.82589999999999997</v>
      </c>
      <c r="T37" s="131">
        <f t="shared" si="9"/>
        <v>17619.96</v>
      </c>
      <c r="U37" s="131">
        <f t="shared" si="1"/>
        <v>308550</v>
      </c>
      <c r="V37" s="128">
        <v>0.83099999999999996</v>
      </c>
      <c r="W37" s="131">
        <f t="shared" si="10"/>
        <v>256.41000000000003</v>
      </c>
      <c r="X37" s="129">
        <v>34277.660000000003</v>
      </c>
      <c r="Y37" s="47">
        <f t="shared" si="11"/>
        <v>256.41000000000003</v>
      </c>
      <c r="Z37" s="129">
        <v>0</v>
      </c>
      <c r="AA37" s="130">
        <f t="shared" si="12"/>
        <v>17876.37</v>
      </c>
      <c r="AB37" s="129"/>
      <c r="AC37" s="129">
        <f t="shared" si="2"/>
        <v>21334259</v>
      </c>
      <c r="AD37" s="128">
        <v>1.9001999999999999</v>
      </c>
      <c r="AE37" s="129">
        <f t="shared" si="13"/>
        <v>40539.360000000001</v>
      </c>
      <c r="AF37" s="129">
        <f t="shared" si="3"/>
        <v>308550</v>
      </c>
      <c r="AG37" s="128">
        <v>1.9118999999999999</v>
      </c>
      <c r="AH37" s="129">
        <f t="shared" si="14"/>
        <v>589.91999999999996</v>
      </c>
      <c r="AI37" s="129">
        <v>78863.350000000006</v>
      </c>
      <c r="AJ37" s="47">
        <f t="shared" si="15"/>
        <v>589.91999999999996</v>
      </c>
      <c r="AK37" s="129">
        <v>0</v>
      </c>
      <c r="AL37" s="130">
        <f t="shared" si="16"/>
        <v>41129.279999999999</v>
      </c>
      <c r="AM37" s="129"/>
      <c r="AN37" s="127">
        <f t="shared" si="17"/>
        <v>22671059</v>
      </c>
      <c r="AO37" s="128">
        <v>0</v>
      </c>
      <c r="AP37" s="129">
        <f t="shared" si="18"/>
        <v>0</v>
      </c>
      <c r="AQ37" s="129">
        <v>308550</v>
      </c>
      <c r="AR37" s="128">
        <v>0</v>
      </c>
      <c r="AS37" s="129">
        <f t="shared" si="19"/>
        <v>0</v>
      </c>
      <c r="AT37" s="129">
        <v>0</v>
      </c>
      <c r="AU37" s="47">
        <f t="shared" si="20"/>
        <v>0</v>
      </c>
      <c r="AV37" s="129">
        <v>0</v>
      </c>
      <c r="AW37" s="130">
        <f t="shared" si="21"/>
        <v>0</v>
      </c>
      <c r="AX37" s="130"/>
      <c r="AY37" s="132">
        <f t="shared" si="22"/>
        <v>63018.6</v>
      </c>
      <c r="AZ37" s="133" t="s">
        <v>1680</v>
      </c>
      <c r="BA37" s="134">
        <f t="shared" si="23"/>
        <v>0</v>
      </c>
      <c r="BB37" s="134">
        <f t="shared" si="24"/>
        <v>63018.6</v>
      </c>
    </row>
    <row r="38" spans="1:54" ht="25.5" x14ac:dyDescent="0.2">
      <c r="A38" s="125" t="s">
        <v>751</v>
      </c>
      <c r="B38" s="135" t="s">
        <v>406</v>
      </c>
      <c r="C38" s="125" t="s">
        <v>29</v>
      </c>
      <c r="D38" s="207" t="s">
        <v>752</v>
      </c>
      <c r="E38" s="127">
        <v>87662535</v>
      </c>
      <c r="F38" s="127">
        <v>1128650</v>
      </c>
      <c r="G38" s="127">
        <f t="shared" ref="G38:G64" si="25">E38-F38</f>
        <v>86533885</v>
      </c>
      <c r="H38" s="128">
        <v>0.25629999999999997</v>
      </c>
      <c r="I38" s="129">
        <f t="shared" ref="I38:I63" si="26">ROUND(G38*H38/1000,2)</f>
        <v>22178.63</v>
      </c>
      <c r="J38" s="129">
        <v>835567</v>
      </c>
      <c r="K38" s="128">
        <v>0.25629999999999997</v>
      </c>
      <c r="L38" s="129">
        <f t="shared" si="6"/>
        <v>214.16</v>
      </c>
      <c r="M38" s="129">
        <v>17872</v>
      </c>
      <c r="N38" s="47">
        <f t="shared" si="7"/>
        <v>214.16</v>
      </c>
      <c r="O38" s="129">
        <v>0</v>
      </c>
      <c r="P38" s="130">
        <f t="shared" si="8"/>
        <v>22392.79</v>
      </c>
      <c r="Q38" s="129"/>
      <c r="R38" s="129">
        <f t="shared" ref="R38:R64" si="27">G38</f>
        <v>86533885</v>
      </c>
      <c r="S38" s="128">
        <v>4.1041999999999996</v>
      </c>
      <c r="T38" s="131">
        <f t="shared" ref="T38:T64" si="28">ROUND(R38*S38/1000,2)</f>
        <v>355152.37</v>
      </c>
      <c r="U38" s="131">
        <f t="shared" ref="U38:U64" si="29">J38</f>
        <v>835567</v>
      </c>
      <c r="V38" s="128">
        <v>4.1042000000000005</v>
      </c>
      <c r="W38" s="131">
        <f t="shared" ref="W38:W64" si="30">ROUND(U38*V38/1000,2)</f>
        <v>3429.33</v>
      </c>
      <c r="X38" s="129">
        <v>286189.09999999998</v>
      </c>
      <c r="Y38" s="47">
        <f t="shared" si="11"/>
        <v>3429.33</v>
      </c>
      <c r="Z38" s="129">
        <v>0</v>
      </c>
      <c r="AA38" s="130">
        <f t="shared" si="12"/>
        <v>358581.7</v>
      </c>
      <c r="AB38" s="129"/>
      <c r="AC38" s="129">
        <f t="shared" ref="AC38:AC64" si="31">G38</f>
        <v>86533885</v>
      </c>
      <c r="AD38" s="128">
        <v>2.9190999999999998</v>
      </c>
      <c r="AE38" s="129">
        <f t="shared" si="13"/>
        <v>252601.06</v>
      </c>
      <c r="AF38" s="129">
        <f t="shared" ref="AF38:AF64" si="32">J38</f>
        <v>835567</v>
      </c>
      <c r="AG38" s="128">
        <v>2.9191000000000003</v>
      </c>
      <c r="AH38" s="129">
        <f t="shared" ref="AH38:AH64" si="33">ROUND(AF38*AG38/1000,2)</f>
        <v>2439.1</v>
      </c>
      <c r="AI38" s="129">
        <v>203551.15</v>
      </c>
      <c r="AJ38" s="47">
        <f t="shared" si="15"/>
        <v>2439.1</v>
      </c>
      <c r="AK38" s="129">
        <v>0</v>
      </c>
      <c r="AL38" s="130">
        <f t="shared" si="16"/>
        <v>255040.16</v>
      </c>
      <c r="AM38" s="129"/>
      <c r="AN38" s="127">
        <f t="shared" si="17"/>
        <v>87662535</v>
      </c>
      <c r="AO38" s="128">
        <v>0</v>
      </c>
      <c r="AP38" s="129">
        <f t="shared" ref="AP38:AP64" si="34">ROUND((AN38*AO38)/1000,2)</f>
        <v>0</v>
      </c>
      <c r="AQ38" s="129">
        <v>835567</v>
      </c>
      <c r="AR38" s="128">
        <v>0</v>
      </c>
      <c r="AS38" s="129">
        <f t="shared" ref="AS38:AS64" si="35">ROUND((AQ38*AR38)/1000,2)</f>
        <v>0</v>
      </c>
      <c r="AT38" s="129">
        <v>0</v>
      </c>
      <c r="AU38" s="47">
        <f t="shared" si="20"/>
        <v>0</v>
      </c>
      <c r="AV38" s="129">
        <v>0</v>
      </c>
      <c r="AW38" s="130">
        <f t="shared" si="21"/>
        <v>0</v>
      </c>
      <c r="AX38" s="130"/>
      <c r="AY38" s="132">
        <f t="shared" si="22"/>
        <v>636014.65</v>
      </c>
      <c r="AZ38" s="133" t="s">
        <v>1679</v>
      </c>
      <c r="BA38" s="134">
        <f t="shared" si="23"/>
        <v>636014.65</v>
      </c>
      <c r="BB38" s="134">
        <f t="shared" si="24"/>
        <v>0</v>
      </c>
    </row>
    <row r="39" spans="1:54" ht="25.5" x14ac:dyDescent="0.2">
      <c r="A39" s="125" t="s">
        <v>753</v>
      </c>
      <c r="B39" s="135" t="s">
        <v>414</v>
      </c>
      <c r="C39" s="125" t="s">
        <v>29</v>
      </c>
      <c r="D39" s="207" t="s">
        <v>754</v>
      </c>
      <c r="E39" s="127">
        <v>104393456</v>
      </c>
      <c r="F39" s="127">
        <v>243700</v>
      </c>
      <c r="G39" s="127">
        <f t="shared" si="25"/>
        <v>104149756</v>
      </c>
      <c r="H39" s="128">
        <v>6.6500000000000004E-2</v>
      </c>
      <c r="I39" s="129">
        <f t="shared" si="26"/>
        <v>6925.96</v>
      </c>
      <c r="J39" s="129">
        <v>823118</v>
      </c>
      <c r="K39" s="128">
        <v>6.6900000000000001E-2</v>
      </c>
      <c r="L39" s="129">
        <f t="shared" si="6"/>
        <v>55.07</v>
      </c>
      <c r="M39" s="129">
        <v>4614.05</v>
      </c>
      <c r="N39" s="47">
        <f t="shared" si="7"/>
        <v>55.07</v>
      </c>
      <c r="O39" s="129">
        <v>0</v>
      </c>
      <c r="P39" s="130">
        <f t="shared" si="8"/>
        <v>6981.03</v>
      </c>
      <c r="Q39" s="129"/>
      <c r="R39" s="129">
        <f t="shared" si="27"/>
        <v>104149756</v>
      </c>
      <c r="S39" s="128">
        <v>2.2665000000000002</v>
      </c>
      <c r="T39" s="131">
        <f t="shared" si="28"/>
        <v>236055.42</v>
      </c>
      <c r="U39" s="131">
        <f t="shared" si="29"/>
        <v>823118</v>
      </c>
      <c r="V39" s="128">
        <v>2.2665000000000002</v>
      </c>
      <c r="W39" s="131">
        <f t="shared" si="30"/>
        <v>1865.6</v>
      </c>
      <c r="X39" s="129">
        <v>156318.97999999998</v>
      </c>
      <c r="Y39" s="47">
        <f t="shared" si="11"/>
        <v>1865.6</v>
      </c>
      <c r="Z39" s="129">
        <v>0</v>
      </c>
      <c r="AA39" s="130">
        <f t="shared" si="12"/>
        <v>237921.02</v>
      </c>
      <c r="AB39" s="129"/>
      <c r="AC39" s="129">
        <f t="shared" si="31"/>
        <v>104149756</v>
      </c>
      <c r="AD39" s="128">
        <v>0</v>
      </c>
      <c r="AE39" s="129">
        <f t="shared" si="13"/>
        <v>0</v>
      </c>
      <c r="AF39" s="129">
        <f t="shared" si="32"/>
        <v>823118</v>
      </c>
      <c r="AG39" s="128">
        <v>0</v>
      </c>
      <c r="AH39" s="129">
        <f t="shared" si="33"/>
        <v>0</v>
      </c>
      <c r="AI39" s="129">
        <v>0</v>
      </c>
      <c r="AJ39" s="47">
        <f t="shared" si="15"/>
        <v>0</v>
      </c>
      <c r="AK39" s="129">
        <v>0</v>
      </c>
      <c r="AL39" s="130">
        <f t="shared" si="16"/>
        <v>0</v>
      </c>
      <c r="AM39" s="129"/>
      <c r="AN39" s="127">
        <f t="shared" si="17"/>
        <v>104393456</v>
      </c>
      <c r="AO39" s="128">
        <v>0</v>
      </c>
      <c r="AP39" s="129">
        <f t="shared" si="34"/>
        <v>0</v>
      </c>
      <c r="AQ39" s="129">
        <v>823118</v>
      </c>
      <c r="AR39" s="128">
        <v>0</v>
      </c>
      <c r="AS39" s="129">
        <f t="shared" si="35"/>
        <v>0</v>
      </c>
      <c r="AT39" s="129">
        <v>0</v>
      </c>
      <c r="AU39" s="47">
        <f t="shared" si="20"/>
        <v>0</v>
      </c>
      <c r="AV39" s="129">
        <v>0</v>
      </c>
      <c r="AW39" s="130">
        <f t="shared" si="21"/>
        <v>0</v>
      </c>
      <c r="AX39" s="130"/>
      <c r="AY39" s="132">
        <f t="shared" si="22"/>
        <v>244902.05</v>
      </c>
      <c r="AZ39" s="133" t="s">
        <v>1679</v>
      </c>
      <c r="BA39" s="134">
        <f t="shared" si="23"/>
        <v>244902.05</v>
      </c>
      <c r="BB39" s="134">
        <f t="shared" si="24"/>
        <v>0</v>
      </c>
    </row>
    <row r="40" spans="1:54" ht="25.5" x14ac:dyDescent="0.2">
      <c r="A40" s="125" t="s">
        <v>755</v>
      </c>
      <c r="B40" s="135" t="s">
        <v>420</v>
      </c>
      <c r="C40" s="125" t="s">
        <v>29</v>
      </c>
      <c r="D40" s="207" t="s">
        <v>756</v>
      </c>
      <c r="E40" s="127">
        <v>918111066</v>
      </c>
      <c r="F40" s="127">
        <v>37052115.625</v>
      </c>
      <c r="G40" s="127">
        <f t="shared" si="25"/>
        <v>881058950.375</v>
      </c>
      <c r="H40" s="128">
        <v>0.20169999999999999</v>
      </c>
      <c r="I40" s="129">
        <f t="shared" si="26"/>
        <v>177709.59</v>
      </c>
      <c r="J40" s="129">
        <v>12360038</v>
      </c>
      <c r="K40" s="128">
        <v>0.20230000000000001</v>
      </c>
      <c r="L40" s="129">
        <f t="shared" si="6"/>
        <v>2500.44</v>
      </c>
      <c r="M40" s="129">
        <v>162152.34</v>
      </c>
      <c r="N40" s="47">
        <f t="shared" si="7"/>
        <v>2500.44</v>
      </c>
      <c r="O40" s="129">
        <v>64.11</v>
      </c>
      <c r="P40" s="130">
        <f t="shared" si="8"/>
        <v>180145.92000000001</v>
      </c>
      <c r="Q40" s="129"/>
      <c r="R40" s="129">
        <f t="shared" si="27"/>
        <v>881058950.375</v>
      </c>
      <c r="S40" s="128">
        <v>2.7338</v>
      </c>
      <c r="T40" s="131">
        <f t="shared" si="28"/>
        <v>2408638.96</v>
      </c>
      <c r="U40" s="131">
        <f t="shared" si="29"/>
        <v>12360038</v>
      </c>
      <c r="V40" s="128">
        <v>2.7406999999999999</v>
      </c>
      <c r="W40" s="131">
        <f t="shared" si="30"/>
        <v>33875.160000000003</v>
      </c>
      <c r="X40" s="129">
        <v>2196791.4500000002</v>
      </c>
      <c r="Y40" s="47">
        <f t="shared" si="11"/>
        <v>33875.160000000003</v>
      </c>
      <c r="Z40" s="129">
        <v>868.95</v>
      </c>
      <c r="AA40" s="130">
        <f t="shared" si="12"/>
        <v>2441645.17</v>
      </c>
      <c r="AB40" s="129"/>
      <c r="AC40" s="129">
        <f t="shared" si="31"/>
        <v>881058950.375</v>
      </c>
      <c r="AD40" s="128">
        <v>0</v>
      </c>
      <c r="AE40" s="129">
        <f t="shared" si="13"/>
        <v>0</v>
      </c>
      <c r="AF40" s="129">
        <f t="shared" si="32"/>
        <v>12360038</v>
      </c>
      <c r="AG40" s="128">
        <v>0</v>
      </c>
      <c r="AH40" s="129">
        <f t="shared" si="33"/>
        <v>0</v>
      </c>
      <c r="AI40" s="129">
        <v>0</v>
      </c>
      <c r="AJ40" s="47">
        <f t="shared" si="15"/>
        <v>0</v>
      </c>
      <c r="AK40" s="129">
        <v>0</v>
      </c>
      <c r="AL40" s="130">
        <f t="shared" si="16"/>
        <v>0</v>
      </c>
      <c r="AM40" s="129"/>
      <c r="AN40" s="127">
        <f t="shared" si="17"/>
        <v>918111066</v>
      </c>
      <c r="AO40" s="128">
        <v>0</v>
      </c>
      <c r="AP40" s="129">
        <f t="shared" si="34"/>
        <v>0</v>
      </c>
      <c r="AQ40" s="129">
        <v>12360038</v>
      </c>
      <c r="AR40" s="128">
        <v>0</v>
      </c>
      <c r="AS40" s="129">
        <f t="shared" si="35"/>
        <v>0</v>
      </c>
      <c r="AT40" s="129">
        <v>0</v>
      </c>
      <c r="AU40" s="47">
        <f t="shared" si="20"/>
        <v>0</v>
      </c>
      <c r="AV40" s="129">
        <v>0</v>
      </c>
      <c r="AW40" s="130">
        <f t="shared" si="21"/>
        <v>0</v>
      </c>
      <c r="AX40" s="130"/>
      <c r="AY40" s="132">
        <f t="shared" si="22"/>
        <v>2621791.09</v>
      </c>
      <c r="AZ40" s="133" t="s">
        <v>1679</v>
      </c>
      <c r="BA40" s="134">
        <f t="shared" si="23"/>
        <v>2621791.09</v>
      </c>
      <c r="BB40" s="134">
        <f t="shared" si="24"/>
        <v>0</v>
      </c>
    </row>
    <row r="41" spans="1:54" x14ac:dyDescent="0.2">
      <c r="A41" s="125" t="s">
        <v>757</v>
      </c>
      <c r="B41" s="135" t="s">
        <v>426</v>
      </c>
      <c r="C41" s="125" t="s">
        <v>29</v>
      </c>
      <c r="D41" s="207" t="s">
        <v>758</v>
      </c>
      <c r="E41" s="127">
        <v>36513695</v>
      </c>
      <c r="F41" s="127">
        <v>718450</v>
      </c>
      <c r="G41" s="127">
        <f t="shared" si="25"/>
        <v>35795245</v>
      </c>
      <c r="H41" s="128">
        <v>0.3</v>
      </c>
      <c r="I41" s="129">
        <f t="shared" si="26"/>
        <v>10738.57</v>
      </c>
      <c r="J41" s="129">
        <v>888550</v>
      </c>
      <c r="K41" s="128">
        <v>0.3</v>
      </c>
      <c r="L41" s="129">
        <f t="shared" si="6"/>
        <v>266.57</v>
      </c>
      <c r="M41" s="129">
        <v>10006.92</v>
      </c>
      <c r="N41" s="47">
        <f t="shared" si="7"/>
        <v>266.57</v>
      </c>
      <c r="O41" s="129">
        <v>0</v>
      </c>
      <c r="P41" s="130">
        <f t="shared" si="8"/>
        <v>11005.14</v>
      </c>
      <c r="Q41" s="129"/>
      <c r="R41" s="129">
        <f t="shared" si="27"/>
        <v>35795245</v>
      </c>
      <c r="S41" s="128">
        <v>2</v>
      </c>
      <c r="T41" s="131">
        <f t="shared" si="28"/>
        <v>71590.490000000005</v>
      </c>
      <c r="U41" s="131">
        <f t="shared" si="29"/>
        <v>888550</v>
      </c>
      <c r="V41" s="128">
        <v>2</v>
      </c>
      <c r="W41" s="131">
        <f t="shared" si="30"/>
        <v>1777.1</v>
      </c>
      <c r="X41" s="129">
        <v>66712.78</v>
      </c>
      <c r="Y41" s="47">
        <f t="shared" si="11"/>
        <v>1777.1</v>
      </c>
      <c r="Z41" s="129">
        <v>0</v>
      </c>
      <c r="AA41" s="130">
        <f t="shared" si="12"/>
        <v>73367.59</v>
      </c>
      <c r="AB41" s="129"/>
      <c r="AC41" s="129">
        <f t="shared" si="31"/>
        <v>35795245</v>
      </c>
      <c r="AD41" s="128">
        <v>0</v>
      </c>
      <c r="AE41" s="129">
        <f t="shared" si="13"/>
        <v>0</v>
      </c>
      <c r="AF41" s="129">
        <f t="shared" si="32"/>
        <v>888550</v>
      </c>
      <c r="AG41" s="128">
        <v>0</v>
      </c>
      <c r="AH41" s="129">
        <f t="shared" si="33"/>
        <v>0</v>
      </c>
      <c r="AI41" s="129">
        <v>0</v>
      </c>
      <c r="AJ41" s="47">
        <f t="shared" si="15"/>
        <v>0</v>
      </c>
      <c r="AK41" s="129">
        <v>0</v>
      </c>
      <c r="AL41" s="130">
        <f t="shared" si="16"/>
        <v>0</v>
      </c>
      <c r="AM41" s="129"/>
      <c r="AN41" s="127">
        <f t="shared" si="17"/>
        <v>36513695</v>
      </c>
      <c r="AO41" s="128">
        <v>0</v>
      </c>
      <c r="AP41" s="129">
        <f t="shared" si="34"/>
        <v>0</v>
      </c>
      <c r="AQ41" s="129">
        <v>888550</v>
      </c>
      <c r="AR41" s="128">
        <v>0</v>
      </c>
      <c r="AS41" s="129">
        <f t="shared" si="35"/>
        <v>0</v>
      </c>
      <c r="AT41" s="129">
        <v>0</v>
      </c>
      <c r="AU41" s="47">
        <f t="shared" si="20"/>
        <v>0</v>
      </c>
      <c r="AV41" s="129">
        <v>0</v>
      </c>
      <c r="AW41" s="130">
        <f t="shared" si="21"/>
        <v>0</v>
      </c>
      <c r="AX41" s="130"/>
      <c r="AY41" s="132">
        <f t="shared" si="22"/>
        <v>84372.73</v>
      </c>
      <c r="AZ41" s="133" t="s">
        <v>1679</v>
      </c>
      <c r="BA41" s="134">
        <f t="shared" si="23"/>
        <v>84372.73</v>
      </c>
      <c r="BB41" s="134">
        <f t="shared" si="24"/>
        <v>0</v>
      </c>
    </row>
    <row r="42" spans="1:54" ht="25.5" x14ac:dyDescent="0.2">
      <c r="A42" s="125" t="s">
        <v>759</v>
      </c>
      <c r="B42" s="135" t="s">
        <v>435</v>
      </c>
      <c r="C42" s="125" t="s">
        <v>29</v>
      </c>
      <c r="D42" s="207" t="s">
        <v>760</v>
      </c>
      <c r="E42" s="127">
        <v>31406450</v>
      </c>
      <c r="F42" s="127">
        <v>3344850</v>
      </c>
      <c r="G42" s="127">
        <f t="shared" si="25"/>
        <v>28061600</v>
      </c>
      <c r="H42" s="128">
        <v>0.20480000000000001</v>
      </c>
      <c r="I42" s="129">
        <f t="shared" si="26"/>
        <v>5747.02</v>
      </c>
      <c r="J42" s="129">
        <v>5109924</v>
      </c>
      <c r="K42" s="128">
        <v>0.20480000000000001</v>
      </c>
      <c r="L42" s="129">
        <f t="shared" si="6"/>
        <v>1046.51</v>
      </c>
      <c r="M42" s="129">
        <v>4282.1400000000003</v>
      </c>
      <c r="N42" s="47">
        <f t="shared" si="7"/>
        <v>1046.51</v>
      </c>
      <c r="O42" s="129">
        <v>0</v>
      </c>
      <c r="P42" s="130">
        <f t="shared" si="8"/>
        <v>6793.53</v>
      </c>
      <c r="Q42" s="129"/>
      <c r="R42" s="129">
        <f t="shared" si="27"/>
        <v>28061600</v>
      </c>
      <c r="S42" s="128">
        <v>2</v>
      </c>
      <c r="T42" s="131">
        <f t="shared" si="28"/>
        <v>56123.199999999997</v>
      </c>
      <c r="U42" s="131">
        <f t="shared" si="29"/>
        <v>5109924</v>
      </c>
      <c r="V42" s="128">
        <v>2</v>
      </c>
      <c r="W42" s="131">
        <f t="shared" si="30"/>
        <v>10219.85</v>
      </c>
      <c r="X42" s="129">
        <v>41817.810000000005</v>
      </c>
      <c r="Y42" s="47">
        <f t="shared" si="11"/>
        <v>10219.85</v>
      </c>
      <c r="Z42" s="129">
        <v>0</v>
      </c>
      <c r="AA42" s="130">
        <f t="shared" si="12"/>
        <v>66343.05</v>
      </c>
      <c r="AB42" s="129"/>
      <c r="AC42" s="129">
        <f t="shared" si="31"/>
        <v>28061600</v>
      </c>
      <c r="AD42" s="128">
        <v>0</v>
      </c>
      <c r="AE42" s="129">
        <f t="shared" si="13"/>
        <v>0</v>
      </c>
      <c r="AF42" s="129">
        <f t="shared" si="32"/>
        <v>5109924</v>
      </c>
      <c r="AG42" s="128">
        <v>0</v>
      </c>
      <c r="AH42" s="129">
        <f t="shared" si="33"/>
        <v>0</v>
      </c>
      <c r="AI42" s="129">
        <v>0</v>
      </c>
      <c r="AJ42" s="47">
        <f t="shared" si="15"/>
        <v>0</v>
      </c>
      <c r="AK42" s="129">
        <v>0</v>
      </c>
      <c r="AL42" s="130">
        <f t="shared" si="16"/>
        <v>0</v>
      </c>
      <c r="AM42" s="129"/>
      <c r="AN42" s="127">
        <f t="shared" si="17"/>
        <v>31406450</v>
      </c>
      <c r="AO42" s="128">
        <v>0</v>
      </c>
      <c r="AP42" s="129">
        <f t="shared" si="34"/>
        <v>0</v>
      </c>
      <c r="AQ42" s="129">
        <v>5109924</v>
      </c>
      <c r="AR42" s="128">
        <v>0</v>
      </c>
      <c r="AS42" s="129">
        <f t="shared" si="35"/>
        <v>0</v>
      </c>
      <c r="AT42" s="129">
        <v>0</v>
      </c>
      <c r="AU42" s="47">
        <f t="shared" si="20"/>
        <v>0</v>
      </c>
      <c r="AV42" s="129">
        <v>0</v>
      </c>
      <c r="AW42" s="130">
        <f t="shared" si="21"/>
        <v>0</v>
      </c>
      <c r="AX42" s="130"/>
      <c r="AY42" s="132">
        <f t="shared" si="22"/>
        <v>73136.58</v>
      </c>
      <c r="AZ42" s="133" t="s">
        <v>1679</v>
      </c>
      <c r="BA42" s="134">
        <f t="shared" si="23"/>
        <v>73136.58</v>
      </c>
      <c r="BB42" s="134">
        <f t="shared" si="24"/>
        <v>0</v>
      </c>
    </row>
    <row r="43" spans="1:54" ht="25.5" x14ac:dyDescent="0.2">
      <c r="A43" s="125" t="s">
        <v>761</v>
      </c>
      <c r="B43" s="135" t="s">
        <v>661</v>
      </c>
      <c r="C43" s="125" t="s">
        <v>29</v>
      </c>
      <c r="D43" s="207" t="s">
        <v>762</v>
      </c>
      <c r="E43" s="127">
        <v>82387951</v>
      </c>
      <c r="F43" s="127">
        <v>28219446.25</v>
      </c>
      <c r="G43" s="127">
        <f t="shared" si="25"/>
        <v>54168504.75</v>
      </c>
      <c r="H43" s="128">
        <v>0.27600000000000002</v>
      </c>
      <c r="I43" s="129">
        <f t="shared" si="26"/>
        <v>14950.51</v>
      </c>
      <c r="J43" s="129">
        <v>4559972</v>
      </c>
      <c r="K43" s="128">
        <v>0.27600000000000002</v>
      </c>
      <c r="L43" s="129">
        <f t="shared" si="6"/>
        <v>1258.55</v>
      </c>
      <c r="M43" s="129">
        <v>8782.89</v>
      </c>
      <c r="N43" s="47">
        <f t="shared" si="7"/>
        <v>1258.55</v>
      </c>
      <c r="O43" s="129">
        <v>0</v>
      </c>
      <c r="P43" s="130">
        <f t="shared" si="8"/>
        <v>16209.06</v>
      </c>
      <c r="Q43" s="129"/>
      <c r="R43" s="129">
        <f t="shared" si="27"/>
        <v>54168504.75</v>
      </c>
      <c r="S43" s="128">
        <v>2.3750999999999998</v>
      </c>
      <c r="T43" s="131">
        <f t="shared" si="28"/>
        <v>128655.62</v>
      </c>
      <c r="U43" s="131">
        <f t="shared" si="29"/>
        <v>4559972</v>
      </c>
      <c r="V43" s="128">
        <v>2.3750999999999998</v>
      </c>
      <c r="W43" s="131">
        <f t="shared" si="30"/>
        <v>10830.39</v>
      </c>
      <c r="X43" s="129">
        <v>75580.570000000007</v>
      </c>
      <c r="Y43" s="47">
        <f t="shared" si="11"/>
        <v>10830.39</v>
      </c>
      <c r="Z43" s="129">
        <v>0</v>
      </c>
      <c r="AA43" s="130">
        <f t="shared" si="12"/>
        <v>139486.01</v>
      </c>
      <c r="AB43" s="129"/>
      <c r="AC43" s="129">
        <f t="shared" si="31"/>
        <v>54168504.75</v>
      </c>
      <c r="AD43" s="128">
        <v>0.92090000000000005</v>
      </c>
      <c r="AE43" s="129">
        <f t="shared" si="13"/>
        <v>49883.78</v>
      </c>
      <c r="AF43" s="129">
        <f t="shared" si="32"/>
        <v>4559972</v>
      </c>
      <c r="AG43" s="128">
        <v>0.92090000000000005</v>
      </c>
      <c r="AH43" s="129">
        <f t="shared" si="33"/>
        <v>4199.28</v>
      </c>
      <c r="AI43" s="129">
        <v>29304.93</v>
      </c>
      <c r="AJ43" s="47">
        <f t="shared" si="15"/>
        <v>4199.28</v>
      </c>
      <c r="AK43" s="129">
        <v>0</v>
      </c>
      <c r="AL43" s="130">
        <f t="shared" si="16"/>
        <v>54083.06</v>
      </c>
      <c r="AM43" s="129"/>
      <c r="AN43" s="127">
        <f t="shared" si="17"/>
        <v>82387951</v>
      </c>
      <c r="AO43" s="128">
        <v>0</v>
      </c>
      <c r="AP43" s="129">
        <f t="shared" si="34"/>
        <v>0</v>
      </c>
      <c r="AQ43" s="129">
        <v>4559972</v>
      </c>
      <c r="AR43" s="128">
        <v>0</v>
      </c>
      <c r="AS43" s="129">
        <f t="shared" si="35"/>
        <v>0</v>
      </c>
      <c r="AT43" s="129">
        <v>0</v>
      </c>
      <c r="AU43" s="47">
        <f t="shared" si="20"/>
        <v>0</v>
      </c>
      <c r="AV43" s="129">
        <v>0</v>
      </c>
      <c r="AW43" s="130">
        <f t="shared" si="21"/>
        <v>0</v>
      </c>
      <c r="AX43" s="130"/>
      <c r="AY43" s="132">
        <f t="shared" si="22"/>
        <v>209778.13</v>
      </c>
      <c r="AZ43" s="133" t="s">
        <v>1680</v>
      </c>
      <c r="BA43" s="134">
        <f t="shared" si="23"/>
        <v>0</v>
      </c>
      <c r="BB43" s="134">
        <f t="shared" si="24"/>
        <v>209778.13</v>
      </c>
    </row>
    <row r="44" spans="1:54" ht="38.25" x14ac:dyDescent="0.2">
      <c r="A44" s="125" t="s">
        <v>763</v>
      </c>
      <c r="B44" s="135" t="s">
        <v>447</v>
      </c>
      <c r="C44" s="125" t="s">
        <v>29</v>
      </c>
      <c r="D44" s="207" t="s">
        <v>764</v>
      </c>
      <c r="E44" s="127">
        <v>71476702.5</v>
      </c>
      <c r="F44" s="127">
        <v>915800</v>
      </c>
      <c r="G44" s="127">
        <f t="shared" si="25"/>
        <v>70560902.5</v>
      </c>
      <c r="H44" s="128">
        <v>0.24940000000000001</v>
      </c>
      <c r="I44" s="129">
        <f t="shared" si="26"/>
        <v>17597.89</v>
      </c>
      <c r="J44" s="129">
        <v>-1501900</v>
      </c>
      <c r="K44" s="128">
        <v>0.24940000000000001</v>
      </c>
      <c r="L44" s="129">
        <f t="shared" si="6"/>
        <v>-374.57</v>
      </c>
      <c r="M44" s="129">
        <v>16924.580000000002</v>
      </c>
      <c r="N44" s="47">
        <f t="shared" si="7"/>
        <v>-374.57</v>
      </c>
      <c r="O44" s="129">
        <v>0</v>
      </c>
      <c r="P44" s="130">
        <f t="shared" si="8"/>
        <v>17223.32</v>
      </c>
      <c r="Q44" s="129"/>
      <c r="R44" s="129">
        <f t="shared" si="27"/>
        <v>70560902.5</v>
      </c>
      <c r="S44" s="128">
        <v>3.3395000000000001</v>
      </c>
      <c r="T44" s="131">
        <f t="shared" si="28"/>
        <v>235638.13</v>
      </c>
      <c r="U44" s="131">
        <f t="shared" si="29"/>
        <v>-1501900</v>
      </c>
      <c r="V44" s="128">
        <v>3.3395000000000001</v>
      </c>
      <c r="W44" s="131">
        <f t="shared" si="30"/>
        <v>-5015.6000000000004</v>
      </c>
      <c r="X44" s="129">
        <v>226622.45</v>
      </c>
      <c r="Y44" s="47">
        <f t="shared" si="11"/>
        <v>-5015.6000000000004</v>
      </c>
      <c r="Z44" s="129">
        <v>0</v>
      </c>
      <c r="AA44" s="130">
        <f t="shared" si="12"/>
        <v>230622.53</v>
      </c>
      <c r="AB44" s="129"/>
      <c r="AC44" s="129">
        <f t="shared" si="31"/>
        <v>70560902.5</v>
      </c>
      <c r="AD44" s="128">
        <v>1.4969999999999999</v>
      </c>
      <c r="AE44" s="129">
        <f t="shared" si="13"/>
        <v>105629.67</v>
      </c>
      <c r="AF44" s="129">
        <f t="shared" si="32"/>
        <v>-1501900</v>
      </c>
      <c r="AG44" s="128">
        <v>1.4969999999999999</v>
      </c>
      <c r="AH44" s="129">
        <f t="shared" si="33"/>
        <v>-2248.34</v>
      </c>
      <c r="AI44" s="129">
        <v>101588.2</v>
      </c>
      <c r="AJ44" s="47">
        <f t="shared" si="15"/>
        <v>-2248.34</v>
      </c>
      <c r="AK44" s="129">
        <v>0</v>
      </c>
      <c r="AL44" s="130">
        <f t="shared" si="16"/>
        <v>103381.33</v>
      </c>
      <c r="AM44" s="129"/>
      <c r="AN44" s="127">
        <f t="shared" si="17"/>
        <v>71476702.5</v>
      </c>
      <c r="AO44" s="128">
        <v>0</v>
      </c>
      <c r="AP44" s="129">
        <f t="shared" si="34"/>
        <v>0</v>
      </c>
      <c r="AQ44" s="129">
        <v>-1501900</v>
      </c>
      <c r="AR44" s="128">
        <v>0</v>
      </c>
      <c r="AS44" s="129">
        <f t="shared" si="35"/>
        <v>0</v>
      </c>
      <c r="AT44" s="129">
        <v>0</v>
      </c>
      <c r="AU44" s="47">
        <f t="shared" si="20"/>
        <v>0</v>
      </c>
      <c r="AV44" s="129">
        <v>0</v>
      </c>
      <c r="AW44" s="130">
        <f t="shared" si="21"/>
        <v>0</v>
      </c>
      <c r="AX44" s="130"/>
      <c r="AY44" s="132">
        <f t="shared" si="22"/>
        <v>351227.18</v>
      </c>
      <c r="AZ44" s="133" t="s">
        <v>1680</v>
      </c>
      <c r="BA44" s="134">
        <f t="shared" si="23"/>
        <v>0</v>
      </c>
      <c r="BB44" s="134">
        <f t="shared" si="24"/>
        <v>351227.18</v>
      </c>
    </row>
    <row r="45" spans="1:54" x14ac:dyDescent="0.2">
      <c r="A45" s="125" t="s">
        <v>765</v>
      </c>
      <c r="B45" s="135" t="s">
        <v>452</v>
      </c>
      <c r="C45" s="125" t="s">
        <v>29</v>
      </c>
      <c r="D45" s="207" t="s">
        <v>78</v>
      </c>
      <c r="E45" s="127">
        <v>15145986</v>
      </c>
      <c r="F45" s="127">
        <v>0</v>
      </c>
      <c r="G45" s="127">
        <f t="shared" si="25"/>
        <v>15145986</v>
      </c>
      <c r="H45" s="128">
        <v>0.37369999999999992</v>
      </c>
      <c r="I45" s="129">
        <f t="shared" si="26"/>
        <v>5660.05</v>
      </c>
      <c r="J45" s="129">
        <v>176682</v>
      </c>
      <c r="K45" s="128">
        <v>0.37369999999999992</v>
      </c>
      <c r="L45" s="129">
        <f t="shared" si="6"/>
        <v>66.03</v>
      </c>
      <c r="M45" s="129">
        <v>5450.7</v>
      </c>
      <c r="N45" s="47">
        <f t="shared" si="7"/>
        <v>66.03</v>
      </c>
      <c r="O45" s="129">
        <v>0</v>
      </c>
      <c r="P45" s="130">
        <f t="shared" si="8"/>
        <v>5726.08</v>
      </c>
      <c r="Q45" s="129"/>
      <c r="R45" s="129">
        <f t="shared" si="27"/>
        <v>15145986</v>
      </c>
      <c r="S45" s="128">
        <v>1.87</v>
      </c>
      <c r="T45" s="131">
        <f>ROUND(R45*S45/1000,2)</f>
        <v>28322.99</v>
      </c>
      <c r="U45" s="131">
        <f t="shared" si="29"/>
        <v>176682</v>
      </c>
      <c r="V45" s="128">
        <v>1.87</v>
      </c>
      <c r="W45" s="131">
        <f>ROUND(U45*V45/1000,2)</f>
        <v>330.4</v>
      </c>
      <c r="X45" s="129">
        <v>27275.37</v>
      </c>
      <c r="Y45" s="47">
        <f t="shared" si="11"/>
        <v>330.4</v>
      </c>
      <c r="Z45" s="129">
        <v>0</v>
      </c>
      <c r="AA45" s="130">
        <f t="shared" si="12"/>
        <v>28653.39</v>
      </c>
      <c r="AB45" s="129"/>
      <c r="AC45" s="129">
        <f t="shared" si="31"/>
        <v>15145986</v>
      </c>
      <c r="AD45" s="128">
        <v>0</v>
      </c>
      <c r="AE45" s="129">
        <f t="shared" si="13"/>
        <v>0</v>
      </c>
      <c r="AF45" s="129">
        <f t="shared" si="32"/>
        <v>176682</v>
      </c>
      <c r="AG45" s="128">
        <v>0</v>
      </c>
      <c r="AH45" s="129">
        <f t="shared" si="33"/>
        <v>0</v>
      </c>
      <c r="AI45" s="129">
        <v>0</v>
      </c>
      <c r="AJ45" s="47">
        <f t="shared" si="15"/>
        <v>0</v>
      </c>
      <c r="AK45" s="129">
        <v>0</v>
      </c>
      <c r="AL45" s="130">
        <f t="shared" si="16"/>
        <v>0</v>
      </c>
      <c r="AM45" s="129"/>
      <c r="AN45" s="127">
        <f t="shared" si="17"/>
        <v>15145986</v>
      </c>
      <c r="AO45" s="128">
        <v>0</v>
      </c>
      <c r="AP45" s="129">
        <f t="shared" si="34"/>
        <v>0</v>
      </c>
      <c r="AQ45" s="129">
        <v>176682</v>
      </c>
      <c r="AR45" s="128">
        <v>0</v>
      </c>
      <c r="AS45" s="129">
        <f t="shared" si="35"/>
        <v>0</v>
      </c>
      <c r="AT45" s="129">
        <v>0</v>
      </c>
      <c r="AU45" s="47">
        <f t="shared" si="20"/>
        <v>0</v>
      </c>
      <c r="AV45" s="129">
        <v>0</v>
      </c>
      <c r="AW45" s="130">
        <f t="shared" si="21"/>
        <v>0</v>
      </c>
      <c r="AX45" s="130"/>
      <c r="AY45" s="132">
        <f t="shared" si="22"/>
        <v>34379.47</v>
      </c>
      <c r="AZ45" s="133" t="s">
        <v>1679</v>
      </c>
      <c r="BA45" s="134">
        <f t="shared" si="23"/>
        <v>34379.47</v>
      </c>
      <c r="BB45" s="134">
        <f t="shared" si="24"/>
        <v>0</v>
      </c>
    </row>
    <row r="46" spans="1:54" x14ac:dyDescent="0.2">
      <c r="A46" s="125" t="s">
        <v>766</v>
      </c>
      <c r="B46" s="135" t="s">
        <v>459</v>
      </c>
      <c r="C46" s="125" t="s">
        <v>29</v>
      </c>
      <c r="D46" s="207" t="s">
        <v>767</v>
      </c>
      <c r="E46" s="127">
        <v>376231152</v>
      </c>
      <c r="F46" s="127">
        <v>59858800</v>
      </c>
      <c r="G46" s="127">
        <f t="shared" si="25"/>
        <v>316372352</v>
      </c>
      <c r="H46" s="128">
        <v>0.19589999999999999</v>
      </c>
      <c r="I46" s="129">
        <f t="shared" si="26"/>
        <v>61977.34</v>
      </c>
      <c r="J46" s="129">
        <v>-36049222</v>
      </c>
      <c r="K46" s="128">
        <v>0.19589999999999999</v>
      </c>
      <c r="L46" s="129">
        <f t="shared" si="6"/>
        <v>-7062.04</v>
      </c>
      <c r="M46" s="129">
        <v>63072.36</v>
      </c>
      <c r="N46" s="47">
        <f t="shared" si="7"/>
        <v>-7062.04</v>
      </c>
      <c r="O46" s="129">
        <v>0.49</v>
      </c>
      <c r="P46" s="130">
        <f t="shared" si="8"/>
        <v>54914.81</v>
      </c>
      <c r="Q46" s="129"/>
      <c r="R46" s="129">
        <f t="shared" si="27"/>
        <v>316372352</v>
      </c>
      <c r="S46" s="128">
        <v>0.97970000000000002</v>
      </c>
      <c r="T46" s="131">
        <f t="shared" si="28"/>
        <v>309949.99</v>
      </c>
      <c r="U46" s="131">
        <f t="shared" si="29"/>
        <v>-36049222</v>
      </c>
      <c r="V46" s="128">
        <v>0.97970000000000002</v>
      </c>
      <c r="W46" s="131">
        <f t="shared" si="30"/>
        <v>-35317.42</v>
      </c>
      <c r="X46" s="129">
        <v>315426.18</v>
      </c>
      <c r="Y46" s="47">
        <f t="shared" si="11"/>
        <v>-35317.42</v>
      </c>
      <c r="Z46" s="129">
        <v>2.4500000000000002</v>
      </c>
      <c r="AA46" s="130">
        <f t="shared" si="12"/>
        <v>274630.12</v>
      </c>
      <c r="AB46" s="129"/>
      <c r="AC46" s="129">
        <f t="shared" si="31"/>
        <v>316372352</v>
      </c>
      <c r="AD46" s="128">
        <v>0</v>
      </c>
      <c r="AE46" s="129">
        <f t="shared" si="13"/>
        <v>0</v>
      </c>
      <c r="AF46" s="129">
        <f t="shared" si="32"/>
        <v>-36049222</v>
      </c>
      <c r="AG46" s="128">
        <v>0</v>
      </c>
      <c r="AH46" s="129">
        <f t="shared" si="33"/>
        <v>0</v>
      </c>
      <c r="AI46" s="129">
        <v>0</v>
      </c>
      <c r="AJ46" s="47">
        <f t="shared" si="15"/>
        <v>0</v>
      </c>
      <c r="AK46" s="129">
        <v>0</v>
      </c>
      <c r="AL46" s="130">
        <f t="shared" si="16"/>
        <v>0</v>
      </c>
      <c r="AM46" s="129"/>
      <c r="AN46" s="127">
        <f t="shared" si="17"/>
        <v>376231152</v>
      </c>
      <c r="AO46" s="128">
        <v>1.5</v>
      </c>
      <c r="AP46" s="129">
        <f t="shared" si="34"/>
        <v>564346.73</v>
      </c>
      <c r="AQ46" s="129">
        <v>-36049222</v>
      </c>
      <c r="AR46" s="128">
        <v>1.5</v>
      </c>
      <c r="AS46" s="129">
        <f t="shared" si="35"/>
        <v>-54073.83</v>
      </c>
      <c r="AT46" s="129">
        <v>566607.09</v>
      </c>
      <c r="AU46" s="47">
        <f t="shared" si="20"/>
        <v>-54073.83</v>
      </c>
      <c r="AV46" s="129">
        <v>3.75</v>
      </c>
      <c r="AW46" s="130">
        <f t="shared" si="21"/>
        <v>510269.15</v>
      </c>
      <c r="AX46" s="130"/>
      <c r="AY46" s="132">
        <f t="shared" si="22"/>
        <v>839814.08000000007</v>
      </c>
      <c r="AZ46" s="133" t="s">
        <v>1679</v>
      </c>
      <c r="BA46" s="134">
        <f t="shared" si="23"/>
        <v>839814.08000000007</v>
      </c>
      <c r="BB46" s="134">
        <f t="shared" si="24"/>
        <v>0</v>
      </c>
    </row>
    <row r="47" spans="1:54" x14ac:dyDescent="0.2">
      <c r="A47" s="125" t="s">
        <v>768</v>
      </c>
      <c r="B47" s="135" t="s">
        <v>465</v>
      </c>
      <c r="C47" s="125" t="s">
        <v>29</v>
      </c>
      <c r="D47" s="207" t="s">
        <v>769</v>
      </c>
      <c r="E47" s="127">
        <v>152179104.5</v>
      </c>
      <c r="F47" s="127">
        <v>-3194086.125</v>
      </c>
      <c r="G47" s="127">
        <f t="shared" si="25"/>
        <v>155373190.625</v>
      </c>
      <c r="H47" s="128">
        <v>0.28970000000000001</v>
      </c>
      <c r="I47" s="129">
        <f t="shared" si="26"/>
        <v>45011.61</v>
      </c>
      <c r="J47" s="129">
        <v>-1075944.5</v>
      </c>
      <c r="K47" s="128">
        <v>0.28970000000000001</v>
      </c>
      <c r="L47" s="129">
        <f t="shared" si="6"/>
        <v>-311.7</v>
      </c>
      <c r="M47" s="129">
        <v>34124.85</v>
      </c>
      <c r="N47" s="47">
        <f t="shared" si="7"/>
        <v>-311.7</v>
      </c>
      <c r="O47" s="129">
        <v>162.09</v>
      </c>
      <c r="P47" s="130">
        <f t="shared" si="8"/>
        <v>44537.82</v>
      </c>
      <c r="Q47" s="129"/>
      <c r="R47" s="129">
        <f t="shared" si="27"/>
        <v>155373190.625</v>
      </c>
      <c r="S47" s="128">
        <v>3.4777999999999998</v>
      </c>
      <c r="T47" s="131">
        <f t="shared" si="28"/>
        <v>540356.88</v>
      </c>
      <c r="U47" s="131">
        <f t="shared" si="29"/>
        <v>-1075944.5</v>
      </c>
      <c r="V47" s="128">
        <v>3.4777999999999998</v>
      </c>
      <c r="W47" s="131">
        <f t="shared" si="30"/>
        <v>-3741.92</v>
      </c>
      <c r="X47" s="129">
        <v>409663.13</v>
      </c>
      <c r="Y47" s="47">
        <f t="shared" si="11"/>
        <v>-3741.92</v>
      </c>
      <c r="Z47" s="129">
        <v>1945.85</v>
      </c>
      <c r="AA47" s="130">
        <f t="shared" si="12"/>
        <v>534669.11</v>
      </c>
      <c r="AB47" s="129"/>
      <c r="AC47" s="129">
        <f t="shared" si="31"/>
        <v>155373190.625</v>
      </c>
      <c r="AD47" s="128">
        <v>0</v>
      </c>
      <c r="AE47" s="129">
        <f t="shared" si="13"/>
        <v>0</v>
      </c>
      <c r="AF47" s="129">
        <f t="shared" si="32"/>
        <v>-1075944.5</v>
      </c>
      <c r="AG47" s="128">
        <v>0</v>
      </c>
      <c r="AH47" s="129">
        <f t="shared" si="33"/>
        <v>0</v>
      </c>
      <c r="AI47" s="129">
        <v>0</v>
      </c>
      <c r="AJ47" s="47">
        <f t="shared" si="15"/>
        <v>0</v>
      </c>
      <c r="AK47" s="129">
        <v>552.01</v>
      </c>
      <c r="AL47" s="130">
        <f t="shared" si="16"/>
        <v>0</v>
      </c>
      <c r="AM47" s="129"/>
      <c r="AN47" s="127">
        <f t="shared" si="17"/>
        <v>152179104.5</v>
      </c>
      <c r="AO47" s="128">
        <v>0.98660000000000003</v>
      </c>
      <c r="AP47" s="129">
        <f t="shared" si="34"/>
        <v>150139.9</v>
      </c>
      <c r="AQ47" s="129">
        <v>-1075944.5</v>
      </c>
      <c r="AR47" s="128">
        <v>0.98660000000000003</v>
      </c>
      <c r="AS47" s="129">
        <f t="shared" si="35"/>
        <v>-1061.53</v>
      </c>
      <c r="AT47" s="129">
        <v>112190.09</v>
      </c>
      <c r="AU47" s="47">
        <f t="shared" si="20"/>
        <v>-1061.53</v>
      </c>
      <c r="AV47" s="129">
        <v>0</v>
      </c>
      <c r="AW47" s="130">
        <f t="shared" si="21"/>
        <v>149078.37</v>
      </c>
      <c r="AX47" s="130"/>
      <c r="AY47" s="132">
        <f t="shared" si="22"/>
        <v>728285.29999999993</v>
      </c>
      <c r="AZ47" s="133" t="s">
        <v>1680</v>
      </c>
      <c r="BA47" s="134">
        <f t="shared" si="23"/>
        <v>0</v>
      </c>
      <c r="BB47" s="134">
        <f t="shared" si="24"/>
        <v>728285.29999999993</v>
      </c>
    </row>
    <row r="48" spans="1:54" ht="25.5" x14ac:dyDescent="0.2">
      <c r="A48" s="125" t="s">
        <v>770</v>
      </c>
      <c r="B48" s="135" t="s">
        <v>468</v>
      </c>
      <c r="C48" s="125" t="s">
        <v>29</v>
      </c>
      <c r="D48" s="207" t="s">
        <v>771</v>
      </c>
      <c r="E48" s="127">
        <v>-26485044</v>
      </c>
      <c r="F48" s="127">
        <v>9039392</v>
      </c>
      <c r="G48" s="127">
        <f t="shared" si="25"/>
        <v>-35524436</v>
      </c>
      <c r="H48" s="128">
        <v>0.17469999999999999</v>
      </c>
      <c r="I48" s="176">
        <f t="shared" si="26"/>
        <v>-6206.12</v>
      </c>
      <c r="J48" s="129">
        <v>-5409243</v>
      </c>
      <c r="K48" s="128">
        <v>0.17469999999999999</v>
      </c>
      <c r="L48" s="129">
        <f t="shared" si="6"/>
        <v>-944.99</v>
      </c>
      <c r="M48" s="129">
        <v>0</v>
      </c>
      <c r="N48" s="47">
        <f t="shared" si="7"/>
        <v>0</v>
      </c>
      <c r="O48" s="129">
        <v>0</v>
      </c>
      <c r="P48" s="130">
        <f t="shared" si="8"/>
        <v>0</v>
      </c>
      <c r="Q48" s="129"/>
      <c r="R48" s="176">
        <f t="shared" si="27"/>
        <v>-35524436</v>
      </c>
      <c r="S48" s="128">
        <v>2.1878000000000002</v>
      </c>
      <c r="T48" s="176">
        <f t="shared" si="28"/>
        <v>-77720.36</v>
      </c>
      <c r="U48" s="131">
        <f t="shared" si="29"/>
        <v>-5409243</v>
      </c>
      <c r="V48" s="128">
        <v>2.1878000000000002</v>
      </c>
      <c r="W48" s="131">
        <f t="shared" si="30"/>
        <v>-11834.34</v>
      </c>
      <c r="X48" s="129">
        <v>0</v>
      </c>
      <c r="Y48" s="47">
        <f t="shared" si="11"/>
        <v>0</v>
      </c>
      <c r="Z48" s="129">
        <v>0</v>
      </c>
      <c r="AA48" s="130">
        <f t="shared" si="12"/>
        <v>0</v>
      </c>
      <c r="AB48" s="129"/>
      <c r="AC48" s="176">
        <f t="shared" si="31"/>
        <v>-35524436</v>
      </c>
      <c r="AD48" s="128">
        <v>1.3384</v>
      </c>
      <c r="AE48" s="176">
        <f t="shared" si="13"/>
        <v>-47545.91</v>
      </c>
      <c r="AF48" s="129">
        <f t="shared" si="32"/>
        <v>-5409243</v>
      </c>
      <c r="AG48" s="128">
        <v>1.3384</v>
      </c>
      <c r="AH48" s="129">
        <f t="shared" si="33"/>
        <v>-7239.73</v>
      </c>
      <c r="AI48" s="129">
        <v>0</v>
      </c>
      <c r="AJ48" s="47">
        <f t="shared" si="15"/>
        <v>0</v>
      </c>
      <c r="AK48" s="129">
        <v>0</v>
      </c>
      <c r="AL48" s="130">
        <f t="shared" si="16"/>
        <v>0</v>
      </c>
      <c r="AM48" s="129"/>
      <c r="AN48" s="127">
        <f t="shared" si="17"/>
        <v>-26485044</v>
      </c>
      <c r="AO48" s="128">
        <v>0</v>
      </c>
      <c r="AP48" s="129">
        <f t="shared" si="34"/>
        <v>0</v>
      </c>
      <c r="AQ48" s="129">
        <v>-5082141</v>
      </c>
      <c r="AR48" s="128">
        <v>0</v>
      </c>
      <c r="AS48" s="129">
        <f t="shared" si="35"/>
        <v>0</v>
      </c>
      <c r="AT48" s="129">
        <v>0</v>
      </c>
      <c r="AU48" s="47">
        <f t="shared" si="20"/>
        <v>0</v>
      </c>
      <c r="AV48" s="129">
        <v>0</v>
      </c>
      <c r="AW48" s="130">
        <f t="shared" si="21"/>
        <v>0</v>
      </c>
      <c r="AX48" s="130"/>
      <c r="AY48" s="132">
        <f t="shared" si="22"/>
        <v>0</v>
      </c>
      <c r="AZ48" s="133" t="s">
        <v>1573</v>
      </c>
      <c r="BA48" s="134">
        <f t="shared" si="23"/>
        <v>0</v>
      </c>
      <c r="BB48" s="134">
        <f t="shared" si="24"/>
        <v>0</v>
      </c>
    </row>
    <row r="49" spans="1:54" ht="25.5" x14ac:dyDescent="0.2">
      <c r="A49" s="125" t="s">
        <v>772</v>
      </c>
      <c r="B49" s="135" t="s">
        <v>469</v>
      </c>
      <c r="C49" s="125" t="s">
        <v>29</v>
      </c>
      <c r="D49" s="207" t="s">
        <v>773</v>
      </c>
      <c r="E49" s="127">
        <v>13162591</v>
      </c>
      <c r="F49" s="127">
        <v>1801200</v>
      </c>
      <c r="G49" s="127">
        <f t="shared" si="25"/>
        <v>11361391</v>
      </c>
      <c r="H49" s="128">
        <v>0.17469999999999999</v>
      </c>
      <c r="I49" s="129">
        <f t="shared" si="26"/>
        <v>1984.84</v>
      </c>
      <c r="J49" s="129">
        <v>15900671</v>
      </c>
      <c r="K49" s="128">
        <v>0.17469999999999999</v>
      </c>
      <c r="L49" s="129">
        <f t="shared" si="6"/>
        <v>2777.85</v>
      </c>
      <c r="M49" s="129">
        <v>2719.35</v>
      </c>
      <c r="N49" s="47">
        <f t="shared" si="7"/>
        <v>2777.85</v>
      </c>
      <c r="O49" s="129">
        <v>0</v>
      </c>
      <c r="P49" s="130">
        <f t="shared" si="8"/>
        <v>4762.6899999999996</v>
      </c>
      <c r="Q49" s="129"/>
      <c r="R49" s="129">
        <f t="shared" si="27"/>
        <v>11361391</v>
      </c>
      <c r="S49" s="128">
        <v>2.1878000000000002</v>
      </c>
      <c r="T49" s="131">
        <f t="shared" si="28"/>
        <v>24856.45</v>
      </c>
      <c r="U49" s="131">
        <f t="shared" si="29"/>
        <v>15900671</v>
      </c>
      <c r="V49" s="128">
        <v>2.1878000000000002</v>
      </c>
      <c r="W49" s="131">
        <f t="shared" si="30"/>
        <v>34787.49</v>
      </c>
      <c r="X49" s="129">
        <v>34054.949999999997</v>
      </c>
      <c r="Y49" s="47">
        <f t="shared" si="11"/>
        <v>34787.49</v>
      </c>
      <c r="Z49" s="129">
        <v>0</v>
      </c>
      <c r="AA49" s="130">
        <f t="shared" si="12"/>
        <v>59643.94</v>
      </c>
      <c r="AB49" s="129"/>
      <c r="AC49" s="129">
        <f t="shared" si="31"/>
        <v>11361391</v>
      </c>
      <c r="AD49" s="128">
        <v>0</v>
      </c>
      <c r="AE49" s="129">
        <f t="shared" si="13"/>
        <v>0</v>
      </c>
      <c r="AF49" s="129">
        <f t="shared" si="32"/>
        <v>15900671</v>
      </c>
      <c r="AG49" s="128">
        <v>0</v>
      </c>
      <c r="AH49" s="129">
        <f t="shared" si="33"/>
        <v>0</v>
      </c>
      <c r="AI49" s="129">
        <v>0</v>
      </c>
      <c r="AJ49" s="47">
        <f t="shared" si="15"/>
        <v>0</v>
      </c>
      <c r="AK49" s="129">
        <v>0</v>
      </c>
      <c r="AL49" s="130">
        <f t="shared" si="16"/>
        <v>0</v>
      </c>
      <c r="AM49" s="129"/>
      <c r="AN49" s="127">
        <f t="shared" si="17"/>
        <v>13162591</v>
      </c>
      <c r="AO49" s="128">
        <v>0</v>
      </c>
      <c r="AP49" s="129">
        <f t="shared" si="34"/>
        <v>0</v>
      </c>
      <c r="AQ49" s="129">
        <v>16861671</v>
      </c>
      <c r="AR49" s="128">
        <v>0</v>
      </c>
      <c r="AS49" s="129">
        <f t="shared" si="35"/>
        <v>0</v>
      </c>
      <c r="AT49" s="129">
        <v>0</v>
      </c>
      <c r="AU49" s="47">
        <f t="shared" si="20"/>
        <v>0</v>
      </c>
      <c r="AV49" s="129">
        <v>0</v>
      </c>
      <c r="AW49" s="130">
        <f t="shared" si="21"/>
        <v>0</v>
      </c>
      <c r="AX49" s="130"/>
      <c r="AY49" s="132">
        <f t="shared" si="22"/>
        <v>64406.630000000005</v>
      </c>
      <c r="AZ49" s="133" t="s">
        <v>1680</v>
      </c>
      <c r="BA49" s="134">
        <f t="shared" si="23"/>
        <v>0</v>
      </c>
      <c r="BB49" s="134">
        <f t="shared" si="24"/>
        <v>64406.630000000005</v>
      </c>
    </row>
    <row r="50" spans="1:54" ht="25.5" x14ac:dyDescent="0.2">
      <c r="A50" s="125" t="s">
        <v>774</v>
      </c>
      <c r="B50" s="135" t="s">
        <v>480</v>
      </c>
      <c r="C50" s="125" t="s">
        <v>29</v>
      </c>
      <c r="D50" s="207" t="s">
        <v>775</v>
      </c>
      <c r="E50" s="127">
        <v>164908463</v>
      </c>
      <c r="F50" s="127">
        <v>6440793</v>
      </c>
      <c r="G50" s="127">
        <f t="shared" si="25"/>
        <v>158467670</v>
      </c>
      <c r="H50" s="128">
        <v>0.4597</v>
      </c>
      <c r="I50" s="129">
        <f t="shared" si="26"/>
        <v>72847.59</v>
      </c>
      <c r="J50" s="129">
        <v>11613077</v>
      </c>
      <c r="K50" s="128">
        <v>0.4597</v>
      </c>
      <c r="L50" s="129">
        <f t="shared" si="6"/>
        <v>5338.53</v>
      </c>
      <c r="M50" s="129">
        <v>60084.149999999994</v>
      </c>
      <c r="N50" s="47">
        <f t="shared" si="7"/>
        <v>5338.53</v>
      </c>
      <c r="O50" s="129">
        <v>835.67</v>
      </c>
      <c r="P50" s="130">
        <f t="shared" si="8"/>
        <v>77350.45</v>
      </c>
      <c r="Q50" s="129"/>
      <c r="R50" s="129">
        <f t="shared" si="27"/>
        <v>158467670</v>
      </c>
      <c r="S50" s="128">
        <v>2.2987000000000002</v>
      </c>
      <c r="T50" s="131">
        <f t="shared" si="28"/>
        <v>364269.63</v>
      </c>
      <c r="U50" s="131">
        <f t="shared" si="29"/>
        <v>11613077</v>
      </c>
      <c r="V50" s="128">
        <v>2.2987000000000002</v>
      </c>
      <c r="W50" s="131">
        <f t="shared" si="30"/>
        <v>26694.98</v>
      </c>
      <c r="X50" s="129">
        <v>300446.96000000002</v>
      </c>
      <c r="Y50" s="47">
        <f t="shared" si="11"/>
        <v>26694.98</v>
      </c>
      <c r="Z50" s="129">
        <v>4178.6899999999996</v>
      </c>
      <c r="AA50" s="130">
        <f t="shared" si="12"/>
        <v>386785.92</v>
      </c>
      <c r="AB50" s="129"/>
      <c r="AC50" s="129">
        <f t="shared" si="31"/>
        <v>158467670</v>
      </c>
      <c r="AD50" s="128">
        <v>0.99960000000000004</v>
      </c>
      <c r="AE50" s="129">
        <f t="shared" si="13"/>
        <v>158404.28</v>
      </c>
      <c r="AF50" s="129">
        <f t="shared" si="32"/>
        <v>11613077</v>
      </c>
      <c r="AG50" s="128">
        <v>0.99960000000000004</v>
      </c>
      <c r="AH50" s="129">
        <f t="shared" si="33"/>
        <v>11608.43</v>
      </c>
      <c r="AI50" s="129">
        <v>130650.71</v>
      </c>
      <c r="AJ50" s="47">
        <f t="shared" si="15"/>
        <v>11608.43</v>
      </c>
      <c r="AK50" s="129">
        <v>1817.12</v>
      </c>
      <c r="AL50" s="130">
        <f t="shared" si="16"/>
        <v>168195.59</v>
      </c>
      <c r="AM50" s="129"/>
      <c r="AN50" s="127">
        <f t="shared" si="17"/>
        <v>164908463</v>
      </c>
      <c r="AO50" s="128">
        <v>0</v>
      </c>
      <c r="AP50" s="129">
        <f t="shared" si="34"/>
        <v>0</v>
      </c>
      <c r="AQ50" s="129">
        <v>11613077</v>
      </c>
      <c r="AR50" s="128">
        <v>0</v>
      </c>
      <c r="AS50" s="129">
        <f t="shared" si="35"/>
        <v>0</v>
      </c>
      <c r="AT50" s="129">
        <v>0</v>
      </c>
      <c r="AU50" s="47">
        <f t="shared" si="20"/>
        <v>0</v>
      </c>
      <c r="AV50" s="129">
        <v>0</v>
      </c>
      <c r="AW50" s="130">
        <f t="shared" si="21"/>
        <v>0</v>
      </c>
      <c r="AX50" s="130"/>
      <c r="AY50" s="132">
        <f t="shared" si="22"/>
        <v>632331.96</v>
      </c>
      <c r="AZ50" s="133" t="s">
        <v>1679</v>
      </c>
      <c r="BA50" s="134">
        <f t="shared" si="23"/>
        <v>632331.96</v>
      </c>
      <c r="BB50" s="134">
        <f t="shared" si="24"/>
        <v>0</v>
      </c>
    </row>
    <row r="51" spans="1:54" ht="25.5" x14ac:dyDescent="0.2">
      <c r="A51" s="125" t="s">
        <v>776</v>
      </c>
      <c r="B51" s="135" t="s">
        <v>489</v>
      </c>
      <c r="C51" s="125" t="s">
        <v>29</v>
      </c>
      <c r="D51" s="207" t="s">
        <v>777</v>
      </c>
      <c r="E51" s="127">
        <v>46648307</v>
      </c>
      <c r="F51" s="127">
        <v>26517400</v>
      </c>
      <c r="G51" s="127">
        <f t="shared" si="25"/>
        <v>20130907</v>
      </c>
      <c r="H51" s="128">
        <v>0.1351</v>
      </c>
      <c r="I51" s="129">
        <f t="shared" si="26"/>
        <v>2719.69</v>
      </c>
      <c r="J51" s="129">
        <v>6050900</v>
      </c>
      <c r="K51" s="128">
        <v>0.1351</v>
      </c>
      <c r="L51" s="129">
        <f t="shared" si="6"/>
        <v>817.48</v>
      </c>
      <c r="M51" s="129">
        <v>764.67999999999984</v>
      </c>
      <c r="N51" s="47">
        <f t="shared" si="7"/>
        <v>817.48</v>
      </c>
      <c r="O51" s="129">
        <v>1181.0899999999999</v>
      </c>
      <c r="P51" s="130">
        <f t="shared" si="8"/>
        <v>2356.08</v>
      </c>
      <c r="Q51" s="129"/>
      <c r="R51" s="129">
        <f t="shared" si="27"/>
        <v>20130907</v>
      </c>
      <c r="S51" s="128">
        <v>2.9999999999999996</v>
      </c>
      <c r="T51" s="131">
        <f t="shared" si="28"/>
        <v>60392.72</v>
      </c>
      <c r="U51" s="131">
        <f t="shared" si="29"/>
        <v>6050900</v>
      </c>
      <c r="V51" s="128">
        <v>2.9999999999999996</v>
      </c>
      <c r="W51" s="131">
        <f t="shared" si="30"/>
        <v>18152.7</v>
      </c>
      <c r="X51" s="129">
        <v>16980.010000000002</v>
      </c>
      <c r="Y51" s="47">
        <f t="shared" si="11"/>
        <v>18152.7</v>
      </c>
      <c r="Z51" s="129">
        <v>26226.92</v>
      </c>
      <c r="AA51" s="130">
        <f t="shared" si="12"/>
        <v>52318.5</v>
      </c>
      <c r="AB51" s="129"/>
      <c r="AC51" s="129">
        <f t="shared" si="31"/>
        <v>20130907</v>
      </c>
      <c r="AD51" s="128">
        <v>3</v>
      </c>
      <c r="AE51" s="129">
        <f t="shared" si="13"/>
        <v>60392.72</v>
      </c>
      <c r="AF51" s="129">
        <f t="shared" si="32"/>
        <v>6050900</v>
      </c>
      <c r="AG51" s="128">
        <v>3</v>
      </c>
      <c r="AH51" s="129">
        <f t="shared" si="33"/>
        <v>18152.7</v>
      </c>
      <c r="AI51" s="129">
        <v>16980.010000000002</v>
      </c>
      <c r="AJ51" s="47">
        <f t="shared" si="15"/>
        <v>18152.7</v>
      </c>
      <c r="AK51" s="129">
        <v>26226.92</v>
      </c>
      <c r="AL51" s="130">
        <f t="shared" si="16"/>
        <v>52318.5</v>
      </c>
      <c r="AM51" s="129"/>
      <c r="AN51" s="127">
        <f t="shared" si="17"/>
        <v>46648307</v>
      </c>
      <c r="AO51" s="128">
        <v>0</v>
      </c>
      <c r="AP51" s="129">
        <f t="shared" si="34"/>
        <v>0</v>
      </c>
      <c r="AQ51" s="129">
        <v>6050900</v>
      </c>
      <c r="AR51" s="128">
        <v>0</v>
      </c>
      <c r="AS51" s="129">
        <f t="shared" si="35"/>
        <v>0</v>
      </c>
      <c r="AT51" s="129">
        <v>0</v>
      </c>
      <c r="AU51" s="47">
        <f t="shared" si="20"/>
        <v>0</v>
      </c>
      <c r="AV51" s="129">
        <v>0</v>
      </c>
      <c r="AW51" s="130">
        <f t="shared" si="21"/>
        <v>0</v>
      </c>
      <c r="AX51" s="130"/>
      <c r="AY51" s="132">
        <f t="shared" si="22"/>
        <v>106993.08</v>
      </c>
      <c r="AZ51" s="133" t="s">
        <v>1680</v>
      </c>
      <c r="BA51" s="134">
        <f t="shared" si="23"/>
        <v>0</v>
      </c>
      <c r="BB51" s="134">
        <f t="shared" si="24"/>
        <v>106993.08</v>
      </c>
    </row>
    <row r="52" spans="1:54" ht="38.25" x14ac:dyDescent="0.2">
      <c r="A52" s="125" t="s">
        <v>778</v>
      </c>
      <c r="B52" s="135" t="s">
        <v>505</v>
      </c>
      <c r="C52" s="125" t="s">
        <v>29</v>
      </c>
      <c r="D52" s="207" t="s">
        <v>779</v>
      </c>
      <c r="E52" s="127">
        <v>693065110</v>
      </c>
      <c r="F52" s="127">
        <v>12822065</v>
      </c>
      <c r="G52" s="127">
        <f t="shared" si="25"/>
        <v>680243045</v>
      </c>
      <c r="H52" s="128">
        <v>0.19850000000000001</v>
      </c>
      <c r="I52" s="129">
        <f t="shared" si="26"/>
        <v>135028.24</v>
      </c>
      <c r="J52" s="129">
        <v>-9501023</v>
      </c>
      <c r="K52" s="128">
        <v>0.19989999999999999</v>
      </c>
      <c r="L52" s="129">
        <f t="shared" si="6"/>
        <v>-1899.25</v>
      </c>
      <c r="M52" s="129">
        <v>127041.69</v>
      </c>
      <c r="N52" s="47">
        <f t="shared" si="7"/>
        <v>-1899.25</v>
      </c>
      <c r="O52" s="129">
        <v>59.56</v>
      </c>
      <c r="P52" s="130">
        <f t="shared" si="8"/>
        <v>133069.43</v>
      </c>
      <c r="Q52" s="129"/>
      <c r="R52" s="129">
        <f t="shared" si="27"/>
        <v>680243045</v>
      </c>
      <c r="S52" s="128">
        <v>2.5236999999999998</v>
      </c>
      <c r="T52" s="131">
        <f t="shared" si="28"/>
        <v>1716729.37</v>
      </c>
      <c r="U52" s="131">
        <f t="shared" si="29"/>
        <v>-9501023</v>
      </c>
      <c r="V52" s="128">
        <v>2.5414000000000003</v>
      </c>
      <c r="W52" s="131">
        <f t="shared" si="30"/>
        <v>-24145.9</v>
      </c>
      <c r="X52" s="129">
        <v>1615126.34</v>
      </c>
      <c r="Y52" s="47">
        <f t="shared" si="11"/>
        <v>-24145.9</v>
      </c>
      <c r="Z52" s="129">
        <v>757.26</v>
      </c>
      <c r="AA52" s="130">
        <f t="shared" si="12"/>
        <v>1691826.21</v>
      </c>
      <c r="AB52" s="129"/>
      <c r="AC52" s="129">
        <f t="shared" si="31"/>
        <v>680243045</v>
      </c>
      <c r="AD52" s="128">
        <v>0.61760000000000004</v>
      </c>
      <c r="AE52" s="129">
        <f t="shared" si="13"/>
        <v>420118.1</v>
      </c>
      <c r="AF52" s="129">
        <f t="shared" si="32"/>
        <v>-9501023</v>
      </c>
      <c r="AG52" s="128">
        <v>0.622</v>
      </c>
      <c r="AH52" s="129">
        <f t="shared" si="33"/>
        <v>-5909.64</v>
      </c>
      <c r="AI52" s="129">
        <v>395297.31000000006</v>
      </c>
      <c r="AJ52" s="47">
        <f t="shared" si="15"/>
        <v>-5909.64</v>
      </c>
      <c r="AK52" s="129">
        <v>185.32</v>
      </c>
      <c r="AL52" s="130">
        <f t="shared" si="16"/>
        <v>414023.14</v>
      </c>
      <c r="AM52" s="129"/>
      <c r="AN52" s="127">
        <f t="shared" si="17"/>
        <v>693065110</v>
      </c>
      <c r="AO52" s="128">
        <v>0</v>
      </c>
      <c r="AP52" s="129">
        <f t="shared" si="34"/>
        <v>0</v>
      </c>
      <c r="AQ52" s="129">
        <v>-9501023</v>
      </c>
      <c r="AR52" s="128">
        <v>0</v>
      </c>
      <c r="AS52" s="129">
        <f t="shared" si="35"/>
        <v>0</v>
      </c>
      <c r="AT52" s="129">
        <v>0</v>
      </c>
      <c r="AU52" s="47">
        <f t="shared" si="20"/>
        <v>0</v>
      </c>
      <c r="AV52" s="129">
        <v>0</v>
      </c>
      <c r="AW52" s="130">
        <f t="shared" si="21"/>
        <v>0</v>
      </c>
      <c r="AX52" s="130"/>
      <c r="AY52" s="132">
        <f t="shared" si="22"/>
        <v>2238918.7799999998</v>
      </c>
      <c r="AZ52" s="133" t="s">
        <v>1679</v>
      </c>
      <c r="BA52" s="134">
        <f t="shared" si="23"/>
        <v>2238918.7799999998</v>
      </c>
      <c r="BB52" s="134">
        <f t="shared" si="24"/>
        <v>0</v>
      </c>
    </row>
    <row r="53" spans="1:54" x14ac:dyDescent="0.2">
      <c r="A53" s="125" t="s">
        <v>780</v>
      </c>
      <c r="B53" s="135" t="s">
        <v>519</v>
      </c>
      <c r="C53" s="125" t="s">
        <v>29</v>
      </c>
      <c r="D53" s="207" t="s">
        <v>781</v>
      </c>
      <c r="E53" s="127">
        <v>442300736</v>
      </c>
      <c r="F53" s="127">
        <v>64504150</v>
      </c>
      <c r="G53" s="127">
        <f t="shared" si="25"/>
        <v>377796586</v>
      </c>
      <c r="H53" s="128">
        <v>0.1055</v>
      </c>
      <c r="I53" s="129">
        <f t="shared" si="26"/>
        <v>39857.54</v>
      </c>
      <c r="J53" s="129">
        <v>-155836337</v>
      </c>
      <c r="K53" s="128">
        <v>0.1061</v>
      </c>
      <c r="L53" s="129">
        <f t="shared" si="6"/>
        <v>-16534.240000000002</v>
      </c>
      <c r="M53" s="129">
        <v>26247.77</v>
      </c>
      <c r="N53" s="47">
        <f t="shared" si="7"/>
        <v>-16534.240000000002</v>
      </c>
      <c r="O53" s="129">
        <v>56.28</v>
      </c>
      <c r="P53" s="130">
        <f t="shared" si="8"/>
        <v>23267.02</v>
      </c>
      <c r="Q53" s="129"/>
      <c r="R53" s="129">
        <f t="shared" si="27"/>
        <v>377796586</v>
      </c>
      <c r="S53" s="128">
        <v>4.3544</v>
      </c>
      <c r="T53" s="131">
        <f t="shared" si="28"/>
        <v>1645077.45</v>
      </c>
      <c r="U53" s="131">
        <f t="shared" si="29"/>
        <v>-155836337</v>
      </c>
      <c r="V53" s="128">
        <v>4.375</v>
      </c>
      <c r="W53" s="131">
        <f t="shared" si="30"/>
        <v>-681783.97</v>
      </c>
      <c r="X53" s="129">
        <v>1082318.3999999999</v>
      </c>
      <c r="Y53" s="47">
        <f t="shared" si="11"/>
        <v>-681783.97</v>
      </c>
      <c r="Z53" s="129">
        <v>2323.0700000000002</v>
      </c>
      <c r="AA53" s="130">
        <f t="shared" si="12"/>
        <v>960970.41</v>
      </c>
      <c r="AB53" s="129"/>
      <c r="AC53" s="129">
        <f t="shared" si="31"/>
        <v>377796586</v>
      </c>
      <c r="AD53" s="128">
        <v>1.0370999999999999</v>
      </c>
      <c r="AE53" s="129">
        <f t="shared" si="13"/>
        <v>391812.84</v>
      </c>
      <c r="AF53" s="129">
        <f t="shared" si="32"/>
        <v>-155836337</v>
      </c>
      <c r="AG53" s="128">
        <v>1.0423</v>
      </c>
      <c r="AH53" s="129">
        <f t="shared" si="33"/>
        <v>-162428.21</v>
      </c>
      <c r="AI53" s="129">
        <v>257851.53</v>
      </c>
      <c r="AJ53" s="47">
        <f t="shared" si="15"/>
        <v>-162428.21</v>
      </c>
      <c r="AK53" s="129">
        <v>553.29</v>
      </c>
      <c r="AL53" s="130">
        <f t="shared" si="16"/>
        <v>228831.34</v>
      </c>
      <c r="AM53" s="129"/>
      <c r="AN53" s="127">
        <f t="shared" si="17"/>
        <v>442300736</v>
      </c>
      <c r="AO53" s="128">
        <v>0</v>
      </c>
      <c r="AP53" s="129">
        <f t="shared" si="34"/>
        <v>0</v>
      </c>
      <c r="AQ53" s="129">
        <v>-155836337</v>
      </c>
      <c r="AR53" s="128">
        <v>0</v>
      </c>
      <c r="AS53" s="129">
        <f t="shared" si="35"/>
        <v>0</v>
      </c>
      <c r="AT53" s="129">
        <v>0</v>
      </c>
      <c r="AU53" s="47">
        <f t="shared" si="20"/>
        <v>0</v>
      </c>
      <c r="AV53" s="129">
        <v>0</v>
      </c>
      <c r="AW53" s="130">
        <f t="shared" si="21"/>
        <v>0</v>
      </c>
      <c r="AX53" s="130"/>
      <c r="AY53" s="132">
        <f t="shared" si="22"/>
        <v>1213068.77</v>
      </c>
      <c r="AZ53" s="133" t="s">
        <v>1679</v>
      </c>
      <c r="BA53" s="134">
        <f t="shared" si="23"/>
        <v>1213068.77</v>
      </c>
      <c r="BB53" s="134">
        <f t="shared" si="24"/>
        <v>0</v>
      </c>
    </row>
    <row r="54" spans="1:54" ht="51" x14ac:dyDescent="0.2">
      <c r="A54" s="125" t="s">
        <v>782</v>
      </c>
      <c r="B54" s="135" t="s">
        <v>152</v>
      </c>
      <c r="C54" s="125" t="s">
        <v>29</v>
      </c>
      <c r="D54" s="207" t="s">
        <v>783</v>
      </c>
      <c r="E54" s="127">
        <v>41238253</v>
      </c>
      <c r="F54" s="127">
        <v>0</v>
      </c>
      <c r="G54" s="127">
        <f t="shared" si="25"/>
        <v>41238253</v>
      </c>
      <c r="H54" s="128">
        <v>0.253</v>
      </c>
      <c r="I54" s="129">
        <f t="shared" si="26"/>
        <v>10433.280000000001</v>
      </c>
      <c r="J54" s="129">
        <v>-6869688</v>
      </c>
      <c r="K54" s="128">
        <v>0.253</v>
      </c>
      <c r="L54" s="129">
        <f t="shared" si="6"/>
        <v>-1738.03</v>
      </c>
      <c r="M54" s="129">
        <v>8590.57</v>
      </c>
      <c r="N54" s="47">
        <f t="shared" si="7"/>
        <v>-1738.03</v>
      </c>
      <c r="O54" s="129">
        <v>0</v>
      </c>
      <c r="P54" s="130">
        <f t="shared" si="8"/>
        <v>8695.25</v>
      </c>
      <c r="Q54" s="129"/>
      <c r="R54" s="129">
        <f t="shared" si="27"/>
        <v>41238253</v>
      </c>
      <c r="S54" s="128">
        <v>0.63290000000000002</v>
      </c>
      <c r="T54" s="131">
        <f t="shared" si="28"/>
        <v>26099.69</v>
      </c>
      <c r="U54" s="131">
        <f t="shared" si="29"/>
        <v>-6869688</v>
      </c>
      <c r="V54" s="128">
        <v>0.63290000000000002</v>
      </c>
      <c r="W54" s="131">
        <f t="shared" si="30"/>
        <v>-4347.83</v>
      </c>
      <c r="X54" s="129">
        <v>21490</v>
      </c>
      <c r="Y54" s="47">
        <f t="shared" si="11"/>
        <v>-4347.83</v>
      </c>
      <c r="Z54" s="129">
        <v>0</v>
      </c>
      <c r="AA54" s="130">
        <f t="shared" si="12"/>
        <v>21751.86</v>
      </c>
      <c r="AB54" s="129"/>
      <c r="AC54" s="129">
        <f t="shared" si="31"/>
        <v>41238253</v>
      </c>
      <c r="AD54" s="128">
        <v>0</v>
      </c>
      <c r="AE54" s="129">
        <f t="shared" si="13"/>
        <v>0</v>
      </c>
      <c r="AF54" s="129">
        <f t="shared" si="32"/>
        <v>-6869688</v>
      </c>
      <c r="AG54" s="128">
        <v>0</v>
      </c>
      <c r="AH54" s="129">
        <f t="shared" si="33"/>
        <v>0</v>
      </c>
      <c r="AI54" s="129">
        <v>0</v>
      </c>
      <c r="AJ54" s="47">
        <f t="shared" si="15"/>
        <v>0</v>
      </c>
      <c r="AK54" s="129">
        <v>0</v>
      </c>
      <c r="AL54" s="130">
        <f t="shared" si="16"/>
        <v>0</v>
      </c>
      <c r="AM54" s="129"/>
      <c r="AN54" s="127">
        <f t="shared" si="17"/>
        <v>41238253</v>
      </c>
      <c r="AO54" s="128">
        <v>0</v>
      </c>
      <c r="AP54" s="129">
        <f t="shared" si="34"/>
        <v>0</v>
      </c>
      <c r="AQ54" s="129">
        <v>-6869688</v>
      </c>
      <c r="AR54" s="128">
        <v>0</v>
      </c>
      <c r="AS54" s="129">
        <f t="shared" si="35"/>
        <v>0</v>
      </c>
      <c r="AT54" s="129">
        <v>0</v>
      </c>
      <c r="AU54" s="47">
        <f t="shared" si="20"/>
        <v>0</v>
      </c>
      <c r="AV54" s="129">
        <v>0</v>
      </c>
      <c r="AW54" s="130">
        <f t="shared" si="21"/>
        <v>0</v>
      </c>
      <c r="AX54" s="130"/>
      <c r="AY54" s="132">
        <f t="shared" si="22"/>
        <v>30447.11</v>
      </c>
      <c r="AZ54" s="133" t="s">
        <v>1679</v>
      </c>
      <c r="BA54" s="134">
        <f t="shared" si="23"/>
        <v>30447.11</v>
      </c>
      <c r="BB54" s="134">
        <f t="shared" si="24"/>
        <v>0</v>
      </c>
    </row>
    <row r="55" spans="1:54" ht="38.25" x14ac:dyDescent="0.2">
      <c r="A55" s="125" t="s">
        <v>784</v>
      </c>
      <c r="B55" s="135" t="s">
        <v>572</v>
      </c>
      <c r="C55" s="125" t="s">
        <v>29</v>
      </c>
      <c r="D55" s="207" t="s">
        <v>785</v>
      </c>
      <c r="E55" s="127">
        <v>181692765</v>
      </c>
      <c r="F55" s="127">
        <v>8081537.5</v>
      </c>
      <c r="G55" s="127">
        <f t="shared" si="25"/>
        <v>173611227.5</v>
      </c>
      <c r="H55" s="128">
        <v>0.14549999999999999</v>
      </c>
      <c r="I55" s="129">
        <f t="shared" si="26"/>
        <v>25260.43</v>
      </c>
      <c r="J55" s="129">
        <v>25802750</v>
      </c>
      <c r="K55" s="128">
        <v>0.14549999999999999</v>
      </c>
      <c r="L55" s="129">
        <f t="shared" si="6"/>
        <v>3754.3</v>
      </c>
      <c r="M55" s="129">
        <v>24409.01</v>
      </c>
      <c r="N55" s="47">
        <f t="shared" si="7"/>
        <v>3754.3</v>
      </c>
      <c r="O55" s="129">
        <v>0</v>
      </c>
      <c r="P55" s="130">
        <f t="shared" si="8"/>
        <v>29014.73</v>
      </c>
      <c r="Q55" s="129"/>
      <c r="R55" s="129">
        <f t="shared" si="27"/>
        <v>173611227.5</v>
      </c>
      <c r="S55" s="128">
        <v>1.9417</v>
      </c>
      <c r="T55" s="131">
        <f t="shared" si="28"/>
        <v>337100.92</v>
      </c>
      <c r="U55" s="131">
        <f t="shared" si="29"/>
        <v>25802750</v>
      </c>
      <c r="V55" s="128">
        <v>1.9417</v>
      </c>
      <c r="W55" s="131">
        <f t="shared" si="30"/>
        <v>50101.2</v>
      </c>
      <c r="X55" s="129">
        <v>325738.68</v>
      </c>
      <c r="Y55" s="47">
        <f t="shared" si="11"/>
        <v>50101.2</v>
      </c>
      <c r="Z55" s="129">
        <v>0</v>
      </c>
      <c r="AA55" s="130">
        <f t="shared" si="12"/>
        <v>387202.12</v>
      </c>
      <c r="AB55" s="129"/>
      <c r="AC55" s="129">
        <f t="shared" si="31"/>
        <v>173611227.5</v>
      </c>
      <c r="AD55" s="128">
        <v>0</v>
      </c>
      <c r="AE55" s="129">
        <f t="shared" si="13"/>
        <v>0</v>
      </c>
      <c r="AF55" s="129">
        <f t="shared" si="32"/>
        <v>25802750</v>
      </c>
      <c r="AG55" s="128">
        <v>0</v>
      </c>
      <c r="AH55" s="129">
        <f t="shared" si="33"/>
        <v>0</v>
      </c>
      <c r="AI55" s="129">
        <v>0</v>
      </c>
      <c r="AJ55" s="47">
        <f t="shared" si="15"/>
        <v>0</v>
      </c>
      <c r="AK55" s="129">
        <v>0</v>
      </c>
      <c r="AL55" s="130">
        <f t="shared" si="16"/>
        <v>0</v>
      </c>
      <c r="AM55" s="129"/>
      <c r="AN55" s="127">
        <f t="shared" si="17"/>
        <v>181692765</v>
      </c>
      <c r="AO55" s="128">
        <v>0</v>
      </c>
      <c r="AP55" s="129">
        <f t="shared" si="34"/>
        <v>0</v>
      </c>
      <c r="AQ55" s="129">
        <v>25802750</v>
      </c>
      <c r="AR55" s="128">
        <v>0</v>
      </c>
      <c r="AS55" s="129">
        <f t="shared" si="35"/>
        <v>0</v>
      </c>
      <c r="AT55" s="129">
        <v>0</v>
      </c>
      <c r="AU55" s="47">
        <f t="shared" si="20"/>
        <v>0</v>
      </c>
      <c r="AV55" s="129">
        <v>0</v>
      </c>
      <c r="AW55" s="130">
        <f t="shared" si="21"/>
        <v>0</v>
      </c>
      <c r="AX55" s="130"/>
      <c r="AY55" s="132">
        <f t="shared" si="22"/>
        <v>416216.85</v>
      </c>
      <c r="AZ55" s="133" t="s">
        <v>1679</v>
      </c>
      <c r="BA55" s="134">
        <f t="shared" si="23"/>
        <v>416216.85</v>
      </c>
      <c r="BB55" s="134">
        <f t="shared" si="24"/>
        <v>0</v>
      </c>
    </row>
    <row r="56" spans="1:54" ht="38.25" x14ac:dyDescent="0.2">
      <c r="A56" s="125" t="s">
        <v>786</v>
      </c>
      <c r="B56" s="135" t="s">
        <v>599</v>
      </c>
      <c r="C56" s="125" t="s">
        <v>29</v>
      </c>
      <c r="D56" s="207" t="s">
        <v>787</v>
      </c>
      <c r="E56" s="127">
        <v>110274244</v>
      </c>
      <c r="F56" s="127">
        <v>235300</v>
      </c>
      <c r="G56" s="127">
        <f t="shared" si="25"/>
        <v>110038944</v>
      </c>
      <c r="H56" s="128">
        <v>0.1938</v>
      </c>
      <c r="I56" s="129">
        <f t="shared" si="26"/>
        <v>21325.55</v>
      </c>
      <c r="J56" s="129">
        <v>1736776</v>
      </c>
      <c r="K56" s="128">
        <v>0.1938</v>
      </c>
      <c r="L56" s="129">
        <f t="shared" si="6"/>
        <v>336.59</v>
      </c>
      <c r="M56" s="129">
        <v>22805.19</v>
      </c>
      <c r="N56" s="47">
        <f t="shared" si="7"/>
        <v>336.59</v>
      </c>
      <c r="O56" s="129">
        <v>0</v>
      </c>
      <c r="P56" s="130">
        <f t="shared" si="8"/>
        <v>21662.14</v>
      </c>
      <c r="Q56" s="129"/>
      <c r="R56" s="129">
        <f t="shared" si="27"/>
        <v>110038944</v>
      </c>
      <c r="S56" s="128">
        <v>2.3113000000000001</v>
      </c>
      <c r="T56" s="131">
        <f t="shared" si="28"/>
        <v>254333.01</v>
      </c>
      <c r="U56" s="131">
        <f t="shared" si="29"/>
        <v>1736776</v>
      </c>
      <c r="V56" s="128">
        <v>2.3113000000000001</v>
      </c>
      <c r="W56" s="131">
        <f t="shared" si="30"/>
        <v>4014.21</v>
      </c>
      <c r="X56" s="129">
        <v>271979.59000000003</v>
      </c>
      <c r="Y56" s="47">
        <f t="shared" si="11"/>
        <v>4014.21</v>
      </c>
      <c r="Z56" s="129">
        <v>0</v>
      </c>
      <c r="AA56" s="130">
        <f t="shared" si="12"/>
        <v>258347.22</v>
      </c>
      <c r="AB56" s="129"/>
      <c r="AC56" s="129">
        <f t="shared" si="31"/>
        <v>110038944</v>
      </c>
      <c r="AD56" s="128">
        <v>0.92449999999999999</v>
      </c>
      <c r="AE56" s="129">
        <f t="shared" si="13"/>
        <v>101731</v>
      </c>
      <c r="AF56" s="129">
        <f t="shared" si="32"/>
        <v>1736776</v>
      </c>
      <c r="AG56" s="128">
        <v>0.92449999999999999</v>
      </c>
      <c r="AH56" s="129">
        <f t="shared" si="33"/>
        <v>1605.65</v>
      </c>
      <c r="AI56" s="129">
        <v>108789.48</v>
      </c>
      <c r="AJ56" s="47">
        <f t="shared" si="15"/>
        <v>1605.65</v>
      </c>
      <c r="AK56" s="129">
        <v>0</v>
      </c>
      <c r="AL56" s="130">
        <f t="shared" si="16"/>
        <v>103336.65</v>
      </c>
      <c r="AM56" s="129"/>
      <c r="AN56" s="127">
        <f t="shared" si="17"/>
        <v>110274244</v>
      </c>
      <c r="AO56" s="128">
        <v>0</v>
      </c>
      <c r="AP56" s="129">
        <f t="shared" si="34"/>
        <v>0</v>
      </c>
      <c r="AQ56" s="129">
        <v>1736776</v>
      </c>
      <c r="AR56" s="128">
        <v>0</v>
      </c>
      <c r="AS56" s="129">
        <f t="shared" si="35"/>
        <v>0</v>
      </c>
      <c r="AT56" s="129">
        <v>0</v>
      </c>
      <c r="AU56" s="47">
        <f t="shared" si="20"/>
        <v>0</v>
      </c>
      <c r="AV56" s="129">
        <v>0</v>
      </c>
      <c r="AW56" s="130">
        <f t="shared" si="21"/>
        <v>0</v>
      </c>
      <c r="AX56" s="130"/>
      <c r="AY56" s="132">
        <f t="shared" si="22"/>
        <v>383346.01</v>
      </c>
      <c r="AZ56" s="133" t="s">
        <v>1679</v>
      </c>
      <c r="BA56" s="134">
        <f t="shared" si="23"/>
        <v>383346.01</v>
      </c>
      <c r="BB56" s="134">
        <f t="shared" si="24"/>
        <v>0</v>
      </c>
    </row>
    <row r="57" spans="1:54" ht="38.25" x14ac:dyDescent="0.2">
      <c r="A57" s="125" t="s">
        <v>788</v>
      </c>
      <c r="B57" s="135" t="s">
        <v>603</v>
      </c>
      <c r="C57" s="125" t="s">
        <v>29</v>
      </c>
      <c r="D57" s="207" t="s">
        <v>789</v>
      </c>
      <c r="E57" s="127">
        <v>131286832</v>
      </c>
      <c r="F57" s="127">
        <v>718350</v>
      </c>
      <c r="G57" s="127">
        <f t="shared" si="25"/>
        <v>130568482</v>
      </c>
      <c r="H57" s="128">
        <v>0.2283</v>
      </c>
      <c r="I57" s="129">
        <f t="shared" si="26"/>
        <v>29808.78</v>
      </c>
      <c r="J57" s="129">
        <v>107819</v>
      </c>
      <c r="K57" s="128">
        <v>0.2283</v>
      </c>
      <c r="L57" s="129">
        <f t="shared" si="6"/>
        <v>24.62</v>
      </c>
      <c r="M57" s="129">
        <v>27086.22</v>
      </c>
      <c r="N57" s="47">
        <f t="shared" si="7"/>
        <v>24.62</v>
      </c>
      <c r="O57" s="129">
        <v>0</v>
      </c>
      <c r="P57" s="130">
        <f t="shared" si="8"/>
        <v>29833.4</v>
      </c>
      <c r="Q57" s="129"/>
      <c r="R57" s="129">
        <f t="shared" si="27"/>
        <v>130568482</v>
      </c>
      <c r="S57" s="128">
        <v>2.4554</v>
      </c>
      <c r="T57" s="131">
        <f t="shared" si="28"/>
        <v>320597.84999999998</v>
      </c>
      <c r="U57" s="131">
        <f t="shared" si="29"/>
        <v>107819</v>
      </c>
      <c r="V57" s="128">
        <v>2.4554</v>
      </c>
      <c r="W57" s="131">
        <f t="shared" si="30"/>
        <v>264.74</v>
      </c>
      <c r="X57" s="129">
        <v>291316.28999999998</v>
      </c>
      <c r="Y57" s="47">
        <f t="shared" si="11"/>
        <v>264.74</v>
      </c>
      <c r="Z57" s="129">
        <v>0</v>
      </c>
      <c r="AA57" s="130">
        <f t="shared" si="12"/>
        <v>320862.59000000003</v>
      </c>
      <c r="AB57" s="129"/>
      <c r="AC57" s="129">
        <f t="shared" si="31"/>
        <v>130568482</v>
      </c>
      <c r="AD57" s="128">
        <v>0</v>
      </c>
      <c r="AE57" s="129">
        <f t="shared" si="13"/>
        <v>0</v>
      </c>
      <c r="AF57" s="129">
        <f t="shared" si="32"/>
        <v>107819</v>
      </c>
      <c r="AG57" s="128">
        <v>0</v>
      </c>
      <c r="AH57" s="129">
        <f t="shared" si="33"/>
        <v>0</v>
      </c>
      <c r="AI57" s="129">
        <v>0</v>
      </c>
      <c r="AJ57" s="47">
        <f t="shared" si="15"/>
        <v>0</v>
      </c>
      <c r="AK57" s="129">
        <v>0</v>
      </c>
      <c r="AL57" s="130">
        <f t="shared" si="16"/>
        <v>0</v>
      </c>
      <c r="AM57" s="129"/>
      <c r="AN57" s="127">
        <f t="shared" si="17"/>
        <v>131286832</v>
      </c>
      <c r="AO57" s="128">
        <v>0</v>
      </c>
      <c r="AP57" s="129">
        <f t="shared" si="34"/>
        <v>0</v>
      </c>
      <c r="AQ57" s="129">
        <v>107819</v>
      </c>
      <c r="AR57" s="128">
        <v>0</v>
      </c>
      <c r="AS57" s="129">
        <f t="shared" si="35"/>
        <v>0</v>
      </c>
      <c r="AT57" s="129">
        <v>0</v>
      </c>
      <c r="AU57" s="47">
        <f t="shared" si="20"/>
        <v>0</v>
      </c>
      <c r="AV57" s="129">
        <v>0</v>
      </c>
      <c r="AW57" s="130">
        <f t="shared" si="21"/>
        <v>0</v>
      </c>
      <c r="AX57" s="130"/>
      <c r="AY57" s="132">
        <f t="shared" si="22"/>
        <v>350695.99000000005</v>
      </c>
      <c r="AZ57" s="133" t="s">
        <v>1680</v>
      </c>
      <c r="BA57" s="134">
        <f t="shared" si="23"/>
        <v>0</v>
      </c>
      <c r="BB57" s="134">
        <f t="shared" si="24"/>
        <v>350695.99000000005</v>
      </c>
    </row>
    <row r="58" spans="1:54" ht="25.5" x14ac:dyDescent="0.2">
      <c r="A58" s="125" t="s">
        <v>790</v>
      </c>
      <c r="B58" s="135" t="s">
        <v>577</v>
      </c>
      <c r="C58" s="125" t="s">
        <v>29</v>
      </c>
      <c r="D58" s="207" t="s">
        <v>791</v>
      </c>
      <c r="E58" s="127">
        <v>34813544</v>
      </c>
      <c r="F58" s="127">
        <v>0</v>
      </c>
      <c r="G58" s="127">
        <f t="shared" si="25"/>
        <v>34813544</v>
      </c>
      <c r="H58" s="128">
        <v>0.2026</v>
      </c>
      <c r="I58" s="129">
        <f t="shared" si="26"/>
        <v>7053.22</v>
      </c>
      <c r="J58" s="129">
        <v>-5844712</v>
      </c>
      <c r="K58" s="128">
        <v>0.2026</v>
      </c>
      <c r="L58" s="129">
        <f t="shared" si="6"/>
        <v>-1184.1400000000001</v>
      </c>
      <c r="M58" s="129">
        <v>6281.34</v>
      </c>
      <c r="N58" s="47">
        <f t="shared" si="7"/>
        <v>-1184.1400000000001</v>
      </c>
      <c r="O58" s="129">
        <v>0</v>
      </c>
      <c r="P58" s="130">
        <f t="shared" si="8"/>
        <v>5869.08</v>
      </c>
      <c r="Q58" s="129"/>
      <c r="R58" s="129">
        <f t="shared" si="27"/>
        <v>34813544</v>
      </c>
      <c r="S58" s="128">
        <v>0.7298</v>
      </c>
      <c r="T58" s="131">
        <f t="shared" si="28"/>
        <v>25406.92</v>
      </c>
      <c r="U58" s="131">
        <f t="shared" si="29"/>
        <v>-5844712</v>
      </c>
      <c r="V58" s="128">
        <v>0.7298</v>
      </c>
      <c r="W58" s="131">
        <f t="shared" si="30"/>
        <v>-4265.47</v>
      </c>
      <c r="X58" s="129">
        <v>22626.48</v>
      </c>
      <c r="Y58" s="47">
        <f t="shared" si="11"/>
        <v>-4265.47</v>
      </c>
      <c r="Z58" s="129">
        <v>0</v>
      </c>
      <c r="AA58" s="130">
        <f t="shared" si="12"/>
        <v>21141.45</v>
      </c>
      <c r="AB58" s="129"/>
      <c r="AC58" s="129">
        <f t="shared" si="31"/>
        <v>34813544</v>
      </c>
      <c r="AD58" s="128">
        <v>1.6227</v>
      </c>
      <c r="AE58" s="129">
        <f t="shared" si="13"/>
        <v>56491.94</v>
      </c>
      <c r="AF58" s="129">
        <f t="shared" si="32"/>
        <v>-5844712</v>
      </c>
      <c r="AG58" s="128">
        <v>1.6227</v>
      </c>
      <c r="AH58" s="129">
        <f t="shared" si="33"/>
        <v>-9484.2099999999991</v>
      </c>
      <c r="AI58" s="129">
        <v>50309.65</v>
      </c>
      <c r="AJ58" s="47">
        <f t="shared" si="15"/>
        <v>-9484.2099999999991</v>
      </c>
      <c r="AK58" s="129">
        <v>0</v>
      </c>
      <c r="AL58" s="130">
        <f t="shared" si="16"/>
        <v>47007.73</v>
      </c>
      <c r="AM58" s="129"/>
      <c r="AN58" s="127">
        <f t="shared" si="17"/>
        <v>34813544</v>
      </c>
      <c r="AO58" s="128">
        <v>0</v>
      </c>
      <c r="AP58" s="129">
        <f t="shared" si="34"/>
        <v>0</v>
      </c>
      <c r="AQ58" s="129">
        <v>-5844712</v>
      </c>
      <c r="AR58" s="128">
        <v>0</v>
      </c>
      <c r="AS58" s="129">
        <f t="shared" si="35"/>
        <v>0</v>
      </c>
      <c r="AT58" s="129">
        <v>0</v>
      </c>
      <c r="AU58" s="47">
        <f t="shared" si="20"/>
        <v>0</v>
      </c>
      <c r="AV58" s="129">
        <v>0</v>
      </c>
      <c r="AW58" s="130">
        <f t="shared" si="21"/>
        <v>0</v>
      </c>
      <c r="AX58" s="130"/>
      <c r="AY58" s="132">
        <f t="shared" si="22"/>
        <v>74018.260000000009</v>
      </c>
      <c r="AZ58" s="133" t="s">
        <v>1679</v>
      </c>
      <c r="BA58" s="134">
        <f t="shared" si="23"/>
        <v>74018.260000000009</v>
      </c>
      <c r="BB58" s="134">
        <f t="shared" si="24"/>
        <v>0</v>
      </c>
    </row>
    <row r="59" spans="1:54" ht="38.25" x14ac:dyDescent="0.2">
      <c r="A59" s="125" t="s">
        <v>792</v>
      </c>
      <c r="B59" s="135" t="s">
        <v>584</v>
      </c>
      <c r="C59" s="125" t="s">
        <v>29</v>
      </c>
      <c r="D59" s="207" t="s">
        <v>793</v>
      </c>
      <c r="E59" s="127">
        <v>21199887</v>
      </c>
      <c r="F59" s="127">
        <v>0</v>
      </c>
      <c r="G59" s="127">
        <f t="shared" si="25"/>
        <v>21199887</v>
      </c>
      <c r="H59" s="128">
        <v>0.2238</v>
      </c>
      <c r="I59" s="129">
        <f t="shared" si="26"/>
        <v>4744.53</v>
      </c>
      <c r="J59" s="129">
        <v>-3213664</v>
      </c>
      <c r="K59" s="128">
        <v>0.2238</v>
      </c>
      <c r="L59" s="129">
        <f t="shared" si="6"/>
        <v>-719.22</v>
      </c>
      <c r="M59" s="129">
        <v>5307.46</v>
      </c>
      <c r="N59" s="47">
        <f t="shared" si="7"/>
        <v>-719.22</v>
      </c>
      <c r="O59" s="129">
        <v>30.87</v>
      </c>
      <c r="P59" s="130">
        <f t="shared" si="8"/>
        <v>3994.44</v>
      </c>
      <c r="Q59" s="129"/>
      <c r="R59" s="129">
        <f t="shared" si="27"/>
        <v>21199887</v>
      </c>
      <c r="S59" s="128">
        <v>3.6801999999999997</v>
      </c>
      <c r="T59" s="131">
        <f t="shared" si="28"/>
        <v>78019.820000000007</v>
      </c>
      <c r="U59" s="131">
        <f t="shared" si="29"/>
        <v>-3213664</v>
      </c>
      <c r="V59" s="128">
        <v>3.6801999999999997</v>
      </c>
      <c r="W59" s="131">
        <f t="shared" si="30"/>
        <v>-11826.93</v>
      </c>
      <c r="X59" s="129">
        <v>87276.72</v>
      </c>
      <c r="Y59" s="47">
        <f t="shared" si="11"/>
        <v>-11826.93</v>
      </c>
      <c r="Z59" s="129">
        <v>507.68</v>
      </c>
      <c r="AA59" s="130">
        <f t="shared" si="12"/>
        <v>65685.210000000006</v>
      </c>
      <c r="AB59" s="129"/>
      <c r="AC59" s="129">
        <f t="shared" si="31"/>
        <v>21199887</v>
      </c>
      <c r="AD59" s="128">
        <v>0</v>
      </c>
      <c r="AE59" s="129">
        <f t="shared" si="13"/>
        <v>0</v>
      </c>
      <c r="AF59" s="129">
        <f t="shared" si="32"/>
        <v>-3213664</v>
      </c>
      <c r="AG59" s="128">
        <v>0</v>
      </c>
      <c r="AH59" s="129">
        <f t="shared" si="33"/>
        <v>0</v>
      </c>
      <c r="AI59" s="129">
        <v>0</v>
      </c>
      <c r="AJ59" s="47">
        <f t="shared" si="15"/>
        <v>0</v>
      </c>
      <c r="AK59" s="129">
        <v>0</v>
      </c>
      <c r="AL59" s="130">
        <f t="shared" si="16"/>
        <v>0</v>
      </c>
      <c r="AM59" s="129"/>
      <c r="AN59" s="127">
        <f t="shared" si="17"/>
        <v>21199887</v>
      </c>
      <c r="AO59" s="128">
        <v>0</v>
      </c>
      <c r="AP59" s="129">
        <f t="shared" si="34"/>
        <v>0</v>
      </c>
      <c r="AQ59" s="129">
        <v>-3213664</v>
      </c>
      <c r="AR59" s="128">
        <v>0</v>
      </c>
      <c r="AS59" s="129">
        <f t="shared" si="35"/>
        <v>0</v>
      </c>
      <c r="AT59" s="129">
        <v>0</v>
      </c>
      <c r="AU59" s="47">
        <f t="shared" si="20"/>
        <v>0</v>
      </c>
      <c r="AV59" s="129">
        <v>0</v>
      </c>
      <c r="AW59" s="130">
        <f t="shared" si="21"/>
        <v>0</v>
      </c>
      <c r="AX59" s="130"/>
      <c r="AY59" s="132">
        <f t="shared" si="22"/>
        <v>69679.650000000009</v>
      </c>
      <c r="AZ59" s="133" t="s">
        <v>1680</v>
      </c>
      <c r="BA59" s="134">
        <f t="shared" si="23"/>
        <v>0</v>
      </c>
      <c r="BB59" s="134">
        <f t="shared" si="24"/>
        <v>69679.650000000009</v>
      </c>
    </row>
    <row r="60" spans="1:54" ht="25.5" x14ac:dyDescent="0.2">
      <c r="A60" s="125" t="s">
        <v>794</v>
      </c>
      <c r="B60" s="135" t="s">
        <v>627</v>
      </c>
      <c r="C60" s="125" t="s">
        <v>29</v>
      </c>
      <c r="D60" s="207" t="s">
        <v>795</v>
      </c>
      <c r="E60" s="127">
        <v>-138568002.5</v>
      </c>
      <c r="F60" s="127">
        <v>2841543</v>
      </c>
      <c r="G60" s="127">
        <f t="shared" si="25"/>
        <v>-141409545.5</v>
      </c>
      <c r="H60" s="128">
        <v>0.1411</v>
      </c>
      <c r="I60" s="176">
        <f t="shared" si="26"/>
        <v>-19952.89</v>
      </c>
      <c r="J60" s="129">
        <v>0</v>
      </c>
      <c r="K60" s="128">
        <v>0.1411</v>
      </c>
      <c r="L60" s="129">
        <f t="shared" si="6"/>
        <v>0</v>
      </c>
      <c r="M60" s="129">
        <v>0</v>
      </c>
      <c r="N60" s="47">
        <f t="shared" si="7"/>
        <v>0</v>
      </c>
      <c r="O60" s="129">
        <v>0</v>
      </c>
      <c r="P60" s="130">
        <f t="shared" si="8"/>
        <v>0</v>
      </c>
      <c r="Q60" s="129"/>
      <c r="R60" s="176">
        <f t="shared" si="27"/>
        <v>-141409545.5</v>
      </c>
      <c r="S60" s="128">
        <v>2.4501999999999997</v>
      </c>
      <c r="T60" s="176">
        <f t="shared" si="28"/>
        <v>-346481.67</v>
      </c>
      <c r="U60" s="131">
        <f t="shared" si="29"/>
        <v>0</v>
      </c>
      <c r="V60" s="128">
        <v>2.4501999999999997</v>
      </c>
      <c r="W60" s="131">
        <f t="shared" si="30"/>
        <v>0</v>
      </c>
      <c r="X60" s="129">
        <v>0</v>
      </c>
      <c r="Y60" s="47">
        <f t="shared" si="11"/>
        <v>0</v>
      </c>
      <c r="Z60" s="129">
        <v>0</v>
      </c>
      <c r="AA60" s="130">
        <f t="shared" si="12"/>
        <v>0</v>
      </c>
      <c r="AB60" s="129"/>
      <c r="AC60" s="176">
        <f t="shared" si="31"/>
        <v>-141409545.5</v>
      </c>
      <c r="AD60" s="128">
        <v>1.6496</v>
      </c>
      <c r="AE60" s="176">
        <f t="shared" si="13"/>
        <v>-233269.19</v>
      </c>
      <c r="AF60" s="129">
        <f t="shared" si="32"/>
        <v>0</v>
      </c>
      <c r="AG60" s="128">
        <v>1.6496</v>
      </c>
      <c r="AH60" s="129">
        <f t="shared" si="33"/>
        <v>0</v>
      </c>
      <c r="AI60" s="129">
        <v>0</v>
      </c>
      <c r="AJ60" s="47">
        <f t="shared" si="15"/>
        <v>0</v>
      </c>
      <c r="AK60" s="129">
        <v>0</v>
      </c>
      <c r="AL60" s="130">
        <f t="shared" si="16"/>
        <v>0</v>
      </c>
      <c r="AM60" s="129"/>
      <c r="AN60" s="127">
        <f t="shared" si="17"/>
        <v>-138568002.5</v>
      </c>
      <c r="AO60" s="128">
        <v>0</v>
      </c>
      <c r="AP60" s="129">
        <f t="shared" si="34"/>
        <v>0</v>
      </c>
      <c r="AQ60" s="129">
        <v>0</v>
      </c>
      <c r="AR60" s="128">
        <v>0</v>
      </c>
      <c r="AS60" s="129">
        <f t="shared" si="35"/>
        <v>0</v>
      </c>
      <c r="AT60" s="129">
        <v>0</v>
      </c>
      <c r="AU60" s="47">
        <f t="shared" si="20"/>
        <v>0</v>
      </c>
      <c r="AV60" s="129">
        <v>0</v>
      </c>
      <c r="AW60" s="130">
        <f t="shared" si="21"/>
        <v>0</v>
      </c>
      <c r="AX60" s="130"/>
      <c r="AY60" s="132">
        <f t="shared" si="22"/>
        <v>0</v>
      </c>
      <c r="AZ60" s="133" t="s">
        <v>1573</v>
      </c>
      <c r="BA60" s="134">
        <f t="shared" si="23"/>
        <v>0</v>
      </c>
      <c r="BB60" s="134">
        <f t="shared" si="24"/>
        <v>0</v>
      </c>
    </row>
    <row r="61" spans="1:54" ht="38.25" x14ac:dyDescent="0.2">
      <c r="A61" s="125" t="s">
        <v>796</v>
      </c>
      <c r="B61" s="135" t="s">
        <v>633</v>
      </c>
      <c r="C61" s="125" t="s">
        <v>29</v>
      </c>
      <c r="D61" s="207" t="s">
        <v>797</v>
      </c>
      <c r="E61" s="127">
        <v>41766841</v>
      </c>
      <c r="F61" s="127">
        <v>1440475</v>
      </c>
      <c r="G61" s="127">
        <f t="shared" si="25"/>
        <v>40326366</v>
      </c>
      <c r="H61" s="128">
        <v>0.1414</v>
      </c>
      <c r="I61" s="129">
        <f t="shared" si="26"/>
        <v>5702.15</v>
      </c>
      <c r="J61" s="129">
        <v>69453150</v>
      </c>
      <c r="K61" s="128">
        <v>0.1414</v>
      </c>
      <c r="L61" s="129">
        <f t="shared" si="6"/>
        <v>9820.68</v>
      </c>
      <c r="M61" s="129">
        <v>4921.24</v>
      </c>
      <c r="N61" s="47">
        <f t="shared" si="7"/>
        <v>9820.68</v>
      </c>
      <c r="O61" s="129">
        <v>0</v>
      </c>
      <c r="P61" s="130">
        <f t="shared" si="8"/>
        <v>15522.83</v>
      </c>
      <c r="Q61" s="129"/>
      <c r="R61" s="129">
        <f t="shared" si="27"/>
        <v>40326366</v>
      </c>
      <c r="S61" s="128">
        <v>3.3320999999999996</v>
      </c>
      <c r="T61" s="131">
        <f t="shared" si="28"/>
        <v>134371.48000000001</v>
      </c>
      <c r="U61" s="131">
        <f t="shared" si="29"/>
        <v>69453150</v>
      </c>
      <c r="V61" s="128">
        <v>3.3320999999999996</v>
      </c>
      <c r="W61" s="131">
        <f t="shared" si="30"/>
        <v>231424.84</v>
      </c>
      <c r="X61" s="129">
        <v>115969.37</v>
      </c>
      <c r="Y61" s="47">
        <f t="shared" si="11"/>
        <v>231424.84</v>
      </c>
      <c r="Z61" s="129">
        <v>0</v>
      </c>
      <c r="AA61" s="130">
        <f t="shared" si="12"/>
        <v>365796.32</v>
      </c>
      <c r="AB61" s="129"/>
      <c r="AC61" s="129">
        <f t="shared" si="31"/>
        <v>40326366</v>
      </c>
      <c r="AD61" s="128">
        <v>2.4992999999999999</v>
      </c>
      <c r="AE61" s="129">
        <f t="shared" si="13"/>
        <v>100787.69</v>
      </c>
      <c r="AF61" s="129">
        <f t="shared" si="32"/>
        <v>69453150</v>
      </c>
      <c r="AG61" s="128">
        <v>2.4992999999999999</v>
      </c>
      <c r="AH61" s="129">
        <f t="shared" si="33"/>
        <v>173584.26</v>
      </c>
      <c r="AI61" s="129">
        <v>86984.87</v>
      </c>
      <c r="AJ61" s="47">
        <f t="shared" si="15"/>
        <v>173584.26</v>
      </c>
      <c r="AK61" s="129">
        <v>0</v>
      </c>
      <c r="AL61" s="130">
        <f t="shared" si="16"/>
        <v>274371.95</v>
      </c>
      <c r="AM61" s="129"/>
      <c r="AN61" s="127">
        <f t="shared" si="17"/>
        <v>41766841</v>
      </c>
      <c r="AO61" s="128">
        <v>0</v>
      </c>
      <c r="AP61" s="129">
        <f t="shared" si="34"/>
        <v>0</v>
      </c>
      <c r="AQ61" s="129">
        <v>69453150</v>
      </c>
      <c r="AR61" s="128">
        <v>0</v>
      </c>
      <c r="AS61" s="129">
        <f t="shared" si="35"/>
        <v>0</v>
      </c>
      <c r="AT61" s="129">
        <v>0</v>
      </c>
      <c r="AU61" s="47">
        <f t="shared" si="20"/>
        <v>0</v>
      </c>
      <c r="AV61" s="129">
        <v>0</v>
      </c>
      <c r="AW61" s="130">
        <f t="shared" si="21"/>
        <v>0</v>
      </c>
      <c r="AX61" s="130"/>
      <c r="AY61" s="132">
        <f t="shared" si="22"/>
        <v>655691.10000000009</v>
      </c>
      <c r="AZ61" s="133" t="s">
        <v>1680</v>
      </c>
      <c r="BA61" s="134">
        <f t="shared" si="23"/>
        <v>0</v>
      </c>
      <c r="BB61" s="134">
        <f t="shared" si="24"/>
        <v>655691.10000000009</v>
      </c>
    </row>
    <row r="62" spans="1:54" ht="25.5" x14ac:dyDescent="0.2">
      <c r="A62" s="125" t="s">
        <v>798</v>
      </c>
      <c r="B62" s="135" t="s">
        <v>647</v>
      </c>
      <c r="C62" s="125" t="s">
        <v>29</v>
      </c>
      <c r="D62" s="207" t="s">
        <v>799</v>
      </c>
      <c r="E62" s="127">
        <v>146499509</v>
      </c>
      <c r="F62" s="127">
        <v>0</v>
      </c>
      <c r="G62" s="127">
        <f t="shared" si="25"/>
        <v>146499509</v>
      </c>
      <c r="H62" s="128">
        <v>9.7799999999999998E-2</v>
      </c>
      <c r="I62" s="129">
        <f t="shared" si="26"/>
        <v>14327.65</v>
      </c>
      <c r="J62" s="129">
        <v>-10749743</v>
      </c>
      <c r="K62" s="128">
        <v>9.8400000000000001E-2</v>
      </c>
      <c r="L62" s="129">
        <f t="shared" si="6"/>
        <v>-1057.77</v>
      </c>
      <c r="M62" s="129">
        <v>14336.44</v>
      </c>
      <c r="N62" s="47">
        <f t="shared" si="7"/>
        <v>-1057.77</v>
      </c>
      <c r="O62" s="129">
        <v>308.43</v>
      </c>
      <c r="P62" s="130">
        <f t="shared" si="8"/>
        <v>12961.45</v>
      </c>
      <c r="Q62" s="129"/>
      <c r="R62" s="129">
        <f t="shared" si="27"/>
        <v>146499509</v>
      </c>
      <c r="S62" s="128">
        <v>3.8760999999999997</v>
      </c>
      <c r="T62" s="131">
        <f t="shared" si="28"/>
        <v>567846.75</v>
      </c>
      <c r="U62" s="131">
        <f t="shared" si="29"/>
        <v>-10749743</v>
      </c>
      <c r="V62" s="128">
        <v>3.8760999999999997</v>
      </c>
      <c r="W62" s="131">
        <f t="shared" si="30"/>
        <v>-41667.08</v>
      </c>
      <c r="X62" s="129">
        <v>564730.53999999992</v>
      </c>
      <c r="Y62" s="47">
        <f t="shared" si="11"/>
        <v>-41667.08</v>
      </c>
      <c r="Z62" s="129">
        <v>12224.06</v>
      </c>
      <c r="AA62" s="130">
        <f t="shared" si="12"/>
        <v>513955.61</v>
      </c>
      <c r="AB62" s="129"/>
      <c r="AC62" s="129">
        <f t="shared" si="31"/>
        <v>146499509</v>
      </c>
      <c r="AD62" s="128">
        <v>0</v>
      </c>
      <c r="AE62" s="129">
        <f t="shared" si="13"/>
        <v>0</v>
      </c>
      <c r="AF62" s="129">
        <f t="shared" si="32"/>
        <v>-10749743</v>
      </c>
      <c r="AG62" s="128">
        <v>0</v>
      </c>
      <c r="AH62" s="129">
        <f t="shared" si="33"/>
        <v>0</v>
      </c>
      <c r="AI62" s="129">
        <v>0</v>
      </c>
      <c r="AJ62" s="47">
        <f t="shared" si="15"/>
        <v>0</v>
      </c>
      <c r="AK62" s="129">
        <v>0</v>
      </c>
      <c r="AL62" s="130">
        <f t="shared" si="16"/>
        <v>0</v>
      </c>
      <c r="AM62" s="129"/>
      <c r="AN62" s="127">
        <f t="shared" si="17"/>
        <v>146499509</v>
      </c>
      <c r="AO62" s="128">
        <v>0</v>
      </c>
      <c r="AP62" s="129">
        <f t="shared" si="34"/>
        <v>0</v>
      </c>
      <c r="AQ62" s="129">
        <v>-10749743</v>
      </c>
      <c r="AR62" s="128">
        <v>0</v>
      </c>
      <c r="AS62" s="129">
        <f t="shared" si="35"/>
        <v>0</v>
      </c>
      <c r="AT62" s="129">
        <v>0</v>
      </c>
      <c r="AU62" s="47">
        <f t="shared" si="20"/>
        <v>0</v>
      </c>
      <c r="AV62" s="129">
        <v>0</v>
      </c>
      <c r="AW62" s="130">
        <f t="shared" si="21"/>
        <v>0</v>
      </c>
      <c r="AX62" s="130"/>
      <c r="AY62" s="132">
        <f t="shared" si="22"/>
        <v>526917.05999999994</v>
      </c>
      <c r="AZ62" s="133" t="s">
        <v>1679</v>
      </c>
      <c r="BA62" s="134">
        <f t="shared" si="23"/>
        <v>526917.05999999994</v>
      </c>
      <c r="BB62" s="134">
        <f t="shared" si="24"/>
        <v>0</v>
      </c>
    </row>
    <row r="63" spans="1:54" ht="25.5" x14ac:dyDescent="0.2">
      <c r="A63" s="125" t="s">
        <v>800</v>
      </c>
      <c r="B63" s="135" t="s">
        <v>653</v>
      </c>
      <c r="C63" s="125" t="s">
        <v>29</v>
      </c>
      <c r="D63" s="207" t="s">
        <v>801</v>
      </c>
      <c r="E63" s="127">
        <v>1819425184</v>
      </c>
      <c r="F63" s="127">
        <v>561726107</v>
      </c>
      <c r="G63" s="127">
        <f t="shared" si="25"/>
        <v>1257699077</v>
      </c>
      <c r="H63" s="128">
        <v>9.6500000000000002E-2</v>
      </c>
      <c r="I63" s="129">
        <f t="shared" si="26"/>
        <v>121367.96</v>
      </c>
      <c r="J63" s="129">
        <v>15479741</v>
      </c>
      <c r="K63" s="128">
        <v>9.6500000000000002E-2</v>
      </c>
      <c r="L63" s="129">
        <f t="shared" si="6"/>
        <v>1493.8</v>
      </c>
      <c r="M63" s="129">
        <v>107361.93</v>
      </c>
      <c r="N63" s="47">
        <f t="shared" si="7"/>
        <v>1493.8</v>
      </c>
      <c r="O63" s="129">
        <v>8754.89</v>
      </c>
      <c r="P63" s="130">
        <f t="shared" si="8"/>
        <v>114106.87</v>
      </c>
      <c r="Q63" s="129"/>
      <c r="R63" s="129">
        <f t="shared" si="27"/>
        <v>1257699077</v>
      </c>
      <c r="S63" s="128">
        <v>3.3677999999999999</v>
      </c>
      <c r="T63" s="131">
        <f t="shared" si="28"/>
        <v>4235678.95</v>
      </c>
      <c r="U63" s="131">
        <f t="shared" si="29"/>
        <v>15479741</v>
      </c>
      <c r="V63" s="128">
        <v>3.3677999999999999</v>
      </c>
      <c r="W63" s="131">
        <f t="shared" si="30"/>
        <v>52132.67</v>
      </c>
      <c r="X63" s="129">
        <v>3746875.6799999997</v>
      </c>
      <c r="Y63" s="47">
        <f t="shared" si="11"/>
        <v>52132.67</v>
      </c>
      <c r="Z63" s="129">
        <v>221952.75</v>
      </c>
      <c r="AA63" s="130">
        <f t="shared" si="12"/>
        <v>4065858.87</v>
      </c>
      <c r="AB63" s="129"/>
      <c r="AC63" s="129">
        <f t="shared" si="31"/>
        <v>1257699077</v>
      </c>
      <c r="AD63" s="128">
        <v>0</v>
      </c>
      <c r="AE63" s="129">
        <f t="shared" si="13"/>
        <v>0</v>
      </c>
      <c r="AF63" s="129">
        <f t="shared" si="32"/>
        <v>15479741</v>
      </c>
      <c r="AG63" s="128">
        <v>0</v>
      </c>
      <c r="AH63" s="129">
        <f t="shared" si="33"/>
        <v>0</v>
      </c>
      <c r="AI63" s="129">
        <v>0</v>
      </c>
      <c r="AJ63" s="47">
        <f t="shared" si="15"/>
        <v>0</v>
      </c>
      <c r="AK63" s="129">
        <v>0</v>
      </c>
      <c r="AL63" s="130">
        <f t="shared" si="16"/>
        <v>0</v>
      </c>
      <c r="AM63" s="129"/>
      <c r="AN63" s="127">
        <f t="shared" si="17"/>
        <v>1819425184</v>
      </c>
      <c r="AO63" s="128">
        <v>0</v>
      </c>
      <c r="AP63" s="129">
        <f t="shared" si="34"/>
        <v>0</v>
      </c>
      <c r="AQ63" s="129">
        <v>15479741</v>
      </c>
      <c r="AR63" s="128">
        <v>0</v>
      </c>
      <c r="AS63" s="129">
        <f t="shared" si="35"/>
        <v>0</v>
      </c>
      <c r="AT63" s="129">
        <v>0</v>
      </c>
      <c r="AU63" s="47">
        <f t="shared" si="20"/>
        <v>0</v>
      </c>
      <c r="AV63" s="129">
        <v>0</v>
      </c>
      <c r="AW63" s="130">
        <f t="shared" si="21"/>
        <v>0</v>
      </c>
      <c r="AX63" s="130"/>
      <c r="AY63" s="132">
        <f t="shared" si="22"/>
        <v>4179965.74</v>
      </c>
      <c r="AZ63" s="133" t="s">
        <v>1679</v>
      </c>
      <c r="BA63" s="134">
        <f t="shared" si="23"/>
        <v>4179965.74</v>
      </c>
      <c r="BB63" s="134">
        <f t="shared" si="24"/>
        <v>0</v>
      </c>
    </row>
    <row r="64" spans="1:54" ht="38.25" x14ac:dyDescent="0.2">
      <c r="A64" s="125" t="s">
        <v>802</v>
      </c>
      <c r="B64" s="135" t="s">
        <v>665</v>
      </c>
      <c r="C64" s="125" t="s">
        <v>29</v>
      </c>
      <c r="D64" s="207" t="s">
        <v>803</v>
      </c>
      <c r="E64" s="127">
        <v>49871820</v>
      </c>
      <c r="F64" s="127">
        <v>1635112.5</v>
      </c>
      <c r="G64" s="127">
        <f t="shared" si="25"/>
        <v>48236707.5</v>
      </c>
      <c r="H64" s="128">
        <v>0.27139999999999997</v>
      </c>
      <c r="I64" s="129">
        <f>ROUND(G64*H64/1000,2)</f>
        <v>13091.44</v>
      </c>
      <c r="J64" s="129">
        <v>715916</v>
      </c>
      <c r="K64" s="128">
        <v>0.27139999999999997</v>
      </c>
      <c r="L64" s="129">
        <f>ROUND(J64*K64/1000,2)</f>
        <v>194.3</v>
      </c>
      <c r="M64" s="129">
        <v>11718.03</v>
      </c>
      <c r="N64" s="47">
        <f t="shared" si="7"/>
        <v>194.3</v>
      </c>
      <c r="O64" s="129">
        <v>26.68</v>
      </c>
      <c r="P64" s="130">
        <f t="shared" si="8"/>
        <v>13259.06</v>
      </c>
      <c r="Q64" s="129"/>
      <c r="R64" s="129">
        <f t="shared" si="27"/>
        <v>48236707.5</v>
      </c>
      <c r="S64" s="128">
        <v>3.1704999999999997</v>
      </c>
      <c r="T64" s="131">
        <f t="shared" si="28"/>
        <v>152934.48000000001</v>
      </c>
      <c r="U64" s="131">
        <f t="shared" si="29"/>
        <v>715916</v>
      </c>
      <c r="V64" s="128">
        <v>3.1704999999999997</v>
      </c>
      <c r="W64" s="131">
        <f t="shared" si="30"/>
        <v>2269.81</v>
      </c>
      <c r="X64" s="129">
        <v>136890.32999999999</v>
      </c>
      <c r="Y64" s="47">
        <f t="shared" si="11"/>
        <v>2269.81</v>
      </c>
      <c r="Z64" s="129">
        <v>311.66000000000003</v>
      </c>
      <c r="AA64" s="130">
        <f t="shared" si="12"/>
        <v>154892.63</v>
      </c>
      <c r="AB64" s="129"/>
      <c r="AC64" s="129">
        <f t="shared" si="31"/>
        <v>48236707.5</v>
      </c>
      <c r="AD64" s="128">
        <v>2.5</v>
      </c>
      <c r="AE64" s="129">
        <f t="shared" si="13"/>
        <v>120591.77</v>
      </c>
      <c r="AF64" s="129">
        <f t="shared" si="32"/>
        <v>715916</v>
      </c>
      <c r="AG64" s="128">
        <v>2.5</v>
      </c>
      <c r="AH64" s="129">
        <f t="shared" si="33"/>
        <v>1789.79</v>
      </c>
      <c r="AI64" s="129">
        <v>107940.65</v>
      </c>
      <c r="AJ64" s="47">
        <f t="shared" si="15"/>
        <v>1789.79</v>
      </c>
      <c r="AK64" s="129">
        <v>245.75</v>
      </c>
      <c r="AL64" s="130">
        <f t="shared" si="16"/>
        <v>122135.81</v>
      </c>
      <c r="AM64" s="129"/>
      <c r="AN64" s="127">
        <f t="shared" si="17"/>
        <v>49871820</v>
      </c>
      <c r="AO64" s="128">
        <v>0</v>
      </c>
      <c r="AP64" s="129">
        <f t="shared" si="34"/>
        <v>0</v>
      </c>
      <c r="AQ64" s="129">
        <v>715916</v>
      </c>
      <c r="AR64" s="128">
        <v>0</v>
      </c>
      <c r="AS64" s="129">
        <f t="shared" si="35"/>
        <v>0</v>
      </c>
      <c r="AT64" s="129">
        <v>0</v>
      </c>
      <c r="AU64" s="47">
        <f t="shared" si="20"/>
        <v>0</v>
      </c>
      <c r="AV64" s="129">
        <v>0</v>
      </c>
      <c r="AW64" s="130">
        <f t="shared" si="21"/>
        <v>0</v>
      </c>
      <c r="AX64" s="130"/>
      <c r="AY64" s="132">
        <f t="shared" si="22"/>
        <v>290287.5</v>
      </c>
      <c r="AZ64" s="133" t="s">
        <v>1680</v>
      </c>
      <c r="BA64" s="134">
        <f t="shared" si="23"/>
        <v>0</v>
      </c>
      <c r="BB64" s="134">
        <f t="shared" si="24"/>
        <v>290287.5</v>
      </c>
    </row>
    <row r="65" spans="1:54" x14ac:dyDescent="0.2">
      <c r="A65" s="136" t="s">
        <v>1591</v>
      </c>
      <c r="B65" s="136"/>
      <c r="C65" s="136"/>
      <c r="D65" s="215"/>
      <c r="E65" s="132"/>
      <c r="F65" s="132"/>
      <c r="G65" s="132"/>
      <c r="H65" s="191"/>
      <c r="I65" s="132">
        <f t="shared" ref="I65:P65" si="36">SUM(I6:I64)</f>
        <v>1205529.8799999999</v>
      </c>
      <c r="J65" s="132"/>
      <c r="K65" s="191"/>
      <c r="L65" s="132">
        <f>SUM(L6:L64)</f>
        <v>988.3700000000008</v>
      </c>
      <c r="M65" s="132">
        <f t="shared" si="36"/>
        <v>1117498.1099999996</v>
      </c>
      <c r="N65" s="132">
        <f t="shared" si="36"/>
        <v>3017.7799999999988</v>
      </c>
      <c r="O65" s="132">
        <f t="shared" si="36"/>
        <v>24240.39</v>
      </c>
      <c r="P65" s="132">
        <f t="shared" si="36"/>
        <v>1234464.19</v>
      </c>
      <c r="Q65" s="137"/>
      <c r="R65" s="132"/>
      <c r="S65" s="191"/>
      <c r="T65" s="132">
        <f t="shared" ref="T65:AA65" si="37">SUM(T6:T64)</f>
        <v>19969690.670000002</v>
      </c>
      <c r="U65" s="132"/>
      <c r="V65" s="191"/>
      <c r="W65" s="132">
        <f t="shared" si="37"/>
        <v>-342974.6700000001</v>
      </c>
      <c r="X65" s="132">
        <f t="shared" si="37"/>
        <v>18360100.529999997</v>
      </c>
      <c r="Y65" s="132">
        <f t="shared" si="37"/>
        <v>-295451.63000000006</v>
      </c>
      <c r="Z65" s="132">
        <f t="shared" si="37"/>
        <v>527268.64</v>
      </c>
      <c r="AA65" s="132">
        <f t="shared" si="37"/>
        <v>20248211.189999998</v>
      </c>
      <c r="AB65" s="138"/>
      <c r="AC65" s="132"/>
      <c r="AD65" s="191"/>
      <c r="AE65" s="132">
        <f t="shared" ref="AE65:AL65" si="38">SUM(AE6:AE64)</f>
        <v>3256433.5400000005</v>
      </c>
      <c r="AF65" s="132"/>
      <c r="AG65" s="191"/>
      <c r="AH65" s="132">
        <f t="shared" si="38"/>
        <v>-37434.609999999964</v>
      </c>
      <c r="AI65" s="132">
        <f t="shared" si="38"/>
        <v>3246277.5699999994</v>
      </c>
      <c r="AJ65" s="132">
        <f t="shared" si="38"/>
        <v>-30194.879999999983</v>
      </c>
      <c r="AK65" s="132">
        <f t="shared" si="38"/>
        <v>101569.16999999998</v>
      </c>
      <c r="AL65" s="132">
        <f t="shared" si="38"/>
        <v>3677102.9000000004</v>
      </c>
      <c r="AM65" s="137"/>
      <c r="AN65" s="132"/>
      <c r="AO65" s="191"/>
      <c r="AP65" s="132">
        <f t="shared" ref="AP65:AW65" si="39">SUM(AP6:AP64)</f>
        <v>1185254.1199999999</v>
      </c>
      <c r="AQ65" s="132"/>
      <c r="AR65" s="191"/>
      <c r="AS65" s="132">
        <f t="shared" si="39"/>
        <v>-67853.83</v>
      </c>
      <c r="AT65" s="132">
        <f t="shared" si="39"/>
        <v>1127660.5900000001</v>
      </c>
      <c r="AU65" s="132">
        <f t="shared" si="39"/>
        <v>-67853.83</v>
      </c>
      <c r="AV65" s="132">
        <f t="shared" si="39"/>
        <v>90.45</v>
      </c>
      <c r="AW65" s="132">
        <f t="shared" si="39"/>
        <v>1117309.8399999999</v>
      </c>
      <c r="AX65" s="132"/>
      <c r="AY65" s="132">
        <f>SUM(AY6:AY64)</f>
        <v>26277088.120000005</v>
      </c>
      <c r="AZ65" s="96"/>
      <c r="BA65" s="132">
        <f>SUM(BA6:BA64)</f>
        <v>20891072.189999998</v>
      </c>
      <c r="BB65" s="132">
        <f>SUM(BB6:BB64)</f>
        <v>5386015.9300000016</v>
      </c>
    </row>
    <row r="66" spans="1:54" x14ac:dyDescent="0.2">
      <c r="G66" s="73"/>
      <c r="H66" s="73"/>
      <c r="P66" s="73"/>
      <c r="T66" s="73"/>
      <c r="AA66" s="73"/>
      <c r="AL66" s="73"/>
      <c r="AY66" s="73"/>
      <c r="BB66" s="73"/>
    </row>
  </sheetData>
  <sheetProtection algorithmName="SHA-512" hashValue="4imQsc8aPdRhpaEKR49x6QAk77Aof0m1n875ve02aNCuqcZZWAEIwiSLrinI+JThQIERWmNP8eLuMNBF8j5fsA==" saltValue="+3m2u7GvCYCvT4bBeruP6w==" spinCount="100000" sheet="1" objects="1" scenarios="1" sort="0" autoFilter="0"/>
  <autoFilter ref="A5:BB65" xr:uid="{00000000-0009-0000-0000-000002000000}"/>
  <conditionalFormatting sqref="Q65 Q6:S64 AD6:AD65 I65:N65 T65:V65 AD65:AH65 AY6:BB65 O6:O64 AO6:AS65 A6:A64 C6:M64 C65:D65">
    <cfRule type="expression" dxfId="49" priority="60">
      <formula>MOD(ROW(),2)&lt;1</formula>
    </cfRule>
  </conditionalFormatting>
  <conditionalFormatting sqref="T6:U64 W6:W64">
    <cfRule type="expression" dxfId="48" priority="59">
      <formula>MOD(ROW(),2)&lt;1</formula>
    </cfRule>
  </conditionalFormatting>
  <conditionalFormatting sqref="AH6:AH64 AE6:AF64">
    <cfRule type="expression" dxfId="47" priority="58">
      <formula>MOD(ROW(),2)&lt;1</formula>
    </cfRule>
  </conditionalFormatting>
  <conditionalFormatting sqref="AB6:AB65">
    <cfRule type="expression" dxfId="46" priority="56">
      <formula>MOD(ROW(),2)&lt;1</formula>
    </cfRule>
  </conditionalFormatting>
  <conditionalFormatting sqref="P6:P64">
    <cfRule type="expression" dxfId="45" priority="55">
      <formula>MOD(ROW(),2)&lt;1</formula>
    </cfRule>
  </conditionalFormatting>
  <conditionalFormatting sqref="AM6:AM65">
    <cfRule type="expression" dxfId="44" priority="51">
      <formula>MOD(ROW(),2)&lt;1</formula>
    </cfRule>
  </conditionalFormatting>
  <conditionalFormatting sqref="AX6:AX65">
    <cfRule type="expression" dxfId="43" priority="52">
      <formula>MOD(ROW(),2)&lt;1</formula>
    </cfRule>
  </conditionalFormatting>
  <conditionalFormatting sqref="B6:B64">
    <cfRule type="expression" dxfId="42" priority="49">
      <formula>MOD(ROW(),2)&lt;1</formula>
    </cfRule>
  </conditionalFormatting>
  <conditionalFormatting sqref="AW65">
    <cfRule type="expression" dxfId="41" priority="46">
      <formula>MOD(ROW(),2)&lt;1</formula>
    </cfRule>
  </conditionalFormatting>
  <conditionalFormatting sqref="AV65">
    <cfRule type="expression" dxfId="40" priority="45">
      <formula>MOD(ROW(),2)&lt;1</formula>
    </cfRule>
  </conditionalFormatting>
  <conditionalFormatting sqref="AL65">
    <cfRule type="expression" dxfId="39" priority="43">
      <formula>MOD(ROW(),2)&lt;1</formula>
    </cfRule>
  </conditionalFormatting>
  <conditionalFormatting sqref="AK65">
    <cfRule type="expression" dxfId="38" priority="42">
      <formula>MOD(ROW(),2)&lt;1</formula>
    </cfRule>
  </conditionalFormatting>
  <conditionalFormatting sqref="AA65">
    <cfRule type="expression" dxfId="37" priority="40">
      <formula>MOD(ROW(),2)&lt;1</formula>
    </cfRule>
  </conditionalFormatting>
  <conditionalFormatting sqref="Z65">
    <cfRule type="expression" dxfId="36" priority="39">
      <formula>MOD(ROW(),2)&lt;1</formula>
    </cfRule>
  </conditionalFormatting>
  <conditionalFormatting sqref="P65">
    <cfRule type="expression" dxfId="35" priority="37">
      <formula>MOD(ROW(),2)&lt;1</formula>
    </cfRule>
  </conditionalFormatting>
  <conditionalFormatting sqref="O65">
    <cfRule type="expression" dxfId="34" priority="36">
      <formula>MOD(ROW(),2)&lt;1</formula>
    </cfRule>
  </conditionalFormatting>
  <conditionalFormatting sqref="G65">
    <cfRule type="expression" dxfId="33" priority="34">
      <formula>MOD(ROW(),2)&lt;1</formula>
    </cfRule>
  </conditionalFormatting>
  <conditionalFormatting sqref="F65">
    <cfRule type="expression" dxfId="32" priority="33">
      <formula>MOD(ROW(),2)&lt;1</formula>
    </cfRule>
  </conditionalFormatting>
  <conditionalFormatting sqref="E65">
    <cfRule type="expression" dxfId="31" priority="32">
      <formula>MOD(ROW(),2)&lt;1</formula>
    </cfRule>
  </conditionalFormatting>
  <conditionalFormatting sqref="B65">
    <cfRule type="expression" dxfId="30" priority="31">
      <formula>MOD(ROW(),2)&lt;1</formula>
    </cfRule>
  </conditionalFormatting>
  <conditionalFormatting sqref="Z6:Z64">
    <cfRule type="expression" dxfId="29" priority="28">
      <formula>MOD(ROW(),2)&lt;1</formula>
    </cfRule>
  </conditionalFormatting>
  <conditionalFormatting sqref="AK6:AK64">
    <cfRule type="expression" dxfId="28" priority="27">
      <formula>MOD(ROW(),2)&lt;1</formula>
    </cfRule>
  </conditionalFormatting>
  <conditionalFormatting sqref="AV6:AV64">
    <cfRule type="expression" dxfId="27" priority="26">
      <formula>MOD(ROW(),2)&lt;1</formula>
    </cfRule>
  </conditionalFormatting>
  <conditionalFormatting sqref="AA6:AA64">
    <cfRule type="expression" dxfId="26" priority="25">
      <formula>MOD(ROW(),2)&lt;1</formula>
    </cfRule>
  </conditionalFormatting>
  <conditionalFormatting sqref="AC6:AC64">
    <cfRule type="expression" dxfId="25" priority="24">
      <formula>MOD(ROW(),2)&lt;1</formula>
    </cfRule>
  </conditionalFormatting>
  <conditionalFormatting sqref="AL6:AL64">
    <cfRule type="expression" dxfId="24" priority="23">
      <formula>MOD(ROW(),2)&lt;1</formula>
    </cfRule>
  </conditionalFormatting>
  <conditionalFormatting sqref="AN65">
    <cfRule type="expression" dxfId="23" priority="21">
      <formula>MOD(ROW(),2)&lt;1</formula>
    </cfRule>
  </conditionalFormatting>
  <conditionalFormatting sqref="AW6:AW64">
    <cfRule type="expression" dxfId="22" priority="20">
      <formula>MOD(ROW(),2)&lt;1</formula>
    </cfRule>
  </conditionalFormatting>
  <conditionalFormatting sqref="AG6:AG64">
    <cfRule type="expression" dxfId="21" priority="17">
      <formula>MOD(ROW(),2)&lt;1</formula>
    </cfRule>
  </conditionalFormatting>
  <conditionalFormatting sqref="AN6:AN64">
    <cfRule type="expression" dxfId="20" priority="22">
      <formula>MOD(ROW(),2)&lt;1</formula>
    </cfRule>
  </conditionalFormatting>
  <conditionalFormatting sqref="AC65">
    <cfRule type="expression" dxfId="19" priority="16">
      <formula>MOD(ROW(),2)&lt;1</formula>
    </cfRule>
  </conditionalFormatting>
  <conditionalFormatting sqref="R65">
    <cfRule type="expression" dxfId="18" priority="15">
      <formula>MOD(ROW(),2)&lt;1</formula>
    </cfRule>
  </conditionalFormatting>
  <conditionalFormatting sqref="N6:N64">
    <cfRule type="expression" dxfId="17" priority="14">
      <formula>MOD(ROW(),2)&lt;1</formula>
    </cfRule>
  </conditionalFormatting>
  <conditionalFormatting sqref="S65">
    <cfRule type="expression" dxfId="16" priority="13">
      <formula>MOD(ROW(),2)&lt;1</formula>
    </cfRule>
  </conditionalFormatting>
  <conditionalFormatting sqref="H65">
    <cfRule type="expression" dxfId="15" priority="12">
      <formula>MOD(ROW(),2)&lt;1</formula>
    </cfRule>
  </conditionalFormatting>
  <conditionalFormatting sqref="X65:Y65 X6:X64">
    <cfRule type="expression" dxfId="14" priority="11">
      <formula>MOD(ROW(),2)&lt;1</formula>
    </cfRule>
  </conditionalFormatting>
  <conditionalFormatting sqref="Y6:Y64">
    <cfRule type="expression" dxfId="13" priority="10">
      <formula>MOD(ROW(),2)&lt;1</formula>
    </cfRule>
  </conditionalFormatting>
  <conditionalFormatting sqref="W65">
    <cfRule type="expression" dxfId="12" priority="9">
      <formula>MOD(ROW(),2)&lt;1</formula>
    </cfRule>
  </conditionalFormatting>
  <conditionalFormatting sqref="AJ6:AJ64">
    <cfRule type="expression" dxfId="11" priority="6">
      <formula>MOD(ROW(),2)&lt;1</formula>
    </cfRule>
  </conditionalFormatting>
  <conditionalFormatting sqref="AI65:AJ65 AI6:AI64">
    <cfRule type="expression" dxfId="10" priority="7">
      <formula>MOD(ROW(),2)&lt;1</formula>
    </cfRule>
  </conditionalFormatting>
  <conditionalFormatting sqref="AU6:AU64">
    <cfRule type="expression" dxfId="9" priority="4">
      <formula>MOD(ROW(),2)&lt;1</formula>
    </cfRule>
  </conditionalFormatting>
  <conditionalFormatting sqref="AT6:AT65">
    <cfRule type="expression" dxfId="8" priority="5">
      <formula>MOD(ROW(),2)&lt;1</formula>
    </cfRule>
  </conditionalFormatting>
  <conditionalFormatting sqref="AU65">
    <cfRule type="expression" dxfId="7" priority="3">
      <formula>MOD(ROW(),2)&lt;1</formula>
    </cfRule>
  </conditionalFormatting>
  <conditionalFormatting sqref="V6:V64">
    <cfRule type="expression" dxfId="6" priority="2">
      <formula>MOD(ROW(),2)&lt;1</formula>
    </cfRule>
  </conditionalFormatting>
  <conditionalFormatting sqref="A65">
    <cfRule type="expression" dxfId="5" priority="1">
      <formula>MOD(ROW(),2)&lt;1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34" style="2" customWidth="1"/>
    <col min="2" max="2" width="11.7109375" style="2" customWidth="1"/>
    <col min="3" max="3" width="14.140625" style="2" bestFit="1" customWidth="1"/>
    <col min="4" max="4" width="11.7109375" style="216" customWidth="1"/>
    <col min="5" max="5" width="19.7109375" style="86" customWidth="1"/>
    <col min="6" max="13" width="19.7109375" style="87" customWidth="1"/>
    <col min="14" max="14" width="19.7109375" style="88" customWidth="1"/>
    <col min="15" max="15" width="19.7109375" style="89" customWidth="1"/>
    <col min="16" max="17" width="19.7109375" style="87" customWidth="1"/>
    <col min="18" max="16384" width="9.140625" style="2"/>
  </cols>
  <sheetData>
    <row r="1" spans="1:17" x14ac:dyDescent="0.2">
      <c r="A1" s="16" t="s">
        <v>1570</v>
      </c>
      <c r="C1" s="16"/>
    </row>
    <row r="2" spans="1:17" x14ac:dyDescent="0.2">
      <c r="A2" s="18" t="s">
        <v>1711</v>
      </c>
      <c r="C2" s="16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x14ac:dyDescent="0.2">
      <c r="A3" s="18"/>
      <c r="B3" s="18"/>
      <c r="C3" s="18"/>
      <c r="H3" s="169"/>
      <c r="L3" s="169"/>
      <c r="N3" s="169"/>
    </row>
    <row r="4" spans="1:17" ht="15.75" x14ac:dyDescent="0.25">
      <c r="F4" s="238" t="s">
        <v>1671</v>
      </c>
      <c r="G4" s="238"/>
      <c r="H4" s="238"/>
      <c r="I4" s="238"/>
      <c r="J4" s="239" t="s">
        <v>1614</v>
      </c>
      <c r="K4" s="239"/>
      <c r="L4" s="239"/>
      <c r="M4" s="239"/>
    </row>
    <row r="5" spans="1:17" s="146" customFormat="1" ht="105" customHeight="1" x14ac:dyDescent="0.25">
      <c r="A5" s="114" t="s">
        <v>2</v>
      </c>
      <c r="B5" s="143" t="s">
        <v>1</v>
      </c>
      <c r="C5" s="114" t="s">
        <v>3</v>
      </c>
      <c r="D5" s="122" t="s">
        <v>0</v>
      </c>
      <c r="E5" s="144" t="s">
        <v>1618</v>
      </c>
      <c r="F5" s="161" t="s">
        <v>1714</v>
      </c>
      <c r="G5" s="161" t="s">
        <v>1713</v>
      </c>
      <c r="H5" s="161" t="s">
        <v>1617</v>
      </c>
      <c r="I5" s="162" t="s">
        <v>1624</v>
      </c>
      <c r="J5" s="161" t="s">
        <v>1715</v>
      </c>
      <c r="K5" s="161" t="s">
        <v>1712</v>
      </c>
      <c r="L5" s="161" t="s">
        <v>1608</v>
      </c>
      <c r="M5" s="166" t="s">
        <v>1625</v>
      </c>
      <c r="N5" s="8" t="s">
        <v>1623</v>
      </c>
      <c r="O5" s="122" t="s">
        <v>684</v>
      </c>
      <c r="P5" s="145" t="s">
        <v>1607</v>
      </c>
      <c r="Q5" s="145" t="s">
        <v>1588</v>
      </c>
    </row>
    <row r="6" spans="1:17" x14ac:dyDescent="0.2">
      <c r="A6" s="91" t="s">
        <v>821</v>
      </c>
      <c r="B6" s="90" t="s">
        <v>579</v>
      </c>
      <c r="C6" s="91" t="s">
        <v>6</v>
      </c>
      <c r="D6" s="217" t="s">
        <v>26</v>
      </c>
      <c r="E6" s="92">
        <v>1.0510999999999999</v>
      </c>
      <c r="F6" s="93">
        <v>3493900</v>
      </c>
      <c r="G6" s="93">
        <v>0</v>
      </c>
      <c r="H6" s="93">
        <f>F6-G6</f>
        <v>3493900</v>
      </c>
      <c r="I6" s="93">
        <f>MAX(IF(E6&lt;=12,ROUND(E6*H6/1000,2),ROUND(12*H6/1000,2)),0)</f>
        <v>3672.44</v>
      </c>
      <c r="J6" s="93">
        <v>1300400</v>
      </c>
      <c r="K6" s="93">
        <v>0</v>
      </c>
      <c r="L6" s="93">
        <f>J6-K6</f>
        <v>1300400</v>
      </c>
      <c r="M6" s="93">
        <f t="shared" ref="M6:M29" si="0">IF(E6&gt;12,ROUND(((E6-12)*L6)/1000,2), 0)</f>
        <v>0</v>
      </c>
      <c r="N6" s="94">
        <f t="shared" ref="N6:N29" si="1">I6+M6</f>
        <v>3672.44</v>
      </c>
      <c r="O6" s="95" t="s">
        <v>1679</v>
      </c>
      <c r="P6" s="93">
        <f t="shared" ref="P6:P29" si="2">IF(O6="Summer",N6,0)</f>
        <v>3672.44</v>
      </c>
      <c r="Q6" s="93">
        <f t="shared" ref="Q6:Q29" si="3">IF(O6="Winter",N6,0)</f>
        <v>0</v>
      </c>
    </row>
    <row r="7" spans="1:17" x14ac:dyDescent="0.2">
      <c r="A7" s="91" t="s">
        <v>968</v>
      </c>
      <c r="B7" s="90" t="s">
        <v>510</v>
      </c>
      <c r="C7" s="91" t="s">
        <v>6</v>
      </c>
      <c r="D7" s="217" t="s">
        <v>98</v>
      </c>
      <c r="E7" s="92">
        <v>6.1474000000000002</v>
      </c>
      <c r="F7" s="93">
        <v>8800</v>
      </c>
      <c r="G7" s="93">
        <v>0</v>
      </c>
      <c r="H7" s="93">
        <f t="shared" ref="H7:H29" si="4">F7-G7</f>
        <v>8800</v>
      </c>
      <c r="I7" s="93">
        <f t="shared" ref="I7:I29" si="5">MAX(IF(E7&lt;=12,ROUND(E7*H7/1000,2),ROUND(12*H7/1000,2)),0)</f>
        <v>54.1</v>
      </c>
      <c r="J7" s="93">
        <v>0</v>
      </c>
      <c r="K7" s="93">
        <v>0</v>
      </c>
      <c r="L7" s="93">
        <f t="shared" ref="L7:L29" si="6">J7-K7</f>
        <v>0</v>
      </c>
      <c r="M7" s="93">
        <f t="shared" si="0"/>
        <v>0</v>
      </c>
      <c r="N7" s="94">
        <f t="shared" si="1"/>
        <v>54.1</v>
      </c>
      <c r="O7" s="95" t="s">
        <v>1680</v>
      </c>
      <c r="P7" s="93">
        <f t="shared" si="2"/>
        <v>0</v>
      </c>
      <c r="Q7" s="93">
        <f t="shared" si="3"/>
        <v>54.1</v>
      </c>
    </row>
    <row r="8" spans="1:17" ht="25.5" x14ac:dyDescent="0.2">
      <c r="A8" s="91" t="s">
        <v>1081</v>
      </c>
      <c r="B8" s="90" t="s">
        <v>651</v>
      </c>
      <c r="C8" s="91" t="s">
        <v>6</v>
      </c>
      <c r="D8" s="217" t="s">
        <v>1069</v>
      </c>
      <c r="E8" s="92">
        <v>4.6062000000000003</v>
      </c>
      <c r="F8" s="93">
        <v>-2711428</v>
      </c>
      <c r="G8" s="93">
        <v>914362.5</v>
      </c>
      <c r="H8" s="93">
        <f t="shared" si="4"/>
        <v>-3625790.5</v>
      </c>
      <c r="I8" s="93">
        <f t="shared" si="5"/>
        <v>0</v>
      </c>
      <c r="J8" s="93">
        <v>-8850650</v>
      </c>
      <c r="K8" s="93">
        <v>914362.5</v>
      </c>
      <c r="L8" s="93">
        <f t="shared" si="6"/>
        <v>-9765012.5</v>
      </c>
      <c r="M8" s="93">
        <f t="shared" si="0"/>
        <v>0</v>
      </c>
      <c r="N8" s="94">
        <f t="shared" si="1"/>
        <v>0</v>
      </c>
      <c r="O8" s="95" t="s">
        <v>1573</v>
      </c>
      <c r="P8" s="93">
        <f t="shared" si="2"/>
        <v>0</v>
      </c>
      <c r="Q8" s="93">
        <f t="shared" si="3"/>
        <v>0</v>
      </c>
    </row>
    <row r="9" spans="1:17" x14ac:dyDescent="0.2">
      <c r="A9" s="91" t="s">
        <v>1215</v>
      </c>
      <c r="B9" s="90" t="s">
        <v>173</v>
      </c>
      <c r="C9" s="91" t="s">
        <v>6</v>
      </c>
      <c r="D9" s="217" t="s">
        <v>40</v>
      </c>
      <c r="E9" s="92">
        <v>16.464200000000002</v>
      </c>
      <c r="F9" s="93">
        <v>37566162</v>
      </c>
      <c r="G9" s="93">
        <v>3483860</v>
      </c>
      <c r="H9" s="93">
        <f t="shared" si="4"/>
        <v>34082302</v>
      </c>
      <c r="I9" s="93">
        <f t="shared" si="5"/>
        <v>408987.62</v>
      </c>
      <c r="J9" s="93">
        <v>43952636</v>
      </c>
      <c r="K9" s="93">
        <v>3222591.25</v>
      </c>
      <c r="L9" s="93">
        <f t="shared" si="6"/>
        <v>40730044.75</v>
      </c>
      <c r="M9" s="93">
        <f t="shared" si="0"/>
        <v>181827.07</v>
      </c>
      <c r="N9" s="94">
        <f t="shared" si="1"/>
        <v>590814.68999999994</v>
      </c>
      <c r="O9" s="95" t="s">
        <v>1679</v>
      </c>
      <c r="P9" s="93">
        <f t="shared" si="2"/>
        <v>590814.68999999994</v>
      </c>
      <c r="Q9" s="93">
        <f t="shared" si="3"/>
        <v>0</v>
      </c>
    </row>
    <row r="10" spans="1:17" x14ac:dyDescent="0.2">
      <c r="A10" s="91" t="s">
        <v>1233</v>
      </c>
      <c r="B10" s="90" t="s">
        <v>590</v>
      </c>
      <c r="C10" s="91" t="s">
        <v>6</v>
      </c>
      <c r="D10" s="217" t="s">
        <v>40</v>
      </c>
      <c r="E10" s="92">
        <v>4.7868000000000004</v>
      </c>
      <c r="F10" s="93">
        <v>5087120</v>
      </c>
      <c r="G10" s="93">
        <v>0</v>
      </c>
      <c r="H10" s="93">
        <f t="shared" si="4"/>
        <v>5087120</v>
      </c>
      <c r="I10" s="93">
        <f t="shared" si="5"/>
        <v>24351.03</v>
      </c>
      <c r="J10" s="93">
        <v>1353100</v>
      </c>
      <c r="K10" s="93">
        <v>0</v>
      </c>
      <c r="L10" s="93">
        <f t="shared" si="6"/>
        <v>1353100</v>
      </c>
      <c r="M10" s="93">
        <f t="shared" si="0"/>
        <v>0</v>
      </c>
      <c r="N10" s="94">
        <f t="shared" si="1"/>
        <v>24351.03</v>
      </c>
      <c r="O10" s="95" t="s">
        <v>1679</v>
      </c>
      <c r="P10" s="93">
        <f t="shared" si="2"/>
        <v>24351.03</v>
      </c>
      <c r="Q10" s="93">
        <f t="shared" si="3"/>
        <v>0</v>
      </c>
    </row>
    <row r="11" spans="1:17" ht="25.5" x14ac:dyDescent="0.2">
      <c r="A11" s="91" t="s">
        <v>1236</v>
      </c>
      <c r="B11" s="90" t="s">
        <v>645</v>
      </c>
      <c r="C11" s="91" t="s">
        <v>6</v>
      </c>
      <c r="D11" s="217" t="s">
        <v>1232</v>
      </c>
      <c r="E11" s="92">
        <v>6.5091000000000001</v>
      </c>
      <c r="F11" s="93">
        <v>197598237</v>
      </c>
      <c r="G11" s="93">
        <v>7298493</v>
      </c>
      <c r="H11" s="93">
        <f t="shared" si="4"/>
        <v>190299744</v>
      </c>
      <c r="I11" s="93">
        <f t="shared" si="5"/>
        <v>1238680.06</v>
      </c>
      <c r="J11" s="93">
        <v>200217734</v>
      </c>
      <c r="K11" s="93">
        <v>6894844.25</v>
      </c>
      <c r="L11" s="93">
        <f t="shared" si="6"/>
        <v>193322889.75</v>
      </c>
      <c r="M11" s="93">
        <f t="shared" si="0"/>
        <v>0</v>
      </c>
      <c r="N11" s="94">
        <f t="shared" si="1"/>
        <v>1238680.06</v>
      </c>
      <c r="O11" s="95" t="s">
        <v>1679</v>
      </c>
      <c r="P11" s="93">
        <f t="shared" si="2"/>
        <v>1238680.06</v>
      </c>
      <c r="Q11" s="93">
        <f t="shared" si="3"/>
        <v>0</v>
      </c>
    </row>
    <row r="12" spans="1:17" x14ac:dyDescent="0.2">
      <c r="A12" s="91" t="s">
        <v>1269</v>
      </c>
      <c r="B12" s="90" t="s">
        <v>458</v>
      </c>
      <c r="C12" s="91" t="s">
        <v>6</v>
      </c>
      <c r="D12" s="217" t="s">
        <v>130</v>
      </c>
      <c r="E12" s="92">
        <v>1.71</v>
      </c>
      <c r="F12" s="93">
        <v>310737859</v>
      </c>
      <c r="G12" s="93">
        <v>42086000</v>
      </c>
      <c r="H12" s="93">
        <f t="shared" si="4"/>
        <v>268651859</v>
      </c>
      <c r="I12" s="93">
        <f t="shared" si="5"/>
        <v>459394.68</v>
      </c>
      <c r="J12" s="93">
        <v>325872104</v>
      </c>
      <c r="K12" s="93">
        <v>42086000</v>
      </c>
      <c r="L12" s="93">
        <f t="shared" si="6"/>
        <v>283786104</v>
      </c>
      <c r="M12" s="93">
        <f t="shared" si="0"/>
        <v>0</v>
      </c>
      <c r="N12" s="94">
        <f t="shared" si="1"/>
        <v>459394.68</v>
      </c>
      <c r="O12" s="95" t="s">
        <v>1679</v>
      </c>
      <c r="P12" s="93">
        <f t="shared" si="2"/>
        <v>459394.68</v>
      </c>
      <c r="Q12" s="93">
        <f t="shared" si="3"/>
        <v>0</v>
      </c>
    </row>
    <row r="13" spans="1:17" x14ac:dyDescent="0.2">
      <c r="A13" s="91" t="s">
        <v>1331</v>
      </c>
      <c r="B13" s="90" t="s">
        <v>118</v>
      </c>
      <c r="C13" s="91" t="s">
        <v>6</v>
      </c>
      <c r="D13" s="217" t="s">
        <v>41</v>
      </c>
      <c r="E13" s="92">
        <v>8.2727000000000004</v>
      </c>
      <c r="F13" s="93">
        <v>2203890</v>
      </c>
      <c r="G13" s="93">
        <v>0</v>
      </c>
      <c r="H13" s="93">
        <f t="shared" si="4"/>
        <v>2203890</v>
      </c>
      <c r="I13" s="93">
        <f t="shared" si="5"/>
        <v>18232.12</v>
      </c>
      <c r="J13" s="93">
        <v>622010</v>
      </c>
      <c r="K13" s="93">
        <v>0</v>
      </c>
      <c r="L13" s="93">
        <f t="shared" si="6"/>
        <v>622010</v>
      </c>
      <c r="M13" s="93">
        <f t="shared" si="0"/>
        <v>0</v>
      </c>
      <c r="N13" s="94">
        <f t="shared" si="1"/>
        <v>18232.12</v>
      </c>
      <c r="O13" s="95" t="s">
        <v>1679</v>
      </c>
      <c r="P13" s="93">
        <f t="shared" si="2"/>
        <v>18232.12</v>
      </c>
      <c r="Q13" s="93">
        <f t="shared" si="3"/>
        <v>0</v>
      </c>
    </row>
    <row r="14" spans="1:17" x14ac:dyDescent="0.2">
      <c r="A14" s="91" t="s">
        <v>1334</v>
      </c>
      <c r="B14" s="90" t="s">
        <v>569</v>
      </c>
      <c r="C14" s="91" t="s">
        <v>6</v>
      </c>
      <c r="D14" s="217" t="s">
        <v>41</v>
      </c>
      <c r="E14" s="92">
        <v>2.4702000000000002</v>
      </c>
      <c r="F14" s="93">
        <v>14639995</v>
      </c>
      <c r="G14" s="93">
        <v>0</v>
      </c>
      <c r="H14" s="93">
        <f t="shared" si="4"/>
        <v>14639995</v>
      </c>
      <c r="I14" s="93">
        <f t="shared" si="5"/>
        <v>36163.72</v>
      </c>
      <c r="J14" s="93">
        <v>22597400</v>
      </c>
      <c r="K14" s="93">
        <v>0</v>
      </c>
      <c r="L14" s="93">
        <f t="shared" si="6"/>
        <v>22597400</v>
      </c>
      <c r="M14" s="93">
        <f t="shared" si="0"/>
        <v>0</v>
      </c>
      <c r="N14" s="94">
        <f t="shared" si="1"/>
        <v>36163.72</v>
      </c>
      <c r="O14" s="95" t="s">
        <v>1679</v>
      </c>
      <c r="P14" s="93">
        <f t="shared" si="2"/>
        <v>36163.72</v>
      </c>
      <c r="Q14" s="93">
        <f t="shared" si="3"/>
        <v>0</v>
      </c>
    </row>
    <row r="15" spans="1:17" x14ac:dyDescent="0.2">
      <c r="A15" s="91" t="s">
        <v>1336</v>
      </c>
      <c r="B15" s="90" t="s">
        <v>593</v>
      </c>
      <c r="C15" s="91" t="s">
        <v>6</v>
      </c>
      <c r="D15" s="217" t="s">
        <v>41</v>
      </c>
      <c r="E15" s="92">
        <v>16.986799999999999</v>
      </c>
      <c r="F15" s="93">
        <v>24338135</v>
      </c>
      <c r="G15" s="93">
        <v>-129620</v>
      </c>
      <c r="H15" s="93">
        <f t="shared" si="4"/>
        <v>24467755</v>
      </c>
      <c r="I15" s="93">
        <f t="shared" si="5"/>
        <v>293613.06</v>
      </c>
      <c r="J15" s="93">
        <v>12324120</v>
      </c>
      <c r="K15" s="93">
        <v>-129620</v>
      </c>
      <c r="L15" s="93">
        <f t="shared" si="6"/>
        <v>12453740</v>
      </c>
      <c r="M15" s="93">
        <f t="shared" si="0"/>
        <v>62104.31</v>
      </c>
      <c r="N15" s="94">
        <f t="shared" si="1"/>
        <v>355717.37</v>
      </c>
      <c r="O15" s="95" t="s">
        <v>1679</v>
      </c>
      <c r="P15" s="93">
        <f t="shared" si="2"/>
        <v>355717.37</v>
      </c>
      <c r="Q15" s="93">
        <f t="shared" si="3"/>
        <v>0</v>
      </c>
    </row>
    <row r="16" spans="1:17" x14ac:dyDescent="0.2">
      <c r="A16" s="91" t="s">
        <v>1338</v>
      </c>
      <c r="B16" s="90" t="s">
        <v>120</v>
      </c>
      <c r="C16" s="91" t="s">
        <v>6</v>
      </c>
      <c r="D16" s="217" t="s">
        <v>41</v>
      </c>
      <c r="E16" s="92">
        <v>7.7115999999999998</v>
      </c>
      <c r="F16" s="93">
        <v>-1919610</v>
      </c>
      <c r="G16" s="93">
        <v>0</v>
      </c>
      <c r="H16" s="93">
        <f t="shared" si="4"/>
        <v>-1919610</v>
      </c>
      <c r="I16" s="93">
        <f t="shared" si="5"/>
        <v>0</v>
      </c>
      <c r="J16" s="93">
        <v>0</v>
      </c>
      <c r="K16" s="93">
        <v>0</v>
      </c>
      <c r="L16" s="93">
        <f t="shared" si="6"/>
        <v>0</v>
      </c>
      <c r="M16" s="93">
        <f t="shared" si="0"/>
        <v>0</v>
      </c>
      <c r="N16" s="94">
        <f t="shared" si="1"/>
        <v>0</v>
      </c>
      <c r="O16" s="95" t="s">
        <v>1573</v>
      </c>
      <c r="P16" s="93">
        <f t="shared" si="2"/>
        <v>0</v>
      </c>
      <c r="Q16" s="93">
        <f t="shared" si="3"/>
        <v>0</v>
      </c>
    </row>
    <row r="17" spans="1:17" x14ac:dyDescent="0.2">
      <c r="A17" s="91" t="s">
        <v>1341</v>
      </c>
      <c r="B17" s="90" t="s">
        <v>503</v>
      </c>
      <c r="C17" s="91" t="s">
        <v>6</v>
      </c>
      <c r="D17" s="217" t="s">
        <v>41</v>
      </c>
      <c r="E17" s="92">
        <v>2.7951000000000001</v>
      </c>
      <c r="F17" s="93">
        <v>-14445010</v>
      </c>
      <c r="G17" s="93">
        <v>97575</v>
      </c>
      <c r="H17" s="93">
        <f t="shared" si="4"/>
        <v>-14542585</v>
      </c>
      <c r="I17" s="93">
        <f t="shared" si="5"/>
        <v>0</v>
      </c>
      <c r="J17" s="93">
        <v>6549370</v>
      </c>
      <c r="K17" s="93">
        <v>97575</v>
      </c>
      <c r="L17" s="93">
        <f t="shared" si="6"/>
        <v>6451795</v>
      </c>
      <c r="M17" s="93">
        <f t="shared" si="0"/>
        <v>0</v>
      </c>
      <c r="N17" s="94">
        <f t="shared" si="1"/>
        <v>0</v>
      </c>
      <c r="O17" s="95" t="s">
        <v>1573</v>
      </c>
      <c r="P17" s="93">
        <f t="shared" si="2"/>
        <v>0</v>
      </c>
      <c r="Q17" s="93">
        <f t="shared" si="3"/>
        <v>0</v>
      </c>
    </row>
    <row r="18" spans="1:17" x14ac:dyDescent="0.2">
      <c r="A18" s="91" t="s">
        <v>1346</v>
      </c>
      <c r="B18" s="90" t="s">
        <v>626</v>
      </c>
      <c r="C18" s="91" t="s">
        <v>6</v>
      </c>
      <c r="D18" s="217" t="s">
        <v>41</v>
      </c>
      <c r="E18" s="92">
        <v>5.6319999999999997</v>
      </c>
      <c r="F18" s="93">
        <v>30594340</v>
      </c>
      <c r="G18" s="93">
        <v>0</v>
      </c>
      <c r="H18" s="93">
        <f t="shared" si="4"/>
        <v>30594340</v>
      </c>
      <c r="I18" s="93">
        <f t="shared" si="5"/>
        <v>172307.32</v>
      </c>
      <c r="J18" s="93">
        <v>26624480</v>
      </c>
      <c r="K18" s="93">
        <v>0</v>
      </c>
      <c r="L18" s="93">
        <f t="shared" si="6"/>
        <v>26624480</v>
      </c>
      <c r="M18" s="93">
        <f t="shared" si="0"/>
        <v>0</v>
      </c>
      <c r="N18" s="94">
        <f t="shared" si="1"/>
        <v>172307.32</v>
      </c>
      <c r="O18" s="95" t="s">
        <v>1679</v>
      </c>
      <c r="P18" s="93">
        <f t="shared" si="2"/>
        <v>172307.32</v>
      </c>
      <c r="Q18" s="93">
        <f t="shared" si="3"/>
        <v>0</v>
      </c>
    </row>
    <row r="19" spans="1:17" x14ac:dyDescent="0.2">
      <c r="A19" s="91" t="s">
        <v>1347</v>
      </c>
      <c r="B19" s="90" t="s">
        <v>657</v>
      </c>
      <c r="C19" s="91" t="s">
        <v>6</v>
      </c>
      <c r="D19" s="217" t="s">
        <v>41</v>
      </c>
      <c r="E19" s="92">
        <v>3.4533</v>
      </c>
      <c r="F19" s="93">
        <v>7308505</v>
      </c>
      <c r="G19" s="93">
        <v>0</v>
      </c>
      <c r="H19" s="93">
        <f t="shared" si="4"/>
        <v>7308505</v>
      </c>
      <c r="I19" s="93">
        <f t="shared" si="5"/>
        <v>25238.46</v>
      </c>
      <c r="J19" s="93">
        <v>33660</v>
      </c>
      <c r="K19" s="93">
        <v>0</v>
      </c>
      <c r="L19" s="93">
        <f t="shared" si="6"/>
        <v>33660</v>
      </c>
      <c r="M19" s="93">
        <f t="shared" si="0"/>
        <v>0</v>
      </c>
      <c r="N19" s="94">
        <f t="shared" si="1"/>
        <v>25238.46</v>
      </c>
      <c r="O19" s="95" t="s">
        <v>1679</v>
      </c>
      <c r="P19" s="93">
        <f t="shared" si="2"/>
        <v>25238.46</v>
      </c>
      <c r="Q19" s="93">
        <f t="shared" si="3"/>
        <v>0</v>
      </c>
    </row>
    <row r="20" spans="1:17" x14ac:dyDescent="0.2">
      <c r="A20" s="91" t="s">
        <v>1350</v>
      </c>
      <c r="B20" s="90" t="s">
        <v>260</v>
      </c>
      <c r="C20" s="91" t="s">
        <v>6</v>
      </c>
      <c r="D20" s="217" t="s">
        <v>41</v>
      </c>
      <c r="E20" s="92">
        <v>8.1267999999999994</v>
      </c>
      <c r="F20" s="93">
        <v>60554290</v>
      </c>
      <c r="G20" s="93">
        <v>1151102.5</v>
      </c>
      <c r="H20" s="93">
        <f t="shared" si="4"/>
        <v>59403187.5</v>
      </c>
      <c r="I20" s="93">
        <f t="shared" si="5"/>
        <v>482757.82</v>
      </c>
      <c r="J20" s="93">
        <v>46888600</v>
      </c>
      <c r="K20" s="93">
        <v>1070590</v>
      </c>
      <c r="L20" s="93">
        <f t="shared" si="6"/>
        <v>45818010</v>
      </c>
      <c r="M20" s="93">
        <f t="shared" si="0"/>
        <v>0</v>
      </c>
      <c r="N20" s="94">
        <f t="shared" si="1"/>
        <v>482757.82</v>
      </c>
      <c r="O20" s="95" t="s">
        <v>1679</v>
      </c>
      <c r="P20" s="93">
        <f t="shared" si="2"/>
        <v>482757.82</v>
      </c>
      <c r="Q20" s="93">
        <f t="shared" si="3"/>
        <v>0</v>
      </c>
    </row>
    <row r="21" spans="1:17" x14ac:dyDescent="0.2">
      <c r="A21" s="91" t="s">
        <v>1361</v>
      </c>
      <c r="B21" s="90" t="s">
        <v>397</v>
      </c>
      <c r="C21" s="91" t="s">
        <v>6</v>
      </c>
      <c r="D21" s="217" t="s">
        <v>41</v>
      </c>
      <c r="E21" s="92">
        <v>14.5</v>
      </c>
      <c r="F21" s="93">
        <v>46473610</v>
      </c>
      <c r="G21" s="93">
        <v>0</v>
      </c>
      <c r="H21" s="93">
        <f t="shared" si="4"/>
        <v>46473610</v>
      </c>
      <c r="I21" s="93">
        <f t="shared" si="5"/>
        <v>557683.31999999995</v>
      </c>
      <c r="J21" s="93">
        <v>29674920</v>
      </c>
      <c r="K21" s="93">
        <v>0</v>
      </c>
      <c r="L21" s="93">
        <f t="shared" si="6"/>
        <v>29674920</v>
      </c>
      <c r="M21" s="93">
        <f t="shared" si="0"/>
        <v>74187.3</v>
      </c>
      <c r="N21" s="94">
        <f t="shared" si="1"/>
        <v>631870.62</v>
      </c>
      <c r="O21" s="95" t="s">
        <v>1679</v>
      </c>
      <c r="P21" s="93">
        <f t="shared" si="2"/>
        <v>631870.62</v>
      </c>
      <c r="Q21" s="93">
        <f t="shared" si="3"/>
        <v>0</v>
      </c>
    </row>
    <row r="22" spans="1:17" x14ac:dyDescent="0.2">
      <c r="A22" s="91" t="s">
        <v>1362</v>
      </c>
      <c r="B22" s="90" t="s">
        <v>644</v>
      </c>
      <c r="C22" s="91" t="s">
        <v>6</v>
      </c>
      <c r="D22" s="217" t="s">
        <v>41</v>
      </c>
      <c r="E22" s="92">
        <v>1.9282999999999999</v>
      </c>
      <c r="F22" s="93">
        <v>40072073</v>
      </c>
      <c r="G22" s="93">
        <v>2948475</v>
      </c>
      <c r="H22" s="93">
        <f t="shared" si="4"/>
        <v>37123598</v>
      </c>
      <c r="I22" s="93">
        <f t="shared" si="5"/>
        <v>71585.429999999993</v>
      </c>
      <c r="J22" s="93">
        <v>43248930</v>
      </c>
      <c r="K22" s="93">
        <v>2945205</v>
      </c>
      <c r="L22" s="93">
        <f t="shared" si="6"/>
        <v>40303725</v>
      </c>
      <c r="M22" s="93">
        <f t="shared" si="0"/>
        <v>0</v>
      </c>
      <c r="N22" s="94">
        <f t="shared" si="1"/>
        <v>71585.429999999993</v>
      </c>
      <c r="O22" s="95" t="s">
        <v>1679</v>
      </c>
      <c r="P22" s="93">
        <f t="shared" si="2"/>
        <v>71585.429999999993</v>
      </c>
      <c r="Q22" s="93">
        <f t="shared" si="3"/>
        <v>0</v>
      </c>
    </row>
    <row r="23" spans="1:17" x14ac:dyDescent="0.2">
      <c r="A23" s="91" t="s">
        <v>1508</v>
      </c>
      <c r="B23" s="90" t="s">
        <v>48</v>
      </c>
      <c r="C23" s="91" t="s">
        <v>6</v>
      </c>
      <c r="D23" s="217" t="s">
        <v>47</v>
      </c>
      <c r="E23" s="92">
        <v>4.3563999999999998</v>
      </c>
      <c r="F23" s="93">
        <v>8104576</v>
      </c>
      <c r="G23" s="93">
        <v>0</v>
      </c>
      <c r="H23" s="93">
        <f t="shared" si="4"/>
        <v>8104576</v>
      </c>
      <c r="I23" s="93">
        <f t="shared" si="5"/>
        <v>35306.769999999997</v>
      </c>
      <c r="J23" s="93">
        <v>34607720</v>
      </c>
      <c r="K23" s="93">
        <v>0</v>
      </c>
      <c r="L23" s="93">
        <f t="shared" si="6"/>
        <v>34607720</v>
      </c>
      <c r="M23" s="93">
        <f t="shared" si="0"/>
        <v>0</v>
      </c>
      <c r="N23" s="94">
        <f t="shared" si="1"/>
        <v>35306.769999999997</v>
      </c>
      <c r="O23" s="95" t="s">
        <v>1679</v>
      </c>
      <c r="P23" s="93">
        <f t="shared" si="2"/>
        <v>35306.769999999997</v>
      </c>
      <c r="Q23" s="93">
        <f t="shared" si="3"/>
        <v>0</v>
      </c>
    </row>
    <row r="24" spans="1:17" x14ac:dyDescent="0.2">
      <c r="A24" s="91" t="s">
        <v>1524</v>
      </c>
      <c r="B24" s="90" t="s">
        <v>221</v>
      </c>
      <c r="C24" s="91" t="s">
        <v>6</v>
      </c>
      <c r="D24" s="217" t="s">
        <v>15</v>
      </c>
      <c r="E24" s="92">
        <v>6.17</v>
      </c>
      <c r="F24" s="93">
        <v>236198510</v>
      </c>
      <c r="G24" s="93">
        <v>0</v>
      </c>
      <c r="H24" s="93">
        <f t="shared" si="4"/>
        <v>236198510</v>
      </c>
      <c r="I24" s="93">
        <f t="shared" si="5"/>
        <v>1457344.81</v>
      </c>
      <c r="J24" s="93">
        <v>204224400</v>
      </c>
      <c r="K24" s="93">
        <v>0</v>
      </c>
      <c r="L24" s="93">
        <f t="shared" si="6"/>
        <v>204224400</v>
      </c>
      <c r="M24" s="93">
        <f t="shared" si="0"/>
        <v>0</v>
      </c>
      <c r="N24" s="94">
        <f t="shared" si="1"/>
        <v>1457344.81</v>
      </c>
      <c r="O24" s="95" t="s">
        <v>1679</v>
      </c>
      <c r="P24" s="93">
        <f t="shared" si="2"/>
        <v>1457344.81</v>
      </c>
      <c r="Q24" s="93">
        <f t="shared" si="3"/>
        <v>0</v>
      </c>
    </row>
    <row r="25" spans="1:17" x14ac:dyDescent="0.2">
      <c r="A25" s="91" t="s">
        <v>1528</v>
      </c>
      <c r="B25" s="90" t="s">
        <v>310</v>
      </c>
      <c r="C25" s="91" t="s">
        <v>6</v>
      </c>
      <c r="D25" s="217" t="s">
        <v>15</v>
      </c>
      <c r="E25" s="92">
        <v>6.3174999999999999</v>
      </c>
      <c r="F25" s="93">
        <v>6415312</v>
      </c>
      <c r="G25" s="93">
        <v>0</v>
      </c>
      <c r="H25" s="93">
        <f t="shared" si="4"/>
        <v>6415312</v>
      </c>
      <c r="I25" s="93">
        <f t="shared" si="5"/>
        <v>40528.730000000003</v>
      </c>
      <c r="J25" s="93">
        <v>0</v>
      </c>
      <c r="K25" s="93">
        <v>0</v>
      </c>
      <c r="L25" s="93">
        <f t="shared" si="6"/>
        <v>0</v>
      </c>
      <c r="M25" s="93">
        <f t="shared" si="0"/>
        <v>0</v>
      </c>
      <c r="N25" s="94">
        <f t="shared" si="1"/>
        <v>40528.730000000003</v>
      </c>
      <c r="O25" s="95" t="s">
        <v>1680</v>
      </c>
      <c r="P25" s="93">
        <f t="shared" si="2"/>
        <v>0</v>
      </c>
      <c r="Q25" s="93">
        <f t="shared" si="3"/>
        <v>40528.730000000003</v>
      </c>
    </row>
    <row r="26" spans="1:17" x14ac:dyDescent="0.2">
      <c r="A26" s="91" t="s">
        <v>1537</v>
      </c>
      <c r="B26" s="90" t="s">
        <v>559</v>
      </c>
      <c r="C26" s="91" t="s">
        <v>6</v>
      </c>
      <c r="D26" s="217" t="s">
        <v>15</v>
      </c>
      <c r="E26" s="92">
        <v>2.5</v>
      </c>
      <c r="F26" s="93">
        <v>89713356</v>
      </c>
      <c r="G26" s="93">
        <v>0</v>
      </c>
      <c r="H26" s="93">
        <f t="shared" si="4"/>
        <v>89713356</v>
      </c>
      <c r="I26" s="93">
        <f t="shared" si="5"/>
        <v>224283.39</v>
      </c>
      <c r="J26" s="93">
        <v>87988256</v>
      </c>
      <c r="K26" s="93">
        <v>0</v>
      </c>
      <c r="L26" s="93">
        <f t="shared" si="6"/>
        <v>87988256</v>
      </c>
      <c r="M26" s="93">
        <f t="shared" si="0"/>
        <v>0</v>
      </c>
      <c r="N26" s="94">
        <f t="shared" si="1"/>
        <v>224283.39</v>
      </c>
      <c r="O26" s="95" t="s">
        <v>1679</v>
      </c>
      <c r="P26" s="93">
        <f t="shared" si="2"/>
        <v>224283.39</v>
      </c>
      <c r="Q26" s="93">
        <f t="shared" si="3"/>
        <v>0</v>
      </c>
    </row>
    <row r="27" spans="1:17" x14ac:dyDescent="0.2">
      <c r="A27" s="91" t="s">
        <v>1538</v>
      </c>
      <c r="B27" s="90" t="s">
        <v>566</v>
      </c>
      <c r="C27" s="91" t="s">
        <v>6</v>
      </c>
      <c r="D27" s="217" t="s">
        <v>15</v>
      </c>
      <c r="E27" s="92">
        <v>0</v>
      </c>
      <c r="F27" s="93">
        <v>23302467</v>
      </c>
      <c r="G27" s="93">
        <v>306697</v>
      </c>
      <c r="H27" s="93">
        <f t="shared" si="4"/>
        <v>22995770</v>
      </c>
      <c r="I27" s="93">
        <f t="shared" si="5"/>
        <v>0</v>
      </c>
      <c r="J27" s="93">
        <v>43522397</v>
      </c>
      <c r="K27" s="93">
        <v>306697</v>
      </c>
      <c r="L27" s="93">
        <f t="shared" si="6"/>
        <v>43215700</v>
      </c>
      <c r="M27" s="93">
        <f t="shared" si="0"/>
        <v>0</v>
      </c>
      <c r="N27" s="94">
        <f t="shared" si="1"/>
        <v>0</v>
      </c>
      <c r="O27" s="95" t="s">
        <v>1573</v>
      </c>
      <c r="P27" s="93">
        <f t="shared" si="2"/>
        <v>0</v>
      </c>
      <c r="Q27" s="93">
        <f t="shared" si="3"/>
        <v>0</v>
      </c>
    </row>
    <row r="28" spans="1:17" x14ac:dyDescent="0.2">
      <c r="A28" s="91" t="s">
        <v>1541</v>
      </c>
      <c r="B28" s="90" t="s">
        <v>624</v>
      </c>
      <c r="C28" s="91" t="s">
        <v>6</v>
      </c>
      <c r="D28" s="217" t="s">
        <v>15</v>
      </c>
      <c r="E28" s="92">
        <v>3.5537000000000001</v>
      </c>
      <c r="F28" s="93">
        <v>11245400</v>
      </c>
      <c r="G28" s="93">
        <v>0</v>
      </c>
      <c r="H28" s="93">
        <f t="shared" si="4"/>
        <v>11245400</v>
      </c>
      <c r="I28" s="93">
        <f t="shared" si="5"/>
        <v>39962.78</v>
      </c>
      <c r="J28" s="93">
        <v>5367700</v>
      </c>
      <c r="K28" s="93">
        <v>0</v>
      </c>
      <c r="L28" s="93">
        <f t="shared" si="6"/>
        <v>5367700</v>
      </c>
      <c r="M28" s="93">
        <f t="shared" si="0"/>
        <v>0</v>
      </c>
      <c r="N28" s="94">
        <f t="shared" si="1"/>
        <v>39962.78</v>
      </c>
      <c r="O28" s="95" t="s">
        <v>1679</v>
      </c>
      <c r="P28" s="93">
        <f t="shared" si="2"/>
        <v>39962.78</v>
      </c>
      <c r="Q28" s="93">
        <f t="shared" si="3"/>
        <v>0</v>
      </c>
    </row>
    <row r="29" spans="1:17" x14ac:dyDescent="0.2">
      <c r="A29" s="91" t="s">
        <v>1550</v>
      </c>
      <c r="B29" s="90" t="s">
        <v>309</v>
      </c>
      <c r="C29" s="91" t="s">
        <v>6</v>
      </c>
      <c r="D29" s="217" t="s">
        <v>15</v>
      </c>
      <c r="E29" s="92">
        <v>2.0350999999999999</v>
      </c>
      <c r="F29" s="93">
        <v>722700</v>
      </c>
      <c r="G29" s="93">
        <v>0</v>
      </c>
      <c r="H29" s="93">
        <f t="shared" si="4"/>
        <v>722700</v>
      </c>
      <c r="I29" s="93">
        <f t="shared" si="5"/>
        <v>1470.77</v>
      </c>
      <c r="J29" s="93">
        <v>0</v>
      </c>
      <c r="K29" s="93">
        <v>0</v>
      </c>
      <c r="L29" s="93">
        <f t="shared" si="6"/>
        <v>0</v>
      </c>
      <c r="M29" s="93">
        <f t="shared" si="0"/>
        <v>0</v>
      </c>
      <c r="N29" s="94">
        <f t="shared" si="1"/>
        <v>1470.77</v>
      </c>
      <c r="O29" s="95" t="s">
        <v>1679</v>
      </c>
      <c r="P29" s="93">
        <f t="shared" si="2"/>
        <v>1470.77</v>
      </c>
      <c r="Q29" s="93">
        <f t="shared" si="3"/>
        <v>0</v>
      </c>
    </row>
    <row r="30" spans="1:17" x14ac:dyDescent="0.2">
      <c r="A30" s="96" t="s">
        <v>1569</v>
      </c>
      <c r="B30" s="96"/>
      <c r="C30" s="96"/>
      <c r="D30" s="217"/>
      <c r="E30" s="97"/>
      <c r="F30" s="98"/>
      <c r="G30" s="98"/>
      <c r="H30" s="98"/>
      <c r="I30" s="98">
        <f>SUM(I6:I29)</f>
        <v>5591618.4299999997</v>
      </c>
      <c r="J30" s="98"/>
      <c r="K30" s="98"/>
      <c r="L30" s="98"/>
      <c r="M30" s="98">
        <f t="shared" ref="M30:Q30" si="7">SUM(M6:M29)</f>
        <v>318118.68</v>
      </c>
      <c r="N30" s="98">
        <f t="shared" si="7"/>
        <v>5909737.1100000003</v>
      </c>
      <c r="O30" s="98"/>
      <c r="P30" s="98">
        <f t="shared" si="7"/>
        <v>5869154.2799999993</v>
      </c>
      <c r="Q30" s="98">
        <f t="shared" si="7"/>
        <v>40582.83</v>
      </c>
    </row>
    <row r="32" spans="1:17" x14ac:dyDescent="0.2">
      <c r="A32" s="99"/>
      <c r="B32" s="99"/>
      <c r="C32" s="99"/>
    </row>
    <row r="33" spans="1:12" x14ac:dyDescent="0.2">
      <c r="A33" s="100"/>
      <c r="B33" s="100"/>
      <c r="C33" s="100"/>
      <c r="E33" s="101"/>
      <c r="F33" s="102"/>
      <c r="G33" s="102"/>
      <c r="H33" s="102"/>
      <c r="J33" s="102"/>
      <c r="K33" s="102"/>
      <c r="L33" s="102"/>
    </row>
    <row r="34" spans="1:12" x14ac:dyDescent="0.2">
      <c r="A34" s="100"/>
      <c r="B34" s="100"/>
      <c r="C34" s="100"/>
      <c r="E34" s="101"/>
      <c r="F34" s="102"/>
      <c r="G34" s="102"/>
      <c r="H34" s="102"/>
      <c r="J34" s="102"/>
      <c r="K34" s="102"/>
      <c r="L34" s="102"/>
    </row>
    <row r="36" spans="1:12" x14ac:dyDescent="0.2">
      <c r="A36" s="99"/>
      <c r="B36" s="99"/>
      <c r="C36" s="99"/>
    </row>
    <row r="37" spans="1:12" x14ac:dyDescent="0.2">
      <c r="A37" s="140"/>
      <c r="B37" s="140"/>
      <c r="C37" s="140"/>
    </row>
    <row r="38" spans="1:12" x14ac:dyDescent="0.2">
      <c r="A38" s="140"/>
      <c r="B38" s="140"/>
      <c r="C38" s="140"/>
    </row>
    <row r="39" spans="1:12" x14ac:dyDescent="0.2">
      <c r="A39" s="140"/>
      <c r="B39" s="140"/>
      <c r="C39" s="140"/>
    </row>
    <row r="40" spans="1:12" x14ac:dyDescent="0.2">
      <c r="A40" s="140"/>
      <c r="B40" s="140"/>
      <c r="C40" s="140"/>
    </row>
    <row r="41" spans="1:12" x14ac:dyDescent="0.2">
      <c r="A41" s="140"/>
      <c r="B41" s="140"/>
      <c r="C41" s="140"/>
    </row>
    <row r="42" spans="1:12" x14ac:dyDescent="0.2">
      <c r="A42" s="140"/>
      <c r="B42" s="140"/>
      <c r="C42" s="140"/>
    </row>
    <row r="43" spans="1:12" x14ac:dyDescent="0.2">
      <c r="A43" s="105"/>
      <c r="B43" s="105"/>
      <c r="C43" s="105"/>
    </row>
    <row r="45" spans="1:12" x14ac:dyDescent="0.2">
      <c r="A45" s="14"/>
      <c r="B45" s="14"/>
      <c r="C45" s="14"/>
      <c r="D45" s="218"/>
    </row>
    <row r="46" spans="1:12" x14ac:dyDescent="0.2">
      <c r="A46" s="14"/>
      <c r="B46" s="14"/>
      <c r="C46" s="14"/>
      <c r="D46" s="218"/>
    </row>
    <row r="47" spans="1:12" x14ac:dyDescent="0.2">
      <c r="A47" s="15"/>
      <c r="B47" s="15"/>
      <c r="C47" s="15"/>
      <c r="D47" s="219"/>
    </row>
    <row r="48" spans="1:12" x14ac:dyDescent="0.2">
      <c r="A48" s="15"/>
      <c r="B48" s="15"/>
      <c r="C48" s="15"/>
      <c r="D48" s="219"/>
    </row>
    <row r="49" spans="1:4" x14ac:dyDescent="0.2">
      <c r="A49" s="15"/>
      <c r="B49" s="14"/>
      <c r="C49" s="15"/>
      <c r="D49" s="219"/>
    </row>
    <row r="50" spans="1:4" x14ac:dyDescent="0.2">
      <c r="A50" s="15"/>
      <c r="B50" s="14"/>
      <c r="C50" s="15"/>
      <c r="D50" s="219"/>
    </row>
  </sheetData>
  <sheetProtection algorithmName="SHA-512" hashValue="EE8qu5/2on+H6RNZqI2PDd+vlDNG8p9351EwgRUDA9P/XO+tbjVq5/J5gJLKNc6fsm/ZgRyPxVz9wvBHzTQPGw==" saltValue="Y5FS6gQwhDWHWHcNGEqG+w==" spinCount="100000" sheet="1" objects="1" scenarios="1" sort="0" autoFilter="0"/>
  <autoFilter ref="A5:Q30" xr:uid="{00000000-0009-0000-0000-000003000000}"/>
  <conditionalFormatting sqref="B30 C6:Q30 A6:A30">
    <cfRule type="expression" dxfId="4" priority="29" stopIfTrue="1">
      <formula>MOD(ROW(),2)&lt;1</formula>
    </cfRule>
  </conditionalFormatting>
  <conditionalFormatting sqref="C6:C29 A6:A29">
    <cfRule type="expression" dxfId="3" priority="26">
      <formula>MOD(ROW(),2)&lt;1</formula>
    </cfRule>
  </conditionalFormatting>
  <conditionalFormatting sqref="B6:B29">
    <cfRule type="expression" dxfId="2" priority="1" stopIfTrue="1">
      <formula>MOD(ROW(),2)&lt;1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2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.140625" defaultRowHeight="12.75" x14ac:dyDescent="0.2"/>
  <cols>
    <col min="1" max="1" width="51.85546875" style="103" customWidth="1"/>
    <col min="2" max="2" width="11.7109375" style="103" customWidth="1"/>
    <col min="3" max="3" width="14.140625" style="103" bestFit="1" customWidth="1"/>
    <col min="4" max="4" width="11.7109375" style="220" customWidth="1"/>
    <col min="5" max="6" width="19.7109375" style="103" customWidth="1"/>
    <col min="7" max="10" width="19.7109375" style="104" customWidth="1"/>
    <col min="11" max="11" width="19.7109375" style="21" customWidth="1"/>
    <col min="12" max="13" width="19.7109375" style="104" customWidth="1"/>
    <col min="14" max="16384" width="9.140625" style="103"/>
  </cols>
  <sheetData>
    <row r="1" spans="1:13" x14ac:dyDescent="0.2">
      <c r="A1" s="16" t="s">
        <v>1656</v>
      </c>
    </row>
    <row r="2" spans="1:13" x14ac:dyDescent="0.2">
      <c r="A2" s="18" t="s">
        <v>1711</v>
      </c>
    </row>
    <row r="3" spans="1:13" x14ac:dyDescent="0.2">
      <c r="E3" s="188"/>
      <c r="F3" s="188"/>
      <c r="G3" s="188"/>
      <c r="H3" s="188"/>
      <c r="I3" s="188"/>
      <c r="J3" s="188"/>
      <c r="K3" s="188"/>
      <c r="L3" s="188"/>
      <c r="M3" s="188"/>
    </row>
    <row r="4" spans="1:13" s="147" customFormat="1" ht="105" customHeight="1" x14ac:dyDescent="0.25">
      <c r="A4" s="114" t="s">
        <v>2</v>
      </c>
      <c r="B4" s="114" t="s">
        <v>1</v>
      </c>
      <c r="C4" s="114" t="s">
        <v>3</v>
      </c>
      <c r="D4" s="114" t="s">
        <v>0</v>
      </c>
      <c r="E4" s="114" t="s">
        <v>1616</v>
      </c>
      <c r="F4" s="114" t="s">
        <v>1641</v>
      </c>
      <c r="G4" s="225" t="s">
        <v>1716</v>
      </c>
      <c r="H4" s="225" t="s">
        <v>1621</v>
      </c>
      <c r="I4" s="225" t="s">
        <v>1620</v>
      </c>
      <c r="J4" s="9" t="s">
        <v>1622</v>
      </c>
      <c r="K4" s="114" t="s">
        <v>684</v>
      </c>
      <c r="L4" s="115" t="s">
        <v>1645</v>
      </c>
      <c r="M4" s="115" t="s">
        <v>1571</v>
      </c>
    </row>
    <row r="5" spans="1:13" x14ac:dyDescent="0.2">
      <c r="A5" s="91" t="s">
        <v>805</v>
      </c>
      <c r="B5" s="91" t="s">
        <v>65</v>
      </c>
      <c r="C5" s="91" t="s">
        <v>6</v>
      </c>
      <c r="D5" s="207" t="s">
        <v>64</v>
      </c>
      <c r="E5" s="226">
        <v>17.717400000000001</v>
      </c>
      <c r="F5" s="226">
        <f t="shared" ref="F5:F44" si="0">MAX((E5-12),0)</f>
        <v>5.7174000000000014</v>
      </c>
      <c r="G5" s="127">
        <v>142900</v>
      </c>
      <c r="H5" s="127">
        <v>0</v>
      </c>
      <c r="I5" s="127">
        <f t="shared" ref="I5:I47" si="1">G5-H5</f>
        <v>142900</v>
      </c>
      <c r="J5" s="127">
        <f t="shared" ref="J5:J47" si="2">MAX(ROUND(((F5*I5)/1000),2),0)</f>
        <v>817.02</v>
      </c>
      <c r="K5" s="227" t="s">
        <v>1680</v>
      </c>
      <c r="L5" s="127">
        <f>IF(K5="Summer",J5,0)</f>
        <v>0</v>
      </c>
      <c r="M5" s="127">
        <f>IF(K5="Winter",J5,0)</f>
        <v>817.02</v>
      </c>
    </row>
    <row r="6" spans="1:13" x14ac:dyDescent="0.2">
      <c r="A6" s="126" t="s">
        <v>806</v>
      </c>
      <c r="B6" s="91" t="s">
        <v>149</v>
      </c>
      <c r="C6" s="91" t="s">
        <v>6</v>
      </c>
      <c r="D6" s="207" t="s">
        <v>64</v>
      </c>
      <c r="E6" s="226">
        <v>18</v>
      </c>
      <c r="F6" s="226">
        <f t="shared" si="0"/>
        <v>6</v>
      </c>
      <c r="G6" s="127">
        <v>101500</v>
      </c>
      <c r="H6" s="127">
        <v>0</v>
      </c>
      <c r="I6" s="127">
        <f t="shared" si="1"/>
        <v>101500</v>
      </c>
      <c r="J6" s="127">
        <f t="shared" si="2"/>
        <v>609</v>
      </c>
      <c r="K6" s="227" t="s">
        <v>1679</v>
      </c>
      <c r="L6" s="127">
        <f t="shared" ref="L6:L47" si="3">IF(K6="Summer",J6,0)</f>
        <v>609</v>
      </c>
      <c r="M6" s="127">
        <f t="shared" ref="M6:M47" si="4">IF(K6="Winter",J6,0)</f>
        <v>0</v>
      </c>
    </row>
    <row r="7" spans="1:13" x14ac:dyDescent="0.2">
      <c r="A7" s="91" t="s">
        <v>823</v>
      </c>
      <c r="B7" s="91" t="s">
        <v>293</v>
      </c>
      <c r="C7" s="91" t="s">
        <v>6</v>
      </c>
      <c r="D7" s="207" t="s">
        <v>26</v>
      </c>
      <c r="E7" s="226">
        <v>18</v>
      </c>
      <c r="F7" s="226">
        <f t="shared" si="0"/>
        <v>6</v>
      </c>
      <c r="G7" s="127">
        <v>74300</v>
      </c>
      <c r="H7" s="127">
        <v>0</v>
      </c>
      <c r="I7" s="127">
        <f t="shared" si="1"/>
        <v>74300</v>
      </c>
      <c r="J7" s="127">
        <f t="shared" si="2"/>
        <v>445.8</v>
      </c>
      <c r="K7" s="227" t="s">
        <v>1680</v>
      </c>
      <c r="L7" s="127">
        <f t="shared" si="3"/>
        <v>0</v>
      </c>
      <c r="M7" s="127">
        <f t="shared" si="4"/>
        <v>445.8</v>
      </c>
    </row>
    <row r="8" spans="1:13" x14ac:dyDescent="0.2">
      <c r="A8" s="91" t="s">
        <v>827</v>
      </c>
      <c r="B8" s="91" t="s">
        <v>174</v>
      </c>
      <c r="C8" s="91" t="s">
        <v>6</v>
      </c>
      <c r="D8" s="207" t="s">
        <v>20</v>
      </c>
      <c r="E8" s="226">
        <v>18</v>
      </c>
      <c r="F8" s="226">
        <f t="shared" si="0"/>
        <v>6</v>
      </c>
      <c r="G8" s="127">
        <v>-4000</v>
      </c>
      <c r="H8" s="127">
        <v>0</v>
      </c>
      <c r="I8" s="127">
        <f t="shared" si="1"/>
        <v>-4000</v>
      </c>
      <c r="J8" s="127">
        <f t="shared" si="2"/>
        <v>0</v>
      </c>
      <c r="K8" s="227" t="s">
        <v>1573</v>
      </c>
      <c r="L8" s="127">
        <f t="shared" si="3"/>
        <v>0</v>
      </c>
      <c r="M8" s="127">
        <f t="shared" si="4"/>
        <v>0</v>
      </c>
    </row>
    <row r="9" spans="1:13" x14ac:dyDescent="0.2">
      <c r="A9" s="91" t="s">
        <v>828</v>
      </c>
      <c r="B9" s="91" t="s">
        <v>96</v>
      </c>
      <c r="C9" s="91" t="s">
        <v>6</v>
      </c>
      <c r="D9" s="207" t="s">
        <v>20</v>
      </c>
      <c r="E9" s="226">
        <v>18</v>
      </c>
      <c r="F9" s="226">
        <f t="shared" si="0"/>
        <v>6</v>
      </c>
      <c r="G9" s="127">
        <v>745800</v>
      </c>
      <c r="H9" s="127">
        <v>0</v>
      </c>
      <c r="I9" s="127">
        <f t="shared" si="1"/>
        <v>745800</v>
      </c>
      <c r="J9" s="127">
        <f t="shared" si="2"/>
        <v>4474.8</v>
      </c>
      <c r="K9" s="227" t="s">
        <v>1679</v>
      </c>
      <c r="L9" s="127">
        <f t="shared" si="3"/>
        <v>4474.8</v>
      </c>
      <c r="M9" s="127">
        <f t="shared" si="4"/>
        <v>0</v>
      </c>
    </row>
    <row r="10" spans="1:13" x14ac:dyDescent="0.2">
      <c r="A10" s="91" t="s">
        <v>839</v>
      </c>
      <c r="B10" s="91" t="s">
        <v>53</v>
      </c>
      <c r="C10" s="91" t="s">
        <v>6</v>
      </c>
      <c r="D10" s="207" t="s">
        <v>52</v>
      </c>
      <c r="E10" s="226">
        <v>10</v>
      </c>
      <c r="F10" s="226">
        <f t="shared" si="0"/>
        <v>0</v>
      </c>
      <c r="G10" s="127">
        <v>-37333</v>
      </c>
      <c r="H10" s="127">
        <v>0</v>
      </c>
      <c r="I10" s="127">
        <f t="shared" si="1"/>
        <v>-37333</v>
      </c>
      <c r="J10" s="127">
        <f t="shared" si="2"/>
        <v>0</v>
      </c>
      <c r="K10" s="227" t="s">
        <v>1573</v>
      </c>
      <c r="L10" s="127">
        <f t="shared" si="3"/>
        <v>0</v>
      </c>
      <c r="M10" s="127">
        <f t="shared" si="4"/>
        <v>0</v>
      </c>
    </row>
    <row r="11" spans="1:13" x14ac:dyDescent="0.2">
      <c r="A11" s="91" t="s">
        <v>858</v>
      </c>
      <c r="B11" s="91" t="s">
        <v>275</v>
      </c>
      <c r="C11" s="91" t="s">
        <v>6</v>
      </c>
      <c r="D11" s="207" t="s">
        <v>103</v>
      </c>
      <c r="E11" s="226">
        <v>18</v>
      </c>
      <c r="F11" s="226">
        <f t="shared" si="0"/>
        <v>6</v>
      </c>
      <c r="G11" s="127">
        <v>2360300</v>
      </c>
      <c r="H11" s="127">
        <v>7342100</v>
      </c>
      <c r="I11" s="127">
        <f t="shared" si="1"/>
        <v>-4981800</v>
      </c>
      <c r="J11" s="127">
        <f t="shared" si="2"/>
        <v>0</v>
      </c>
      <c r="K11" s="227" t="s">
        <v>1573</v>
      </c>
      <c r="L11" s="127">
        <f t="shared" si="3"/>
        <v>0</v>
      </c>
      <c r="M11" s="127">
        <f t="shared" si="4"/>
        <v>0</v>
      </c>
    </row>
    <row r="12" spans="1:13" x14ac:dyDescent="0.2">
      <c r="A12" s="91" t="s">
        <v>862</v>
      </c>
      <c r="B12" s="91" t="s">
        <v>560</v>
      </c>
      <c r="C12" s="91" t="s">
        <v>6</v>
      </c>
      <c r="D12" s="207" t="s">
        <v>101</v>
      </c>
      <c r="E12" s="226">
        <v>18</v>
      </c>
      <c r="F12" s="226">
        <f t="shared" si="0"/>
        <v>6</v>
      </c>
      <c r="G12" s="127">
        <v>-463025</v>
      </c>
      <c r="H12" s="127">
        <v>0</v>
      </c>
      <c r="I12" s="127">
        <f t="shared" si="1"/>
        <v>-463025</v>
      </c>
      <c r="J12" s="127">
        <f t="shared" si="2"/>
        <v>0</v>
      </c>
      <c r="K12" s="227" t="s">
        <v>1573</v>
      </c>
      <c r="L12" s="127">
        <f t="shared" si="3"/>
        <v>0</v>
      </c>
      <c r="M12" s="127">
        <f t="shared" si="4"/>
        <v>0</v>
      </c>
    </row>
    <row r="13" spans="1:13" x14ac:dyDescent="0.2">
      <c r="A13" s="91" t="s">
        <v>864</v>
      </c>
      <c r="B13" s="91" t="s">
        <v>485</v>
      </c>
      <c r="C13" s="91" t="s">
        <v>6</v>
      </c>
      <c r="D13" s="207" t="s">
        <v>101</v>
      </c>
      <c r="E13" s="226">
        <v>17.7498</v>
      </c>
      <c r="F13" s="226">
        <f t="shared" si="0"/>
        <v>5.7498000000000005</v>
      </c>
      <c r="G13" s="127">
        <v>904932</v>
      </c>
      <c r="H13" s="127">
        <v>0</v>
      </c>
      <c r="I13" s="127">
        <f t="shared" si="1"/>
        <v>904932</v>
      </c>
      <c r="J13" s="127">
        <f t="shared" si="2"/>
        <v>5203.18</v>
      </c>
      <c r="K13" s="227" t="s">
        <v>1679</v>
      </c>
      <c r="L13" s="127">
        <f t="shared" si="3"/>
        <v>5203.18</v>
      </c>
      <c r="M13" s="127">
        <f t="shared" si="4"/>
        <v>0</v>
      </c>
    </row>
    <row r="14" spans="1:13" x14ac:dyDescent="0.2">
      <c r="A14" s="91" t="s">
        <v>875</v>
      </c>
      <c r="B14" s="91" t="s">
        <v>134</v>
      </c>
      <c r="C14" s="91" t="s">
        <v>6</v>
      </c>
      <c r="D14" s="207" t="s">
        <v>101</v>
      </c>
      <c r="E14" s="226">
        <v>8.3759999999999994</v>
      </c>
      <c r="F14" s="226">
        <f t="shared" si="0"/>
        <v>0</v>
      </c>
      <c r="G14" s="127">
        <v>213445</v>
      </c>
      <c r="H14" s="127">
        <v>0</v>
      </c>
      <c r="I14" s="127">
        <f t="shared" si="1"/>
        <v>213445</v>
      </c>
      <c r="J14" s="127">
        <f t="shared" si="2"/>
        <v>0</v>
      </c>
      <c r="K14" s="227" t="s">
        <v>1573</v>
      </c>
      <c r="L14" s="127">
        <f t="shared" si="3"/>
        <v>0</v>
      </c>
      <c r="M14" s="127">
        <f t="shared" si="4"/>
        <v>0</v>
      </c>
    </row>
    <row r="15" spans="1:13" ht="25.5" x14ac:dyDescent="0.2">
      <c r="A15" s="91" t="s">
        <v>1572</v>
      </c>
      <c r="B15" s="91" t="s">
        <v>436</v>
      </c>
      <c r="C15" s="91" t="s">
        <v>6</v>
      </c>
      <c r="D15" s="207" t="s">
        <v>884</v>
      </c>
      <c r="E15" s="226">
        <v>18</v>
      </c>
      <c r="F15" s="226">
        <f t="shared" si="0"/>
        <v>6</v>
      </c>
      <c r="G15" s="127">
        <v>-1785096</v>
      </c>
      <c r="H15" s="127">
        <v>0</v>
      </c>
      <c r="I15" s="127">
        <f t="shared" si="1"/>
        <v>-1785096</v>
      </c>
      <c r="J15" s="127">
        <f t="shared" si="2"/>
        <v>0</v>
      </c>
      <c r="K15" s="227" t="s">
        <v>1573</v>
      </c>
      <c r="L15" s="127">
        <f t="shared" si="3"/>
        <v>0</v>
      </c>
      <c r="M15" s="127">
        <f t="shared" si="4"/>
        <v>0</v>
      </c>
    </row>
    <row r="16" spans="1:13" x14ac:dyDescent="0.2">
      <c r="A16" s="91" t="s">
        <v>906</v>
      </c>
      <c r="B16" s="91" t="s">
        <v>90</v>
      </c>
      <c r="C16" s="91" t="s">
        <v>6</v>
      </c>
      <c r="D16" s="207" t="s">
        <v>89</v>
      </c>
      <c r="E16" s="226">
        <v>15.790800000000001</v>
      </c>
      <c r="F16" s="226">
        <f t="shared" si="0"/>
        <v>3.7908000000000008</v>
      </c>
      <c r="G16" s="127">
        <v>477200</v>
      </c>
      <c r="H16" s="127">
        <v>0</v>
      </c>
      <c r="I16" s="127">
        <f t="shared" si="1"/>
        <v>477200</v>
      </c>
      <c r="J16" s="127">
        <f t="shared" si="2"/>
        <v>1808.97</v>
      </c>
      <c r="K16" s="227" t="s">
        <v>1680</v>
      </c>
      <c r="L16" s="127">
        <f t="shared" si="3"/>
        <v>0</v>
      </c>
      <c r="M16" s="127">
        <f t="shared" si="4"/>
        <v>1808.97</v>
      </c>
    </row>
    <row r="17" spans="1:13" ht="25.5" x14ac:dyDescent="0.2">
      <c r="A17" s="91" t="s">
        <v>909</v>
      </c>
      <c r="B17" s="91" t="s">
        <v>125</v>
      </c>
      <c r="C17" s="91" t="s">
        <v>6</v>
      </c>
      <c r="D17" s="207" t="s">
        <v>908</v>
      </c>
      <c r="E17" s="226">
        <v>18</v>
      </c>
      <c r="F17" s="226">
        <f t="shared" si="0"/>
        <v>6</v>
      </c>
      <c r="G17" s="127">
        <v>566012</v>
      </c>
      <c r="H17" s="127">
        <v>0</v>
      </c>
      <c r="I17" s="127">
        <f t="shared" si="1"/>
        <v>566012</v>
      </c>
      <c r="J17" s="127">
        <f t="shared" si="2"/>
        <v>3396.07</v>
      </c>
      <c r="K17" s="227" t="s">
        <v>1680</v>
      </c>
      <c r="L17" s="127">
        <f t="shared" si="3"/>
        <v>0</v>
      </c>
      <c r="M17" s="127">
        <f t="shared" si="4"/>
        <v>3396.07</v>
      </c>
    </row>
    <row r="18" spans="1:13" ht="25.5" x14ac:dyDescent="0.2">
      <c r="A18" s="91" t="s">
        <v>915</v>
      </c>
      <c r="B18" s="91" t="s">
        <v>419</v>
      </c>
      <c r="C18" s="91" t="s">
        <v>6</v>
      </c>
      <c r="D18" s="207" t="s">
        <v>916</v>
      </c>
      <c r="E18" s="226">
        <v>17.763400000000001</v>
      </c>
      <c r="F18" s="226">
        <f t="shared" si="0"/>
        <v>5.7634000000000007</v>
      </c>
      <c r="G18" s="127">
        <v>114400</v>
      </c>
      <c r="H18" s="127">
        <v>0</v>
      </c>
      <c r="I18" s="127">
        <f t="shared" si="1"/>
        <v>114400</v>
      </c>
      <c r="J18" s="127">
        <f t="shared" si="2"/>
        <v>659.33</v>
      </c>
      <c r="K18" s="227" t="s">
        <v>1679</v>
      </c>
      <c r="L18" s="127">
        <f t="shared" si="3"/>
        <v>659.33</v>
      </c>
      <c r="M18" s="127">
        <f t="shared" si="4"/>
        <v>0</v>
      </c>
    </row>
    <row r="19" spans="1:13" x14ac:dyDescent="0.2">
      <c r="A19" s="91" t="s">
        <v>919</v>
      </c>
      <c r="B19" s="91" t="s">
        <v>228</v>
      </c>
      <c r="C19" s="91" t="s">
        <v>6</v>
      </c>
      <c r="D19" s="207" t="s">
        <v>137</v>
      </c>
      <c r="E19" s="226">
        <v>18</v>
      </c>
      <c r="F19" s="226">
        <f t="shared" si="0"/>
        <v>6</v>
      </c>
      <c r="G19" s="127">
        <v>492000</v>
      </c>
      <c r="H19" s="127">
        <v>0</v>
      </c>
      <c r="I19" s="127">
        <f t="shared" si="1"/>
        <v>492000</v>
      </c>
      <c r="J19" s="127">
        <f t="shared" si="2"/>
        <v>2952</v>
      </c>
      <c r="K19" s="227" t="s">
        <v>1680</v>
      </c>
      <c r="L19" s="127">
        <f t="shared" si="3"/>
        <v>0</v>
      </c>
      <c r="M19" s="127">
        <f t="shared" si="4"/>
        <v>2952</v>
      </c>
    </row>
    <row r="20" spans="1:13" x14ac:dyDescent="0.2">
      <c r="A20" s="91" t="s">
        <v>924</v>
      </c>
      <c r="B20" s="91" t="s">
        <v>668</v>
      </c>
      <c r="C20" s="91" t="s">
        <v>6</v>
      </c>
      <c r="D20" s="207" t="s">
        <v>137</v>
      </c>
      <c r="E20" s="226">
        <v>18</v>
      </c>
      <c r="F20" s="226">
        <f t="shared" si="0"/>
        <v>6</v>
      </c>
      <c r="G20" s="127">
        <v>255100</v>
      </c>
      <c r="H20" s="127">
        <v>0</v>
      </c>
      <c r="I20" s="127">
        <f t="shared" si="1"/>
        <v>255100</v>
      </c>
      <c r="J20" s="127">
        <f t="shared" si="2"/>
        <v>1530.6</v>
      </c>
      <c r="K20" s="227" t="s">
        <v>1680</v>
      </c>
      <c r="L20" s="127">
        <f t="shared" si="3"/>
        <v>0</v>
      </c>
      <c r="M20" s="127">
        <f t="shared" si="4"/>
        <v>1530.6</v>
      </c>
    </row>
    <row r="21" spans="1:13" x14ac:dyDescent="0.2">
      <c r="A21" s="91" t="s">
        <v>969</v>
      </c>
      <c r="B21" s="91" t="s">
        <v>320</v>
      </c>
      <c r="C21" s="91" t="s">
        <v>6</v>
      </c>
      <c r="D21" s="207" t="s">
        <v>18</v>
      </c>
      <c r="E21" s="226">
        <v>13.991099999999999</v>
      </c>
      <c r="F21" s="226">
        <f t="shared" si="0"/>
        <v>1.9910999999999994</v>
      </c>
      <c r="G21" s="127">
        <v>1528200</v>
      </c>
      <c r="H21" s="127">
        <v>0</v>
      </c>
      <c r="I21" s="127">
        <f t="shared" si="1"/>
        <v>1528200</v>
      </c>
      <c r="J21" s="127">
        <f t="shared" si="2"/>
        <v>3042.8</v>
      </c>
      <c r="K21" s="227" t="s">
        <v>1679</v>
      </c>
      <c r="L21" s="127">
        <f t="shared" si="3"/>
        <v>3042.8</v>
      </c>
      <c r="M21" s="127">
        <f t="shared" si="4"/>
        <v>0</v>
      </c>
    </row>
    <row r="22" spans="1:13" x14ac:dyDescent="0.2">
      <c r="A22" s="91" t="s">
        <v>1008</v>
      </c>
      <c r="B22" s="91" t="s">
        <v>649</v>
      </c>
      <c r="C22" s="91" t="s">
        <v>6</v>
      </c>
      <c r="D22" s="207" t="s">
        <v>1592</v>
      </c>
      <c r="E22" s="226">
        <v>17.706600000000002</v>
      </c>
      <c r="F22" s="226">
        <f t="shared" si="0"/>
        <v>5.7066000000000017</v>
      </c>
      <c r="G22" s="127">
        <v>-364150</v>
      </c>
      <c r="H22" s="127">
        <v>0</v>
      </c>
      <c r="I22" s="127">
        <f t="shared" si="1"/>
        <v>-364150</v>
      </c>
      <c r="J22" s="127">
        <f t="shared" si="2"/>
        <v>0</v>
      </c>
      <c r="K22" s="227" t="s">
        <v>1573</v>
      </c>
      <c r="L22" s="127">
        <f t="shared" si="3"/>
        <v>0</v>
      </c>
      <c r="M22" s="127">
        <f t="shared" si="4"/>
        <v>0</v>
      </c>
    </row>
    <row r="23" spans="1:13" x14ac:dyDescent="0.2">
      <c r="A23" s="91" t="s">
        <v>1044</v>
      </c>
      <c r="B23" s="91" t="s">
        <v>252</v>
      </c>
      <c r="C23" s="91" t="s">
        <v>6</v>
      </c>
      <c r="D23" s="207" t="s">
        <v>4</v>
      </c>
      <c r="E23" s="226">
        <v>17.581099999999999</v>
      </c>
      <c r="F23" s="226">
        <f t="shared" si="0"/>
        <v>5.5810999999999993</v>
      </c>
      <c r="G23" s="127">
        <v>1356324</v>
      </c>
      <c r="H23" s="127">
        <v>0</v>
      </c>
      <c r="I23" s="127">
        <f t="shared" si="1"/>
        <v>1356324</v>
      </c>
      <c r="J23" s="127">
        <f t="shared" si="2"/>
        <v>7569.78</v>
      </c>
      <c r="K23" s="227" t="s">
        <v>1679</v>
      </c>
      <c r="L23" s="127">
        <f t="shared" si="3"/>
        <v>7569.78</v>
      </c>
      <c r="M23" s="127">
        <f t="shared" si="4"/>
        <v>0</v>
      </c>
    </row>
    <row r="24" spans="1:13" x14ac:dyDescent="0.2">
      <c r="A24" s="91" t="s">
        <v>1058</v>
      </c>
      <c r="B24" s="91" t="s">
        <v>542</v>
      </c>
      <c r="C24" s="91" t="s">
        <v>6</v>
      </c>
      <c r="D24" s="207" t="s">
        <v>67</v>
      </c>
      <c r="E24" s="226">
        <v>18</v>
      </c>
      <c r="F24" s="226">
        <f t="shared" si="0"/>
        <v>6</v>
      </c>
      <c r="G24" s="127">
        <v>90900</v>
      </c>
      <c r="H24" s="127">
        <v>0</v>
      </c>
      <c r="I24" s="127">
        <f t="shared" si="1"/>
        <v>90900</v>
      </c>
      <c r="J24" s="127">
        <f t="shared" si="2"/>
        <v>545.4</v>
      </c>
      <c r="K24" s="227" t="s">
        <v>1680</v>
      </c>
      <c r="L24" s="127">
        <f t="shared" si="3"/>
        <v>0</v>
      </c>
      <c r="M24" s="127">
        <f t="shared" si="4"/>
        <v>545.4</v>
      </c>
    </row>
    <row r="25" spans="1:13" x14ac:dyDescent="0.2">
      <c r="A25" s="91" t="s">
        <v>1061</v>
      </c>
      <c r="B25" s="91" t="s">
        <v>585</v>
      </c>
      <c r="C25" s="91" t="s">
        <v>6</v>
      </c>
      <c r="D25" s="207" t="s">
        <v>67</v>
      </c>
      <c r="E25" s="226">
        <v>18</v>
      </c>
      <c r="F25" s="226">
        <f t="shared" si="0"/>
        <v>6</v>
      </c>
      <c r="G25" s="127">
        <v>198400</v>
      </c>
      <c r="H25" s="127">
        <v>0</v>
      </c>
      <c r="I25" s="127">
        <f t="shared" si="1"/>
        <v>198400</v>
      </c>
      <c r="J25" s="127">
        <f t="shared" si="2"/>
        <v>1190.4000000000001</v>
      </c>
      <c r="K25" s="227" t="s">
        <v>1680</v>
      </c>
      <c r="L25" s="127">
        <f t="shared" si="3"/>
        <v>0</v>
      </c>
      <c r="M25" s="127">
        <f t="shared" si="4"/>
        <v>1190.4000000000001</v>
      </c>
    </row>
    <row r="26" spans="1:13" x14ac:dyDescent="0.2">
      <c r="A26" s="91" t="s">
        <v>1063</v>
      </c>
      <c r="B26" s="91" t="s">
        <v>587</v>
      </c>
      <c r="C26" s="91" t="s">
        <v>6</v>
      </c>
      <c r="D26" s="207" t="s">
        <v>67</v>
      </c>
      <c r="E26" s="226">
        <v>0</v>
      </c>
      <c r="F26" s="226">
        <f t="shared" si="0"/>
        <v>0</v>
      </c>
      <c r="G26" s="127">
        <v>9500</v>
      </c>
      <c r="H26" s="127">
        <v>0</v>
      </c>
      <c r="I26" s="127">
        <f t="shared" si="1"/>
        <v>9500</v>
      </c>
      <c r="J26" s="127">
        <f t="shared" si="2"/>
        <v>0</v>
      </c>
      <c r="K26" s="227" t="s">
        <v>1573</v>
      </c>
      <c r="L26" s="127">
        <f t="shared" si="3"/>
        <v>0</v>
      </c>
      <c r="M26" s="127">
        <f t="shared" si="4"/>
        <v>0</v>
      </c>
    </row>
    <row r="27" spans="1:13" x14ac:dyDescent="0.2">
      <c r="A27" s="91" t="s">
        <v>1097</v>
      </c>
      <c r="B27" s="91" t="s">
        <v>359</v>
      </c>
      <c r="C27" s="91" t="s">
        <v>6</v>
      </c>
      <c r="D27" s="207" t="s">
        <v>94</v>
      </c>
      <c r="E27" s="226">
        <v>18</v>
      </c>
      <c r="F27" s="226">
        <f t="shared" si="0"/>
        <v>6</v>
      </c>
      <c r="G27" s="127">
        <v>322923</v>
      </c>
      <c r="H27" s="127">
        <v>0</v>
      </c>
      <c r="I27" s="127">
        <f t="shared" si="1"/>
        <v>322923</v>
      </c>
      <c r="J27" s="127">
        <f t="shared" si="2"/>
        <v>1937.54</v>
      </c>
      <c r="K27" s="227" t="s">
        <v>1680</v>
      </c>
      <c r="L27" s="127">
        <f t="shared" si="3"/>
        <v>0</v>
      </c>
      <c r="M27" s="127">
        <f t="shared" si="4"/>
        <v>1937.54</v>
      </c>
    </row>
    <row r="28" spans="1:13" ht="25.5" x14ac:dyDescent="0.2">
      <c r="A28" s="91" t="s">
        <v>1100</v>
      </c>
      <c r="B28" s="91" t="s">
        <v>314</v>
      </c>
      <c r="C28" s="91" t="s">
        <v>6</v>
      </c>
      <c r="D28" s="207" t="s">
        <v>1101</v>
      </c>
      <c r="E28" s="226">
        <v>18</v>
      </c>
      <c r="F28" s="226">
        <f t="shared" si="0"/>
        <v>6</v>
      </c>
      <c r="G28" s="127">
        <v>1086850</v>
      </c>
      <c r="H28" s="127">
        <v>0</v>
      </c>
      <c r="I28" s="127">
        <f t="shared" si="1"/>
        <v>1086850</v>
      </c>
      <c r="J28" s="127">
        <f t="shared" si="2"/>
        <v>6521.1</v>
      </c>
      <c r="K28" s="227" t="s">
        <v>1679</v>
      </c>
      <c r="L28" s="127">
        <f t="shared" si="3"/>
        <v>6521.1</v>
      </c>
      <c r="M28" s="127">
        <f t="shared" si="4"/>
        <v>0</v>
      </c>
    </row>
    <row r="29" spans="1:13" x14ac:dyDescent="0.2">
      <c r="A29" s="91" t="s">
        <v>1170</v>
      </c>
      <c r="B29" s="91" t="s">
        <v>305</v>
      </c>
      <c r="C29" s="91" t="s">
        <v>6</v>
      </c>
      <c r="D29" s="207" t="s">
        <v>160</v>
      </c>
      <c r="E29" s="226">
        <v>5.1433</v>
      </c>
      <c r="F29" s="226">
        <f t="shared" si="0"/>
        <v>0</v>
      </c>
      <c r="G29" s="127">
        <v>-14487</v>
      </c>
      <c r="H29" s="127">
        <v>0</v>
      </c>
      <c r="I29" s="127">
        <f t="shared" si="1"/>
        <v>-14487</v>
      </c>
      <c r="J29" s="127">
        <f t="shared" si="2"/>
        <v>0</v>
      </c>
      <c r="K29" s="227" t="s">
        <v>1573</v>
      </c>
      <c r="L29" s="127">
        <f t="shared" si="3"/>
        <v>0</v>
      </c>
      <c r="M29" s="127">
        <f t="shared" si="4"/>
        <v>0</v>
      </c>
    </row>
    <row r="30" spans="1:13" ht="25.5" x14ac:dyDescent="0.2">
      <c r="A30" s="91" t="s">
        <v>1171</v>
      </c>
      <c r="B30" s="91" t="s">
        <v>69</v>
      </c>
      <c r="C30" s="91" t="s">
        <v>6</v>
      </c>
      <c r="D30" s="207" t="s">
        <v>1172</v>
      </c>
      <c r="E30" s="226">
        <v>18</v>
      </c>
      <c r="F30" s="226">
        <f t="shared" si="0"/>
        <v>6</v>
      </c>
      <c r="G30" s="127">
        <v>1662900</v>
      </c>
      <c r="H30" s="127">
        <v>29400</v>
      </c>
      <c r="I30" s="127">
        <f t="shared" si="1"/>
        <v>1633500</v>
      </c>
      <c r="J30" s="127">
        <f t="shared" si="2"/>
        <v>9801</v>
      </c>
      <c r="K30" s="227" t="s">
        <v>1680</v>
      </c>
      <c r="L30" s="127">
        <f t="shared" si="3"/>
        <v>0</v>
      </c>
      <c r="M30" s="127">
        <f t="shared" si="4"/>
        <v>9801</v>
      </c>
    </row>
    <row r="31" spans="1:13" ht="25.5" x14ac:dyDescent="0.2">
      <c r="A31" s="91" t="s">
        <v>1178</v>
      </c>
      <c r="B31" s="91" t="s">
        <v>291</v>
      </c>
      <c r="C31" s="91" t="s">
        <v>6</v>
      </c>
      <c r="D31" s="207" t="s">
        <v>1179</v>
      </c>
      <c r="E31" s="226">
        <v>15.069599999999999</v>
      </c>
      <c r="F31" s="226">
        <f t="shared" si="0"/>
        <v>3.0695999999999994</v>
      </c>
      <c r="G31" s="127">
        <v>333769</v>
      </c>
      <c r="H31" s="127">
        <v>0</v>
      </c>
      <c r="I31" s="127">
        <f t="shared" si="1"/>
        <v>333769</v>
      </c>
      <c r="J31" s="127">
        <f t="shared" si="2"/>
        <v>1024.54</v>
      </c>
      <c r="K31" s="227" t="s">
        <v>1680</v>
      </c>
      <c r="L31" s="127">
        <f t="shared" si="3"/>
        <v>0</v>
      </c>
      <c r="M31" s="127">
        <f t="shared" si="4"/>
        <v>1024.54</v>
      </c>
    </row>
    <row r="32" spans="1:13" x14ac:dyDescent="0.2">
      <c r="A32" s="91" t="s">
        <v>1181</v>
      </c>
      <c r="B32" s="91" t="s">
        <v>497</v>
      </c>
      <c r="C32" s="91" t="s">
        <v>6</v>
      </c>
      <c r="D32" s="207" t="s">
        <v>292</v>
      </c>
      <c r="E32" s="226">
        <v>13.388</v>
      </c>
      <c r="F32" s="226">
        <f t="shared" si="0"/>
        <v>1.3879999999999999</v>
      </c>
      <c r="G32" s="127">
        <v>-118100</v>
      </c>
      <c r="H32" s="127">
        <v>0</v>
      </c>
      <c r="I32" s="127">
        <f t="shared" si="1"/>
        <v>-118100</v>
      </c>
      <c r="J32" s="127">
        <f t="shared" si="2"/>
        <v>0</v>
      </c>
      <c r="K32" s="227" t="s">
        <v>1573</v>
      </c>
      <c r="L32" s="127">
        <f t="shared" si="3"/>
        <v>0</v>
      </c>
      <c r="M32" s="127">
        <f t="shared" si="4"/>
        <v>0</v>
      </c>
    </row>
    <row r="33" spans="1:13" x14ac:dyDescent="0.2">
      <c r="A33" s="91" t="s">
        <v>1209</v>
      </c>
      <c r="B33" s="91" t="s">
        <v>123</v>
      </c>
      <c r="C33" s="91" t="s">
        <v>6</v>
      </c>
      <c r="D33" s="207" t="s">
        <v>122</v>
      </c>
      <c r="E33" s="226">
        <v>4.0377000000000001</v>
      </c>
      <c r="F33" s="226">
        <f t="shared" si="0"/>
        <v>0</v>
      </c>
      <c r="G33" s="127">
        <v>75667</v>
      </c>
      <c r="H33" s="127">
        <v>0</v>
      </c>
      <c r="I33" s="127">
        <f t="shared" si="1"/>
        <v>75667</v>
      </c>
      <c r="J33" s="127">
        <f t="shared" si="2"/>
        <v>0</v>
      </c>
      <c r="K33" s="227" t="s">
        <v>1573</v>
      </c>
      <c r="L33" s="127">
        <f t="shared" si="3"/>
        <v>0</v>
      </c>
      <c r="M33" s="127">
        <f t="shared" si="4"/>
        <v>0</v>
      </c>
    </row>
    <row r="34" spans="1:13" ht="25.5" x14ac:dyDescent="0.2">
      <c r="A34" s="91" t="s">
        <v>1210</v>
      </c>
      <c r="B34" s="91" t="s">
        <v>407</v>
      </c>
      <c r="C34" s="91" t="s">
        <v>6</v>
      </c>
      <c r="D34" s="207" t="s">
        <v>1211</v>
      </c>
      <c r="E34" s="226">
        <v>18</v>
      </c>
      <c r="F34" s="226">
        <f t="shared" si="0"/>
        <v>6</v>
      </c>
      <c r="G34" s="127">
        <v>338069</v>
      </c>
      <c r="H34" s="127">
        <v>0</v>
      </c>
      <c r="I34" s="127">
        <f t="shared" si="1"/>
        <v>338069</v>
      </c>
      <c r="J34" s="127">
        <f t="shared" si="2"/>
        <v>2028.41</v>
      </c>
      <c r="K34" s="227" t="s">
        <v>1679</v>
      </c>
      <c r="L34" s="127">
        <f t="shared" si="3"/>
        <v>2028.41</v>
      </c>
      <c r="M34" s="127">
        <f t="shared" si="4"/>
        <v>0</v>
      </c>
    </row>
    <row r="35" spans="1:13" x14ac:dyDescent="0.2">
      <c r="A35" s="91" t="s">
        <v>1213</v>
      </c>
      <c r="B35" s="91" t="s">
        <v>471</v>
      </c>
      <c r="C35" s="91" t="s">
        <v>6</v>
      </c>
      <c r="D35" s="207" t="s">
        <v>122</v>
      </c>
      <c r="E35" s="226">
        <v>12.8734</v>
      </c>
      <c r="F35" s="226">
        <f t="shared" si="0"/>
        <v>0.87340000000000018</v>
      </c>
      <c r="G35" s="127">
        <v>3629900</v>
      </c>
      <c r="H35" s="127">
        <v>0</v>
      </c>
      <c r="I35" s="127">
        <f t="shared" si="1"/>
        <v>3629900</v>
      </c>
      <c r="J35" s="127">
        <f t="shared" si="2"/>
        <v>3170.35</v>
      </c>
      <c r="K35" s="227" t="s">
        <v>1679</v>
      </c>
      <c r="L35" s="127">
        <f t="shared" si="3"/>
        <v>3170.35</v>
      </c>
      <c r="M35" s="127">
        <f t="shared" si="4"/>
        <v>0</v>
      </c>
    </row>
    <row r="36" spans="1:13" x14ac:dyDescent="0.2">
      <c r="A36" s="91" t="s">
        <v>1214</v>
      </c>
      <c r="B36" s="91" t="s">
        <v>418</v>
      </c>
      <c r="C36" s="91" t="s">
        <v>6</v>
      </c>
      <c r="D36" s="207" t="s">
        <v>122</v>
      </c>
      <c r="E36" s="226">
        <v>7.7298</v>
      </c>
      <c r="F36" s="226">
        <f t="shared" si="0"/>
        <v>0</v>
      </c>
      <c r="G36" s="127">
        <v>-505224</v>
      </c>
      <c r="H36" s="127">
        <v>0</v>
      </c>
      <c r="I36" s="127">
        <f t="shared" si="1"/>
        <v>-505224</v>
      </c>
      <c r="J36" s="127">
        <f t="shared" si="2"/>
        <v>0</v>
      </c>
      <c r="K36" s="227" t="s">
        <v>1573</v>
      </c>
      <c r="L36" s="127">
        <f t="shared" si="3"/>
        <v>0</v>
      </c>
      <c r="M36" s="127">
        <f t="shared" si="4"/>
        <v>0</v>
      </c>
    </row>
    <row r="37" spans="1:13" x14ac:dyDescent="0.2">
      <c r="A37" s="91" t="s">
        <v>1247</v>
      </c>
      <c r="B37" s="91" t="s">
        <v>548</v>
      </c>
      <c r="C37" s="91" t="s">
        <v>6</v>
      </c>
      <c r="D37" s="207" t="s">
        <v>226</v>
      </c>
      <c r="E37" s="226">
        <v>14.999599999999999</v>
      </c>
      <c r="F37" s="226">
        <f t="shared" si="0"/>
        <v>2.9995999999999992</v>
      </c>
      <c r="G37" s="127">
        <v>-221450</v>
      </c>
      <c r="H37" s="127">
        <v>0</v>
      </c>
      <c r="I37" s="127">
        <f t="shared" si="1"/>
        <v>-221450</v>
      </c>
      <c r="J37" s="127">
        <f t="shared" si="2"/>
        <v>0</v>
      </c>
      <c r="K37" s="227" t="s">
        <v>1573</v>
      </c>
      <c r="L37" s="127">
        <f t="shared" si="3"/>
        <v>0</v>
      </c>
      <c r="M37" s="127">
        <f t="shared" si="4"/>
        <v>0</v>
      </c>
    </row>
    <row r="38" spans="1:13" x14ac:dyDescent="0.2">
      <c r="A38" s="91" t="s">
        <v>1248</v>
      </c>
      <c r="B38" s="91" t="s">
        <v>557</v>
      </c>
      <c r="C38" s="91" t="s">
        <v>6</v>
      </c>
      <c r="D38" s="207" t="s">
        <v>226</v>
      </c>
      <c r="E38" s="226">
        <v>18</v>
      </c>
      <c r="F38" s="226">
        <f t="shared" si="0"/>
        <v>6</v>
      </c>
      <c r="G38" s="127">
        <v>1866600</v>
      </c>
      <c r="H38" s="127">
        <v>0</v>
      </c>
      <c r="I38" s="127">
        <f t="shared" si="1"/>
        <v>1866600</v>
      </c>
      <c r="J38" s="127">
        <f t="shared" si="2"/>
        <v>11199.6</v>
      </c>
      <c r="K38" s="227" t="s">
        <v>1679</v>
      </c>
      <c r="L38" s="127">
        <f t="shared" si="3"/>
        <v>11199.6</v>
      </c>
      <c r="M38" s="127">
        <f t="shared" si="4"/>
        <v>0</v>
      </c>
    </row>
    <row r="39" spans="1:13" x14ac:dyDescent="0.2">
      <c r="A39" s="91" t="s">
        <v>1249</v>
      </c>
      <c r="B39" s="91" t="s">
        <v>656</v>
      </c>
      <c r="C39" s="91" t="s">
        <v>6</v>
      </c>
      <c r="D39" s="207" t="s">
        <v>226</v>
      </c>
      <c r="E39" s="226">
        <v>18</v>
      </c>
      <c r="F39" s="226">
        <f t="shared" si="0"/>
        <v>6</v>
      </c>
      <c r="G39" s="127">
        <v>90250</v>
      </c>
      <c r="H39" s="127">
        <v>0</v>
      </c>
      <c r="I39" s="127">
        <f t="shared" si="1"/>
        <v>90250</v>
      </c>
      <c r="J39" s="127">
        <f t="shared" si="2"/>
        <v>541.5</v>
      </c>
      <c r="K39" s="227" t="s">
        <v>1680</v>
      </c>
      <c r="L39" s="127">
        <f t="shared" si="3"/>
        <v>0</v>
      </c>
      <c r="M39" s="127">
        <f t="shared" si="4"/>
        <v>541.5</v>
      </c>
    </row>
    <row r="40" spans="1:13" x14ac:dyDescent="0.2">
      <c r="A40" s="91" t="s">
        <v>1604</v>
      </c>
      <c r="B40" s="91" t="s">
        <v>479</v>
      </c>
      <c r="C40" s="91" t="s">
        <v>6</v>
      </c>
      <c r="D40" s="207" t="s">
        <v>209</v>
      </c>
      <c r="E40" s="226">
        <v>18</v>
      </c>
      <c r="F40" s="226">
        <f t="shared" si="0"/>
        <v>6</v>
      </c>
      <c r="G40" s="127">
        <v>1289300</v>
      </c>
      <c r="H40" s="127">
        <v>0</v>
      </c>
      <c r="I40" s="127">
        <f t="shared" si="1"/>
        <v>1289300</v>
      </c>
      <c r="J40" s="127">
        <f t="shared" si="2"/>
        <v>7735.8</v>
      </c>
      <c r="K40" s="227" t="s">
        <v>1679</v>
      </c>
      <c r="L40" s="127">
        <f t="shared" si="3"/>
        <v>7735.8</v>
      </c>
      <c r="M40" s="127">
        <f t="shared" si="4"/>
        <v>0</v>
      </c>
    </row>
    <row r="41" spans="1:13" x14ac:dyDescent="0.2">
      <c r="A41" s="91" t="s">
        <v>1330</v>
      </c>
      <c r="B41" s="91" t="s">
        <v>115</v>
      </c>
      <c r="C41" s="91" t="s">
        <v>6</v>
      </c>
      <c r="D41" s="207" t="s">
        <v>70</v>
      </c>
      <c r="E41" s="226">
        <v>18</v>
      </c>
      <c r="F41" s="226">
        <f t="shared" si="0"/>
        <v>6</v>
      </c>
      <c r="G41" s="127">
        <v>12100</v>
      </c>
      <c r="H41" s="127">
        <v>0</v>
      </c>
      <c r="I41" s="127">
        <f t="shared" si="1"/>
        <v>12100</v>
      </c>
      <c r="J41" s="127">
        <f t="shared" si="2"/>
        <v>72.599999999999994</v>
      </c>
      <c r="K41" s="227" t="s">
        <v>1679</v>
      </c>
      <c r="L41" s="127">
        <f t="shared" si="3"/>
        <v>72.599999999999994</v>
      </c>
      <c r="M41" s="127">
        <f t="shared" si="4"/>
        <v>0</v>
      </c>
    </row>
    <row r="42" spans="1:13" s="105" customFormat="1" ht="25.5" x14ac:dyDescent="0.2">
      <c r="A42" s="91" t="s">
        <v>1365</v>
      </c>
      <c r="B42" s="91" t="s">
        <v>530</v>
      </c>
      <c r="C42" s="91" t="s">
        <v>6</v>
      </c>
      <c r="D42" s="207" t="s">
        <v>1366</v>
      </c>
      <c r="E42" s="226">
        <v>18</v>
      </c>
      <c r="F42" s="226">
        <f t="shared" si="0"/>
        <v>6</v>
      </c>
      <c r="G42" s="127">
        <v>352200</v>
      </c>
      <c r="H42" s="127">
        <v>0</v>
      </c>
      <c r="I42" s="127">
        <f t="shared" si="1"/>
        <v>352200</v>
      </c>
      <c r="J42" s="127">
        <f t="shared" si="2"/>
        <v>2113.1999999999998</v>
      </c>
      <c r="K42" s="227" t="s">
        <v>1680</v>
      </c>
      <c r="L42" s="127">
        <f t="shared" si="3"/>
        <v>0</v>
      </c>
      <c r="M42" s="127">
        <f t="shared" si="4"/>
        <v>2113.1999999999998</v>
      </c>
    </row>
    <row r="43" spans="1:13" s="105" customFormat="1" ht="38.25" x14ac:dyDescent="0.2">
      <c r="A43" s="91" t="s">
        <v>1391</v>
      </c>
      <c r="B43" s="91" t="s">
        <v>635</v>
      </c>
      <c r="C43" s="91" t="s">
        <v>6</v>
      </c>
      <c r="D43" s="207" t="s">
        <v>1392</v>
      </c>
      <c r="E43" s="226">
        <v>18</v>
      </c>
      <c r="F43" s="226">
        <f t="shared" si="0"/>
        <v>6</v>
      </c>
      <c r="G43" s="127">
        <v>987500</v>
      </c>
      <c r="H43" s="127">
        <v>0</v>
      </c>
      <c r="I43" s="127">
        <f t="shared" si="1"/>
        <v>987500</v>
      </c>
      <c r="J43" s="127">
        <f t="shared" si="2"/>
        <v>5925</v>
      </c>
      <c r="K43" s="227" t="s">
        <v>1679</v>
      </c>
      <c r="L43" s="127">
        <f t="shared" si="3"/>
        <v>5925</v>
      </c>
      <c r="M43" s="127">
        <f t="shared" si="4"/>
        <v>0</v>
      </c>
    </row>
    <row r="44" spans="1:13" s="105" customFormat="1" ht="38.25" x14ac:dyDescent="0.2">
      <c r="A44" s="91" t="s">
        <v>1495</v>
      </c>
      <c r="B44" s="91" t="s">
        <v>213</v>
      </c>
      <c r="C44" s="91" t="s">
        <v>6</v>
      </c>
      <c r="D44" s="207" t="s">
        <v>1496</v>
      </c>
      <c r="E44" s="226">
        <v>18</v>
      </c>
      <c r="F44" s="226">
        <f t="shared" si="0"/>
        <v>6</v>
      </c>
      <c r="G44" s="127">
        <v>-3783300</v>
      </c>
      <c r="H44" s="127">
        <v>0</v>
      </c>
      <c r="I44" s="127">
        <f t="shared" si="1"/>
        <v>-3783300</v>
      </c>
      <c r="J44" s="127">
        <f t="shared" si="2"/>
        <v>0</v>
      </c>
      <c r="K44" s="227" t="s">
        <v>1573</v>
      </c>
      <c r="L44" s="127">
        <f t="shared" si="3"/>
        <v>0</v>
      </c>
      <c r="M44" s="127">
        <f t="shared" si="4"/>
        <v>0</v>
      </c>
    </row>
    <row r="45" spans="1:13" s="105" customFormat="1" x14ac:dyDescent="0.2">
      <c r="A45" s="91" t="s">
        <v>1522</v>
      </c>
      <c r="B45" s="91" t="s">
        <v>229</v>
      </c>
      <c r="C45" s="91" t="s">
        <v>6</v>
      </c>
      <c r="D45" s="207" t="s">
        <v>15</v>
      </c>
      <c r="E45" s="226">
        <v>17.8308</v>
      </c>
      <c r="F45" s="226">
        <f>MAX((E45-12),0)</f>
        <v>5.8308</v>
      </c>
      <c r="G45" s="127">
        <v>-37881780</v>
      </c>
      <c r="H45" s="127">
        <v>18023965</v>
      </c>
      <c r="I45" s="127">
        <f t="shared" si="1"/>
        <v>-55905745</v>
      </c>
      <c r="J45" s="127">
        <f t="shared" si="2"/>
        <v>0</v>
      </c>
      <c r="K45" s="227" t="s">
        <v>1573</v>
      </c>
      <c r="L45" s="127">
        <f t="shared" si="3"/>
        <v>0</v>
      </c>
      <c r="M45" s="127">
        <f t="shared" si="4"/>
        <v>0</v>
      </c>
    </row>
    <row r="46" spans="1:13" s="105" customFormat="1" x14ac:dyDescent="0.2">
      <c r="A46" s="91" t="s">
        <v>1605</v>
      </c>
      <c r="B46" s="91" t="s">
        <v>332</v>
      </c>
      <c r="C46" s="91" t="s">
        <v>6</v>
      </c>
      <c r="D46" s="207" t="s">
        <v>15</v>
      </c>
      <c r="E46" s="226">
        <v>17.73</v>
      </c>
      <c r="F46" s="226">
        <f>MAX((E46-12),0)</f>
        <v>5.73</v>
      </c>
      <c r="G46" s="127">
        <v>2137600</v>
      </c>
      <c r="H46" s="127">
        <v>0</v>
      </c>
      <c r="I46" s="127">
        <f t="shared" si="1"/>
        <v>2137600</v>
      </c>
      <c r="J46" s="127">
        <f t="shared" si="2"/>
        <v>12248.45</v>
      </c>
      <c r="K46" s="227" t="s">
        <v>1679</v>
      </c>
      <c r="L46" s="127">
        <f t="shared" si="3"/>
        <v>12248.45</v>
      </c>
      <c r="M46" s="127">
        <f t="shared" si="4"/>
        <v>0</v>
      </c>
    </row>
    <row r="47" spans="1:13" x14ac:dyDescent="0.2">
      <c r="A47" s="141" t="s">
        <v>1531</v>
      </c>
      <c r="B47" s="141" t="s">
        <v>354</v>
      </c>
      <c r="C47" s="141" t="s">
        <v>6</v>
      </c>
      <c r="D47" s="221" t="s">
        <v>15</v>
      </c>
      <c r="E47" s="226">
        <v>18</v>
      </c>
      <c r="F47" s="226">
        <f>MAX((E47-12),0)</f>
        <v>6</v>
      </c>
      <c r="G47" s="127">
        <v>915660</v>
      </c>
      <c r="H47" s="127">
        <v>0</v>
      </c>
      <c r="I47" s="127">
        <f t="shared" si="1"/>
        <v>915660</v>
      </c>
      <c r="J47" s="127">
        <f t="shared" si="2"/>
        <v>5493.96</v>
      </c>
      <c r="K47" s="227" t="s">
        <v>1679</v>
      </c>
      <c r="L47" s="127">
        <f t="shared" si="3"/>
        <v>5493.96</v>
      </c>
      <c r="M47" s="127">
        <f t="shared" si="4"/>
        <v>0</v>
      </c>
    </row>
    <row r="48" spans="1:13" s="82" customFormat="1" x14ac:dyDescent="0.2">
      <c r="A48" s="228"/>
      <c r="B48" s="228" t="s">
        <v>1569</v>
      </c>
      <c r="C48" s="228"/>
      <c r="D48" s="229"/>
      <c r="E48" s="230"/>
      <c r="F48" s="230"/>
      <c r="G48" s="231"/>
      <c r="H48" s="231"/>
      <c r="I48" s="231"/>
      <c r="J48" s="231">
        <f>SUM(J5:J47)</f>
        <v>104058.20000000001</v>
      </c>
      <c r="K48" s="232"/>
      <c r="L48" s="231">
        <f>SUM(L5:L47)</f>
        <v>75954.16</v>
      </c>
      <c r="M48" s="231">
        <f>SUM(M5:M47)</f>
        <v>28104.04</v>
      </c>
    </row>
    <row r="49" spans="2:11" x14ac:dyDescent="0.2">
      <c r="E49" s="106"/>
      <c r="F49" s="106"/>
      <c r="K49" s="107"/>
    </row>
    <row r="50" spans="2:11" x14ac:dyDescent="0.2">
      <c r="E50" s="106"/>
      <c r="F50" s="106"/>
      <c r="K50" s="107"/>
    </row>
    <row r="51" spans="2:11" x14ac:dyDescent="0.2">
      <c r="B51" s="75"/>
      <c r="E51" s="106"/>
      <c r="F51" s="106"/>
      <c r="K51" s="107"/>
    </row>
    <row r="52" spans="2:11" s="170" customFormat="1" ht="15" x14ac:dyDescent="0.25">
      <c r="B52" s="103"/>
      <c r="D52" s="222"/>
      <c r="E52" s="171"/>
      <c r="F52" s="171"/>
      <c r="G52" s="171"/>
      <c r="H52" s="171"/>
      <c r="I52" s="172"/>
      <c r="J52" s="171"/>
      <c r="K52" s="171"/>
    </row>
    <row r="53" spans="2:11" s="170" customFormat="1" ht="15" x14ac:dyDescent="0.25">
      <c r="B53" s="103"/>
      <c r="D53" s="222"/>
      <c r="E53" s="171"/>
      <c r="F53" s="171"/>
      <c r="G53" s="171"/>
      <c r="H53" s="171"/>
      <c r="I53" s="172"/>
      <c r="J53" s="171"/>
      <c r="K53" s="171"/>
    </row>
    <row r="54" spans="2:11" s="170" customFormat="1" ht="15" x14ac:dyDescent="0.25">
      <c r="B54" s="103"/>
      <c r="D54" s="222"/>
      <c r="E54" s="171"/>
      <c r="F54" s="171"/>
      <c r="G54" s="171"/>
      <c r="H54" s="171"/>
      <c r="I54" s="172"/>
      <c r="J54" s="171"/>
      <c r="K54" s="171"/>
    </row>
    <row r="55" spans="2:11" s="170" customFormat="1" ht="15" x14ac:dyDescent="0.25">
      <c r="B55" s="75"/>
      <c r="D55" s="222"/>
      <c r="E55" s="171"/>
      <c r="F55" s="171"/>
      <c r="G55" s="171"/>
      <c r="H55" s="171"/>
      <c r="I55" s="172"/>
      <c r="J55" s="171"/>
      <c r="K55" s="171"/>
    </row>
    <row r="56" spans="2:11" s="170" customFormat="1" ht="15" x14ac:dyDescent="0.25">
      <c r="B56" s="103"/>
      <c r="D56" s="222"/>
      <c r="E56" s="171"/>
      <c r="F56" s="171"/>
      <c r="G56" s="171"/>
      <c r="H56" s="171"/>
      <c r="I56" s="172"/>
      <c r="J56" s="171"/>
      <c r="K56" s="171"/>
    </row>
    <row r="57" spans="2:11" s="170" customFormat="1" ht="15" x14ac:dyDescent="0.25">
      <c r="B57" s="175"/>
      <c r="D57" s="222"/>
      <c r="E57" s="171"/>
      <c r="F57" s="171"/>
      <c r="G57" s="171"/>
      <c r="H57" s="171"/>
      <c r="I57" s="172"/>
      <c r="J57" s="171"/>
      <c r="K57" s="171"/>
    </row>
    <row r="58" spans="2:11" s="170" customFormat="1" ht="15" x14ac:dyDescent="0.25">
      <c r="B58" s="175"/>
      <c r="D58" s="222"/>
      <c r="E58" s="171"/>
      <c r="F58" s="171"/>
      <c r="G58" s="171"/>
      <c r="H58" s="171"/>
      <c r="I58" s="172"/>
      <c r="J58" s="171"/>
      <c r="K58" s="171"/>
    </row>
    <row r="59" spans="2:11" s="170" customFormat="1" ht="15" x14ac:dyDescent="0.25">
      <c r="B59" s="140"/>
      <c r="D59" s="222"/>
      <c r="E59" s="171"/>
      <c r="F59" s="171"/>
      <c r="G59" s="171"/>
      <c r="H59" s="171"/>
      <c r="I59" s="172"/>
      <c r="J59" s="171"/>
      <c r="K59" s="171"/>
    </row>
    <row r="60" spans="2:11" s="170" customFormat="1" ht="15" x14ac:dyDescent="0.25">
      <c r="B60" s="2"/>
      <c r="D60" s="222"/>
      <c r="E60" s="171"/>
      <c r="F60" s="171"/>
      <c r="G60" s="171"/>
      <c r="H60" s="171"/>
      <c r="I60" s="172"/>
      <c r="J60" s="171"/>
      <c r="K60" s="171"/>
    </row>
    <row r="61" spans="2:11" s="170" customFormat="1" ht="15" x14ac:dyDescent="0.25">
      <c r="B61" s="140"/>
      <c r="D61" s="223"/>
      <c r="E61" s="171"/>
      <c r="F61" s="171"/>
      <c r="G61" s="171"/>
      <c r="H61" s="171"/>
      <c r="I61" s="173"/>
      <c r="J61" s="171"/>
      <c r="K61" s="171"/>
    </row>
    <row r="62" spans="2:11" s="170" customFormat="1" ht="15" x14ac:dyDescent="0.25">
      <c r="B62" s="105"/>
      <c r="D62" s="223"/>
      <c r="E62" s="171"/>
      <c r="F62" s="171"/>
      <c r="G62" s="171"/>
      <c r="H62" s="171"/>
      <c r="I62" s="174"/>
      <c r="J62" s="171"/>
      <c r="K62" s="171"/>
    </row>
    <row r="64" spans="2:11" x14ac:dyDescent="0.2">
      <c r="E64" s="106"/>
      <c r="F64" s="106"/>
      <c r="K64" s="107"/>
    </row>
    <row r="65" spans="1:11" x14ac:dyDescent="0.2">
      <c r="E65" s="106"/>
      <c r="F65" s="106"/>
      <c r="K65" s="107"/>
    </row>
    <row r="66" spans="1:11" x14ac:dyDescent="0.2">
      <c r="A66" s="163"/>
      <c r="B66" s="163"/>
      <c r="C66" s="163"/>
      <c r="F66" s="106"/>
    </row>
    <row r="67" spans="1:11" x14ac:dyDescent="0.2">
      <c r="A67" s="163"/>
      <c r="B67" s="163"/>
      <c r="C67" s="163"/>
      <c r="K67" s="108"/>
    </row>
    <row r="68" spans="1:11" x14ac:dyDescent="0.2">
      <c r="A68" s="163"/>
      <c r="B68" s="163"/>
      <c r="C68" s="163"/>
      <c r="K68" s="108"/>
    </row>
    <row r="69" spans="1:11" x14ac:dyDescent="0.2">
      <c r="A69" s="164"/>
      <c r="B69" s="163"/>
      <c r="C69" s="165"/>
      <c r="K69" s="108"/>
    </row>
    <row r="70" spans="1:11" x14ac:dyDescent="0.2">
      <c r="A70" s="164"/>
      <c r="B70" s="163"/>
      <c r="C70" s="165"/>
      <c r="D70" s="218"/>
    </row>
    <row r="71" spans="1:11" x14ac:dyDescent="0.2">
      <c r="A71" s="15"/>
      <c r="C71" s="15"/>
      <c r="D71" s="224"/>
    </row>
    <row r="72" spans="1:11" x14ac:dyDescent="0.2">
      <c r="A72" s="15"/>
      <c r="C72" s="15"/>
      <c r="D72" s="224"/>
    </row>
    <row r="73" spans="1:11" x14ac:dyDescent="0.2">
      <c r="A73" s="15"/>
      <c r="C73" s="15"/>
      <c r="D73" s="224"/>
    </row>
    <row r="74" spans="1:11" x14ac:dyDescent="0.2">
      <c r="A74" s="15"/>
      <c r="C74" s="15"/>
      <c r="D74" s="224"/>
    </row>
    <row r="78" spans="1:11" x14ac:dyDescent="0.2">
      <c r="B78" s="14"/>
    </row>
    <row r="79" spans="1:11" x14ac:dyDescent="0.2">
      <c r="B79" s="15"/>
    </row>
    <row r="80" spans="1:11" x14ac:dyDescent="0.2">
      <c r="B80" s="15"/>
    </row>
    <row r="81" spans="2:2" x14ac:dyDescent="0.2">
      <c r="B81" s="15"/>
    </row>
    <row r="82" spans="2:2" x14ac:dyDescent="0.2">
      <c r="B82" s="15"/>
    </row>
  </sheetData>
  <sheetProtection algorithmName="SHA-512" hashValue="ths6PWu/ID4WZdXZh4DBL61ICwdbmk1GxBPxweK15saGvLuMgR5Wnmn/XZsPUNvbIWVVmAS72eCc0vXh9B5u5w==" saltValue="GRlvtFA9TSFg2Q/NFWVe6A==" spinCount="100000" sheet="1" objects="1" scenarios="1" sort="0" autoFilter="0"/>
  <autoFilter ref="A4:M4" xr:uid="{00000000-0009-0000-0000-000004000000}"/>
  <conditionalFormatting sqref="C6:D46 F6:F46 G6:M47 A5:B46 C5:M5 E6:E47 A48:M48">
    <cfRule type="expression" dxfId="1" priority="6">
      <formula>MOD(ROW(),2)&lt;1</formula>
    </cfRule>
  </conditionalFormatting>
  <conditionalFormatting sqref="F47">
    <cfRule type="expression" dxfId="0" priority="4">
      <formula>MOD(ROW(),2)&lt;1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TOTAL REIMBURSEMENT</vt:lpstr>
      <vt:lpstr>SD-ISD Debt,Sinking,Recr</vt:lpstr>
      <vt:lpstr>ISD Operating</vt:lpstr>
      <vt:lpstr>SD Hold Harmless</vt:lpstr>
      <vt:lpstr>SD Out of Formula</vt:lpstr>
      <vt:lpstr>'ISD Operating'!_FilterDatabase</vt:lpstr>
      <vt:lpstr>'SD Out of Formula'!_FilterDatabase</vt:lpstr>
      <vt:lpstr>'SD-ISD Debt,Sinking,Recr'!_FilterDatabase</vt:lpstr>
      <vt:lpstr>'TOTAL REIMBURSEMENT'!Print_Titles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Yearling, Julia (TREASURY)</dc:creator>
  <cp:lastModifiedBy>Anker, Cole (TREASURY)</cp:lastModifiedBy>
  <cp:lastPrinted>2017-11-08T00:30:32Z</cp:lastPrinted>
  <dcterms:created xsi:type="dcterms:W3CDTF">2017-09-01T12:31:18Z</dcterms:created>
  <dcterms:modified xsi:type="dcterms:W3CDTF">2018-11-05T21:58:32Z</dcterms:modified>
</cp:coreProperties>
</file>