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mc:AlternateContent xmlns:mc="http://schemas.openxmlformats.org/markup-compatibility/2006">
    <mc:Choice Requires="x15">
      <x15ac:absPath xmlns:x15ac="http://schemas.microsoft.com/office/spreadsheetml/2010/11/ac" url="https://stateofmichigan-my.sharepoint.com/personal/simmonss4_michigan_gov/Documents/Documents/Michigan.gov/"/>
    </mc:Choice>
  </mc:AlternateContent>
  <xr:revisionPtr revIDLastSave="0" documentId="8_{0C274CD1-8F62-4DA6-B69D-0C9C766298C3}" xr6:coauthVersionLast="47" xr6:coauthVersionMax="47" xr10:uidLastSave="{00000000-0000-0000-0000-000000000000}"/>
  <workbookProtection workbookAlgorithmName="SHA-512" workbookHashValue="GWf0Ip3/MV8hwBpDSx9xbUkN0leRVSnUO5/YQh5Q1Agm2wUD9g+yw1VI/aUe2bQWfDT39iUPmilv9a4EugQS8A==" workbookSaltValue="qMNMtx57XWtHJP3XLL6OLA==" workbookSpinCount="100000" lockStructure="1"/>
  <bookViews>
    <workbookView xWindow="-110" yWindow="-110" windowWidth="19420" windowHeight="10420" tabRatio="865" firstSheet="11" activeTab="17" xr2:uid="{00000000-000D-0000-FFFF-FFFF00000000}"/>
  </bookViews>
  <sheets>
    <sheet name="Macros" sheetId="22" state="veryHidden" r:id="rId1"/>
    <sheet name="Medicaid Worksheet" sheetId="1" state="hidden" r:id="rId2"/>
    <sheet name="Medicaid CRCS" sheetId="2" state="hidden" r:id="rId3"/>
    <sheet name="FSR - Medicaid" sheetId="3" state="hidden" r:id="rId4"/>
    <sheet name="FSR - Healthy Michigan" sheetId="4" state="hidden" r:id="rId5"/>
    <sheet name="FSR - Health Homes BH" sheetId="6" state="hidden" r:id="rId6"/>
    <sheet name="FSR - Opioid Health Home BH" sheetId="23" state="hidden" r:id="rId7"/>
    <sheet name="FSR - MI Health Link" sheetId="5" state="hidden" r:id="rId8"/>
    <sheet name="Res Fund Bal" sheetId="10" state="hidden" r:id="rId9"/>
    <sheet name="Medicaid ISF Report" sheetId="11" state="hidden" r:id="rId10"/>
    <sheet name="Medicaid Shared Risk Calc" sheetId="12" state="hidden" r:id="rId11"/>
    <sheet name="FSR - All Non Medicaid" sheetId="14" r:id="rId12"/>
    <sheet name="FSR All Non Med - Supp" sheetId="25" r:id="rId13"/>
    <sheet name="All Non Med - DCW Supp" sheetId="26" r:id="rId14"/>
    <sheet name="GF CRCS" sheetId="15" r:id="rId15"/>
    <sheet name="GF Worksheet" sheetId="16" r:id="rId16"/>
    <sheet name="GF Special Fund Account - 226a" sheetId="21" r:id="rId17"/>
    <sheet name="Certification page" sheetId="17" r:id="rId18"/>
    <sheet name="Additional Narrative" sheetId="18" r:id="rId19"/>
  </sheets>
  <definedNames>
    <definedName name="_xlnm._FilterDatabase" localSheetId="18" hidden="1">'Additional Narrative'!$A$1:$E$9</definedName>
    <definedName name="_xlnm._FilterDatabase" localSheetId="11" hidden="1">'FSR - All Non Medicaid'!#REF!</definedName>
    <definedName name="_xlnm._FilterDatabase" localSheetId="12" hidden="1">'FSR All Non Med - Supp'!$D$8:$E$105</definedName>
    <definedName name="_xlnm.Print_Area" localSheetId="18">'Additional Narrative'!$A$1:$E$35</definedName>
    <definedName name="_xlnm.Print_Area" localSheetId="11">'FSR - All Non Medicaid'!$A$1:$G$462</definedName>
    <definedName name="_xlnm.Print_Area" localSheetId="4">'FSR - Healthy Michigan'!$A$1:$M$111</definedName>
    <definedName name="_xlnm.Print_Area" localSheetId="3">'FSR - Medicaid'!$A$1:$M$117</definedName>
    <definedName name="_xlnm.Print_Area" localSheetId="7">'FSR - MI Health Link'!$A$1:$M$95</definedName>
    <definedName name="_xlnm.Print_Area" localSheetId="12">'FSR All Non Med - Supp'!$A$1:$I$118</definedName>
    <definedName name="_xlnm.Print_Area" localSheetId="9">'Medicaid ISF Report'!$A$1:$J$43</definedName>
    <definedName name="_xlnm.Print_Area" localSheetId="10">'Medicaid Shared Risk Calc'!$A$1:$J$44</definedName>
    <definedName name="_xlnm.Print_Area">#REF!</definedName>
    <definedName name="_xlnm.Print_Titles" localSheetId="11">'FSR - All Non Medicaid'!$1:$6</definedName>
    <definedName name="_xlnm.Print_Titles" localSheetId="5">'FSR - Health Homes BH'!$1:$9</definedName>
    <definedName name="_xlnm.Print_Titles" localSheetId="6">'FSR - Opioid Health Home BH'!$1:$9</definedName>
    <definedName name="_xlnm.Print_Titles" localSheetId="12">'FSR All Non Med - Supp'!$1:$8</definedName>
    <definedName name="Z_C14ADB05_A93A_418D_987A_E90E4B59772D_.wvu.Cols" localSheetId="17" hidden="1">'Certification page'!$J:$K</definedName>
    <definedName name="Z_C14ADB05_A93A_418D_987A_E90E4B59772D_.wvu.FilterData" localSheetId="18" hidden="1">'Additional Narrative'!$A$1:$E$9</definedName>
    <definedName name="Z_C14ADB05_A93A_418D_987A_E90E4B59772D_.wvu.PrintArea" localSheetId="18" hidden="1">'Additional Narrative'!$A$1:$E$35</definedName>
    <definedName name="Z_C14ADB05_A93A_418D_987A_E90E4B59772D_.wvu.PrintArea" localSheetId="11" hidden="1">'FSR - All Non Medicaid'!$A$1:$E$462</definedName>
    <definedName name="Z_C14ADB05_A93A_418D_987A_E90E4B59772D_.wvu.PrintArea" localSheetId="4" hidden="1">'FSR - Healthy Michigan'!$A$1:$M$110</definedName>
    <definedName name="Z_C14ADB05_A93A_418D_987A_E90E4B59772D_.wvu.PrintArea" localSheetId="3" hidden="1">'FSR - Medicaid'!$A$1:$M$116</definedName>
    <definedName name="Z_C14ADB05_A93A_418D_987A_E90E4B59772D_.wvu.PrintArea" localSheetId="7" hidden="1">'FSR - MI Health Link'!$A$1:$M$95</definedName>
    <definedName name="Z_C14ADB05_A93A_418D_987A_E90E4B59772D_.wvu.PrintArea" localSheetId="9" hidden="1">'Medicaid ISF Report'!$A$1:$J$45</definedName>
    <definedName name="Z_C14ADB05_A93A_418D_987A_E90E4B59772D_.wvu.PrintArea" localSheetId="10" hidden="1">'Medicaid Shared Risk Calc'!$A$1:$J$44</definedName>
    <definedName name="Z_C14ADB05_A93A_418D_987A_E90E4B59772D_.wvu.PrintTitles" localSheetId="11" hidden="1">'FSR - All Non Medicaid'!$1:$6</definedName>
    <definedName name="Z_C14ADB05_A93A_418D_987A_E90E4B59772D_.wvu.PrintTitles" localSheetId="5" hidden="1">'FSR - Health Homes BH'!$1:$9</definedName>
    <definedName name="Z_C14ADB05_A93A_418D_987A_E90E4B59772D_.wvu.PrintTitles" localSheetId="6" hidden="1">'FSR - Opioid Health Home BH'!$1:$9</definedName>
    <definedName name="Z_C14ADB05_A93A_418D_987A_E90E4B59772D_.wvu.Rows" localSheetId="9" hidden="1">'Medicaid ISF Report'!$168:$168</definedName>
    <definedName name="Z_C14ADB05_A93A_418D_987A_E90E4B59772D_.wvu.Rows" localSheetId="8"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71" i="14" l="1"/>
  <c r="H15" i="15" s="1"/>
  <c r="C24" i="16" l="1"/>
  <c r="C12" i="16"/>
  <c r="I34" i="15"/>
  <c r="I33" i="15"/>
  <c r="I32" i="15"/>
  <c r="I31" i="15"/>
  <c r="I29" i="15"/>
  <c r="I28" i="15"/>
  <c r="I25" i="15"/>
  <c r="H14" i="15"/>
  <c r="I13" i="15"/>
  <c r="I12" i="15"/>
  <c r="C45" i="15"/>
  <c r="C44" i="15"/>
  <c r="C23" i="15"/>
  <c r="C20" i="15"/>
  <c r="C19" i="15"/>
  <c r="C17" i="15"/>
  <c r="C12" i="15"/>
  <c r="F356" i="14"/>
  <c r="F97" i="14"/>
  <c r="I33" i="21" l="1"/>
  <c r="J32" i="21"/>
  <c r="J31" i="21"/>
  <c r="J30" i="21"/>
  <c r="J29" i="21"/>
  <c r="J33" i="21" s="1"/>
  <c r="J25" i="21"/>
  <c r="I25" i="21"/>
  <c r="J24" i="21"/>
  <c r="J23" i="21"/>
  <c r="J22" i="21"/>
  <c r="J21" i="21"/>
  <c r="J13" i="21"/>
  <c r="J12" i="21"/>
  <c r="G442" i="14"/>
  <c r="F442" i="14"/>
  <c r="G441" i="14"/>
  <c r="G437" i="14"/>
  <c r="F437" i="14"/>
  <c r="G436" i="14"/>
  <c r="G435" i="14"/>
  <c r="G434" i="14"/>
  <c r="G432" i="14"/>
  <c r="F432" i="14"/>
  <c r="F438" i="14" s="1"/>
  <c r="G431" i="14"/>
  <c r="G430" i="14"/>
  <c r="G429" i="14"/>
  <c r="F424" i="14"/>
  <c r="F425" i="14" s="1"/>
  <c r="G425" i="14" s="1"/>
  <c r="G422" i="14"/>
  <c r="F422" i="14"/>
  <c r="F414" i="14"/>
  <c r="G414" i="14" s="1"/>
  <c r="G410" i="14"/>
  <c r="D370" i="14"/>
  <c r="G404" i="14"/>
  <c r="G402" i="14"/>
  <c r="G401" i="14"/>
  <c r="F401" i="14"/>
  <c r="F400" i="14"/>
  <c r="G400" i="14" s="1"/>
  <c r="F399" i="14"/>
  <c r="F398" i="14"/>
  <c r="G398" i="14" s="1"/>
  <c r="G397" i="14"/>
  <c r="F397" i="14"/>
  <c r="F396" i="14"/>
  <c r="G396" i="14" s="1"/>
  <c r="F394" i="14"/>
  <c r="G394" i="14" s="1"/>
  <c r="G393" i="14"/>
  <c r="F393" i="14"/>
  <c r="G388" i="14"/>
  <c r="F388" i="14"/>
  <c r="F387" i="14"/>
  <c r="G387" i="14" s="1"/>
  <c r="G377" i="14"/>
  <c r="G375" i="14"/>
  <c r="G373" i="14"/>
  <c r="G372" i="14"/>
  <c r="F371" i="14"/>
  <c r="G364" i="14"/>
  <c r="G363" i="14"/>
  <c r="G362" i="14"/>
  <c r="G360" i="14"/>
  <c r="G359" i="14"/>
  <c r="G358" i="14"/>
  <c r="G357" i="14"/>
  <c r="F365" i="14"/>
  <c r="F446" i="14" s="1"/>
  <c r="G355" i="14"/>
  <c r="G354" i="14"/>
  <c r="G330" i="14"/>
  <c r="F328" i="14"/>
  <c r="F326" i="14"/>
  <c r="F325" i="14"/>
  <c r="F319" i="14"/>
  <c r="G318" i="14"/>
  <c r="G317" i="14"/>
  <c r="G312" i="14"/>
  <c r="G311" i="14"/>
  <c r="G309" i="14"/>
  <c r="G308" i="14"/>
  <c r="G307" i="14"/>
  <c r="F301" i="14"/>
  <c r="F302" i="14"/>
  <c r="F299" i="14"/>
  <c r="F298" i="14"/>
  <c r="F292" i="14"/>
  <c r="G291" i="14"/>
  <c r="G290" i="14"/>
  <c r="G285" i="14"/>
  <c r="G283" i="14"/>
  <c r="G282" i="14"/>
  <c r="G281" i="14"/>
  <c r="F280" i="14"/>
  <c r="F286" i="14" s="1"/>
  <c r="G271" i="14"/>
  <c r="G272" i="14"/>
  <c r="F273" i="14"/>
  <c r="G275" i="14"/>
  <c r="F277" i="14"/>
  <c r="F266" i="14"/>
  <c r="G265" i="14"/>
  <c r="G264" i="14"/>
  <c r="F262" i="14"/>
  <c r="F267" i="14" s="1"/>
  <c r="G261" i="14"/>
  <c r="G260" i="14"/>
  <c r="F256" i="14"/>
  <c r="G255" i="14"/>
  <c r="G254" i="14"/>
  <c r="F252" i="14"/>
  <c r="G251" i="14"/>
  <c r="G250" i="14"/>
  <c r="G225" i="14"/>
  <c r="G224" i="14"/>
  <c r="G223" i="14"/>
  <c r="G222" i="14"/>
  <c r="F221" i="14"/>
  <c r="F214" i="14"/>
  <c r="G213" i="14"/>
  <c r="G212" i="14"/>
  <c r="G211" i="14"/>
  <c r="G210" i="14"/>
  <c r="F174" i="14"/>
  <c r="G173" i="14"/>
  <c r="G172" i="14"/>
  <c r="F170" i="14"/>
  <c r="G169" i="14"/>
  <c r="G168" i="14"/>
  <c r="G132" i="14"/>
  <c r="F131" i="14"/>
  <c r="F133" i="14" s="1"/>
  <c r="G130" i="14"/>
  <c r="G129" i="14"/>
  <c r="F127" i="14"/>
  <c r="G126" i="14"/>
  <c r="G125" i="14"/>
  <c r="G103" i="14"/>
  <c r="G102" i="14"/>
  <c r="F443" i="14" l="1"/>
  <c r="G443" i="14" s="1"/>
  <c r="G438" i="14"/>
  <c r="F405" i="14"/>
  <c r="G424" i="14"/>
  <c r="G399" i="14"/>
  <c r="F313" i="14"/>
  <c r="F314" i="14" s="1"/>
  <c r="F175" i="14"/>
  <c r="F257" i="14"/>
  <c r="F226" i="14"/>
  <c r="F227" i="14" s="1"/>
  <c r="F278" i="14"/>
  <c r="F134" i="14"/>
  <c r="F287" i="14" l="1"/>
  <c r="F87" i="14" l="1"/>
  <c r="F96" i="14"/>
  <c r="F93" i="14"/>
  <c r="F92" i="14"/>
  <c r="E97" i="14"/>
  <c r="D74" i="14"/>
  <c r="E74" i="14"/>
  <c r="E367" i="14" s="1"/>
  <c r="G100" i="14"/>
  <c r="G99" i="14"/>
  <c r="F98" i="14"/>
  <c r="F95" i="14"/>
  <c r="F94" i="14"/>
  <c r="G94" i="14" s="1"/>
  <c r="F89" i="14"/>
  <c r="G89" i="14" s="1"/>
  <c r="G71" i="14"/>
  <c r="G70" i="14"/>
  <c r="F67" i="14"/>
  <c r="G65" i="14"/>
  <c r="G64" i="14"/>
  <c r="C16" i="15" s="1"/>
  <c r="G63" i="14"/>
  <c r="F62" i="14"/>
  <c r="G59" i="14"/>
  <c r="E9" i="18"/>
  <c r="E8" i="18"/>
  <c r="E7" i="18"/>
  <c r="E8" i="17"/>
  <c r="E7" i="17"/>
  <c r="E6" i="17"/>
  <c r="H103" i="25"/>
  <c r="H102" i="25"/>
  <c r="H100" i="25"/>
  <c r="H99" i="25"/>
  <c r="H98" i="25"/>
  <c r="H97" i="25"/>
  <c r="H96" i="25"/>
  <c r="H95" i="25"/>
  <c r="H94" i="25"/>
  <c r="H93" i="25"/>
  <c r="H92" i="25"/>
  <c r="H91" i="25"/>
  <c r="H90" i="25"/>
  <c r="H89" i="25"/>
  <c r="H88" i="25"/>
  <c r="H86" i="25"/>
  <c r="H87" i="25" s="1"/>
  <c r="H84" i="25"/>
  <c r="H85" i="25" s="1"/>
  <c r="H82" i="25"/>
  <c r="H83" i="25" s="1"/>
  <c r="H80" i="25"/>
  <c r="H81" i="25" s="1"/>
  <c r="H78" i="25"/>
  <c r="H79" i="25" s="1"/>
  <c r="H76" i="25"/>
  <c r="H77" i="25" s="1"/>
  <c r="H74" i="25"/>
  <c r="H75" i="25" s="1"/>
  <c r="H72" i="25"/>
  <c r="H73" i="25" s="1"/>
  <c r="H70" i="25"/>
  <c r="H69" i="25"/>
  <c r="H68" i="25"/>
  <c r="H67" i="25"/>
  <c r="H71" i="25" s="1"/>
  <c r="H65" i="25"/>
  <c r="H66" i="25" s="1"/>
  <c r="H63" i="25"/>
  <c r="H62" i="25"/>
  <c r="H61" i="25"/>
  <c r="H60" i="25"/>
  <c r="H58" i="25"/>
  <c r="H57" i="25"/>
  <c r="H55" i="25"/>
  <c r="H54" i="25"/>
  <c r="H53" i="25"/>
  <c r="H52" i="25"/>
  <c r="H51" i="25"/>
  <c r="H50" i="25"/>
  <c r="H49" i="25"/>
  <c r="H48" i="25"/>
  <c r="H47" i="25"/>
  <c r="H46" i="25"/>
  <c r="H45" i="25"/>
  <c r="H44" i="25"/>
  <c r="H43" i="25"/>
  <c r="H42" i="25"/>
  <c r="H41" i="25"/>
  <c r="H40" i="25"/>
  <c r="H39" i="25"/>
  <c r="H38" i="25"/>
  <c r="H37" i="25"/>
  <c r="H36" i="25"/>
  <c r="H35" i="25"/>
  <c r="H34" i="25"/>
  <c r="H33" i="25"/>
  <c r="H32" i="25"/>
  <c r="H31" i="25"/>
  <c r="H30" i="25"/>
  <c r="H29" i="25"/>
  <c r="H28" i="25"/>
  <c r="H27" i="25"/>
  <c r="H26" i="25"/>
  <c r="H25" i="25"/>
  <c r="H24" i="25"/>
  <c r="H23" i="25"/>
  <c r="H22" i="25"/>
  <c r="H21" i="25"/>
  <c r="H20" i="25"/>
  <c r="H19" i="25"/>
  <c r="H18" i="25"/>
  <c r="H17" i="25"/>
  <c r="H16" i="25"/>
  <c r="H15" i="25"/>
  <c r="H14" i="25"/>
  <c r="H13" i="25"/>
  <c r="H12" i="25"/>
  <c r="H11" i="25"/>
  <c r="H10" i="25"/>
  <c r="H9" i="25"/>
  <c r="C3" i="25"/>
  <c r="G3" i="25"/>
  <c r="F4" i="25"/>
  <c r="F5" i="25"/>
  <c r="F56" i="25"/>
  <c r="F105" i="25" s="1"/>
  <c r="G56" i="25"/>
  <c r="F59" i="25"/>
  <c r="G59" i="25"/>
  <c r="F64" i="25"/>
  <c r="G64" i="25"/>
  <c r="F66" i="25"/>
  <c r="G66" i="25"/>
  <c r="F71" i="25"/>
  <c r="G71" i="25"/>
  <c r="F73" i="25"/>
  <c r="G73" i="25"/>
  <c r="F75" i="25"/>
  <c r="G75" i="25"/>
  <c r="F77" i="25"/>
  <c r="G77" i="25"/>
  <c r="F79" i="25"/>
  <c r="G79" i="25"/>
  <c r="F81" i="25"/>
  <c r="G81" i="25"/>
  <c r="F83" i="25"/>
  <c r="G83" i="25"/>
  <c r="F85" i="25"/>
  <c r="G85" i="25"/>
  <c r="F87" i="25"/>
  <c r="G87" i="25"/>
  <c r="F101" i="25"/>
  <c r="G101" i="25"/>
  <c r="F104" i="25"/>
  <c r="G104" i="25"/>
  <c r="G74" i="14" l="1"/>
  <c r="G77" i="14" s="1"/>
  <c r="F68" i="14"/>
  <c r="H64" i="25"/>
  <c r="G105" i="25"/>
  <c r="H101" i="25"/>
  <c r="H56" i="25"/>
  <c r="H59" i="25"/>
  <c r="H104" i="25"/>
  <c r="G367" i="14" l="1"/>
  <c r="C22" i="15" s="1"/>
  <c r="H105" i="25"/>
  <c r="D46" i="1"/>
  <c r="D35" i="11"/>
  <c r="H13" i="12"/>
  <c r="D39" i="1"/>
  <c r="K18" i="1"/>
  <c r="K17" i="1"/>
  <c r="K16" i="1"/>
  <c r="K15" i="1"/>
  <c r="K14" i="1"/>
  <c r="E204" i="14"/>
  <c r="E203" i="14"/>
  <c r="E201" i="14"/>
  <c r="E200" i="14"/>
  <c r="E199" i="14"/>
  <c r="E198" i="14"/>
  <c r="E197" i="14"/>
  <c r="E196" i="14"/>
  <c r="E195" i="14"/>
  <c r="E194" i="14"/>
  <c r="E191" i="14"/>
  <c r="E190" i="14"/>
  <c r="E188" i="14"/>
  <c r="E187" i="14"/>
  <c r="E186" i="14"/>
  <c r="E185" i="14"/>
  <c r="E184" i="14"/>
  <c r="E183" i="14"/>
  <c r="E182" i="14"/>
  <c r="E181" i="14"/>
  <c r="K13" i="1" l="1"/>
  <c r="E15" i="1"/>
  <c r="D15" i="1"/>
  <c r="F15" i="1"/>
  <c r="G15" i="1"/>
  <c r="H15" i="1"/>
  <c r="D16" i="1" l="1"/>
  <c r="H16" i="1"/>
  <c r="E16" i="1"/>
  <c r="E20" i="26"/>
  <c r="F19" i="26"/>
  <c r="F18" i="26"/>
  <c r="F78" i="4"/>
  <c r="G78" i="4"/>
  <c r="H78" i="4"/>
  <c r="I78" i="4"/>
  <c r="J78" i="4"/>
  <c r="K78" i="4"/>
  <c r="L78" i="4"/>
  <c r="M78" i="4"/>
  <c r="E78" i="4"/>
  <c r="G14" i="4"/>
  <c r="H14" i="4"/>
  <c r="I14" i="4"/>
  <c r="J14" i="4"/>
  <c r="K14" i="4"/>
  <c r="L14" i="4"/>
  <c r="F14" i="4"/>
  <c r="F81" i="3"/>
  <c r="G81" i="3"/>
  <c r="H81" i="3"/>
  <c r="I81" i="3"/>
  <c r="J81" i="3"/>
  <c r="K81" i="3"/>
  <c r="L81" i="3"/>
  <c r="M81" i="3"/>
  <c r="E81" i="3"/>
  <c r="G14" i="3"/>
  <c r="H14" i="3"/>
  <c r="I14" i="3"/>
  <c r="J14" i="3"/>
  <c r="K14" i="3"/>
  <c r="L14" i="3"/>
  <c r="F14" i="3"/>
  <c r="F16" i="1"/>
  <c r="G16" i="1"/>
  <c r="H35" i="1"/>
  <c r="G35" i="1"/>
  <c r="F35" i="1"/>
  <c r="E35" i="1"/>
  <c r="D35" i="1"/>
  <c r="I34" i="1"/>
  <c r="I33" i="1"/>
  <c r="I32" i="1"/>
  <c r="I16" i="1"/>
  <c r="J14" i="1"/>
  <c r="E14" i="3" l="1"/>
  <c r="I35" i="1"/>
  <c r="D38" i="1" s="1"/>
  <c r="F20" i="26"/>
  <c r="E217" i="14" s="1"/>
  <c r="E14" i="4"/>
  <c r="J15" i="1"/>
  <c r="F79" i="4"/>
  <c r="G79" i="4"/>
  <c r="H79" i="4"/>
  <c r="I79" i="4"/>
  <c r="J79" i="4"/>
  <c r="K79" i="4"/>
  <c r="L79" i="4"/>
  <c r="M79" i="4"/>
  <c r="E79" i="4"/>
  <c r="F16" i="26" l="1"/>
  <c r="F15" i="26"/>
  <c r="E17" i="26"/>
  <c r="F13" i="26"/>
  <c r="E25" i="26" s="1"/>
  <c r="F12" i="26"/>
  <c r="E14" i="26"/>
  <c r="E21" i="26" l="1"/>
  <c r="F17" i="26"/>
  <c r="E216" i="14" s="1"/>
  <c r="D5" i="26"/>
  <c r="D4" i="26"/>
  <c r="E3" i="26"/>
  <c r="C3" i="26"/>
  <c r="F14" i="26" l="1"/>
  <c r="M111" i="4"/>
  <c r="L111" i="4"/>
  <c r="K111" i="4"/>
  <c r="J111" i="4"/>
  <c r="I111" i="4"/>
  <c r="H111" i="4"/>
  <c r="G111" i="4"/>
  <c r="F111" i="4"/>
  <c r="E111" i="4"/>
  <c r="L47" i="4"/>
  <c r="K47" i="4"/>
  <c r="J47" i="4"/>
  <c r="I47" i="4"/>
  <c r="H47" i="4"/>
  <c r="G47" i="4"/>
  <c r="F47" i="4"/>
  <c r="M117" i="3"/>
  <c r="L117" i="3"/>
  <c r="K117" i="3"/>
  <c r="J117" i="3"/>
  <c r="I117" i="3"/>
  <c r="H117" i="3"/>
  <c r="G117" i="3"/>
  <c r="F117" i="3"/>
  <c r="E117" i="3"/>
  <c r="L50" i="3"/>
  <c r="K50" i="3"/>
  <c r="J50" i="3"/>
  <c r="I50" i="3"/>
  <c r="H50" i="3"/>
  <c r="G50" i="3"/>
  <c r="F50" i="3"/>
  <c r="E50" i="3"/>
  <c r="F21" i="26" l="1"/>
  <c r="E215" i="14"/>
  <c r="F93" i="4" l="1"/>
  <c r="G93" i="4"/>
  <c r="H93" i="4"/>
  <c r="I93" i="4"/>
  <c r="J93" i="4"/>
  <c r="K93" i="4"/>
  <c r="L93" i="4"/>
  <c r="M93" i="4"/>
  <c r="E93" i="4"/>
  <c r="M28" i="4"/>
  <c r="M29" i="4" s="1"/>
  <c r="F29" i="4"/>
  <c r="G29" i="4"/>
  <c r="H29" i="4"/>
  <c r="I29" i="4"/>
  <c r="J29" i="4"/>
  <c r="K29" i="4"/>
  <c r="L29" i="4"/>
  <c r="E29" i="4"/>
  <c r="F15" i="4"/>
  <c r="G15" i="4"/>
  <c r="H15" i="4"/>
  <c r="I15" i="4"/>
  <c r="J15" i="4"/>
  <c r="K15" i="4"/>
  <c r="L15" i="4"/>
  <c r="M29" i="3"/>
  <c r="E38" i="1" s="1"/>
  <c r="E39" i="1" s="1"/>
  <c r="F30" i="3"/>
  <c r="G30" i="3"/>
  <c r="H30" i="3"/>
  <c r="I30" i="3"/>
  <c r="J30" i="3"/>
  <c r="K30" i="3"/>
  <c r="L30" i="3"/>
  <c r="E30" i="3"/>
  <c r="M14" i="3" l="1"/>
  <c r="M97" i="3"/>
  <c r="L97" i="3"/>
  <c r="K97" i="3"/>
  <c r="J97" i="3"/>
  <c r="I97" i="3"/>
  <c r="H97" i="3"/>
  <c r="G97" i="3"/>
  <c r="F97" i="3"/>
  <c r="E97" i="3"/>
  <c r="M82" i="3"/>
  <c r="L82" i="3"/>
  <c r="K82" i="3"/>
  <c r="J82" i="3"/>
  <c r="I82" i="3"/>
  <c r="H82" i="3"/>
  <c r="G82" i="3"/>
  <c r="F82" i="3"/>
  <c r="E82" i="3"/>
  <c r="L15" i="3"/>
  <c r="K15" i="3"/>
  <c r="J15" i="3"/>
  <c r="I15" i="3"/>
  <c r="H15" i="3"/>
  <c r="G15" i="3"/>
  <c r="F15" i="3"/>
  <c r="M50" i="3" l="1"/>
  <c r="M20" i="4" l="1"/>
  <c r="M19" i="3"/>
  <c r="M20" i="3"/>
  <c r="G38" i="1" l="1"/>
  <c r="G39" i="1" s="1"/>
  <c r="F38" i="1"/>
  <c r="F39" i="1" s="1"/>
  <c r="D47" i="2" l="1"/>
  <c r="D74" i="2"/>
  <c r="F85" i="4"/>
  <c r="G85" i="4"/>
  <c r="H85" i="4"/>
  <c r="I85" i="4"/>
  <c r="J85" i="4"/>
  <c r="K85" i="4"/>
  <c r="L85" i="4"/>
  <c r="M85" i="4"/>
  <c r="E85" i="4"/>
  <c r="F88" i="3"/>
  <c r="G88" i="3"/>
  <c r="H88" i="3"/>
  <c r="I88" i="3"/>
  <c r="J88" i="3"/>
  <c r="K88" i="3"/>
  <c r="L88" i="3"/>
  <c r="M88" i="3"/>
  <c r="E88" i="3"/>
  <c r="F21" i="4"/>
  <c r="G21" i="4"/>
  <c r="H21" i="4"/>
  <c r="I21" i="4"/>
  <c r="J21" i="4"/>
  <c r="K21" i="4"/>
  <c r="L21" i="4"/>
  <c r="F21" i="3" l="1"/>
  <c r="G21" i="3"/>
  <c r="H21" i="3"/>
  <c r="I21" i="3"/>
  <c r="J21" i="3"/>
  <c r="K21" i="3"/>
  <c r="L21" i="3"/>
  <c r="D21" i="2"/>
  <c r="E92" i="14" l="1"/>
  <c r="G92" i="14" s="1"/>
  <c r="F20" i="1" l="1"/>
  <c r="G20" i="1"/>
  <c r="G21" i="1" s="1"/>
  <c r="F21" i="1" l="1"/>
  <c r="I31" i="12"/>
  <c r="H36" i="12"/>
  <c r="E413" i="14" l="1"/>
  <c r="I34" i="12" s="1"/>
  <c r="J34" i="12" s="1"/>
  <c r="E411" i="14"/>
  <c r="I32" i="12" s="1"/>
  <c r="L24" i="23" l="1"/>
  <c r="K24" i="23"/>
  <c r="J24" i="23"/>
  <c r="I24" i="23"/>
  <c r="H24" i="23"/>
  <c r="G24" i="23"/>
  <c r="F24" i="23"/>
  <c r="F24" i="6"/>
  <c r="F28" i="6" s="1"/>
  <c r="G24" i="6"/>
  <c r="G28" i="6" s="1"/>
  <c r="H24" i="6"/>
  <c r="H28" i="6" s="1"/>
  <c r="I24" i="6"/>
  <c r="I28" i="6" s="1"/>
  <c r="J24" i="6"/>
  <c r="J28" i="6" s="1"/>
  <c r="K24" i="6"/>
  <c r="K28" i="6" s="1"/>
  <c r="L24" i="6"/>
  <c r="L28" i="6" s="1"/>
  <c r="I13" i="10"/>
  <c r="I14" i="10"/>
  <c r="I15" i="10"/>
  <c r="I16" i="10"/>
  <c r="I17" i="10"/>
  <c r="I18" i="10"/>
  <c r="I19" i="10"/>
  <c r="I20" i="10"/>
  <c r="I12" i="10"/>
  <c r="E36" i="5"/>
  <c r="E29" i="5"/>
  <c r="E27" i="23"/>
  <c r="E22" i="23"/>
  <c r="E24" i="23" s="1"/>
  <c r="E27" i="6"/>
  <c r="E22" i="6"/>
  <c r="E24" i="6" s="1"/>
  <c r="E44" i="4"/>
  <c r="E37" i="4"/>
  <c r="E47" i="3"/>
  <c r="M47" i="3" s="1"/>
  <c r="E40" i="3"/>
  <c r="G21" i="10"/>
  <c r="E21" i="10"/>
  <c r="E54" i="14" l="1"/>
  <c r="E53" i="14"/>
  <c r="I21" i="10"/>
  <c r="M27" i="4" l="1"/>
  <c r="M39" i="3" l="1"/>
  <c r="M36" i="4"/>
  <c r="M28" i="5" l="1"/>
  <c r="M27" i="5"/>
  <c r="M26" i="5"/>
  <c r="M40" i="3"/>
  <c r="E83" i="14" l="1"/>
  <c r="E95" i="14"/>
  <c r="G95" i="14" l="1"/>
  <c r="E349" i="14"/>
  <c r="E342" i="14"/>
  <c r="E338" i="14"/>
  <c r="E343" i="14" l="1"/>
  <c r="E350" i="14" s="1"/>
  <c r="E384" i="14"/>
  <c r="E387" i="14"/>
  <c r="E401" i="14"/>
  <c r="E400" i="14"/>
  <c r="E399" i="14"/>
  <c r="E398" i="14"/>
  <c r="E397" i="14"/>
  <c r="E396" i="14"/>
  <c r="E256" i="14"/>
  <c r="G256" i="14" s="1"/>
  <c r="E252" i="14"/>
  <c r="G252" i="14" s="1"/>
  <c r="E257" i="14" l="1"/>
  <c r="G257" i="14" s="1"/>
  <c r="M22" i="23"/>
  <c r="L28" i="23" l="1"/>
  <c r="K28" i="23"/>
  <c r="J28" i="23"/>
  <c r="I28" i="23"/>
  <c r="H28" i="23"/>
  <c r="G28" i="23"/>
  <c r="F28" i="23"/>
  <c r="E28" i="23"/>
  <c r="M26" i="23"/>
  <c r="M25" i="23"/>
  <c r="M23" i="23"/>
  <c r="M24" i="23" s="1"/>
  <c r="L19" i="23"/>
  <c r="K19" i="23"/>
  <c r="J19" i="23"/>
  <c r="I19" i="23"/>
  <c r="H19" i="23"/>
  <c r="G19" i="23"/>
  <c r="F19" i="23"/>
  <c r="E19" i="23"/>
  <c r="M18" i="23"/>
  <c r="M17" i="23"/>
  <c r="M16" i="23"/>
  <c r="L14" i="23"/>
  <c r="L20" i="23" s="1"/>
  <c r="L29" i="23" s="1"/>
  <c r="K14" i="23"/>
  <c r="J14" i="23"/>
  <c r="I14" i="23"/>
  <c r="H14" i="23"/>
  <c r="H20" i="23" s="1"/>
  <c r="H29" i="23" s="1"/>
  <c r="G14" i="23"/>
  <c r="F14" i="23"/>
  <c r="E13" i="23"/>
  <c r="M13" i="23" s="1"/>
  <c r="M12" i="23"/>
  <c r="L8" i="23"/>
  <c r="K8" i="23"/>
  <c r="J8" i="23"/>
  <c r="I8" i="23"/>
  <c r="H8" i="23"/>
  <c r="G8" i="23"/>
  <c r="F8" i="23"/>
  <c r="E8" i="23"/>
  <c r="M19" i="23" l="1"/>
  <c r="M14" i="23"/>
  <c r="E24" i="14"/>
  <c r="I20" i="23"/>
  <c r="I29" i="23" s="1"/>
  <c r="F20" i="23"/>
  <c r="F29" i="23" s="1"/>
  <c r="J20" i="23"/>
  <c r="J29" i="23" s="1"/>
  <c r="G20" i="23"/>
  <c r="G29" i="23" s="1"/>
  <c r="K20" i="23"/>
  <c r="K29" i="23" s="1"/>
  <c r="M20" i="23"/>
  <c r="E25" i="14" s="1"/>
  <c r="E23" i="14"/>
  <c r="E14" i="23"/>
  <c r="E20" i="23" s="1"/>
  <c r="E29" i="23" s="1"/>
  <c r="M27" i="23"/>
  <c r="M28" i="23" s="1"/>
  <c r="M29" i="23" l="1"/>
  <c r="E27" i="14" s="1"/>
  <c r="E26" i="14"/>
  <c r="J23" i="1" l="1"/>
  <c r="G13" i="12" s="1"/>
  <c r="E394" i="14" l="1"/>
  <c r="M29" i="5" l="1"/>
  <c r="M37" i="4"/>
  <c r="M22" i="6"/>
  <c r="E52" i="14"/>
  <c r="E51" i="14"/>
  <c r="D24" i="2" l="1"/>
  <c r="E55" i="14"/>
  <c r="M27" i="6"/>
  <c r="E28" i="6"/>
  <c r="F14" i="16"/>
  <c r="E14" i="16"/>
  <c r="H20" i="1" l="1"/>
  <c r="J13" i="1" l="1"/>
  <c r="J16" i="1" s="1"/>
  <c r="E277" i="14" l="1"/>
  <c r="G277" i="14" s="1"/>
  <c r="E237" i="14"/>
  <c r="M40" i="4" l="1"/>
  <c r="M35" i="4"/>
  <c r="M34" i="4"/>
  <c r="C18" i="16" l="1"/>
  <c r="E35" i="3"/>
  <c r="E7" i="21" l="1"/>
  <c r="G13" i="16" l="1"/>
  <c r="M37" i="3"/>
  <c r="M38" i="3"/>
  <c r="C14" i="16" l="1"/>
  <c r="H13" i="16"/>
  <c r="E33" i="4"/>
  <c r="M33" i="4" s="1"/>
  <c r="M35" i="3" l="1"/>
  <c r="M41" i="3" l="1"/>
  <c r="M109" i="3" l="1"/>
  <c r="E292" i="14" l="1"/>
  <c r="G292" i="14" s="1"/>
  <c r="H73" i="1" l="1"/>
  <c r="E18" i="4" s="1"/>
  <c r="E21" i="4" s="1"/>
  <c r="H72" i="1"/>
  <c r="H71" i="1"/>
  <c r="E18" i="3" s="1"/>
  <c r="E21" i="3" s="1"/>
  <c r="H70" i="1"/>
  <c r="G25" i="21" l="1"/>
  <c r="H23" i="21"/>
  <c r="H22" i="21"/>
  <c r="H21" i="21"/>
  <c r="E131" i="14" l="1"/>
  <c r="G131" i="14" s="1"/>
  <c r="E302" i="14"/>
  <c r="G302" i="14" s="1"/>
  <c r="E16" i="11" l="1"/>
  <c r="I16" i="11"/>
  <c r="E42" i="4" s="1"/>
  <c r="D16" i="11"/>
  <c r="C6" i="17" l="1"/>
  <c r="E9" i="21"/>
  <c r="E8" i="21"/>
  <c r="E6" i="21"/>
  <c r="E388" i="14" l="1"/>
  <c r="E87" i="14"/>
  <c r="G87" i="14" l="1"/>
  <c r="J17" i="1"/>
  <c r="J18" i="1"/>
  <c r="J19" i="1"/>
  <c r="H33" i="21" l="1"/>
  <c r="E356" i="14" s="1"/>
  <c r="F25" i="21"/>
  <c r="E25" i="21"/>
  <c r="H24" i="21"/>
  <c r="H25" i="21" s="1"/>
  <c r="E365" i="14" l="1"/>
  <c r="G365" i="14" s="1"/>
  <c r="G356" i="14"/>
  <c r="E386" i="14"/>
  <c r="M13" i="5"/>
  <c r="D8" i="2"/>
  <c r="D7" i="2"/>
  <c r="D6" i="2"/>
  <c r="D5" i="2"/>
  <c r="M28" i="3" l="1"/>
  <c r="E96" i="14" l="1"/>
  <c r="E93" i="14"/>
  <c r="E98" i="14"/>
  <c r="G93" i="14" l="1"/>
  <c r="G96" i="14"/>
  <c r="G98" i="14"/>
  <c r="G97" i="14"/>
  <c r="E218" i="14"/>
  <c r="E37" i="5" l="1"/>
  <c r="E328" i="14"/>
  <c r="G328" i="14" s="1"/>
  <c r="E324" i="14"/>
  <c r="E280" i="14"/>
  <c r="G280" i="14" s="1"/>
  <c r="E25" i="5"/>
  <c r="M25" i="5" s="1"/>
  <c r="E297" i="14"/>
  <c r="E301" i="14"/>
  <c r="G301" i="14" s="1"/>
  <c r="E84" i="14" l="1"/>
  <c r="E85" i="14"/>
  <c r="M33" i="5" l="1"/>
  <c r="M37" i="5"/>
  <c r="M32" i="5"/>
  <c r="M30" i="5"/>
  <c r="M74" i="5"/>
  <c r="E74" i="5"/>
  <c r="F74" i="5"/>
  <c r="G74" i="5"/>
  <c r="H74" i="5"/>
  <c r="I74" i="5"/>
  <c r="J74" i="5"/>
  <c r="K74" i="5"/>
  <c r="L74" i="5"/>
  <c r="M44"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18"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3" i="14"/>
  <c r="G273" i="14" s="1"/>
  <c r="E286" i="14" l="1"/>
  <c r="G286" i="14" s="1"/>
  <c r="E278" i="14"/>
  <c r="G278" i="14" s="1"/>
  <c r="E287" i="14" l="1"/>
  <c r="G287" i="14" s="1"/>
  <c r="M17" i="5"/>
  <c r="M21" i="5"/>
  <c r="E8" i="5" l="1"/>
  <c r="E8" i="4"/>
  <c r="E8" i="6"/>
  <c r="M18" i="4"/>
  <c r="M21" i="4" s="1"/>
  <c r="M19" i="4"/>
  <c r="G18" i="11" s="1"/>
  <c r="D74" i="1" l="1"/>
  <c r="G74" i="1"/>
  <c r="E36" i="3" l="1"/>
  <c r="E33" i="3"/>
  <c r="D40" i="2" l="1"/>
  <c r="M36"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5" i="14" s="1"/>
  <c r="M15" i="5"/>
  <c r="L19" i="5"/>
  <c r="L23" i="5" s="1"/>
  <c r="L39" i="5" s="1"/>
  <c r="J19" i="5"/>
  <c r="J23" i="5" s="1"/>
  <c r="J39" i="5" s="1"/>
  <c r="E15" i="5"/>
  <c r="E19" i="5" s="1"/>
  <c r="E23" i="5" s="1"/>
  <c r="F18" i="5"/>
  <c r="F19" i="5" s="1"/>
  <c r="F23" i="5" s="1"/>
  <c r="F39" i="5" s="1"/>
  <c r="M31" i="5"/>
  <c r="M38" i="5" l="1"/>
  <c r="M19" i="5"/>
  <c r="E39" i="5"/>
  <c r="E47" i="14" l="1"/>
  <c r="M23" i="5"/>
  <c r="E44" i="14"/>
  <c r="E46" i="14" l="1"/>
  <c r="G8" i="6" l="1"/>
  <c r="H8" i="6"/>
  <c r="I8" i="6"/>
  <c r="J8" i="6"/>
  <c r="K8" i="6"/>
  <c r="L8" i="6"/>
  <c r="F8" i="6"/>
  <c r="F72" i="4"/>
  <c r="G72" i="4"/>
  <c r="H72" i="4"/>
  <c r="I72" i="4"/>
  <c r="J72" i="4"/>
  <c r="K72" i="4"/>
  <c r="L72" i="4"/>
  <c r="M72" i="4"/>
  <c r="E72" i="4"/>
  <c r="H8" i="4"/>
  <c r="I8" i="4"/>
  <c r="J8" i="4"/>
  <c r="K8" i="4"/>
  <c r="L8" i="4"/>
  <c r="G8" i="4"/>
  <c r="F8" i="4"/>
  <c r="E233" i="14" l="1"/>
  <c r="E127" i="14"/>
  <c r="G127" i="14" s="1"/>
  <c r="E133" i="14"/>
  <c r="G133" i="14" s="1"/>
  <c r="E134" i="14" l="1"/>
  <c r="G134" i="14" s="1"/>
  <c r="D7" i="3" l="1"/>
  <c r="D7" i="23" s="1"/>
  <c r="D6" i="3"/>
  <c r="D6" i="23" s="1"/>
  <c r="D5" i="3"/>
  <c r="D5" i="23" s="1"/>
  <c r="C4" i="3"/>
  <c r="C4" i="23" s="1"/>
  <c r="D4" i="10" l="1"/>
  <c r="C4" i="6"/>
  <c r="D7" i="5"/>
  <c r="D63" i="5" s="1"/>
  <c r="D7" i="10"/>
  <c r="D6" i="5"/>
  <c r="D62" i="5" s="1"/>
  <c r="D6" i="10"/>
  <c r="D5" i="5"/>
  <c r="D61" i="5" s="1"/>
  <c r="D5" i="10"/>
  <c r="C4" i="5"/>
  <c r="C60" i="5" s="1"/>
  <c r="E419" i="14" l="1"/>
  <c r="E381" i="14"/>
  <c r="E294" i="14"/>
  <c r="E321" i="14"/>
  <c r="D7" i="6" l="1"/>
  <c r="D6" i="6"/>
  <c r="D5" i="6"/>
  <c r="F7" i="11"/>
  <c r="F6" i="11"/>
  <c r="F5" i="11"/>
  <c r="F4" i="11"/>
  <c r="D7" i="4"/>
  <c r="D6" i="4"/>
  <c r="D5" i="4"/>
  <c r="D69" i="4" s="1"/>
  <c r="C4" i="4"/>
  <c r="F7" i="12"/>
  <c r="F6" i="12"/>
  <c r="F5" i="12"/>
  <c r="F4" i="12"/>
  <c r="I20" i="1"/>
  <c r="I21" i="1" l="1"/>
  <c r="M115" i="3" l="1"/>
  <c r="L109" i="3"/>
  <c r="L115" i="3" s="1"/>
  <c r="K109" i="3"/>
  <c r="K115" i="3" s="1"/>
  <c r="J109" i="3"/>
  <c r="J115" i="3" s="1"/>
  <c r="I109" i="3"/>
  <c r="I115" i="3" s="1"/>
  <c r="H109" i="3"/>
  <c r="H115" i="3" s="1"/>
  <c r="G109" i="3"/>
  <c r="G115" i="3" s="1"/>
  <c r="F109" i="3"/>
  <c r="F115" i="3" s="1"/>
  <c r="E109" i="3"/>
  <c r="E115" i="3" s="1"/>
  <c r="D74" i="3"/>
  <c r="D73" i="3"/>
  <c r="D72" i="3"/>
  <c r="C71" i="3"/>
  <c r="M46" i="3"/>
  <c r="M44" i="3"/>
  <c r="M43" i="3"/>
  <c r="D57" i="2" s="1"/>
  <c r="L42" i="3"/>
  <c r="L48" i="3" s="1"/>
  <c r="K42" i="3"/>
  <c r="K48" i="3" s="1"/>
  <c r="J42" i="3"/>
  <c r="J48" i="3" s="1"/>
  <c r="I42" i="3"/>
  <c r="I48" i="3" s="1"/>
  <c r="H42" i="3"/>
  <c r="H48" i="3" s="1"/>
  <c r="G42" i="3"/>
  <c r="G48" i="3" s="1"/>
  <c r="F42" i="3"/>
  <c r="F48" i="3" s="1"/>
  <c r="M33" i="3"/>
  <c r="M27" i="3"/>
  <c r="D35" i="2" s="1"/>
  <c r="M26" i="3"/>
  <c r="M25" i="3"/>
  <c r="M24" i="3"/>
  <c r="G17" i="11"/>
  <c r="G16" i="11" s="1"/>
  <c r="M18" i="3"/>
  <c r="M17" i="3"/>
  <c r="M16" i="3"/>
  <c r="D17" i="2" s="1"/>
  <c r="L22" i="3"/>
  <c r="K22" i="3"/>
  <c r="K31" i="3" s="1"/>
  <c r="I22" i="3"/>
  <c r="I31" i="3" s="1"/>
  <c r="H22" i="3"/>
  <c r="G22" i="3"/>
  <c r="G31" i="3" s="1"/>
  <c r="E13" i="3"/>
  <c r="F74" i="1"/>
  <c r="E74" i="1"/>
  <c r="E20" i="1"/>
  <c r="D20" i="1"/>
  <c r="K49" i="3" l="1"/>
  <c r="I49" i="3"/>
  <c r="G49" i="3"/>
  <c r="M30" i="3"/>
  <c r="D31" i="2"/>
  <c r="M21" i="3"/>
  <c r="F17" i="11"/>
  <c r="D33" i="2"/>
  <c r="F89" i="3"/>
  <c r="F98" i="3" s="1"/>
  <c r="F116" i="3" s="1"/>
  <c r="J89" i="3"/>
  <c r="J98" i="3" s="1"/>
  <c r="J116" i="3" s="1"/>
  <c r="E21" i="1"/>
  <c r="E12" i="4" s="1"/>
  <c r="H21" i="1"/>
  <c r="H74" i="1"/>
  <c r="H31" i="3"/>
  <c r="H49" i="3" s="1"/>
  <c r="L31" i="3"/>
  <c r="L49" i="3" s="1"/>
  <c r="H89" i="3"/>
  <c r="H98" i="3" s="1"/>
  <c r="H116" i="3" s="1"/>
  <c r="L89" i="3"/>
  <c r="L98" i="3" s="1"/>
  <c r="L116" i="3" s="1"/>
  <c r="G89" i="3"/>
  <c r="G98" i="3" s="1"/>
  <c r="G116" i="3" s="1"/>
  <c r="K89" i="3"/>
  <c r="K98" i="3" s="1"/>
  <c r="K116" i="3" s="1"/>
  <c r="F22" i="3"/>
  <c r="F31" i="3" s="1"/>
  <c r="F49" i="3" s="1"/>
  <c r="J22" i="3"/>
  <c r="J31" i="3" s="1"/>
  <c r="J49" i="3" s="1"/>
  <c r="E89" i="3"/>
  <c r="I89" i="3"/>
  <c r="I98" i="3" s="1"/>
  <c r="I116" i="3" s="1"/>
  <c r="M89" i="3"/>
  <c r="M98" i="3" s="1"/>
  <c r="M116" i="3" s="1"/>
  <c r="J20" i="1"/>
  <c r="M13" i="3"/>
  <c r="D21" i="1"/>
  <c r="E12" i="3" l="1"/>
  <c r="E15" i="3" s="1"/>
  <c r="E98" i="3"/>
  <c r="E116" i="3" s="1"/>
  <c r="M12" i="3" l="1"/>
  <c r="E22" i="3"/>
  <c r="E31" i="3" s="1"/>
  <c r="E10" i="14"/>
  <c r="M15" i="3" l="1"/>
  <c r="M22" i="3" s="1"/>
  <c r="M31" i="3" s="1"/>
  <c r="E13" i="12"/>
  <c r="E9" i="14" l="1"/>
  <c r="E11" i="14"/>
  <c r="E62" i="14" l="1"/>
  <c r="G62" i="14" s="1"/>
  <c r="E67" i="14"/>
  <c r="G67" i="14" s="1"/>
  <c r="F367" i="14"/>
  <c r="F378" i="14" s="1"/>
  <c r="E81" i="14"/>
  <c r="E113" i="14"/>
  <c r="E115" i="14" s="1"/>
  <c r="E119" i="14"/>
  <c r="E140" i="14"/>
  <c r="E146" i="14"/>
  <c r="E159" i="14"/>
  <c r="E164" i="14"/>
  <c r="E170" i="14"/>
  <c r="G170" i="14" s="1"/>
  <c r="E174" i="14"/>
  <c r="G174" i="14" s="1"/>
  <c r="E192" i="14"/>
  <c r="E205" i="14"/>
  <c r="E214" i="14"/>
  <c r="G214" i="14" s="1"/>
  <c r="E221" i="14"/>
  <c r="E238" i="14"/>
  <c r="E240" i="14"/>
  <c r="E246" i="14" s="1"/>
  <c r="E262" i="14"/>
  <c r="G262" i="14" s="1"/>
  <c r="E266" i="14"/>
  <c r="G266" i="14" s="1"/>
  <c r="E295" i="14"/>
  <c r="E298" i="14"/>
  <c r="G298" i="14" s="1"/>
  <c r="E299" i="14"/>
  <c r="G299" i="14" s="1"/>
  <c r="E319" i="14"/>
  <c r="G319" i="14" s="1"/>
  <c r="E322" i="14"/>
  <c r="E325" i="14"/>
  <c r="G325" i="14" s="1"/>
  <c r="E326" i="14"/>
  <c r="G326" i="14" s="1"/>
  <c r="E329" i="14"/>
  <c r="E371" i="14"/>
  <c r="E71" i="14" s="1"/>
  <c r="F71" i="14" s="1"/>
  <c r="E382" i="14"/>
  <c r="I33" i="12" s="1"/>
  <c r="E385" i="14"/>
  <c r="E393" i="14"/>
  <c r="F379" i="14" l="1"/>
  <c r="F74" i="14"/>
  <c r="E226" i="14"/>
  <c r="G226" i="14" s="1"/>
  <c r="G221" i="14"/>
  <c r="F77" i="14"/>
  <c r="I35" i="12"/>
  <c r="E101" i="14"/>
  <c r="E104" i="14" s="1"/>
  <c r="E68" i="14"/>
  <c r="G68" i="14" s="1"/>
  <c r="E219" i="14"/>
  <c r="E227" i="14" s="1"/>
  <c r="G227" i="14" s="1"/>
  <c r="E120" i="14"/>
  <c r="E206" i="14"/>
  <c r="E147" i="14"/>
  <c r="E247" i="14"/>
  <c r="E267" i="14"/>
  <c r="G267" i="14" s="1"/>
  <c r="E175" i="14"/>
  <c r="G175" i="14" s="1"/>
  <c r="E77" i="14"/>
  <c r="E165" i="14"/>
  <c r="E331" i="14"/>
  <c r="E313" i="14"/>
  <c r="E378" i="14"/>
  <c r="E379" i="14" s="1"/>
  <c r="M26" i="6"/>
  <c r="M25" i="6"/>
  <c r="M23" i="6"/>
  <c r="M24" i="6" s="1"/>
  <c r="D20" i="2"/>
  <c r="M17" i="4"/>
  <c r="F78" i="14" l="1"/>
  <c r="F447" i="14"/>
  <c r="G379" i="14"/>
  <c r="F406" i="14"/>
  <c r="F329" i="14" s="1"/>
  <c r="G378" i="14"/>
  <c r="G78" i="14"/>
  <c r="E332" i="14"/>
  <c r="E314" i="14"/>
  <c r="G314" i="14" s="1"/>
  <c r="G313" i="14"/>
  <c r="M28" i="6"/>
  <c r="E153" i="14"/>
  <c r="E154" i="14" s="1"/>
  <c r="E78" i="14"/>
  <c r="E105" i="14" s="1"/>
  <c r="D71" i="2"/>
  <c r="J27" i="11"/>
  <c r="F449" i="14" l="1"/>
  <c r="F331" i="14"/>
  <c r="G329" i="14"/>
  <c r="F101" i="14"/>
  <c r="G101" i="14" s="1"/>
  <c r="E32" i="4"/>
  <c r="F332" i="14" l="1"/>
  <c r="G332" i="14" s="1"/>
  <c r="G331" i="14"/>
  <c r="F104" i="14"/>
  <c r="E420" i="14"/>
  <c r="E417" i="14"/>
  <c r="G104" i="14" l="1"/>
  <c r="F448" i="14"/>
  <c r="F105" i="14"/>
  <c r="G105" i="14" s="1"/>
  <c r="J17" i="11"/>
  <c r="D19" i="2" l="1"/>
  <c r="M103" i="4"/>
  <c r="M109" i="4" s="1"/>
  <c r="L103" i="4"/>
  <c r="L109" i="4" s="1"/>
  <c r="K103" i="4"/>
  <c r="K109" i="4" s="1"/>
  <c r="J103" i="4"/>
  <c r="J109" i="4" s="1"/>
  <c r="I103" i="4"/>
  <c r="I109" i="4" s="1"/>
  <c r="H103" i="4"/>
  <c r="H109" i="4" s="1"/>
  <c r="G103" i="4"/>
  <c r="G109" i="4" s="1"/>
  <c r="F103" i="4"/>
  <c r="F109" i="4" s="1"/>
  <c r="E103" i="4"/>
  <c r="E109" i="4" s="1"/>
  <c r="M16" i="4"/>
  <c r="D71" i="4"/>
  <c r="D70" i="4"/>
  <c r="C68" i="4"/>
  <c r="M43" i="4"/>
  <c r="M42" i="4"/>
  <c r="M41" i="4"/>
  <c r="D58" i="2" s="1"/>
  <c r="L39" i="4"/>
  <c r="L45" i="4" s="1"/>
  <c r="K39" i="4"/>
  <c r="K45" i="4" s="1"/>
  <c r="J39" i="4"/>
  <c r="J45" i="4" s="1"/>
  <c r="I39" i="4"/>
  <c r="I45" i="4" s="1"/>
  <c r="H39" i="4"/>
  <c r="H45" i="4" s="1"/>
  <c r="G39" i="4"/>
  <c r="G45" i="4" s="1"/>
  <c r="F39" i="4"/>
  <c r="F45" i="4" s="1"/>
  <c r="M38" i="4"/>
  <c r="D32" i="2" s="1"/>
  <c r="D23" i="2"/>
  <c r="D22" i="2"/>
  <c r="M32" i="4"/>
  <c r="M26" i="4"/>
  <c r="D34" i="2" s="1"/>
  <c r="M25" i="4"/>
  <c r="M24" i="4"/>
  <c r="E13" i="4"/>
  <c r="M12" i="4"/>
  <c r="F13" i="12" l="1"/>
  <c r="D30" i="2"/>
  <c r="D38" i="2"/>
  <c r="M39" i="4"/>
  <c r="M45" i="4" s="1"/>
  <c r="D60" i="2"/>
  <c r="D76" i="2" s="1"/>
  <c r="H16" i="11"/>
  <c r="F18" i="11"/>
  <c r="F16" i="11" s="1"/>
  <c r="D18" i="2"/>
  <c r="D25" i="2" s="1"/>
  <c r="M13" i="4"/>
  <c r="F86" i="4"/>
  <c r="F94" i="4" s="1"/>
  <c r="F110" i="4" s="1"/>
  <c r="J86" i="4"/>
  <c r="J94" i="4" s="1"/>
  <c r="J110" i="4" s="1"/>
  <c r="G86" i="4"/>
  <c r="G94" i="4" s="1"/>
  <c r="G110" i="4" s="1"/>
  <c r="K86" i="4"/>
  <c r="K94" i="4" s="1"/>
  <c r="K110" i="4" s="1"/>
  <c r="E86" i="4"/>
  <c r="I86" i="4"/>
  <c r="I94" i="4" s="1"/>
  <c r="I110" i="4" s="1"/>
  <c r="F22" i="4"/>
  <c r="F30" i="4" s="1"/>
  <c r="F46" i="4" s="1"/>
  <c r="J22" i="4"/>
  <c r="J30" i="4" s="1"/>
  <c r="J46" i="4" s="1"/>
  <c r="I22" i="4"/>
  <c r="I30" i="4" s="1"/>
  <c r="I46" i="4" s="1"/>
  <c r="G22" i="4"/>
  <c r="G30" i="4" s="1"/>
  <c r="G46" i="4" s="1"/>
  <c r="H22" i="4"/>
  <c r="H30" i="4" s="1"/>
  <c r="H46" i="4" s="1"/>
  <c r="L22" i="4"/>
  <c r="L30" i="4" s="1"/>
  <c r="L46" i="4" s="1"/>
  <c r="H86" i="4"/>
  <c r="H94" i="4" s="1"/>
  <c r="H110" i="4" s="1"/>
  <c r="L86" i="4"/>
  <c r="L94" i="4" s="1"/>
  <c r="L110" i="4" s="1"/>
  <c r="M86" i="4"/>
  <c r="M94" i="4" s="1"/>
  <c r="M110" i="4" s="1"/>
  <c r="E39" i="4"/>
  <c r="E45" i="4" s="1"/>
  <c r="K22" i="4"/>
  <c r="K30" i="4" s="1"/>
  <c r="K46" i="4" s="1"/>
  <c r="E38" i="14"/>
  <c r="E45" i="3" l="1"/>
  <c r="E416" i="14" s="1"/>
  <c r="J18" i="11"/>
  <c r="E40" i="14"/>
  <c r="M45" i="3" l="1"/>
  <c r="D59" i="2" s="1"/>
  <c r="D62" i="2" s="1"/>
  <c r="J31" i="11"/>
  <c r="E33"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M18" i="6"/>
  <c r="M17" i="6"/>
  <c r="M16" i="6"/>
  <c r="M12" i="6"/>
  <c r="E13" i="6"/>
  <c r="E14" i="6" s="1"/>
  <c r="F20" i="6" l="1"/>
  <c r="F29" i="6" s="1"/>
  <c r="E20" i="6"/>
  <c r="E29" i="6" s="1"/>
  <c r="M19" i="6"/>
  <c r="E31" i="14" s="1"/>
  <c r="M13" i="6"/>
  <c r="M14" i="6" s="1"/>
  <c r="E30" i="14" s="1"/>
  <c r="M20" i="6" l="1"/>
  <c r="E32" i="14" s="1"/>
  <c r="M29" i="6" l="1"/>
  <c r="E34" i="14" s="1"/>
  <c r="C7" i="18" l="1"/>
  <c r="E7" i="16" l="1"/>
  <c r="E4" i="16"/>
  <c r="E6" i="16"/>
  <c r="E5" i="16"/>
  <c r="D6" i="15"/>
  <c r="D5" i="15"/>
  <c r="D7" i="15"/>
  <c r="D4" i="15"/>
  <c r="C25" i="16"/>
  <c r="C19" i="16"/>
  <c r="D19" i="16" s="1"/>
  <c r="D32" i="16"/>
  <c r="C32" i="16"/>
  <c r="G31" i="16"/>
  <c r="F31" i="16"/>
  <c r="G30" i="16"/>
  <c r="F30" i="16"/>
  <c r="G29" i="16"/>
  <c r="F29" i="16"/>
  <c r="G12" i="16"/>
  <c r="G14" i="16" s="1"/>
  <c r="E414" i="14"/>
  <c r="E432" i="14"/>
  <c r="E437" i="14"/>
  <c r="E447" i="14" s="1"/>
  <c r="G447" i="14" s="1"/>
  <c r="E422" i="14"/>
  <c r="E442" i="14"/>
  <c r="J16" i="11"/>
  <c r="J28" i="11" s="1"/>
  <c r="J31" i="12"/>
  <c r="J32" i="12"/>
  <c r="J33" i="12"/>
  <c r="J35" i="12"/>
  <c r="J36" i="12"/>
  <c r="I37" i="12"/>
  <c r="H37" i="12"/>
  <c r="J30" i="11" l="1"/>
  <c r="D42" i="11"/>
  <c r="F32" i="16"/>
  <c r="G32" i="16"/>
  <c r="E438" i="14"/>
  <c r="E443" i="14" s="1"/>
  <c r="C15" i="15"/>
  <c r="C21" i="15"/>
  <c r="C46" i="15"/>
  <c r="J37" i="12"/>
  <c r="D36" i="2"/>
  <c r="H12" i="16"/>
  <c r="H14" i="16" s="1"/>
  <c r="I15" i="15"/>
  <c r="E405" i="14"/>
  <c r="G405" i="14" s="1"/>
  <c r="I77" i="2"/>
  <c r="C24" i="15"/>
  <c r="I79" i="2"/>
  <c r="C33" i="15" l="1"/>
  <c r="C50" i="15" s="1"/>
  <c r="I35" i="15"/>
  <c r="C26" i="15"/>
  <c r="C30" i="15" s="1"/>
  <c r="C54" i="15"/>
  <c r="E406" i="14"/>
  <c r="G406" i="14" s="1"/>
  <c r="I18" i="15"/>
  <c r="I37" i="15" l="1"/>
  <c r="C31" i="15" s="1"/>
  <c r="C32" i="15" s="1"/>
  <c r="C34" i="15" s="1"/>
  <c r="C39" i="15" l="1"/>
  <c r="C40" i="15" s="1"/>
  <c r="E424" i="14"/>
  <c r="H43" i="15" l="1"/>
  <c r="C51" i="15"/>
  <c r="C57" i="15" s="1"/>
  <c r="H51" i="15" s="1"/>
  <c r="H53" i="15" s="1"/>
  <c r="E425" i="14"/>
  <c r="H44" i="15"/>
  <c r="I51" i="15" s="1"/>
  <c r="I53" i="15" s="1"/>
  <c r="C41" i="15"/>
  <c r="H45" i="15" l="1"/>
  <c r="M39" i="5"/>
  <c r="E48" i="14" l="1"/>
  <c r="J21" i="1" l="1"/>
  <c r="D49" i="1" l="1"/>
  <c r="D37" i="11"/>
  <c r="D41" i="11" s="1"/>
  <c r="D43" i="11" s="1"/>
  <c r="D48" i="1" l="1"/>
  <c r="G15" i="12"/>
  <c r="G16" i="12"/>
  <c r="M34" i="3" l="1"/>
  <c r="D39" i="2" s="1"/>
  <c r="H65" i="1"/>
  <c r="J42" i="12" l="1"/>
  <c r="G66" i="1"/>
  <c r="I65" i="1" s="1"/>
  <c r="I64" i="1" l="1"/>
  <c r="I66" i="1" s="1"/>
  <c r="H64" i="1"/>
  <c r="H66" i="1" s="1"/>
  <c r="F66" i="1"/>
  <c r="D41" i="2" l="1"/>
  <c r="D43" i="2" l="1"/>
  <c r="M42" i="3"/>
  <c r="E42" i="3"/>
  <c r="E48" i="3" s="1"/>
  <c r="E49" i="3" s="1"/>
  <c r="M48" i="3" l="1"/>
  <c r="E12" i="14" l="1"/>
  <c r="E448" i="14" s="1"/>
  <c r="G448" i="14" s="1"/>
  <c r="M49" i="3"/>
  <c r="E13" i="14" s="1"/>
  <c r="D51" i="1" l="1"/>
  <c r="E94" i="4" l="1"/>
  <c r="E110" i="4" s="1"/>
  <c r="M14" i="4"/>
  <c r="M15" i="4" s="1"/>
  <c r="M22" i="4" s="1"/>
  <c r="E15" i="4"/>
  <c r="E22" i="4" s="1"/>
  <c r="E30" i="4" s="1"/>
  <c r="E47" i="4"/>
  <c r="M47" i="4" l="1"/>
  <c r="D15" i="2"/>
  <c r="D27" i="2" s="1"/>
  <c r="D46" i="2" s="1"/>
  <c r="D48" i="2" s="1"/>
  <c r="E46" i="4"/>
  <c r="E37" i="14"/>
  <c r="E446" i="14" s="1"/>
  <c r="M30" i="4"/>
  <c r="E449" i="14" l="1"/>
  <c r="G449" i="14" s="1"/>
  <c r="G446" i="14"/>
  <c r="M46" i="4"/>
  <c r="G19" i="12"/>
  <c r="E39" i="14"/>
  <c r="G22" i="12" l="1"/>
  <c r="I22" i="12" s="1"/>
  <c r="D52" i="1"/>
  <c r="D53" i="1" s="1"/>
  <c r="E41" i="14"/>
  <c r="D55" i="1" l="1"/>
  <c r="G55" i="1" s="1"/>
  <c r="G23" i="12"/>
  <c r="J22" i="12"/>
  <c r="D56" i="1" l="1"/>
  <c r="D57" i="1" s="1"/>
  <c r="G24" i="12"/>
  <c r="G25" i="12" s="1"/>
  <c r="G26" i="12" s="1"/>
  <c r="H26" i="12" s="1"/>
  <c r="J26" i="12" s="1"/>
  <c r="H55" i="1"/>
  <c r="G57" i="1" l="1"/>
  <c r="G60" i="1" s="1"/>
  <c r="D52" i="2" s="1"/>
  <c r="D58" i="1"/>
  <c r="D59" i="1" s="1"/>
  <c r="F59" i="1" s="1"/>
  <c r="H59" i="1" s="1"/>
  <c r="H24" i="12"/>
  <c r="H27" i="12" l="1"/>
  <c r="H41" i="12" s="1"/>
  <c r="H44" i="12" s="1"/>
  <c r="I24" i="12"/>
  <c r="I27" i="12" s="1"/>
  <c r="F57" i="1"/>
  <c r="I75" i="2"/>
  <c r="F60" i="1" l="1"/>
  <c r="D53" i="2" s="1"/>
  <c r="H57" i="1"/>
  <c r="H60" i="1" s="1"/>
  <c r="J24" i="12"/>
  <c r="I41" i="12"/>
  <c r="I44" i="12" s="1"/>
  <c r="J27" i="12"/>
  <c r="J41" i="12" s="1"/>
  <c r="J44" i="12" s="1"/>
  <c r="D75" i="2" l="1"/>
  <c r="D80" i="2" s="1"/>
  <c r="D54" i="2"/>
  <c r="I74" i="2"/>
  <c r="I76" i="2" s="1"/>
  <c r="I78" i="2" s="1"/>
</calcChain>
</file>

<file path=xl/sharedStrings.xml><?xml version="1.0" encoding="utf-8"?>
<sst xmlns="http://schemas.openxmlformats.org/spreadsheetml/2006/main" count="3034" uniqueCount="1057">
  <si>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</si>
  <si>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</si>
  <si>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</si>
  <si>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</si>
  <si>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</si>
  <si>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</si>
  <si>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</si>
  <si>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</si>
  <si>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</si>
  <si>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</si>
  <si>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</si>
  <si>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</si>
  <si>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</si>
  <si>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</si>
  <si>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</si>
  <si>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</si>
  <si>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</si>
  <si>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</si>
  <si>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</si>
  <si>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</si>
  <si>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</si>
  <si>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</si>
  <si>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</si>
  <si>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</si>
  <si>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</si>
  <si>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</si>
  <si>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</si>
  <si>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</si>
  <si>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</si>
  <si>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</si>
  <si>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</si>
  <si>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</si>
  <si>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</si>
  <si>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</si>
  <si>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</si>
  <si>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</si>
  <si>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</si>
  <si>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</si>
  <si>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</si>
  <si>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</si>
  <si>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</si>
  <si>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</si>
  <si>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</si>
  <si>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</si>
  <si>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</si>
  <si>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</si>
  <si>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</si>
  <si>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</si>
  <si>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</si>
  <si>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</si>
  <si>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</si>
  <si>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</si>
  <si>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</si>
  <si>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</si>
  <si>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</si>
  <si>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</si>
  <si>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</si>
  <si>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</si>
  <si>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</si>
  <si>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</si>
  <si>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</si>
  <si>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</si>
  <si>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</si>
  <si>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</si>
  <si>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</si>
  <si>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</si>
  <si>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</si>
  <si>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t>1st &amp; 3rd Party Collections - Medicare/Medicaid Consumers - Rpting Bd</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</si>
  <si>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</si>
  <si>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</si>
  <si>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</si>
  <si>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</si>
  <si>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</si>
  <si>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</si>
  <si>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</si>
  <si>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</si>
  <si>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</si>
  <si>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</si>
  <si>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</si>
  <si>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</si>
  <si>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</si>
  <si>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</si>
  <si>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</si>
  <si>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</si>
  <si>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</si>
  <si>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</si>
  <si>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</si>
  <si>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</si>
  <si>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</si>
  <si>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</si>
  <si>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</si>
  <si>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</si>
  <si>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</si>
  <si>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</si>
  <si>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</si>
  <si>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</si>
  <si>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</si>
  <si>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</si>
  <si>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</si>
  <si>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</si>
  <si>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</si>
  <si>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</si>
  <si>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</si>
  <si>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</si>
  <si>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</si>
  <si>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</si>
  <si>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</si>
  <si>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</si>
  <si>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</si>
  <si>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</si>
  <si>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</si>
  <si>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</si>
  <si>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</si>
  <si>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</si>
  <si>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</si>
  <si>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</si>
  <si>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</si>
  <si>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</si>
  <si>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</si>
  <si>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</si>
  <si>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</si>
  <si>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</si>
  <si>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</si>
  <si>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</si>
  <si>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</si>
  <si>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</si>
  <si>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</si>
  <si>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</si>
  <si>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</si>
  <si>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</si>
  <si>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</si>
  <si>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</si>
  <si>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</si>
  <si>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</si>
  <si>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</si>
  <si>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</si>
  <si>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</si>
  <si>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</si>
  <si>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</si>
  <si>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</si>
  <si>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</si>
  <si>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</si>
  <si>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</si>
  <si>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</si>
  <si>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</si>
  <si>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</si>
  <si>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</si>
  <si>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</si>
  <si>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</si>
  <si>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</si>
  <si>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</si>
  <si>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</si>
  <si>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</si>
  <si>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</si>
  <si>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</si>
  <si>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</si>
  <si>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</si>
  <si>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</si>
  <si>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</si>
  <si>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</si>
  <si>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</si>
  <si>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</si>
  <si>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</si>
  <si>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</si>
  <si>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</si>
  <si>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</si>
  <si>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</si>
  <si>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</si>
  <si>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</si>
  <si>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</si>
  <si>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</si>
  <si>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</si>
  <si>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</si>
  <si>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</si>
  <si>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</si>
  <si>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</si>
  <si>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</si>
  <si>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</si>
  <si>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</si>
  <si>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</si>
  <si>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</si>
  <si>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</si>
  <si>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</si>
  <si>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</si>
  <si>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</si>
  <si>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</si>
  <si>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</si>
  <si>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</si>
  <si>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</si>
  <si>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</si>
  <si>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</si>
  <si>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</si>
  <si>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</si>
  <si>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</si>
  <si>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</si>
  <si>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</si>
  <si>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</si>
  <si>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</si>
  <si>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</si>
  <si>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</si>
  <si>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</si>
  <si>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</si>
  <si>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</si>
  <si>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</si>
  <si>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</si>
  <si>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</si>
  <si>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</si>
  <si>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</si>
  <si>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</si>
  <si>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</si>
  <si>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</si>
  <si>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</si>
  <si>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</si>
  <si>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</si>
  <si>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</si>
  <si>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</si>
  <si>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</si>
  <si>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</si>
  <si>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</si>
  <si>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</si>
  <si>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</si>
  <si>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</si>
  <si>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</si>
  <si>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</si>
  <si>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</si>
  <si>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</si>
  <si>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</si>
  <si>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Misc (please explain)</t>
  </si>
  <si>
    <t>General Fund Supplement for Unfunded Medicaid</t>
  </si>
  <si>
    <t>7.</t>
  </si>
  <si>
    <t>Report Certification</t>
  </si>
  <si>
    <t>This is to certify accuracy and completeness of this report.</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</si>
  <si>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</si>
  <si>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</si>
  <si>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</si>
  <si>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</si>
  <si>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</si>
  <si>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</si>
  <si>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</si>
  <si>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</si>
  <si>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Prior Fiscal Year 1 - Accrual Adjustment - Net</t>
  </si>
  <si>
    <t>Prior Fiscal Year 2 - Accrual Adjustment - Net</t>
  </si>
  <si>
    <t>Describe Below</t>
  </si>
  <si>
    <t>Sub-Total - Prior Year Accrual Adjustments:</t>
  </si>
  <si>
    <t>Explanation of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</si>
  <si>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</si>
  <si>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</si>
  <si>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</si>
  <si>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</si>
  <si>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</si>
  <si>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</si>
  <si>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</si>
  <si>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</si>
  <si>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</si>
  <si>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</si>
  <si>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</si>
  <si>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</si>
  <si>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</si>
  <si>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</si>
  <si>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</si>
  <si>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</si>
  <si>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</si>
  <si>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</si>
  <si>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</si>
  <si>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</si>
  <si>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</si>
  <si>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</si>
  <si>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</si>
  <si>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</si>
  <si>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</si>
  <si>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</si>
  <si>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</si>
  <si>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</si>
  <si>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</si>
  <si>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</si>
  <si>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</si>
  <si>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</si>
  <si>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</si>
  <si>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</si>
  <si>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</si>
  <si>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</si>
  <si>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</si>
  <si>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</si>
  <si>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</si>
  <si>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</si>
  <si>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</si>
  <si>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</si>
  <si>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</si>
  <si>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</si>
  <si>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</si>
  <si>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</si>
  <si>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</si>
  <si>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</si>
  <si>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</si>
  <si>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</si>
  <si>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</si>
  <si>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</si>
  <si>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</si>
  <si>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</si>
  <si>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Misc:  (please explain)</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</si>
  <si>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</si>
  <si>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</si>
  <si>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</si>
  <si>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</si>
  <si>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</si>
  <si>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</si>
  <si>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</si>
  <si>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</si>
  <si>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</si>
  <si>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</si>
  <si>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</si>
  <si>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</si>
  <si>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</si>
  <si>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</si>
  <si>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</si>
  <si>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</si>
  <si>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</si>
  <si>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</si>
  <si>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</si>
  <si>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</si>
  <si>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</si>
  <si>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</si>
  <si>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</si>
  <si>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</si>
  <si>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</si>
  <si>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</si>
  <si>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</si>
  <si>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</si>
  <si>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</si>
  <si>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</si>
  <si>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</si>
  <si>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</si>
  <si>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</si>
  <si>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</si>
  <si>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Medicaid Fee for Service Adjuster Payments</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</si>
  <si>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</si>
  <si>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</si>
  <si>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</si>
  <si>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</si>
  <si>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</si>
  <si>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</si>
  <si>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</si>
  <si>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</si>
  <si>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</si>
  <si>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</si>
  <si>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</si>
  <si>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</si>
  <si>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</si>
  <si>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</si>
  <si>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</si>
  <si>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</si>
  <si>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</si>
  <si>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</si>
  <si>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</si>
  <si>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</si>
  <si>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</si>
  <si>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</si>
  <si>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</si>
  <si>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</si>
  <si>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</si>
  <si>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</si>
  <si>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</si>
  <si>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</si>
  <si>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</si>
  <si>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</si>
  <si>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</si>
  <si>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</si>
  <si>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</si>
  <si>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</si>
  <si>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</si>
  <si>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</si>
  <si>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</si>
  <si>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</si>
  <si>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</si>
  <si>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</si>
  <si>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</si>
  <si>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</si>
  <si>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</si>
  <si>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</si>
  <si>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PIHP Grand Total page     1 &amp; 2</t>
  </si>
  <si>
    <t>Affiliate Contracts</t>
  </si>
  <si>
    <t>Surplus Funding Retained</t>
  </si>
  <si>
    <t>IC</t>
  </si>
  <si>
    <t>Health Home Program - PIHP USE ONLY</t>
  </si>
  <si>
    <t>R</t>
  </si>
  <si>
    <t>FINANCIAL STATUS REPORT - MEDICAID page 1</t>
  </si>
  <si>
    <t>b1.</t>
  </si>
  <si>
    <t>b2.</t>
  </si>
  <si>
    <t>FINANCIAL STATUS REPORT - Health Home Services</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</si>
  <si>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</si>
  <si>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</si>
  <si>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</si>
  <si>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</si>
  <si>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</si>
  <si>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</si>
  <si>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</si>
  <si>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</si>
  <si>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</si>
  <si>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</si>
  <si>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</si>
  <si>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</si>
  <si>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</si>
  <si>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</si>
  <si>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</si>
  <si>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</si>
  <si>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</si>
  <si>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</si>
  <si>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1</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</si>
  <si>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</si>
  <si>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</si>
  <si>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</si>
  <si>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</si>
  <si>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</si>
  <si>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</si>
  <si>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</si>
  <si>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</si>
  <si>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</si>
  <si>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</si>
  <si>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</si>
  <si>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</si>
  <si>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</si>
  <si>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</si>
  <si>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</si>
  <si>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</si>
  <si>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</si>
  <si>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</si>
  <si>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</si>
  <si>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</si>
  <si>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</si>
  <si>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</si>
  <si>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</si>
  <si>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</si>
  <si>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</si>
  <si>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</si>
  <si>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</si>
  <si>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Total Revenue</t>
  </si>
  <si>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</si>
  <si>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</si>
  <si>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</si>
  <si>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</si>
  <si>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</si>
  <si>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</si>
  <si>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</si>
  <si>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</si>
  <si>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</si>
  <si>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</si>
  <si>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</si>
  <si>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</si>
  <si>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</si>
  <si>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</si>
  <si>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</si>
  <si>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</si>
  <si>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</si>
  <si>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</si>
  <si>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</si>
  <si>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</si>
  <si>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</si>
  <si>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</si>
  <si>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</si>
  <si>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</si>
  <si>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Community Grant</t>
  </si>
  <si>
    <t>State Disability Assistance</t>
  </si>
  <si>
    <t>PIHP Contract Cost Settled</t>
  </si>
  <si>
    <t xml:space="preserve">Expenditure </t>
  </si>
  <si>
    <t>FINANCIAL STATUS REPORT - MI Health Link page 1</t>
  </si>
  <si>
    <t>MI HEALTH LINK SERVICES - PIHP USE ONLY</t>
  </si>
  <si>
    <t>MI Health Link - Affiliate Contracts</t>
  </si>
  <si>
    <t xml:space="preserve">       1st &amp; 3rd Party Collections - MI Health Link Consumers - Rpting Bd</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</si>
  <si>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</si>
  <si>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</si>
  <si>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</si>
  <si>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</si>
  <si>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</si>
  <si>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</si>
  <si>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</si>
  <si>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</si>
  <si>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</si>
  <si>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</si>
  <si>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</si>
  <si>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</si>
  <si>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</si>
  <si>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</si>
  <si>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</si>
  <si>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</si>
  <si>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</si>
  <si>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</si>
  <si>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</si>
  <si>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</si>
  <si>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</si>
  <si>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</si>
  <si>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</si>
  <si>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</si>
  <si>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</si>
  <si>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</si>
  <si>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</si>
  <si>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</si>
  <si>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</si>
  <si>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</si>
  <si>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</si>
  <si>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</si>
  <si>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</si>
  <si>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</si>
  <si>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</si>
  <si>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</si>
  <si>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</si>
  <si>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</si>
  <si>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</si>
  <si>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</si>
  <si>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</si>
  <si>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</si>
  <si>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</si>
  <si>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</si>
  <si>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</si>
  <si>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</si>
  <si>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</si>
  <si>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</si>
  <si>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</si>
  <si>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</si>
  <si>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</si>
  <si>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</si>
  <si>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</si>
  <si>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</si>
  <si>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</si>
  <si>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</si>
  <si>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</si>
  <si>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</si>
  <si>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</si>
  <si>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</si>
  <si>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</si>
  <si>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</si>
  <si>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</si>
  <si>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</si>
  <si>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</si>
  <si>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</si>
  <si>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</si>
  <si>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</si>
  <si>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</si>
  <si>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</si>
  <si>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</si>
  <si>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</si>
  <si>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</si>
  <si>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</si>
  <si>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</si>
  <si>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</si>
  <si>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</si>
  <si>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</si>
  <si>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</si>
  <si>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</si>
  <si>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</si>
  <si>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</si>
  <si>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</si>
  <si>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</si>
  <si>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</si>
  <si>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</si>
  <si>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</si>
  <si>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</si>
  <si>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</si>
  <si>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</si>
  <si>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</si>
  <si>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</si>
  <si>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</si>
  <si>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</si>
  <si>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</si>
  <si>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</si>
  <si>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</si>
  <si>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</si>
  <si>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</si>
  <si>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</si>
  <si>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</si>
  <si>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</si>
  <si>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</si>
  <si>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</si>
  <si>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</si>
  <si>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</si>
  <si>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</si>
  <si>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</si>
  <si>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</si>
  <si>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</si>
  <si>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</si>
  <si>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</si>
  <si>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</si>
  <si>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</si>
  <si>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</si>
  <si>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</si>
  <si>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</si>
  <si>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</si>
  <si>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</si>
  <si>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t>BALANCE  (cannot be &lt; 0)</t>
  </si>
  <si>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</si>
  <si>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</si>
  <si>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</si>
  <si>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</si>
  <si>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</si>
  <si>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</si>
  <si>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</si>
  <si>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</si>
  <si>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</si>
  <si>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</si>
  <si>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</si>
  <si>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</si>
  <si>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</si>
  <si>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</si>
  <si>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</si>
  <si>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</si>
  <si>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</si>
  <si>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</si>
  <si>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</si>
  <si>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</si>
  <si>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</si>
  <si>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</si>
  <si>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</si>
  <si>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</si>
  <si>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</si>
  <si>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</si>
  <si>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</si>
  <si>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</si>
  <si>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</si>
  <si>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</si>
  <si>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</si>
  <si>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</si>
  <si>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</si>
  <si>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</si>
  <si>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</si>
  <si>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</si>
  <si>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</si>
  <si>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</si>
  <si>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</si>
  <si>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</si>
  <si>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</si>
  <si>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</si>
  <si>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</si>
  <si>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</si>
  <si>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</si>
  <si>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</si>
  <si>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</si>
  <si>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</si>
  <si>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</si>
  <si>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</si>
  <si>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</si>
  <si>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</si>
  <si>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</si>
  <si>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</si>
  <si>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</si>
  <si>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</si>
  <si>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</si>
  <si>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</si>
  <si>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</si>
  <si>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</si>
  <si>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</si>
  <si>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</si>
  <si>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</si>
  <si>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</si>
  <si>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</si>
  <si>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Other Adjustments (DHHS Approval Required)</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</si>
  <si>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</si>
  <si>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</si>
  <si>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</si>
  <si>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</si>
  <si>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</si>
  <si>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</si>
  <si>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</si>
  <si>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</si>
  <si>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</si>
  <si>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</si>
  <si>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</si>
  <si>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</si>
  <si>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</si>
  <si>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</si>
  <si>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</si>
  <si>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</si>
  <si>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</si>
  <si>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</si>
  <si>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</si>
  <si>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</si>
  <si>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</si>
  <si>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</si>
  <si>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</si>
  <si>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</si>
  <si>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</si>
  <si>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</si>
  <si>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</si>
  <si>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</si>
  <si>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</si>
  <si>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</si>
  <si>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</si>
  <si>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</si>
  <si>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</si>
  <si>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</si>
  <si>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</si>
  <si>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</si>
  <si>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</si>
  <si>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</si>
  <si>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</si>
  <si>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</si>
  <si>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</si>
  <si>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</si>
  <si>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CERTIFICATION OF MDHHS CONTRACT ATTACHMENTS C.6.5.1.1 &amp; P.7.7.1.1 REPORT SUBMISSIONS</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</si>
  <si>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</si>
  <si>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</si>
  <si>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</si>
  <si>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</si>
  <si>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</si>
  <si>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</si>
  <si>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</si>
  <si>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</si>
  <si>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</si>
  <si>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</si>
  <si>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</si>
  <si>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</si>
  <si>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</si>
  <si>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</si>
  <si>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</si>
  <si>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</si>
  <si>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</si>
  <si>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</si>
  <si>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</si>
  <si>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</si>
  <si>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</si>
  <si>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</si>
  <si>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</si>
  <si>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</si>
  <si>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</si>
  <si>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 xml:space="preserve">PIHP Insurance Provider Assessment (IPA) Tax   </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</si>
  <si>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</si>
  <si>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</si>
  <si>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</si>
  <si>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</si>
  <si>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</si>
  <si>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</si>
  <si>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</si>
  <si>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</si>
  <si>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</si>
  <si>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</si>
  <si>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</si>
  <si>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</si>
  <si>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</si>
  <si>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FINANCIAL STATUS REPORT - Opioid Health Home Services</t>
  </si>
  <si>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</si>
  <si>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</si>
  <si>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</si>
  <si>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</si>
  <si>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</si>
  <si>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y.</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</si>
  <si>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</si>
  <si>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</si>
  <si>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</si>
  <si>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</si>
  <si>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</si>
  <si>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</si>
  <si>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</si>
  <si>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</si>
  <si>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</si>
  <si>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</si>
  <si>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</si>
  <si>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</si>
  <si>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</si>
  <si>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</si>
  <si>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</si>
  <si>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</si>
  <si>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</si>
  <si>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</si>
  <si>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</si>
  <si>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</si>
  <si>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</si>
  <si>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</si>
  <si>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</si>
  <si>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</si>
  <si>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</si>
  <si>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</si>
  <si>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</si>
  <si>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</si>
  <si>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</si>
  <si>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</si>
  <si>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</si>
  <si>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</si>
  <si>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</si>
  <si>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</si>
  <si>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</si>
  <si>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</si>
  <si>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</si>
  <si>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</si>
  <si>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</si>
  <si>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</si>
  <si>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</si>
  <si>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 xml:space="preserve">       1st &amp; 3rd Party Collections - HMP Consumers - Rpting Bd</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</si>
  <si>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</si>
  <si>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</si>
  <si>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</si>
  <si>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</si>
  <si>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</si>
  <si>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</si>
  <si>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</si>
  <si>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</si>
  <si>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</si>
  <si>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</si>
  <si>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</si>
  <si>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</si>
  <si>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</si>
  <si>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</si>
  <si>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</si>
  <si>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</si>
  <si>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</si>
  <si>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</si>
  <si>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</si>
  <si>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</si>
  <si>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</si>
  <si>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</si>
  <si>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</si>
  <si>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</si>
  <si>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</si>
  <si>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</si>
  <si>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BHC</t>
  </si>
  <si>
    <t>Behavioral Health Consultant</t>
  </si>
  <si>
    <t>BHSNA</t>
  </si>
  <si>
    <t>Behavioral Health Services for Native Americans</t>
  </si>
  <si>
    <t>BHSVV</t>
  </si>
  <si>
    <t>Behavioral Health Services for Vietnam Veterans</t>
  </si>
  <si>
    <t>CG</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</si>
  <si>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</si>
  <si>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</si>
  <si>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</si>
  <si>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</si>
  <si>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</si>
  <si>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</si>
  <si>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</si>
  <si>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</si>
  <si>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</si>
  <si>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</si>
  <si>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</si>
  <si>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</si>
  <si>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</si>
  <si>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</si>
  <si>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</si>
  <si>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IMH</t>
  </si>
  <si>
    <t>Health Innovation in Manistee and Benzie Counties</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</si>
  <si>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</si>
  <si>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</si>
  <si>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</si>
  <si>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</si>
  <si>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</si>
  <si>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</si>
  <si>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</si>
  <si>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</si>
  <si>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</si>
  <si>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</si>
  <si>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</si>
  <si>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</si>
  <si>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MSOR</t>
  </si>
  <si>
    <t>Michigan State Opioid Response</t>
  </si>
  <si>
    <t>Michigan Youth Treatment Improvement &amp; Enhancement PIHP</t>
  </si>
  <si>
    <t>NCC</t>
  </si>
  <si>
    <t>Enhanced Nutrition Care Coordination and Medical Culinary Ed Prgms</t>
  </si>
  <si>
    <t>OBRA</t>
  </si>
  <si>
    <t>Pre-Admission Screening Annual Resident Reviews</t>
  </si>
  <si>
    <t>PCPCP</t>
  </si>
  <si>
    <t xml:space="preserve">Psychiatric Consultantion to Primary Care Practices </t>
  </si>
  <si>
    <t>PDTOB</t>
  </si>
  <si>
    <t>Peer Driven Tobacco Cessation</t>
  </si>
  <si>
    <t>PIPBHC</t>
  </si>
  <si>
    <t>Promoting Integration of Primary and Behavioral Health Care</t>
  </si>
  <si>
    <t>RCVC</t>
  </si>
  <si>
    <t>Recovery Conference</t>
  </si>
  <si>
    <t>RPTS</t>
  </si>
  <si>
    <t>Regional PMTO Training Support</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</si>
  <si>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</si>
  <si>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</si>
  <si>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</si>
  <si>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</si>
  <si>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</si>
  <si>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</si>
  <si>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</si>
  <si>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</si>
  <si>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</si>
  <si>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</si>
  <si>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</si>
  <si>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SUDT</t>
  </si>
  <si>
    <t>Substance Use Disorder Services - Tobacco</t>
  </si>
  <si>
    <t>TBRS</t>
  </si>
  <si>
    <t>Technology-Based Recovery Support</t>
  </si>
  <si>
    <t>TCR</t>
  </si>
  <si>
    <t>Transportation to Crisis Residential</t>
  </si>
  <si>
    <t>TFCCT</t>
  </si>
  <si>
    <t>Trauma Focused CBT Coordination &amp; Training</t>
  </si>
  <si>
    <t>TFCO</t>
  </si>
  <si>
    <t>Treatment Foster Care Oregon</t>
  </si>
  <si>
    <t>WSS</t>
  </si>
  <si>
    <t xml:space="preserve">Substance Use Disorder Services - Womens' Specialty Services </t>
  </si>
  <si>
    <t>HHS</t>
  </si>
  <si>
    <t>Housing and Homeless Services</t>
  </si>
  <si>
    <t>PSH</t>
  </si>
  <si>
    <t>Permanent Supportive Housing Dedicated Plus</t>
  </si>
  <si>
    <t>RRP</t>
  </si>
  <si>
    <t>Consolidated Rapid Re-Housing</t>
  </si>
  <si>
    <t>SH</t>
  </si>
  <si>
    <t>Permanent Supportive Housing Statewide Leasing</t>
  </si>
  <si>
    <t>JJDPP</t>
  </si>
  <si>
    <t>Pilot Programs for Juvenile Justice Diversion</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</si>
  <si>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</si>
  <si>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</si>
  <si>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</si>
  <si>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</si>
  <si>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</si>
  <si>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</si>
  <si>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</si>
  <si>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</si>
  <si>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Pilot Programs for Juvenile Justice Diversion</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</si>
  <si>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</si>
  <si>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</si>
  <si>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</si>
  <si>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</si>
  <si>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</si>
  <si>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</si>
  <si>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BALANCE MDHHS EARNED CONTRACTS  (cannot be &lt; 0)</t>
  </si>
  <si>
    <t xml:space="preserve">BALANCE </t>
  </si>
  <si>
    <t>NET PIHP to AFFILIATE CONTRACTS SURPLUS (DEFICIT)</t>
  </si>
  <si>
    <t>BALANCE PIHP to AFFILIATE SERVICES CONTRACTS (must = 0)</t>
  </si>
  <si>
    <t>Financial Status Report (FSR) - All Non-Medicaid Supplemental</t>
  </si>
  <si>
    <t xml:space="preserve">SED Partner </t>
  </si>
  <si>
    <t>TOTAL EXPENDITURE (PBIP &amp; SUD NON-MEDICAID only)</t>
  </si>
  <si>
    <t>Specialty Managed Care - Medicaid Capitation</t>
  </si>
  <si>
    <t>Medicaid Services</t>
  </si>
  <si>
    <t>Healthy Michigan Plan Services</t>
  </si>
  <si>
    <t>DROP**</t>
  </si>
  <si>
    <t>VET*</t>
  </si>
  <si>
    <t>Direct Care Wage</t>
  </si>
  <si>
    <t>Total Managed Care Capitation  (Medicaid &amp; Healthy Michigan Plan) incl DCW</t>
  </si>
  <si>
    <t>Explanation:</t>
  </si>
  <si>
    <t>Revenue - from PIHP Medicaid (incl Direct Care Wage)</t>
  </si>
  <si>
    <t>Revenue - from PIHP Healthy Michigan Plan (incl Direct Care Wage)</t>
  </si>
  <si>
    <t>Expenditure - Medicaid (incl Direct Care Wage)</t>
  </si>
  <si>
    <t>Expenditure - Healthy Michigan Plan (incl Direct Care Wage)</t>
  </si>
  <si>
    <t>Medicaid Services (incl DCW)    (FSR A 202 + A 206 - A 122 - A 325)</t>
  </si>
  <si>
    <t>Healthy Michigan Plan Services (incl DCW) (FSR AI 202 + AI 205 - AI 122 - AI 325)</t>
  </si>
  <si>
    <t>BALANCE MEDICAID DIRECT CARE WAGE SERVICES</t>
  </si>
  <si>
    <t>BALANCE HEALTHY MICHIGAN PLAN DIRECT CARE WAGE  SERVICES</t>
  </si>
  <si>
    <t>MEDICAID SERVICES - Summary From FSR - Medicaid (incl Direct Care Wage)</t>
  </si>
  <si>
    <t>HEALTHY MICHIGAN SERVICES - Summary From FSR - Healthy Michigan (incl Direct Care Wage)</t>
  </si>
  <si>
    <t>BALANCE MEDICAID SERVICES (A 400 + A 401)</t>
  </si>
  <si>
    <t>BALANCE HEALTHY MICHIGAN SERVICES (AI 400 + AI 401)</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</si>
  <si>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</si>
  <si>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</si>
  <si>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</si>
  <si>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</si>
  <si>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</si>
  <si>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</si>
  <si>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</si>
  <si>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MDHHS - Direct Care Wage Settlement</t>
  </si>
  <si>
    <t>SUBTOTAL Healthy Michigan Plan Expenditures (incl Direct Care Wage)</t>
  </si>
  <si>
    <t>MDHHS - Direct Care Wage Revenue</t>
  </si>
  <si>
    <t>Expenditure - MI Health Link</t>
  </si>
  <si>
    <t>Expenditure - MI Health Link Direct Care Wage</t>
  </si>
  <si>
    <t>SUBTOTAL MI Health Link Expenditures (incl Direct Care Wage)</t>
  </si>
  <si>
    <t>Expenditure - MI Health Link (Medicaid) Services (incl Direct Care Wage)</t>
  </si>
  <si>
    <t>Less Direct Care Wage Revenue</t>
  </si>
  <si>
    <t>Total Medicaid Direct Care Wage (Medicaid DCW - I. 201 + MI Health Link DCW - I. 203)</t>
  </si>
  <si>
    <t>Direct Care Wage - after 9/30</t>
  </si>
  <si>
    <t>Direct Care Wage - as of 9/30 (incl retroactivity)</t>
  </si>
  <si>
    <t>(Less FY20 retroactive Direct Care Wage per MDHHS)</t>
  </si>
  <si>
    <t>10/1/20-9/30/21</t>
  </si>
  <si>
    <t xml:space="preserve">Substance Use and Gambling Services </t>
  </si>
  <si>
    <t>Suicide Lifeline Programs</t>
  </si>
  <si>
    <t>BC / BWC</t>
  </si>
  <si>
    <t>Benefits Coaches / Benefits to Work Coaches</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</si>
  <si>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</si>
  <si>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</si>
  <si>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</si>
  <si>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</si>
  <si>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</si>
  <si>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</si>
  <si>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</si>
  <si>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</si>
  <si>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</si>
  <si>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</si>
  <si>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</si>
  <si>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</si>
  <si>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SCCHB</t>
  </si>
  <si>
    <t>Saginaw Community Care HUB</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</si>
  <si>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</si>
  <si>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</si>
  <si>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</si>
  <si>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</si>
  <si>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</si>
  <si>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</si>
  <si>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</si>
  <si>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</si>
  <si>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</si>
  <si>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</si>
  <si>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</si>
  <si>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</si>
  <si>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</si>
  <si>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</si>
  <si>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</si>
  <si>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</si>
  <si>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</si>
  <si>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</si>
  <si>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</si>
  <si>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</si>
  <si>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</si>
  <si>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</si>
  <si>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EBSJJ</t>
  </si>
  <si>
    <t>Evidence Based Services for Youth in the Juvenile Justice System</t>
  </si>
  <si>
    <t>SUBTOTAL Evidence Based Services for Youth in the Juvenile Justice System</t>
  </si>
  <si>
    <t>SPC*</t>
  </si>
  <si>
    <t>Permanent Supportive Housing</t>
  </si>
  <si>
    <t>JURT</t>
  </si>
  <si>
    <t>Juvenile Urgent Response Teams</t>
  </si>
  <si>
    <t>SUBTOTAL Juvenile Urgent Response Teams</t>
  </si>
  <si>
    <t>SAMES</t>
  </si>
  <si>
    <t>Substance Abuse &amp; Mental Health Emergency Supplemental</t>
  </si>
  <si>
    <t xml:space="preserve">Substance Abuse &amp; Mental Health Emergency Supplemental </t>
  </si>
  <si>
    <t>SUBTOTAL Substance Abuse &amp; Mental Health Emergency Supplemental</t>
  </si>
  <si>
    <t>SLCBG</t>
  </si>
  <si>
    <t xml:space="preserve">Suicide Lifeline Capacity Building Grant </t>
  </si>
  <si>
    <t>SUBTOTAL Suicide Lifeline Capacity Building Grant</t>
  </si>
  <si>
    <t>SPLP</t>
  </si>
  <si>
    <t>Suicide Prevention Lifeline Planning</t>
  </si>
  <si>
    <t xml:space="preserve">SUBTOTAL Suicide Prevention Lifeline Planning </t>
  </si>
  <si>
    <t>SUGS</t>
  </si>
  <si>
    <t>Substance Use and Gambling Services</t>
  </si>
  <si>
    <t>MYTIEP</t>
  </si>
  <si>
    <t>PREV</t>
  </si>
  <si>
    <t>SORII</t>
  </si>
  <si>
    <t>State Opioid Response II</t>
  </si>
  <si>
    <t>SPFS</t>
  </si>
  <si>
    <t>Strategic Partnership for Success</t>
  </si>
  <si>
    <t>SUDTII</t>
  </si>
  <si>
    <t>Substance Use Disorder Services - Tobacco II</t>
  </si>
  <si>
    <t>SUBTOTAL Substance Use and Gambling Services</t>
  </si>
  <si>
    <t>BALANCE MDHHS EARNED CONTRACTS (must = 0)</t>
  </si>
  <si>
    <t>Juvenile Justice Programs</t>
  </si>
  <si>
    <t>Less:  Direct Care Wage Surplus / (Deficit) (Medicaid worksheet 2.1.b)</t>
  </si>
  <si>
    <t>Specialty Managed Care - Medicaid Capitation (FSR Medicaid - A 101 + FSR HMP - AI 101 + Medicaid Worksheet - 1.j  PBIP Withhold)</t>
  </si>
  <si>
    <t>Jackie Sproat</t>
  </si>
  <si>
    <t>sproatj@michigan.gov</t>
  </si>
  <si>
    <t>Matthew Blackburn</t>
  </si>
  <si>
    <t>blackburnm@michigan.gov</t>
  </si>
  <si>
    <t>This certification has been moved to the CERTIFICATION OF MDHHS CONTRACT SCHEDULE E REPORT SUBMISSIONS form.</t>
  </si>
  <si>
    <t>This contact information has been moved to the CERTIFICATION OF MDHHS CONTRACT SCHEDULE E REPORT SUBMISSIONS form.</t>
  </si>
  <si>
    <t>EXAMINATION ADJUSTMENTS</t>
  </si>
  <si>
    <t>EXAMINED TOTALS</t>
  </si>
  <si>
    <t>Reported Local match cap amount</t>
  </si>
  <si>
    <t>Examination Adjustment Local match cap amount</t>
  </si>
  <si>
    <t>Examinted Total Local match cap amount</t>
  </si>
  <si>
    <t xml:space="preserve">Cash </t>
  </si>
  <si>
    <t xml:space="preserve">Carry </t>
  </si>
  <si>
    <t>Settlement</t>
  </si>
  <si>
    <t>Forward</t>
  </si>
  <si>
    <t>Examined</t>
  </si>
  <si>
    <t>Original</t>
  </si>
  <si>
    <t>Increase (Decrease)</t>
  </si>
  <si>
    <t>Comments:</t>
  </si>
  <si>
    <t>EXAMINED TOTAL</t>
  </si>
  <si>
    <t xml:space="preserve">EXAMINED </t>
  </si>
  <si>
    <t>TOTALS</t>
  </si>
  <si>
    <t xml:space="preserve">EXAMINATION </t>
  </si>
  <si>
    <t>ADJUSTMENTS</t>
  </si>
  <si>
    <t>Explanation of Accrual and Examination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</si>
</sst>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s>
  <fonts count="40"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s>
  <fills count="22">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tint="-0.249977111117893"/>
        <bgColor indexed="64"/>
      </patternFill>
    </fill>
    <fill>
      <patternFill patternType="solid">
        <fgColor rgb="FF333333"/>
        <bgColor indexed="64"/>
      </patternFill>
    </fill>
    <fill>
      <patternFill patternType="solid">
        <fgColor theme="0" tint="-0.34998626667073579"/>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right/>
      <top style="thin">
        <color indexed="64"/>
      </top>
      <bottom style="double">
        <color indexed="64"/>
      </bottom>
      <diagonal/>
    </border>
    <border>
      <left style="medium">
        <color indexed="64"/>
      </left>
      <right style="medium">
        <color indexed="64"/>
      </right>
      <top/>
      <bottom/>
      <diagonal/>
    </border>
  </borders>
  <cellStyleXfs count="8">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0" fontId="34" fillId="0" borderId="0" applyNumberFormat="0" applyFill="0" applyBorder="0" applyAlignment="0" applyProtection="0">
      <alignment vertical="top"/>
    </xf>
    <xf numFmtId="0" fontId="2" fillId="0" borderId="0"/>
    <xf numFmtId="0" fontId="1" fillId="0" borderId="0"/>
  </cellStyleXfs>
  <cellXfs count="1706">
    <xf numFmtId="0" fontId="0" fillId="0" borderId="0" xfId="0"/>
    <xf numFmtId="164" fontId="4" fillId="2" borderId="1" xfId="1" applyNumberFormat="1" applyFont="1" applyFill="1" applyBorder="1" applyProtection="1">
      <protection locked="0"/>
    </xf>
    <xf numFmtId="164" fontId="4" fillId="2" borderId="1" xfId="1" applyNumberFormat="1" applyFont="1" applyFill="1" applyBorder="1" applyAlignment="1" applyProtection="1">
      <protection locked="0"/>
    </xf>
    <xf numFmtId="164" fontId="4" fillId="2" borderId="1" xfId="0" applyNumberFormat="1" applyFont="1" applyFill="1" applyBorder="1" applyProtection="1">
      <protection locked="0"/>
    </xf>
    <xf numFmtId="164" fontId="4" fillId="2" borderId="1" xfId="1" applyNumberFormat="1" applyFont="1" applyFill="1" applyBorder="1" applyAlignment="1" applyProtection="1">
      <alignment horizontal="center"/>
      <protection locked="0"/>
    </xf>
    <xf numFmtId="164" fontId="4" fillId="2" borderId="2" xfId="0" applyNumberFormat="1" applyFont="1" applyFill="1" applyBorder="1" applyProtection="1">
      <protection locked="0"/>
    </xf>
    <xf numFmtId="164" fontId="4" fillId="4" borderId="1" xfId="1" applyNumberFormat="1" applyFont="1" applyFill="1" applyBorder="1" applyProtection="1"/>
    <xf numFmtId="164" fontId="4" fillId="2" borderId="3" xfId="0" applyNumberFormat="1" applyFont="1" applyFill="1" applyBorder="1" applyProtection="1">
      <protection locked="0"/>
    </xf>
    <xf numFmtId="0" fontId="4" fillId="0" borderId="0" xfId="0" applyFont="1" applyProtection="1"/>
    <xf numFmtId="0" fontId="0" fillId="0" borderId="5" xfId="0" applyBorder="1" applyAlignment="1" applyProtection="1">
      <alignment horizontal="right"/>
    </xf>
    <xf numFmtId="0" fontId="0" fillId="0" borderId="6" xfId="0" applyBorder="1" applyAlignment="1" applyProtection="1">
      <alignment horizontal="right"/>
    </xf>
    <xf numFmtId="37" fontId="4" fillId="0" borderId="1" xfId="0" applyNumberFormat="1" applyFont="1" applyBorder="1" applyAlignment="1" applyProtection="1">
      <alignment horizontal="center"/>
    </xf>
    <xf numFmtId="164" fontId="4" fillId="0" borderId="1" xfId="1" applyNumberFormat="1" applyFont="1" applyBorder="1" applyAlignment="1" applyProtection="1">
      <alignment horizontal="center"/>
    </xf>
    <xf numFmtId="164" fontId="4" fillId="0" borderId="2" xfId="1" applyNumberFormat="1" applyFont="1" applyFill="1" applyBorder="1" applyAlignment="1" applyProtection="1">
      <alignment horizontal="center" wrapText="1"/>
    </xf>
    <xf numFmtId="0" fontId="4" fillId="0" borderId="2" xfId="0" applyFont="1" applyBorder="1" applyProtection="1"/>
    <xf numFmtId="0" fontId="5" fillId="5" borderId="1" xfId="0" applyFont="1" applyFill="1" applyBorder="1" applyAlignment="1" applyProtection="1">
      <alignment horizontal="center"/>
    </xf>
    <xf numFmtId="0" fontId="5" fillId="5" borderId="1" xfId="0" applyFont="1" applyFill="1" applyBorder="1" applyProtection="1"/>
    <xf numFmtId="164" fontId="4" fillId="5" borderId="1" xfId="1" applyNumberFormat="1" applyFont="1" applyFill="1" applyBorder="1" applyAlignment="1" applyProtection="1"/>
    <xf numFmtId="0" fontId="5" fillId="0" borderId="1" xfId="0" applyFont="1" applyBorder="1" applyAlignment="1" applyProtection="1">
      <alignment horizontal="center"/>
    </xf>
    <xf numFmtId="0" fontId="4" fillId="0" borderId="1" xfId="0" applyFont="1" applyBorder="1" applyProtection="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6" borderId="1" xfId="1" applyNumberFormat="1" applyFont="1" applyFill="1" applyBorder="1" applyAlignment="1" applyProtection="1"/>
    <xf numFmtId="0" fontId="4" fillId="0" borderId="0" xfId="0" applyFont="1" applyAlignment="1" applyProtection="1">
      <alignment horizontal="center"/>
    </xf>
    <xf numFmtId="164" fontId="4" fillId="0" borderId="0" xfId="0" applyNumberFormat="1" applyFont="1" applyBorder="1" applyProtection="1"/>
    <xf numFmtId="164" fontId="4" fillId="0" borderId="0" xfId="1" applyNumberFormat="1" applyFont="1" applyBorder="1" applyProtection="1"/>
    <xf numFmtId="164" fontId="4" fillId="0" borderId="0" xfId="0" applyNumberFormat="1" applyFont="1" applyProtection="1"/>
    <xf numFmtId="0" fontId="4" fillId="0" borderId="0" xfId="0" applyFont="1" applyFill="1" applyProtection="1"/>
    <xf numFmtId="37" fontId="4" fillId="0" borderId="0" xfId="0" applyNumberFormat="1" applyFont="1" applyBorder="1" applyProtection="1"/>
    <xf numFmtId="0" fontId="10" fillId="5" borderId="1" xfId="0" applyFont="1" applyFill="1" applyBorder="1" applyAlignment="1" applyProtection="1">
      <alignment horizontal="center"/>
    </xf>
    <xf numFmtId="0" fontId="10" fillId="0" borderId="1" xfId="0" applyFont="1" applyBorder="1" applyAlignment="1" applyProtection="1">
      <alignment horizontal="center"/>
    </xf>
    <xf numFmtId="0" fontId="4" fillId="0" borderId="1" xfId="0" applyFont="1" applyFill="1" applyBorder="1" applyProtection="1"/>
    <xf numFmtId="0" fontId="4" fillId="0" borderId="3" xfId="0" applyFont="1" applyFill="1" applyBorder="1" applyProtection="1"/>
    <xf numFmtId="0" fontId="4" fillId="0" borderId="8" xfId="0" applyFont="1" applyBorder="1" applyProtection="1"/>
    <xf numFmtId="37" fontId="4" fillId="0" borderId="0" xfId="0" applyNumberFormat="1" applyFont="1" applyProtection="1"/>
    <xf numFmtId="0" fontId="0" fillId="0" borderId="0" xfId="0" applyProtection="1"/>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Fill="1" applyBorder="1" applyAlignment="1" applyProtection="1">
      <alignment horizontal="right" indent="2"/>
    </xf>
    <xf numFmtId="164" fontId="5" fillId="0" borderId="0" xfId="1" applyNumberFormat="1" applyFont="1" applyFill="1" applyBorder="1" applyAlignment="1" applyProtection="1">
      <alignment horizontal="center"/>
    </xf>
    <xf numFmtId="164" fontId="4" fillId="5" borderId="7" xfId="1" applyNumberFormat="1" applyFont="1" applyFill="1" applyBorder="1" applyAlignment="1" applyProtection="1"/>
    <xf numFmtId="0" fontId="5" fillId="0" borderId="1" xfId="0" applyFont="1" applyFill="1" applyBorder="1" applyAlignment="1" applyProtection="1">
      <alignment horizontal="center"/>
    </xf>
    <xf numFmtId="164" fontId="4" fillId="0" borderId="2" xfId="1" applyNumberFormat="1" applyFont="1" applyFill="1" applyBorder="1" applyAlignment="1" applyProtection="1"/>
    <xf numFmtId="0" fontId="4" fillId="0" borderId="7" xfId="0" applyFont="1" applyBorder="1" applyProtection="1"/>
    <xf numFmtId="164" fontId="4" fillId="0" borderId="1" xfId="1" applyNumberFormat="1" applyFont="1" applyFill="1" applyBorder="1" applyProtection="1"/>
    <xf numFmtId="164" fontId="4" fillId="5" borderId="7" xfId="0" applyNumberFormat="1" applyFont="1" applyFill="1" applyBorder="1" applyProtection="1"/>
    <xf numFmtId="164" fontId="4" fillId="0" borderId="1" xfId="0" applyNumberFormat="1" applyFont="1" applyFill="1" applyBorder="1" applyProtection="1"/>
    <xf numFmtId="164" fontId="4" fillId="0" borderId="3" xfId="0" applyNumberFormat="1" applyFont="1" applyFill="1" applyBorder="1" applyProtection="1"/>
    <xf numFmtId="164" fontId="4" fillId="0" borderId="2" xfId="0" applyNumberFormat="1" applyFont="1" applyBorder="1" applyProtection="1"/>
    <xf numFmtId="164" fontId="4" fillId="0" borderId="1" xfId="0" applyNumberFormat="1" applyFont="1" applyBorder="1" applyProtection="1"/>
    <xf numFmtId="164" fontId="4" fillId="0" borderId="9" xfId="0" applyNumberFormat="1" applyFont="1" applyFill="1" applyBorder="1" applyProtection="1"/>
    <xf numFmtId="0" fontId="11" fillId="0" borderId="0" xfId="0" applyFont="1" applyFill="1" applyBorder="1" applyAlignment="1" applyProtection="1">
      <alignment horizontal="center"/>
    </xf>
    <xf numFmtId="0" fontId="11" fillId="0" borderId="0" xfId="0" applyFont="1" applyProtection="1"/>
    <xf numFmtId="0" fontId="0" fillId="7" borderId="0" xfId="0" applyFill="1" applyProtection="1"/>
    <xf numFmtId="39" fontId="0" fillId="7" borderId="0" xfId="0" applyNumberFormat="1" applyFill="1" applyProtection="1"/>
    <xf numFmtId="39" fontId="0" fillId="0" borderId="0" xfId="0" applyNumberFormat="1" applyFill="1" applyProtection="1"/>
    <xf numFmtId="39" fontId="0" fillId="0" borderId="0" xfId="0" applyNumberFormat="1" applyProtection="1"/>
    <xf numFmtId="0" fontId="5" fillId="5" borderId="15" xfId="0" quotePrefix="1" applyFont="1" applyFill="1" applyBorder="1" applyAlignment="1" applyProtection="1">
      <alignment horizontal="right"/>
    </xf>
    <xf numFmtId="0" fontId="0" fillId="5" borderId="16" xfId="0" applyFill="1" applyBorder="1" applyProtection="1"/>
    <xf numFmtId="0" fontId="5" fillId="0" borderId="0" xfId="0" quotePrefix="1" applyFont="1" applyFill="1" applyBorder="1" applyAlignment="1" applyProtection="1">
      <alignment horizontal="right"/>
    </xf>
    <xf numFmtId="0" fontId="0" fillId="0" borderId="1" xfId="0" applyBorder="1" applyProtection="1"/>
    <xf numFmtId="0" fontId="0" fillId="0" borderId="5" xfId="0" applyBorder="1" applyProtection="1"/>
    <xf numFmtId="0" fontId="0" fillId="0" borderId="7" xfId="0" applyBorder="1" applyProtection="1"/>
    <xf numFmtId="0" fontId="0" fillId="0" borderId="6" xfId="0" applyBorder="1" applyProtection="1"/>
    <xf numFmtId="41" fontId="0" fillId="0" borderId="7" xfId="0" applyNumberFormat="1" applyBorder="1" applyProtection="1"/>
    <xf numFmtId="9" fontId="0" fillId="0" borderId="1" xfId="0" applyNumberFormat="1" applyBorder="1" applyProtection="1"/>
    <xf numFmtId="9" fontId="0" fillId="0" borderId="0" xfId="0" applyNumberFormat="1" applyProtection="1"/>
    <xf numFmtId="164" fontId="3" fillId="0" borderId="0" xfId="1" applyNumberFormat="1" applyProtection="1"/>
    <xf numFmtId="164" fontId="3" fillId="0" borderId="1" xfId="1" applyNumberFormat="1" applyBorder="1" applyProtection="1"/>
    <xf numFmtId="0" fontId="0" fillId="0" borderId="22" xfId="0" applyBorder="1" applyProtection="1"/>
    <xf numFmtId="0" fontId="0" fillId="0" borderId="23" xfId="0" applyBorder="1" applyProtection="1"/>
    <xf numFmtId="0" fontId="0" fillId="0" borderId="0" xfId="0" applyBorder="1" applyAlignment="1" applyProtection="1">
      <alignment horizontal="right"/>
    </xf>
    <xf numFmtId="0" fontId="0" fillId="0" borderId="0" xfId="0" applyBorder="1" applyProtection="1"/>
    <xf numFmtId="37" fontId="0" fillId="0" borderId="0" xfId="0" applyNumberFormat="1" applyBorder="1" applyAlignment="1" applyProtection="1">
      <alignment horizontal="right"/>
    </xf>
    <xf numFmtId="164" fontId="3" fillId="0" borderId="0" xfId="1" applyNumberFormat="1" applyBorder="1" applyProtection="1"/>
    <xf numFmtId="0" fontId="5" fillId="0" borderId="0" xfId="0" applyFont="1" applyFill="1" applyBorder="1" applyAlignment="1" applyProtection="1">
      <alignment horizontal="left"/>
    </xf>
    <xf numFmtId="0" fontId="7" fillId="0" borderId="0" xfId="0" applyFont="1" applyProtection="1"/>
    <xf numFmtId="0" fontId="5" fillId="0" borderId="0" xfId="0" applyFont="1" applyBorder="1" applyAlignment="1" applyProtection="1">
      <alignment horizontal="center"/>
    </xf>
    <xf numFmtId="166" fontId="3" fillId="2" borderId="1" xfId="2" applyNumberFormat="1" applyFill="1" applyBorder="1" applyProtection="1">
      <protection locked="0"/>
    </xf>
    <xf numFmtId="0" fontId="0" fillId="0" borderId="0" xfId="0" applyFill="1" applyProtection="1"/>
    <xf numFmtId="0" fontId="11" fillId="0" borderId="0" xfId="0" applyFont="1" applyFill="1" applyBorder="1" applyAlignment="1">
      <alignment horizontal="center"/>
    </xf>
    <xf numFmtId="0" fontId="7" fillId="0" borderId="0" xfId="0" applyFont="1"/>
    <xf numFmtId="0" fontId="11" fillId="0" borderId="0" xfId="0" applyFont="1"/>
    <xf numFmtId="0" fontId="0" fillId="7" borderId="0" xfId="0" applyFill="1"/>
    <xf numFmtId="39" fontId="0" fillId="7" borderId="0" xfId="0" applyNumberFormat="1" applyFill="1"/>
    <xf numFmtId="39" fontId="0" fillId="0" borderId="0" xfId="0" applyNumberFormat="1" applyFill="1"/>
    <xf numFmtId="39" fontId="0" fillId="0" borderId="0" xfId="0" applyNumberFormat="1"/>
    <xf numFmtId="0" fontId="5" fillId="5" borderId="15" xfId="0" quotePrefix="1" applyFont="1" applyFill="1" applyBorder="1" applyAlignment="1">
      <alignment horizontal="right"/>
    </xf>
    <xf numFmtId="0" fontId="5" fillId="5" borderId="16" xfId="0" applyFont="1" applyFill="1" applyBorder="1"/>
    <xf numFmtId="0" fontId="0" fillId="5" borderId="16" xfId="0" applyFill="1" applyBorder="1"/>
    <xf numFmtId="0" fontId="5" fillId="5" borderId="18" xfId="0" applyFont="1" applyFill="1" applyBorder="1" applyAlignment="1">
      <alignment horizontal="center"/>
    </xf>
    <xf numFmtId="0" fontId="5" fillId="0" borderId="0" xfId="0" quotePrefix="1" applyFont="1" applyFill="1" applyBorder="1" applyAlignment="1">
      <alignment horizontal="right"/>
    </xf>
    <xf numFmtId="0" fontId="0" fillId="0" borderId="0" xfId="0" quotePrefix="1" applyBorder="1" applyAlignment="1">
      <alignment horizontal="right"/>
    </xf>
    <xf numFmtId="0" fontId="0" fillId="0" borderId="0" xfId="0" applyBorder="1" applyAlignment="1">
      <alignment horizontal="right"/>
    </xf>
    <xf numFmtId="0" fontId="0" fillId="0" borderId="0" xfId="0" applyBorder="1"/>
    <xf numFmtId="164" fontId="3" fillId="0" borderId="0" xfId="1" applyNumberFormat="1" applyBorder="1"/>
    <xf numFmtId="14" fontId="0" fillId="0" borderId="0" xfId="0" applyNumberFormat="1" applyAlignment="1">
      <alignment horizontal="right"/>
    </xf>
    <xf numFmtId="0" fontId="5" fillId="5" borderId="10" xfId="0" quotePrefix="1" applyFont="1" applyFill="1" applyBorder="1" applyAlignment="1">
      <alignment horizontal="right"/>
    </xf>
    <xf numFmtId="0" fontId="5" fillId="5" borderId="29" xfId="0" applyFont="1" applyFill="1" applyBorder="1" applyAlignment="1"/>
    <xf numFmtId="0" fontId="5" fillId="5" borderId="12" xfId="0" applyFont="1" applyFill="1" applyBorder="1" applyAlignment="1"/>
    <xf numFmtId="0" fontId="5" fillId="5" borderId="11" xfId="0" applyFont="1" applyFill="1" applyBorder="1" applyAlignment="1">
      <alignment horizontal="center"/>
    </xf>
    <xf numFmtId="0" fontId="5" fillId="5" borderId="12" xfId="0" applyFont="1" applyFill="1" applyBorder="1" applyAlignment="1">
      <alignment horizontal="center"/>
    </xf>
    <xf numFmtId="0" fontId="0" fillId="5" borderId="35" xfId="0" applyFill="1" applyBorder="1"/>
    <xf numFmtId="0" fontId="5" fillId="5" borderId="0" xfId="0" applyFont="1" applyFill="1" applyBorder="1" applyAlignment="1"/>
    <xf numFmtId="0" fontId="5" fillId="5" borderId="37" xfId="0" applyFont="1" applyFill="1" applyBorder="1" applyAlignment="1"/>
    <xf numFmtId="37" fontId="5" fillId="5" borderId="36" xfId="0" applyNumberFormat="1" applyFont="1" applyFill="1" applyBorder="1" applyAlignment="1">
      <alignment horizontal="center"/>
    </xf>
    <xf numFmtId="37" fontId="5" fillId="5" borderId="37" xfId="0" applyNumberFormat="1" applyFont="1" applyFill="1" applyBorder="1" applyAlignment="1">
      <alignment horizontal="center"/>
    </xf>
    <xf numFmtId="0" fontId="0" fillId="5" borderId="0" xfId="0" applyFill="1" applyBorder="1"/>
    <xf numFmtId="0" fontId="0" fillId="5" borderId="37" xfId="0" applyFill="1" applyBorder="1"/>
    <xf numFmtId="37" fontId="5" fillId="5" borderId="36" xfId="0" quotePrefix="1" applyNumberFormat="1" applyFont="1" applyFill="1" applyBorder="1" applyAlignment="1">
      <alignment horizontal="center"/>
    </xf>
    <xf numFmtId="0" fontId="5" fillId="5" borderId="13" xfId="0" quotePrefix="1" applyFont="1" applyFill="1" applyBorder="1" applyAlignment="1">
      <alignment horizontal="right"/>
    </xf>
    <xf numFmtId="0" fontId="5" fillId="5" borderId="14" xfId="0" applyFont="1" applyFill="1" applyBorder="1"/>
    <xf numFmtId="0" fontId="0" fillId="5" borderId="38" xfId="0" applyFill="1" applyBorder="1"/>
    <xf numFmtId="37" fontId="5" fillId="5" borderId="38" xfId="0" applyNumberFormat="1" applyFont="1" applyFill="1" applyBorder="1" applyAlignment="1">
      <alignment horizontal="center"/>
    </xf>
    <xf numFmtId="37" fontId="5" fillId="5" borderId="25" xfId="0" applyNumberFormat="1" applyFont="1" applyFill="1" applyBorder="1" applyAlignment="1">
      <alignment horizontal="center"/>
    </xf>
    <xf numFmtId="0" fontId="5" fillId="0" borderId="1" xfId="0" applyFont="1" applyFill="1" applyBorder="1" applyAlignment="1">
      <alignment horizontal="left"/>
    </xf>
    <xf numFmtId="44" fontId="5" fillId="5" borderId="17" xfId="2" applyFont="1" applyFill="1" applyBorder="1" applyAlignment="1">
      <alignment horizontal="center"/>
    </xf>
    <xf numFmtId="0" fontId="5" fillId="5" borderId="18" xfId="0" applyFont="1" applyFill="1" applyBorder="1" applyAlignment="1">
      <alignment horizontal="center" wrapText="1"/>
    </xf>
    <xf numFmtId="0" fontId="5" fillId="0" borderId="0" xfId="0" applyFont="1" applyFill="1" applyBorder="1" applyAlignment="1">
      <alignment horizontal="center" wrapText="1"/>
    </xf>
    <xf numFmtId="0" fontId="0" fillId="0" borderId="0" xfId="0" applyFill="1" applyBorder="1"/>
    <xf numFmtId="0" fontId="5" fillId="0" borderId="2" xfId="0" applyFont="1" applyFill="1" applyBorder="1" applyAlignment="1">
      <alignment horizontal="left"/>
    </xf>
    <xf numFmtId="166" fontId="4"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applyFill="1" applyBorder="1"/>
    <xf numFmtId="10" fontId="4" fillId="0" borderId="0" xfId="3" applyNumberFormat="1" applyFont="1" applyFill="1" applyBorder="1" applyAlignment="1">
      <alignment horizontal="right"/>
    </xf>
    <xf numFmtId="0" fontId="5" fillId="0" borderId="0" xfId="0" applyFont="1" applyFill="1" applyBorder="1" applyAlignment="1">
      <alignment horizontal="left"/>
    </xf>
    <xf numFmtId="44" fontId="0" fillId="0" borderId="0" xfId="0" quotePrefix="1" applyNumberFormat="1" applyBorder="1"/>
    <xf numFmtId="0" fontId="5" fillId="0" borderId="0" xfId="0" applyFont="1" applyBorder="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3" fillId="8" borderId="3" xfId="2" applyNumberFormat="1" applyFill="1" applyBorder="1" applyProtection="1"/>
    <xf numFmtId="164" fontId="3" fillId="8" borderId="2" xfId="1" applyNumberFormat="1" applyFill="1" applyBorder="1" applyProtection="1"/>
    <xf numFmtId="164" fontId="3" fillId="8" borderId="1" xfId="1" applyNumberFormat="1" applyFill="1" applyBorder="1" applyProtection="1"/>
    <xf numFmtId="43" fontId="5" fillId="5" borderId="16" xfId="1" applyFont="1" applyFill="1" applyBorder="1" applyAlignment="1" applyProtection="1">
      <alignment horizontal="left"/>
    </xf>
    <xf numFmtId="0" fontId="0" fillId="5" borderId="16" xfId="0" applyFill="1" applyBorder="1" applyAlignment="1" applyProtection="1">
      <alignment horizontal="right"/>
    </xf>
    <xf numFmtId="37" fontId="0" fillId="5" borderId="16" xfId="0" applyNumberFormat="1" applyFill="1" applyBorder="1" applyAlignment="1" applyProtection="1">
      <alignment horizontal="right"/>
    </xf>
    <xf numFmtId="37" fontId="3" fillId="5" borderId="18" xfId="1" applyNumberFormat="1" applyFont="1" applyFill="1" applyBorder="1" applyAlignment="1" applyProtection="1">
      <alignment horizontal="center"/>
    </xf>
    <xf numFmtId="37" fontId="0" fillId="5" borderId="18" xfId="0" applyNumberFormat="1" applyFill="1" applyBorder="1" applyAlignment="1" applyProtection="1">
      <alignment horizontal="center"/>
    </xf>
    <xf numFmtId="0" fontId="0" fillId="0" borderId="2" xfId="0" quotePrefix="1" applyBorder="1" applyAlignment="1" applyProtection="1">
      <alignment horizontal="left"/>
    </xf>
    <xf numFmtId="164" fontId="3" fillId="8" borderId="44" xfId="1" applyNumberFormat="1" applyFill="1" applyBorder="1" applyProtection="1"/>
    <xf numFmtId="164" fontId="3" fillId="8" borderId="8" xfId="1" applyNumberFormat="1" applyFill="1" applyBorder="1" applyProtection="1"/>
    <xf numFmtId="43" fontId="3" fillId="0" borderId="5" xfId="1" applyBorder="1" applyAlignment="1" applyProtection="1">
      <alignment horizontal="left"/>
    </xf>
    <xf numFmtId="164" fontId="3" fillId="8" borderId="3" xfId="1" applyNumberFormat="1" applyFill="1" applyBorder="1" applyProtection="1"/>
    <xf numFmtId="43" fontId="3" fillId="0" borderId="0" xfId="1" applyBorder="1" applyAlignment="1" applyProtection="1">
      <alignment horizontal="left"/>
    </xf>
    <xf numFmtId="164" fontId="3" fillId="2" borderId="3" xfId="1" applyNumberFormat="1" applyFill="1" applyBorder="1" applyProtection="1">
      <protection locked="0"/>
    </xf>
    <xf numFmtId="37" fontId="4" fillId="0" borderId="8" xfId="0" applyNumberFormat="1" applyFont="1" applyBorder="1" applyAlignment="1" applyProtection="1">
      <alignment horizontal="center"/>
    </xf>
    <xf numFmtId="37" fontId="5" fillId="2" borderId="2" xfId="1" quotePrefix="1" applyNumberFormat="1" applyFont="1" applyFill="1" applyBorder="1" applyAlignment="1" applyProtection="1">
      <alignment horizontal="center"/>
      <protection locked="0"/>
    </xf>
    <xf numFmtId="164" fontId="5" fillId="2" borderId="9" xfId="1" applyNumberFormat="1" applyFont="1" applyFill="1" applyBorder="1" applyAlignment="1" applyProtection="1">
      <alignment horizontal="center"/>
      <protection locked="0"/>
    </xf>
    <xf numFmtId="164" fontId="5" fillId="2" borderId="2" xfId="1" applyNumberFormat="1" applyFont="1" applyFill="1" applyBorder="1" applyAlignment="1" applyProtection="1">
      <alignment horizontal="center"/>
      <protection locked="0"/>
    </xf>
    <xf numFmtId="37" fontId="5" fillId="0" borderId="2" xfId="1" applyNumberFormat="1" applyFont="1" applyFill="1" applyBorder="1" applyAlignment="1" applyProtection="1">
      <alignment horizontal="center"/>
    </xf>
    <xf numFmtId="164" fontId="5" fillId="0" borderId="0" xfId="1" quotePrefix="1" applyNumberFormat="1" applyFont="1" applyFill="1" applyBorder="1" applyAlignment="1" applyProtection="1">
      <alignment horizontal="center"/>
    </xf>
    <xf numFmtId="164" fontId="4" fillId="0" borderId="0" xfId="1" applyNumberFormat="1" applyFont="1" applyFill="1" applyBorder="1" applyAlignment="1" applyProtection="1"/>
    <xf numFmtId="164" fontId="4" fillId="0" borderId="0" xfId="0" applyNumberFormat="1" applyFont="1" applyFill="1" applyBorder="1" applyProtection="1"/>
    <xf numFmtId="0" fontId="9" fillId="2" borderId="2" xfId="0" applyFont="1" applyFill="1" applyBorder="1" applyProtection="1">
      <protection locked="0"/>
    </xf>
    <xf numFmtId="0" fontId="9" fillId="0" borderId="2" xfId="0" applyFont="1" applyBorder="1" applyAlignment="1" applyProtection="1">
      <alignment horizontal="right"/>
    </xf>
    <xf numFmtId="0" fontId="9" fillId="2" borderId="1" xfId="0" applyFont="1" applyFill="1" applyBorder="1" applyAlignment="1" applyProtection="1">
      <alignment horizontal="center"/>
      <protection locked="0"/>
    </xf>
    <xf numFmtId="14" fontId="9" fillId="2" borderId="3" xfId="0" applyNumberFormat="1" applyFont="1" applyFill="1" applyBorder="1" applyAlignment="1" applyProtection="1">
      <alignment horizontal="center"/>
      <protection locked="0"/>
    </xf>
    <xf numFmtId="0" fontId="9" fillId="0" borderId="5" xfId="0" applyFont="1" applyBorder="1" applyAlignment="1" applyProtection="1">
      <alignment horizontal="center"/>
    </xf>
    <xf numFmtId="164" fontId="10" fillId="0" borderId="1" xfId="1" applyNumberFormat="1" applyFont="1" applyFill="1" applyBorder="1" applyAlignment="1" applyProtection="1">
      <alignment horizontal="center"/>
    </xf>
    <xf numFmtId="0" fontId="5" fillId="0" borderId="1" xfId="0" applyFont="1" applyBorder="1" applyAlignment="1" applyProtection="1">
      <alignment horizontal="center" vertical="top"/>
    </xf>
    <xf numFmtId="164" fontId="3" fillId="2" borderId="2" xfId="1" applyNumberFormat="1" applyFill="1" applyBorder="1" applyProtection="1">
      <protection locked="0"/>
    </xf>
    <xf numFmtId="0" fontId="14" fillId="5" borderId="1" xfId="0" applyFont="1" applyFill="1" applyBorder="1" applyAlignment="1" applyProtection="1">
      <alignment horizontal="center"/>
    </xf>
    <xf numFmtId="0" fontId="14" fillId="0" borderId="1" xfId="0" applyFont="1" applyFill="1" applyBorder="1" applyAlignment="1" applyProtection="1">
      <alignment horizontal="center"/>
    </xf>
    <xf numFmtId="0" fontId="5" fillId="0" borderId="0" xfId="0" applyFont="1" applyFill="1" applyBorder="1" applyAlignment="1" applyProtection="1">
      <alignment horizontal="center"/>
    </xf>
    <xf numFmtId="0" fontId="5" fillId="0" borderId="0" xfId="0" applyFont="1" applyFill="1" applyBorder="1" applyAlignment="1" applyProtection="1"/>
    <xf numFmtId="0" fontId="14" fillId="0" borderId="0" xfId="0" applyFont="1" applyFill="1" applyBorder="1" applyAlignment="1" applyProtection="1">
      <alignment horizontal="center"/>
    </xf>
    <xf numFmtId="0" fontId="11" fillId="0" borderId="0" xfId="0" applyFont="1" applyAlignment="1">
      <alignment horizontal="right"/>
    </xf>
    <xf numFmtId="0" fontId="12" fillId="0" borderId="0" xfId="0" applyFont="1"/>
    <xf numFmtId="0" fontId="0" fillId="0" borderId="0" xfId="0" applyFill="1"/>
    <xf numFmtId="0" fontId="7" fillId="0" borderId="0" xfId="0" applyFont="1" applyBorder="1"/>
    <xf numFmtId="0" fontId="11" fillId="0" borderId="0" xfId="0" applyFont="1" applyFill="1" applyBorder="1"/>
    <xf numFmtId="0" fontId="16" fillId="0" borderId="14" xfId="0" applyFont="1" applyBorder="1"/>
    <xf numFmtId="0" fontId="12" fillId="0" borderId="0" xfId="0" applyFont="1" applyFill="1" applyBorder="1" applyAlignment="1">
      <alignment horizontal="center"/>
    </xf>
    <xf numFmtId="0" fontId="7" fillId="0" borderId="0" xfId="0" applyFont="1" applyFill="1" applyBorder="1" applyAlignment="1">
      <alignment horizontal="center"/>
    </xf>
    <xf numFmtId="0" fontId="7" fillId="0" borderId="24" xfId="0" applyFont="1" applyBorder="1" applyAlignment="1">
      <alignment horizontal="right"/>
    </xf>
    <xf numFmtId="164" fontId="7" fillId="0" borderId="20" xfId="1" applyNumberFormat="1" applyFont="1" applyFill="1" applyBorder="1"/>
    <xf numFmtId="164" fontId="7" fillId="0" borderId="0" xfId="1" applyNumberFormat="1" applyFont="1" applyFill="1" applyBorder="1"/>
    <xf numFmtId="0" fontId="7" fillId="0" borderId="1" xfId="0" applyFont="1" applyBorder="1" applyAlignment="1">
      <alignment horizontal="right"/>
    </xf>
    <xf numFmtId="166" fontId="7" fillId="0" borderId="20" xfId="2" applyNumberFormat="1" applyFont="1" applyFill="1" applyBorder="1"/>
    <xf numFmtId="166" fontId="7" fillId="0" borderId="0" xfId="2" applyNumberFormat="1" applyFont="1" applyFill="1" applyBorder="1"/>
    <xf numFmtId="0" fontId="7" fillId="0" borderId="0" xfId="0" applyFont="1" applyBorder="1" applyAlignment="1">
      <alignment horizontal="right"/>
    </xf>
    <xf numFmtId="164" fontId="7" fillId="0" borderId="0" xfId="1" applyNumberFormat="1" applyFont="1" applyBorder="1"/>
    <xf numFmtId="164" fontId="7" fillId="0" borderId="20" xfId="1" applyNumberFormat="1" applyFont="1" applyFill="1" applyBorder="1" applyProtection="1">
      <protection locked="0"/>
    </xf>
    <xf numFmtId="166" fontId="7" fillId="0" borderId="20" xfId="2" applyNumberFormat="1" applyFont="1" applyFill="1" applyBorder="1" applyProtection="1">
      <protection locked="0"/>
    </xf>
    <xf numFmtId="166" fontId="7" fillId="0" borderId="0" xfId="2" applyNumberFormat="1" applyFont="1" applyFill="1" applyBorder="1" applyProtection="1">
      <protection locked="0"/>
    </xf>
    <xf numFmtId="0" fontId="7" fillId="0" borderId="5" xfId="0" applyFont="1" applyFill="1" applyBorder="1" applyAlignment="1">
      <alignment horizontal="right"/>
    </xf>
    <xf numFmtId="164" fontId="7" fillId="0" borderId="19" xfId="1" applyNumberFormat="1" applyFont="1" applyFill="1" applyBorder="1" applyProtection="1"/>
    <xf numFmtId="164" fontId="7" fillId="0" borderId="6" xfId="1" applyNumberFormat="1" applyFont="1" applyFill="1" applyBorder="1" applyProtection="1"/>
    <xf numFmtId="0" fontId="7" fillId="0" borderId="33" xfId="0" applyFont="1" applyBorder="1"/>
    <xf numFmtId="166" fontId="7" fillId="0" borderId="46" xfId="2" applyNumberFormat="1" applyFont="1" applyBorder="1"/>
    <xf numFmtId="166" fontId="7" fillId="0" borderId="0" xfId="2" applyNumberFormat="1" applyFont="1" applyBorder="1"/>
    <xf numFmtId="0" fontId="18" fillId="0" borderId="24" xfId="0" applyFont="1" applyFill="1" applyBorder="1" applyAlignment="1">
      <alignment horizontal="right"/>
    </xf>
    <xf numFmtId="166" fontId="7" fillId="0" borderId="20" xfId="2" applyNumberFormat="1" applyFont="1" applyBorder="1"/>
    <xf numFmtId="0" fontId="18" fillId="0" borderId="1" xfId="0" applyFont="1" applyFill="1" applyBorder="1" applyAlignment="1">
      <alignment horizontal="right"/>
    </xf>
    <xf numFmtId="164" fontId="7" fillId="0" borderId="0" xfId="1" applyNumberFormat="1" applyFont="1" applyFill="1"/>
    <xf numFmtId="0" fontId="7" fillId="0" borderId="0" xfId="0" applyFont="1" applyFill="1"/>
    <xf numFmtId="164" fontId="17" fillId="5" borderId="18" xfId="1" applyNumberFormat="1" applyFont="1" applyFill="1" applyBorder="1" applyAlignment="1">
      <alignment horizontal="center"/>
    </xf>
    <xf numFmtId="164" fontId="7" fillId="0" borderId="0" xfId="1" applyNumberFormat="1" applyFont="1"/>
    <xf numFmtId="164" fontId="7" fillId="3" borderId="4" xfId="1" applyNumberFormat="1" applyFont="1" applyFill="1" applyBorder="1"/>
    <xf numFmtId="0" fontId="7" fillId="0" borderId="1" xfId="0" quotePrefix="1" applyFont="1" applyBorder="1" applyAlignment="1">
      <alignment horizontal="right"/>
    </xf>
    <xf numFmtId="43" fontId="7" fillId="0" borderId="1" xfId="1" applyFont="1" applyBorder="1"/>
    <xf numFmtId="164" fontId="7" fillId="0" borderId="47" xfId="1" applyNumberFormat="1" applyFont="1" applyBorder="1"/>
    <xf numFmtId="164" fontId="7" fillId="0" borderId="0" xfId="0" applyNumberFormat="1" applyFont="1" applyBorder="1"/>
    <xf numFmtId="43" fontId="11" fillId="0" borderId="0" xfId="1" applyFont="1" applyFill="1" applyBorder="1"/>
    <xf numFmtId="43" fontId="5" fillId="0" borderId="20" xfId="1" applyFont="1" applyFill="1" applyBorder="1" applyAlignment="1">
      <alignment horizontal="left"/>
    </xf>
    <xf numFmtId="0" fontId="0" fillId="0" borderId="20" xfId="0" applyFill="1" applyBorder="1" applyAlignment="1"/>
    <xf numFmtId="0" fontId="7" fillId="0" borderId="0" xfId="0" applyFont="1" applyFill="1" applyBorder="1"/>
    <xf numFmtId="14" fontId="7" fillId="0" borderId="0" xfId="0" applyNumberFormat="1" applyFont="1" applyFill="1" applyBorder="1" applyAlignment="1" applyProtection="1">
      <alignment horizontal="center" wrapText="1"/>
      <protection locked="0"/>
    </xf>
    <xf numFmtId="0" fontId="7" fillId="0" borderId="0" xfId="0" applyFont="1" applyFill="1" applyBorder="1" applyAlignment="1" applyProtection="1">
      <alignment horizontal="center" wrapText="1"/>
      <protection locked="0"/>
    </xf>
    <xf numFmtId="0" fontId="20" fillId="0" borderId="0" xfId="0" applyFont="1" applyFill="1" applyBorder="1"/>
    <xf numFmtId="0" fontId="0" fillId="0" borderId="20" xfId="0" applyBorder="1"/>
    <xf numFmtId="0" fontId="0" fillId="0" borderId="0" xfId="0" applyFill="1" applyBorder="1" applyAlignment="1" applyProtection="1">
      <alignment horizontal="center" wrapText="1"/>
      <protection locked="0"/>
    </xf>
    <xf numFmtId="168" fontId="7" fillId="0" borderId="0" xfId="0" applyNumberFormat="1" applyFont="1" applyFill="1" applyAlignment="1">
      <alignment horizontal="left"/>
    </xf>
    <xf numFmtId="0" fontId="0" fillId="0" borderId="1" xfId="0" applyBorder="1" applyAlignment="1">
      <alignment horizontal="right"/>
    </xf>
    <xf numFmtId="164" fontId="3" fillId="2" borderId="1" xfId="1" applyNumberFormat="1" applyFill="1" applyBorder="1" applyProtection="1">
      <protection locked="0"/>
    </xf>
    <xf numFmtId="0" fontId="0" fillId="0" borderId="1" xfId="0" applyFill="1" applyBorder="1" applyAlignment="1">
      <alignment horizontal="right"/>
    </xf>
    <xf numFmtId="164" fontId="3" fillId="0" borderId="0" xfId="1" applyNumberFormat="1" applyFill="1" applyBorder="1" applyProtection="1">
      <protection locked="0"/>
    </xf>
    <xf numFmtId="164" fontId="3" fillId="0" borderId="0" xfId="1" applyNumberFormat="1" applyFill="1" applyBorder="1"/>
    <xf numFmtId="37" fontId="0" fillId="0" borderId="0" xfId="0" applyNumberFormat="1" applyBorder="1"/>
    <xf numFmtId="43" fontId="5" fillId="0" borderId="0" xfId="1" applyFont="1" applyFill="1" applyBorder="1"/>
    <xf numFmtId="166" fontId="5"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3" fillId="0" borderId="1" xfId="1" applyNumberFormat="1" applyBorder="1"/>
    <xf numFmtId="37" fontId="3" fillId="5" borderId="2" xfId="1" applyNumberFormat="1" applyFont="1" applyFill="1" applyBorder="1" applyAlignment="1">
      <alignment horizontal="center"/>
    </xf>
    <xf numFmtId="37" fontId="3" fillId="0" borderId="0" xfId="1" applyNumberFormat="1" applyBorder="1"/>
    <xf numFmtId="37" fontId="3" fillId="0" borderId="6" xfId="1" applyNumberFormat="1" applyBorder="1"/>
    <xf numFmtId="37" fontId="3" fillId="0" borderId="8" xfId="1" applyNumberFormat="1" applyBorder="1"/>
    <xf numFmtId="164" fontId="3" fillId="3" borderId="3" xfId="1" applyNumberFormat="1" applyFill="1" applyBorder="1"/>
    <xf numFmtId="164" fontId="3" fillId="3" borderId="2" xfId="1" applyNumberFormat="1" applyFill="1" applyBorder="1"/>
    <xf numFmtId="164" fontId="3" fillId="3" borderId="1" xfId="1" applyNumberFormat="1" applyFill="1" applyBorder="1"/>
    <xf numFmtId="43" fontId="7" fillId="0" borderId="0" xfId="0" applyNumberFormat="1" applyFont="1" applyFill="1" applyAlignment="1"/>
    <xf numFmtId="0" fontId="11" fillId="0" borderId="0" xfId="0" applyFont="1" applyAlignment="1"/>
    <xf numFmtId="43" fontId="7" fillId="0" borderId="0" xfId="0" applyNumberFormat="1" applyFont="1"/>
    <xf numFmtId="168" fontId="7" fillId="0" borderId="0" xfId="0" applyNumberFormat="1" applyFont="1" applyFill="1" applyAlignment="1"/>
    <xf numFmtId="0" fontId="11" fillId="0" borderId="0" xfId="0" applyFont="1" applyFill="1" applyBorder="1" applyAlignment="1"/>
    <xf numFmtId="0" fontId="11" fillId="0" borderId="0" xfId="0" applyFont="1" applyFill="1" applyAlignment="1"/>
    <xf numFmtId="0" fontId="11" fillId="0" borderId="0" xfId="0" applyFont="1" applyBorder="1"/>
    <xf numFmtId="43" fontId="5" fillId="5" borderId="15" xfId="1" quotePrefix="1" applyFont="1" applyFill="1" applyBorder="1"/>
    <xf numFmtId="0" fontId="5" fillId="5" borderId="17" xfId="0" applyFont="1" applyFill="1" applyBorder="1"/>
    <xf numFmtId="43" fontId="5" fillId="5" borderId="17" xfId="1" applyFont="1" applyFill="1" applyBorder="1"/>
    <xf numFmtId="0" fontId="5" fillId="5" borderId="17" xfId="0" quotePrefix="1" applyFont="1" applyFill="1" applyBorder="1" applyAlignment="1">
      <alignment horizontal="center"/>
    </xf>
    <xf numFmtId="164" fontId="5"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3"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4" fillId="0" borderId="19" xfId="0" applyFont="1" applyFill="1" applyBorder="1" applyAlignment="1">
      <alignment horizontal="center"/>
    </xf>
    <xf numFmtId="0" fontId="4" fillId="0" borderId="9" xfId="0" applyFont="1" applyFill="1" applyBorder="1" applyAlignment="1">
      <alignment horizontal="center"/>
    </xf>
    <xf numFmtId="164" fontId="0" fillId="0" borderId="0" xfId="1" applyNumberFormat="1" applyFont="1" applyFill="1" applyBorder="1"/>
    <xf numFmtId="0" fontId="5" fillId="0" borderId="1" xfId="0" applyFont="1" applyBorder="1" applyAlignment="1">
      <alignment horizontal="center"/>
    </xf>
    <xf numFmtId="0" fontId="0" fillId="3" borderId="30" xfId="0" applyFill="1" applyBorder="1"/>
    <xf numFmtId="0" fontId="0" fillId="3" borderId="4" xfId="0" applyFill="1" applyBorder="1"/>
    <xf numFmtId="43" fontId="5" fillId="5" borderId="15" xfId="1" quotePrefix="1" applyFont="1" applyFill="1" applyBorder="1" applyAlignment="1">
      <alignment horizontal="left"/>
    </xf>
    <xf numFmtId="43" fontId="5" fillId="0" borderId="20" xfId="1" applyFont="1" applyBorder="1"/>
    <xf numFmtId="43" fontId="20" fillId="0" borderId="20" xfId="1" applyFont="1" applyBorder="1" applyAlignment="1">
      <alignment vertical="center"/>
    </xf>
    <xf numFmtId="43" fontId="5" fillId="0" borderId="35" xfId="1" applyFont="1" applyFill="1" applyBorder="1"/>
    <xf numFmtId="43" fontId="0" fillId="0" borderId="24" xfId="1" applyFont="1" applyBorder="1"/>
    <xf numFmtId="0" fontId="0" fillId="0" borderId="39" xfId="0" applyFill="1" applyBorder="1" applyAlignment="1"/>
    <xf numFmtId="43" fontId="5" fillId="0" borderId="20" xfId="1" applyFont="1" applyFill="1" applyBorder="1"/>
    <xf numFmtId="43" fontId="0" fillId="2" borderId="1" xfId="1" applyFont="1" applyFill="1" applyBorder="1" applyProtection="1">
      <protection locked="0"/>
    </xf>
    <xf numFmtId="0" fontId="3" fillId="0" borderId="0" xfId="0" applyFont="1" applyBorder="1" applyAlignment="1" applyProtection="1">
      <alignment horizontal="center" wrapText="1"/>
      <protection locked="0"/>
    </xf>
    <xf numFmtId="0" fontId="3" fillId="0" borderId="0" xfId="0" applyFont="1" applyBorder="1" applyAlignment="1" applyProtection="1">
      <alignment horizontal="center"/>
      <protection locked="0"/>
    </xf>
    <xf numFmtId="0" fontId="7" fillId="0" borderId="0" xfId="0" applyNumberFormat="1" applyFont="1" applyFill="1" applyAlignment="1" applyProtection="1">
      <protection locked="0"/>
    </xf>
    <xf numFmtId="0" fontId="12" fillId="5" borderId="10" xfId="0" quotePrefix="1" applyFont="1" applyFill="1" applyBorder="1"/>
    <xf numFmtId="0" fontId="12" fillId="5" borderId="12" xfId="0" applyFont="1" applyFill="1" applyBorder="1"/>
    <xf numFmtId="0" fontId="12" fillId="5" borderId="13" xfId="0" quotePrefix="1" applyFont="1" applyFill="1" applyBorder="1"/>
    <xf numFmtId="43" fontId="12" fillId="5" borderId="38" xfId="1" applyFont="1" applyFill="1" applyBorder="1"/>
    <xf numFmtId="0" fontId="5" fillId="5" borderId="25" xfId="0" applyFont="1" applyFill="1" applyBorder="1" applyAlignment="1">
      <alignment horizontal="center" wrapText="1"/>
    </xf>
    <xf numFmtId="0" fontId="5" fillId="8" borderId="0" xfId="0" applyFont="1" applyFill="1" applyBorder="1" applyAlignment="1">
      <alignment horizontal="center"/>
    </xf>
    <xf numFmtId="37" fontId="5" fillId="5" borderId="25" xfId="0" applyNumberFormat="1" applyFont="1" applyFill="1" applyBorder="1" applyAlignment="1">
      <alignment horizontal="center" wrapText="1"/>
    </xf>
    <xf numFmtId="43" fontId="3" fillId="0" borderId="1" xfId="1" applyBorder="1"/>
    <xf numFmtId="164" fontId="4" fillId="8" borderId="21" xfId="1" applyNumberFormat="1" applyFont="1" applyFill="1" applyBorder="1"/>
    <xf numFmtId="164" fontId="4" fillId="2" borderId="7" xfId="1" applyNumberFormat="1" applyFont="1" applyFill="1" applyBorder="1" applyProtection="1">
      <protection locked="0"/>
    </xf>
    <xf numFmtId="43" fontId="3" fillId="0" borderId="1" xfId="1" applyFont="1" applyBorder="1" applyAlignment="1">
      <alignment horizontal="right"/>
    </xf>
    <xf numFmtId="166" fontId="4" fillId="8" borderId="8" xfId="2" applyNumberFormat="1" applyFont="1" applyFill="1" applyBorder="1"/>
    <xf numFmtId="0" fontId="0" fillId="0" borderId="0" xfId="0" applyBorder="1" applyAlignment="1">
      <alignment horizontal="left"/>
    </xf>
    <xf numFmtId="164" fontId="4" fillId="0" borderId="0" xfId="1" applyNumberFormat="1" applyFont="1" applyBorder="1"/>
    <xf numFmtId="164" fontId="24" fillId="0" borderId="0" xfId="1" applyNumberFormat="1" applyFont="1"/>
    <xf numFmtId="0" fontId="24" fillId="0" borderId="0" xfId="0" applyFont="1"/>
    <xf numFmtId="0" fontId="12" fillId="5" borderId="15" xfId="0" quotePrefix="1" applyFont="1" applyFill="1" applyBorder="1" applyAlignment="1">
      <alignment horizontal="left"/>
    </xf>
    <xf numFmtId="43" fontId="12" fillId="5" borderId="16" xfId="1" applyFont="1" applyFill="1" applyBorder="1"/>
    <xf numFmtId="43" fontId="3" fillId="0" borderId="24" xfId="1" applyBorder="1"/>
    <xf numFmtId="164" fontId="4" fillId="3" borderId="29" xfId="1" applyNumberFormat="1" applyFont="1" applyFill="1" applyBorder="1"/>
    <xf numFmtId="0" fontId="0" fillId="3" borderId="12" xfId="0" applyFill="1" applyBorder="1"/>
    <xf numFmtId="43" fontId="3" fillId="0" borderId="9" xfId="1" applyBorder="1" applyAlignment="1">
      <alignment horizontal="left"/>
    </xf>
    <xf numFmtId="43" fontId="12" fillId="5" borderId="17" xfId="1" applyFont="1" applyFill="1" applyBorder="1"/>
    <xf numFmtId="43" fontId="4" fillId="0" borderId="1" xfId="1" applyFont="1" applyFill="1" applyBorder="1"/>
    <xf numFmtId="164" fontId="4" fillId="10" borderId="1" xfId="1" applyNumberFormat="1" applyFont="1" applyFill="1" applyBorder="1" applyAlignment="1" applyProtection="1"/>
    <xf numFmtId="0" fontId="7" fillId="0" borderId="0" xfId="0" applyFont="1" applyFill="1" applyProtection="1"/>
    <xf numFmtId="0" fontId="7" fillId="0" borderId="0" xfId="0" applyFont="1" applyFill="1" applyProtection="1">
      <protection locked="0"/>
    </xf>
    <xf numFmtId="0" fontId="4" fillId="0" borderId="1" xfId="0" applyFont="1" applyFill="1" applyBorder="1" applyAlignment="1">
      <alignment horizontal="left"/>
    </xf>
    <xf numFmtId="164" fontId="0" fillId="0" borderId="1" xfId="1" applyNumberFormat="1" applyFont="1" applyFill="1" applyBorder="1" applyProtection="1"/>
    <xf numFmtId="43" fontId="0" fillId="0" borderId="1" xfId="1" applyFont="1" applyFill="1" applyBorder="1"/>
    <xf numFmtId="164" fontId="3" fillId="0" borderId="1" xfId="1" applyNumberFormat="1" applyFill="1" applyBorder="1" applyAlignment="1" applyProtection="1"/>
    <xf numFmtId="164" fontId="4" fillId="14" borderId="1" xfId="1" applyNumberFormat="1" applyFont="1" applyFill="1" applyBorder="1" applyProtection="1"/>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7" fillId="0" borderId="1" xfId="0" applyFont="1" applyFill="1" applyBorder="1" applyAlignment="1">
      <alignment horizontal="right"/>
    </xf>
    <xf numFmtId="0" fontId="0" fillId="0" borderId="0" xfId="0"/>
    <xf numFmtId="0" fontId="0" fillId="0" borderId="1" xfId="0" applyBorder="1" applyAlignment="1">
      <alignment horizontal="right"/>
    </xf>
    <xf numFmtId="166" fontId="3" fillId="0" borderId="0" xfId="2" applyNumberFormat="1" applyFill="1" applyBorder="1" applyProtection="1"/>
    <xf numFmtId="166" fontId="3" fillId="10" borderId="26" xfId="2" applyNumberFormat="1" applyFill="1" applyBorder="1" applyProtection="1"/>
    <xf numFmtId="166" fontId="3" fillId="14" borderId="2" xfId="2" applyNumberFormat="1" applyFill="1" applyBorder="1" applyProtection="1"/>
    <xf numFmtId="0" fontId="3" fillId="0" borderId="0" xfId="0" applyFont="1" applyFill="1" applyBorder="1" applyProtection="1"/>
    <xf numFmtId="0" fontId="0" fillId="0" borderId="0" xfId="0" applyFill="1" applyBorder="1" applyAlignment="1"/>
    <xf numFmtId="0" fontId="3" fillId="0" borderId="7" xfId="0" applyFont="1" applyBorder="1" applyProtection="1"/>
    <xf numFmtId="0" fontId="0" fillId="0" borderId="20" xfId="0" applyFill="1" applyBorder="1" applyAlignment="1" applyProtection="1">
      <protection locked="0"/>
    </xf>
    <xf numFmtId="0" fontId="7" fillId="0" borderId="0" xfId="0" applyFont="1" applyFill="1" applyAlignment="1" applyProtection="1">
      <alignment wrapText="1"/>
      <protection locked="0"/>
    </xf>
    <xf numFmtId="14" fontId="7" fillId="0" borderId="0" xfId="0" applyNumberFormat="1" applyFont="1" applyFill="1" applyAlignment="1" applyProtection="1">
      <alignment horizontal="center" wrapText="1"/>
      <protection locked="0"/>
    </xf>
    <xf numFmtId="0" fontId="7" fillId="0" borderId="0" xfId="0" applyFont="1" applyFill="1" applyAlignment="1" applyProtection="1">
      <alignment horizontal="center" wrapText="1"/>
      <protection locked="0"/>
    </xf>
    <xf numFmtId="0" fontId="7" fillId="0" borderId="21" xfId="0" applyFont="1" applyFill="1" applyBorder="1" applyAlignment="1" applyProtection="1">
      <alignment horizontal="center" wrapText="1"/>
      <protection locked="0"/>
    </xf>
    <xf numFmtId="43" fontId="20" fillId="0" borderId="0" xfId="1" applyFont="1" applyFill="1" applyBorder="1" applyAlignment="1">
      <alignment horizontal="left"/>
    </xf>
    <xf numFmtId="0" fontId="20" fillId="0" borderId="0" xfId="0" applyFont="1" applyFill="1" applyBorder="1" applyAlignment="1">
      <alignment horizontal="center"/>
    </xf>
    <xf numFmtId="0" fontId="20" fillId="0" borderId="21" xfId="0" applyFont="1" applyFill="1" applyBorder="1" applyAlignment="1">
      <alignment horizontal="center"/>
    </xf>
    <xf numFmtId="43" fontId="12" fillId="0" borderId="20" xfId="1" applyFont="1" applyFill="1" applyBorder="1" applyAlignment="1">
      <alignment horizontal="left"/>
    </xf>
    <xf numFmtId="43" fontId="12" fillId="0" borderId="0" xfId="1" applyFont="1" applyFill="1" applyBorder="1" applyAlignment="1">
      <alignment horizontal="left"/>
    </xf>
    <xf numFmtId="43" fontId="12" fillId="0" borderId="21" xfId="1" applyFont="1" applyFill="1" applyBorder="1" applyAlignment="1">
      <alignment horizontal="left"/>
    </xf>
    <xf numFmtId="0" fontId="7" fillId="0" borderId="0" xfId="0" applyFont="1" applyFill="1" applyBorder="1" applyAlignment="1"/>
    <xf numFmtId="0" fontId="7" fillId="0" borderId="21" xfId="0" applyFont="1" applyFill="1" applyBorder="1" applyAlignment="1"/>
    <xf numFmtId="0" fontId="0" fillId="0" borderId="19" xfId="0" applyFill="1" applyBorder="1" applyAlignment="1"/>
    <xf numFmtId="0" fontId="0" fillId="0" borderId="9" xfId="0" applyFill="1" applyBorder="1" applyAlignment="1"/>
    <xf numFmtId="0" fontId="0" fillId="0" borderId="0" xfId="0"/>
    <xf numFmtId="166" fontId="7" fillId="10" borderId="26" xfId="2" applyNumberFormat="1" applyFont="1" applyFill="1" applyBorder="1"/>
    <xf numFmtId="164" fontId="18" fillId="10" borderId="1" xfId="1" applyNumberFormat="1" applyFont="1" applyFill="1" applyBorder="1" applyAlignment="1"/>
    <xf numFmtId="166" fontId="18" fillId="10" borderId="26" xfId="2" applyNumberFormat="1" applyFont="1" applyFill="1" applyBorder="1" applyAlignment="1"/>
    <xf numFmtId="164" fontId="18" fillId="10" borderId="2" xfId="1" applyNumberFormat="1" applyFont="1" applyFill="1" applyBorder="1" applyAlignment="1">
      <alignment horizontal="center"/>
    </xf>
    <xf numFmtId="164" fontId="7" fillId="10" borderId="2" xfId="1" applyNumberFormat="1" applyFont="1" applyFill="1" applyBorder="1" applyAlignment="1"/>
    <xf numFmtId="166" fontId="3" fillId="10" borderId="1" xfId="2" applyNumberFormat="1" applyFill="1" applyBorder="1"/>
    <xf numFmtId="164" fontId="3" fillId="10" borderId="2" xfId="1" applyNumberFormat="1" applyFill="1" applyBorder="1"/>
    <xf numFmtId="166" fontId="3" fillId="10" borderId="26" xfId="2" applyNumberFormat="1" applyFill="1" applyBorder="1"/>
    <xf numFmtId="164" fontId="3" fillId="10" borderId="1" xfId="1" applyNumberFormat="1" applyFill="1" applyBorder="1"/>
    <xf numFmtId="164" fontId="3" fillId="10" borderId="24" xfId="1" applyNumberFormat="1" applyFill="1" applyBorder="1"/>
    <xf numFmtId="164" fontId="0" fillId="10" borderId="1" xfId="1" applyNumberFormat="1" applyFont="1" applyFill="1" applyBorder="1"/>
    <xf numFmtId="164" fontId="0" fillId="10" borderId="2" xfId="1" applyNumberFormat="1" applyFont="1" applyFill="1" applyBorder="1"/>
    <xf numFmtId="164" fontId="0" fillId="10" borderId="24" xfId="1" applyNumberFormat="1" applyFont="1" applyFill="1" applyBorder="1"/>
    <xf numFmtId="164" fontId="3" fillId="10" borderId="1" xfId="1" applyNumberFormat="1" applyFill="1" applyBorder="1" applyProtection="1"/>
    <xf numFmtId="164" fontId="4" fillId="10" borderId="2" xfId="1" applyNumberFormat="1" applyFont="1" applyFill="1" applyBorder="1"/>
    <xf numFmtId="164" fontId="4" fillId="10" borderId="2" xfId="0" applyNumberFormat="1" applyFont="1" applyFill="1" applyBorder="1"/>
    <xf numFmtId="164" fontId="0" fillId="10" borderId="44" xfId="1" applyNumberFormat="1" applyFont="1" applyFill="1" applyBorder="1"/>
    <xf numFmtId="164" fontId="7" fillId="14" borderId="1" xfId="1" applyNumberFormat="1" applyFont="1" applyFill="1" applyBorder="1" applyProtection="1"/>
    <xf numFmtId="164" fontId="3" fillId="14" borderId="1" xfId="1" applyNumberFormat="1" applyFill="1" applyBorder="1"/>
    <xf numFmtId="164" fontId="3" fillId="14" borderId="2" xfId="1" applyNumberFormat="1" applyFill="1" applyBorder="1"/>
    <xf numFmtId="164" fontId="3" fillId="14" borderId="2" xfId="1" applyNumberFormat="1" applyFill="1" applyBorder="1" applyProtection="1"/>
    <xf numFmtId="164" fontId="4" fillId="14" borderId="1" xfId="1" applyNumberFormat="1" applyFont="1" applyFill="1" applyBorder="1" applyAlignment="1" applyProtection="1"/>
    <xf numFmtId="41" fontId="3" fillId="10" borderId="1" xfId="1" applyNumberFormat="1" applyFill="1" applyBorder="1" applyProtection="1"/>
    <xf numFmtId="164" fontId="3" fillId="10" borderId="3" xfId="1" applyNumberFormat="1" applyFill="1" applyBorder="1" applyProtection="1"/>
    <xf numFmtId="164" fontId="3" fillId="10" borderId="2" xfId="1" applyNumberFormat="1" applyFill="1" applyBorder="1" applyProtection="1"/>
    <xf numFmtId="164" fontId="3" fillId="10" borderId="24" xfId="1" applyNumberFormat="1" applyFill="1" applyBorder="1" applyProtection="1"/>
    <xf numFmtId="164" fontId="7" fillId="14" borderId="3" xfId="1" applyNumberFormat="1" applyFont="1" applyFill="1" applyBorder="1" applyProtection="1"/>
    <xf numFmtId="164" fontId="4" fillId="10" borderId="2" xfId="1" applyNumberFormat="1" applyFont="1" applyFill="1" applyBorder="1" applyAlignment="1" applyProtection="1"/>
    <xf numFmtId="0" fontId="0" fillId="0" borderId="0" xfId="0" applyProtection="1">
      <protection locked="0"/>
    </xf>
    <xf numFmtId="0" fontId="0" fillId="0" borderId="0" xfId="0" applyAlignment="1" applyProtection="1">
      <protection locked="0"/>
    </xf>
    <xf numFmtId="0" fontId="0" fillId="0" borderId="0" xfId="0" applyBorder="1" applyAlignment="1" applyProtection="1">
      <alignment horizontal="left" vertical="top"/>
      <protection locked="0"/>
    </xf>
    <xf numFmtId="0" fontId="10" fillId="0" borderId="0" xfId="0" applyFont="1" applyFill="1" applyBorder="1" applyAlignment="1" applyProtection="1">
      <alignment horizontal="center"/>
      <protection locked="0"/>
    </xf>
    <xf numFmtId="0" fontId="4" fillId="0" borderId="0" xfId="0" applyFont="1" applyFill="1" applyBorder="1" applyProtection="1">
      <protection locked="0"/>
    </xf>
    <xf numFmtId="0" fontId="0" fillId="0" borderId="0" xfId="0"/>
    <xf numFmtId="0" fontId="12" fillId="0" borderId="0" xfId="0" applyFont="1" applyFill="1" applyBorder="1" applyAlignment="1" applyProtection="1">
      <alignment horizontal="center"/>
    </xf>
    <xf numFmtId="0" fontId="21" fillId="0" borderId="1" xfId="0" applyFont="1" applyBorder="1" applyAlignment="1" applyProtection="1">
      <alignment horizontal="right"/>
    </xf>
    <xf numFmtId="0" fontId="21" fillId="0" borderId="1" xfId="0" applyFont="1" applyBorder="1" applyAlignment="1">
      <alignment horizontal="right"/>
    </xf>
    <xf numFmtId="0" fontId="21" fillId="0" borderId="48" xfId="0" applyFont="1" applyBorder="1" applyAlignment="1" applyProtection="1">
      <alignment horizontal="center" vertical="center"/>
      <protection locked="0"/>
    </xf>
    <xf numFmtId="0" fontId="21" fillId="0" borderId="49" xfId="0" applyFont="1" applyBorder="1" applyAlignment="1" applyProtection="1">
      <alignment horizontal="center" vertical="top" wrapText="1"/>
      <protection locked="0"/>
    </xf>
    <xf numFmtId="0" fontId="8" fillId="0" borderId="52" xfId="0" applyFont="1" applyFill="1" applyBorder="1"/>
    <xf numFmtId="0" fontId="8" fillId="0" borderId="53" xfId="0" applyFont="1" applyFill="1" applyBorder="1"/>
    <xf numFmtId="0" fontId="17" fillId="0" borderId="0" xfId="0" applyFont="1" applyFill="1" applyBorder="1" applyAlignment="1" applyProtection="1">
      <alignment horizontal="center"/>
    </xf>
    <xf numFmtId="0" fontId="5" fillId="0" borderId="0" xfId="0" applyFont="1" applyBorder="1" applyAlignment="1">
      <alignment horizontal="center" wrapText="1"/>
    </xf>
    <xf numFmtId="0" fontId="8" fillId="0" borderId="19" xfId="0" applyFont="1" applyFill="1" applyBorder="1"/>
    <xf numFmtId="0" fontId="8" fillId="0" borderId="66" xfId="0" applyFont="1" applyFill="1" applyBorder="1"/>
    <xf numFmtId="0" fontId="21" fillId="0" borderId="77" xfId="0" applyFont="1" applyFill="1" applyBorder="1"/>
    <xf numFmtId="0" fontId="8" fillId="0" borderId="1" xfId="0" applyFont="1" applyFill="1" applyBorder="1" applyAlignment="1">
      <alignment horizontal="right"/>
    </xf>
    <xf numFmtId="0" fontId="7" fillId="2" borderId="2" xfId="0" applyFont="1" applyFill="1" applyBorder="1" applyAlignment="1" applyProtection="1">
      <alignment horizontal="center" vertical="top"/>
      <protection locked="0"/>
    </xf>
    <xf numFmtId="0" fontId="9" fillId="2" borderId="2" xfId="0" applyNumberFormat="1" applyFont="1" applyFill="1" applyBorder="1" applyAlignment="1" applyProtection="1">
      <alignment horizontal="center" vertical="top"/>
      <protection locked="0"/>
    </xf>
    <xf numFmtId="166" fontId="0" fillId="10" borderId="1" xfId="0" applyNumberFormat="1" applyFill="1" applyBorder="1"/>
    <xf numFmtId="166" fontId="4"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3" fillId="0" borderId="30" xfId="1" applyFont="1" applyFill="1" applyBorder="1" applyAlignment="1">
      <alignment horizontal="right"/>
    </xf>
    <xf numFmtId="43" fontId="3" fillId="0" borderId="5" xfId="1" applyFont="1" applyFill="1" applyBorder="1" applyAlignment="1">
      <alignment horizontal="right"/>
    </xf>
    <xf numFmtId="43" fontId="7" fillId="0" borderId="30" xfId="1" applyFont="1" applyFill="1" applyBorder="1" applyAlignment="1">
      <alignment horizontal="right"/>
    </xf>
    <xf numFmtId="43" fontId="7" fillId="0" borderId="5" xfId="1" applyFont="1" applyFill="1" applyBorder="1" applyAlignment="1">
      <alignment horizontal="right"/>
    </xf>
    <xf numFmtId="43" fontId="7" fillId="0" borderId="4" xfId="1" applyFont="1" applyFill="1" applyBorder="1" applyAlignment="1">
      <alignment horizontal="right"/>
    </xf>
    <xf numFmtId="164" fontId="7" fillId="10" borderId="2" xfId="1" applyNumberFormat="1" applyFont="1" applyFill="1" applyBorder="1" applyProtection="1"/>
    <xf numFmtId="164" fontId="7" fillId="10" borderId="1" xfId="1" applyNumberFormat="1" applyFont="1" applyFill="1" applyBorder="1" applyProtection="1"/>
    <xf numFmtId="43" fontId="7" fillId="0" borderId="1" xfId="1" applyFont="1" applyFill="1" applyBorder="1" applyAlignment="1">
      <alignment horizontal="right"/>
    </xf>
    <xf numFmtId="164" fontId="18" fillId="10" borderId="2" xfId="1" applyNumberFormat="1" applyFont="1" applyFill="1" applyBorder="1" applyAlignment="1"/>
    <xf numFmtId="164" fontId="3" fillId="0" borderId="1" xfId="1" applyNumberFormat="1" applyFill="1" applyBorder="1" applyProtection="1"/>
    <xf numFmtId="0" fontId="11" fillId="0" borderId="0" xfId="0" applyFont="1" applyFill="1" applyAlignment="1">
      <alignment horizontal="right"/>
    </xf>
    <xf numFmtId="14" fontId="3" fillId="2" borderId="1" xfId="0" applyNumberFormat="1" applyFont="1" applyFill="1" applyBorder="1" applyAlignment="1" applyProtection="1">
      <alignment horizontal="center"/>
    </xf>
    <xf numFmtId="0" fontId="5" fillId="8" borderId="35" xfId="0" applyFont="1" applyFill="1" applyBorder="1" applyAlignment="1">
      <alignment horizontal="center"/>
    </xf>
    <xf numFmtId="0" fontId="5" fillId="5" borderId="12" xfId="0" applyFont="1" applyFill="1" applyBorder="1" applyAlignment="1">
      <alignment horizontal="center" wrapText="1"/>
    </xf>
    <xf numFmtId="0" fontId="0" fillId="0" borderId="0" xfId="0"/>
    <xf numFmtId="166" fontId="0" fillId="10" borderId="2" xfId="0" applyNumberFormat="1" applyFill="1" applyBorder="1"/>
    <xf numFmtId="37" fontId="3" fillId="12" borderId="2" xfId="1" applyNumberFormat="1" applyFont="1" applyFill="1" applyBorder="1" applyAlignment="1">
      <alignment horizontal="center"/>
    </xf>
    <xf numFmtId="0" fontId="0" fillId="0" borderId="0" xfId="0"/>
    <xf numFmtId="43" fontId="7" fillId="0" borderId="0" xfId="1" applyFont="1" applyFill="1" applyBorder="1" applyAlignment="1">
      <alignment horizontal="right"/>
    </xf>
    <xf numFmtId="43" fontId="7" fillId="0" borderId="0" xfId="1" applyFont="1" applyFill="1" applyBorder="1" applyAlignment="1"/>
    <xf numFmtId="0" fontId="5" fillId="5" borderId="1" xfId="0" applyFont="1" applyFill="1" applyBorder="1" applyAlignment="1">
      <alignment horizontal="center" wrapText="1"/>
    </xf>
    <xf numFmtId="0" fontId="5" fillId="5" borderId="48" xfId="0" quotePrefix="1" applyFont="1" applyFill="1" applyBorder="1" applyAlignment="1" applyProtection="1">
      <alignment horizontal="right"/>
    </xf>
    <xf numFmtId="0" fontId="3" fillId="0" borderId="1" xfId="0" applyFont="1" applyBorder="1" applyProtection="1"/>
    <xf numFmtId="0" fontId="0" fillId="0" borderId="0" xfId="0"/>
    <xf numFmtId="166" fontId="3" fillId="13" borderId="1" xfId="2" applyNumberFormat="1" applyFill="1" applyBorder="1" applyProtection="1">
      <protection locked="0"/>
    </xf>
    <xf numFmtId="43" fontId="7" fillId="0" borderId="0" xfId="1" applyFont="1" applyFill="1" applyBorder="1" applyAlignment="1" applyProtection="1">
      <alignment horizontal="left"/>
    </xf>
    <xf numFmtId="0" fontId="0" fillId="5" borderId="63" xfId="0" applyFill="1" applyBorder="1" applyAlignment="1" applyProtection="1"/>
    <xf numFmtId="0" fontId="0" fillId="0" borderId="0" xfId="0"/>
    <xf numFmtId="164" fontId="3" fillId="0" borderId="1" xfId="1" applyNumberFormat="1" applyFont="1" applyFill="1" applyBorder="1" applyAlignment="1" applyProtection="1">
      <alignment horizontal="center" wrapText="1"/>
    </xf>
    <xf numFmtId="164" fontId="3" fillId="0" borderId="2" xfId="1" applyNumberFormat="1" applyFont="1" applyFill="1" applyBorder="1" applyAlignment="1" applyProtection="1">
      <alignment horizontal="center" wrapText="1"/>
    </xf>
    <xf numFmtId="164" fontId="3" fillId="0" borderId="1" xfId="1" applyNumberFormat="1" applyFont="1" applyFill="1" applyBorder="1" applyAlignment="1" applyProtection="1">
      <protection locked="0"/>
    </xf>
    <xf numFmtId="164" fontId="3" fillId="0" borderId="1" xfId="0" applyNumberFormat="1" applyFont="1" applyFill="1" applyBorder="1" applyProtection="1">
      <protection locked="0"/>
    </xf>
    <xf numFmtId="0" fontId="3" fillId="0" borderId="1" xfId="0" applyFont="1" applyFill="1" applyBorder="1" applyProtection="1"/>
    <xf numFmtId="0" fontId="7" fillId="0" borderId="0" xfId="0" applyFont="1" applyFill="1" applyBorder="1" applyAlignment="1">
      <alignment horizontal="right"/>
    </xf>
    <xf numFmtId="164" fontId="7" fillId="0" borderId="0" xfId="0" applyNumberFormat="1" applyFont="1" applyFill="1" applyBorder="1"/>
    <xf numFmtId="0" fontId="3" fillId="0" borderId="7" xfId="0" applyFont="1" applyFill="1" applyBorder="1" applyProtection="1"/>
    <xf numFmtId="37" fontId="3" fillId="0" borderId="1" xfId="0" applyNumberFormat="1" applyFont="1" applyBorder="1" applyAlignment="1" applyProtection="1">
      <alignment horizontal="center"/>
    </xf>
    <xf numFmtId="164" fontId="3" fillId="0" borderId="1" xfId="1" applyNumberFormat="1" applyFont="1" applyBorder="1" applyAlignment="1" applyProtection="1">
      <alignment horizontal="center"/>
    </xf>
    <xf numFmtId="0" fontId="0" fillId="0" borderId="0" xfId="0"/>
    <xf numFmtId="0" fontId="0" fillId="0" borderId="0" xfId="0"/>
    <xf numFmtId="0" fontId="5" fillId="5" borderId="67" xfId="0" applyFont="1" applyFill="1" applyBorder="1" applyAlignment="1" applyProtection="1">
      <alignment horizontal="center"/>
    </xf>
    <xf numFmtId="44" fontId="4" fillId="0" borderId="44" xfId="0" applyNumberFormat="1" applyFont="1" applyFill="1" applyBorder="1" applyAlignment="1">
      <alignment horizontal="left"/>
    </xf>
    <xf numFmtId="166" fontId="3" fillId="2" borderId="2" xfId="2" applyNumberFormat="1" applyFill="1" applyBorder="1" applyProtection="1">
      <protection locked="0"/>
    </xf>
    <xf numFmtId="166" fontId="3" fillId="10" borderId="2" xfId="2" applyNumberFormat="1" applyFill="1" applyBorder="1"/>
    <xf numFmtId="44" fontId="4" fillId="0" borderId="1" xfId="0" applyNumberFormat="1" applyFont="1" applyFill="1" applyBorder="1" applyAlignment="1">
      <alignment horizontal="left"/>
    </xf>
    <xf numFmtId="166" fontId="0" fillId="0" borderId="2" xfId="0" applyNumberFormat="1" applyFill="1" applyBorder="1"/>
    <xf numFmtId="164" fontId="3" fillId="2" borderId="24" xfId="1" applyNumberFormat="1" applyFill="1" applyBorder="1" applyProtection="1">
      <protection locked="0"/>
    </xf>
    <xf numFmtId="43" fontId="0" fillId="0" borderId="0" xfId="1" applyFont="1" applyBorder="1"/>
    <xf numFmtId="41" fontId="3" fillId="0" borderId="0" xfId="1" applyNumberFormat="1" applyBorder="1"/>
    <xf numFmtId="166" fontId="3" fillId="0" borderId="0" xfId="2" applyNumberFormat="1" applyFill="1" applyBorder="1"/>
    <xf numFmtId="168" fontId="7" fillId="0" borderId="0" xfId="0" applyNumberFormat="1" applyFont="1" applyFill="1" applyAlignment="1" applyProtection="1">
      <alignment horizontal="left"/>
    </xf>
    <xf numFmtId="0" fontId="7" fillId="0" borderId="0" xfId="0" applyFont="1" applyFill="1" applyBorder="1" applyProtection="1"/>
    <xf numFmtId="164" fontId="5" fillId="3" borderId="1" xfId="1" applyNumberFormat="1" applyFont="1" applyFill="1" applyBorder="1" applyAlignment="1" applyProtection="1"/>
    <xf numFmtId="0" fontId="3" fillId="0" borderId="0" xfId="0" applyFont="1" applyProtection="1"/>
    <xf numFmtId="9" fontId="0" fillId="0" borderId="0" xfId="0" applyNumberFormat="1" applyBorder="1" applyProtection="1"/>
    <xf numFmtId="0" fontId="0" fillId="0" borderId="0" xfId="0"/>
    <xf numFmtId="43" fontId="0" fillId="0" borderId="0" xfId="1" applyFont="1" applyFill="1" applyBorder="1" applyAlignment="1">
      <alignment horizontal="left"/>
    </xf>
    <xf numFmtId="43" fontId="5" fillId="5" borderId="10" xfId="1" quotePrefix="1" applyFont="1" applyFill="1" applyBorder="1" applyAlignment="1">
      <alignment horizontal="center"/>
    </xf>
    <xf numFmtId="43" fontId="5" fillId="5" borderId="13" xfId="1" quotePrefix="1" applyFont="1" applyFill="1" applyBorder="1" applyAlignment="1">
      <alignment horizontal="center"/>
    </xf>
    <xf numFmtId="43" fontId="5" fillId="5" borderId="29" xfId="1" applyFont="1" applyFill="1" applyBorder="1" applyAlignment="1">
      <alignment horizontal="left"/>
    </xf>
    <xf numFmtId="43" fontId="5" fillId="5" borderId="12" xfId="1" applyFont="1" applyFill="1" applyBorder="1" applyAlignment="1">
      <alignment horizontal="left"/>
    </xf>
    <xf numFmtId="43" fontId="5" fillId="5" borderId="14" xfId="1" applyFont="1" applyFill="1" applyBorder="1" applyAlignment="1">
      <alignment horizontal="left"/>
    </xf>
    <xf numFmtId="43" fontId="5" fillId="5" borderId="38" xfId="1" applyFont="1" applyFill="1" applyBorder="1" applyAlignment="1">
      <alignment horizontal="left"/>
    </xf>
    <xf numFmtId="43" fontId="20" fillId="0" borderId="20" xfId="1" applyFont="1" applyBorder="1" applyAlignment="1">
      <alignment horizontal="left" vertical="top"/>
    </xf>
    <xf numFmtId="43" fontId="20" fillId="0" borderId="0" xfId="1" applyFont="1" applyBorder="1" applyAlignment="1">
      <alignment horizontal="left" vertical="top"/>
    </xf>
    <xf numFmtId="0" fontId="7" fillId="0" borderId="5" xfId="0" applyFont="1" applyBorder="1" applyAlignment="1">
      <alignment horizontal="right"/>
    </xf>
    <xf numFmtId="0" fontId="3" fillId="0" borderId="0" xfId="0" applyFont="1" applyFill="1" applyProtection="1"/>
    <xf numFmtId="0" fontId="0" fillId="0" borderId="0" xfId="0" applyAlignment="1" applyProtection="1">
      <alignment horizontal="left"/>
    </xf>
    <xf numFmtId="0" fontId="0" fillId="7" borderId="0" xfId="0" applyFill="1" applyAlignment="1" applyProtection="1">
      <alignment horizontal="left"/>
    </xf>
    <xf numFmtId="0" fontId="5" fillId="5" borderId="63" xfId="0" applyFont="1" applyFill="1" applyBorder="1" applyAlignment="1" applyProtection="1">
      <alignment horizontal="left"/>
    </xf>
    <xf numFmtId="0" fontId="3" fillId="0" borderId="2" xfId="0" applyFont="1" applyBorder="1" applyAlignment="1" applyProtection="1">
      <alignment horizontal="left"/>
    </xf>
    <xf numFmtId="0" fontId="3" fillId="0" borderId="1" xfId="0" applyFont="1" applyBorder="1" applyAlignment="1" applyProtection="1">
      <alignment horizontal="left"/>
    </xf>
    <xf numFmtId="0" fontId="0" fillId="0" borderId="5" xfId="0" applyBorder="1" applyAlignment="1" applyProtection="1">
      <alignment horizontal="left"/>
    </xf>
    <xf numFmtId="0" fontId="0" fillId="0" borderId="1" xfId="0" quotePrefix="1" applyBorder="1" applyAlignment="1" applyProtection="1">
      <alignment horizontal="left"/>
    </xf>
    <xf numFmtId="0" fontId="0" fillId="0" borderId="0" xfId="0" quotePrefix="1" applyBorder="1" applyAlignment="1" applyProtection="1">
      <alignment horizontal="left"/>
    </xf>
    <xf numFmtId="0" fontId="0" fillId="0" borderId="1" xfId="0" applyBorder="1" applyAlignment="1" applyProtection="1">
      <alignment horizontal="left"/>
    </xf>
    <xf numFmtId="0" fontId="0" fillId="0" borderId="14" xfId="0" quotePrefix="1" applyBorder="1" applyAlignment="1" applyProtection="1">
      <alignment horizontal="left"/>
    </xf>
    <xf numFmtId="0" fontId="0" fillId="0" borderId="0" xfId="0" applyBorder="1" applyAlignment="1" applyProtection="1">
      <alignment horizontal="left"/>
    </xf>
    <xf numFmtId="0" fontId="0" fillId="0" borderId="0" xfId="0" applyAlignment="1">
      <alignment horizontal="right"/>
    </xf>
    <xf numFmtId="0" fontId="0" fillId="0" borderId="0" xfId="0" applyFill="1" applyAlignment="1">
      <alignment horizontal="right"/>
    </xf>
    <xf numFmtId="0" fontId="7" fillId="0" borderId="14" xfId="0" quotePrefix="1" applyFont="1" applyBorder="1" applyAlignment="1">
      <alignment horizontal="right"/>
    </xf>
    <xf numFmtId="43" fontId="17" fillId="5" borderId="13" xfId="1" quotePrefix="1" applyFont="1" applyFill="1" applyBorder="1" applyAlignment="1">
      <alignment horizontal="right"/>
    </xf>
    <xf numFmtId="0" fontId="7" fillId="0" borderId="45" xfId="0" applyFont="1" applyBorder="1" applyAlignment="1">
      <alignment horizontal="right"/>
    </xf>
    <xf numFmtId="43" fontId="17" fillId="5" borderId="15" xfId="1" quotePrefix="1" applyFont="1" applyFill="1" applyBorder="1" applyAlignment="1">
      <alignment horizontal="right"/>
    </xf>
    <xf numFmtId="0" fontId="7" fillId="0" borderId="33" xfId="0" applyFont="1" applyBorder="1" applyAlignment="1">
      <alignment horizontal="right"/>
    </xf>
    <xf numFmtId="0" fontId="7" fillId="0" borderId="0" xfId="0" applyFont="1" applyFill="1" applyAlignment="1">
      <alignment horizontal="right"/>
    </xf>
    <xf numFmtId="0" fontId="7" fillId="0" borderId="6" xfId="0" applyFont="1" applyBorder="1" applyAlignment="1">
      <alignment horizontal="right"/>
    </xf>
    <xf numFmtId="0" fontId="5" fillId="5" borderId="1" xfId="0" applyFont="1" applyFill="1" applyBorder="1" applyAlignment="1">
      <alignment horizontal="right" wrapText="1"/>
    </xf>
    <xf numFmtId="43" fontId="17" fillId="5" borderId="48" xfId="1" quotePrefix="1" applyFont="1" applyFill="1" applyBorder="1" applyAlignment="1">
      <alignment horizontal="right"/>
    </xf>
    <xf numFmtId="0" fontId="7" fillId="0" borderId="20" xfId="0" applyFont="1" applyFill="1" applyBorder="1" applyAlignment="1" applyProtection="1">
      <alignment horizontal="right" wrapText="1"/>
      <protection locked="0"/>
    </xf>
    <xf numFmtId="43" fontId="20" fillId="0" borderId="20" xfId="1" applyFont="1" applyFill="1" applyBorder="1" applyAlignment="1">
      <alignment horizontal="right"/>
    </xf>
    <xf numFmtId="0" fontId="0" fillId="0" borderId="20" xfId="0" applyFill="1" applyBorder="1" applyAlignment="1">
      <alignment horizontal="right"/>
    </xf>
    <xf numFmtId="0" fontId="0" fillId="0" borderId="4" xfId="0" applyFill="1" applyBorder="1" applyAlignment="1">
      <alignment horizontal="right"/>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5" fillId="0" borderId="5" xfId="0" applyFont="1" applyFill="1" applyBorder="1" applyAlignment="1" applyProtection="1"/>
    <xf numFmtId="0" fontId="5" fillId="0" borderId="7" xfId="0" applyFont="1" applyFill="1" applyBorder="1" applyAlignment="1" applyProtection="1"/>
    <xf numFmtId="166" fontId="7" fillId="10" borderId="1" xfId="2" applyNumberFormat="1" applyFont="1" applyFill="1" applyBorder="1" applyProtection="1"/>
    <xf numFmtId="0" fontId="3" fillId="0" borderId="8" xfId="0" applyFont="1" applyFill="1" applyBorder="1" applyAlignment="1">
      <alignment horizontal="right"/>
    </xf>
    <xf numFmtId="14" fontId="3" fillId="0" borderId="1" xfId="0" applyNumberFormat="1" applyFont="1" applyFill="1" applyBorder="1" applyAlignment="1" applyProtection="1">
      <alignment horizontal="center"/>
    </xf>
    <xf numFmtId="14" fontId="7" fillId="0" borderId="1" xfId="0" applyNumberFormat="1" applyFont="1" applyFill="1" applyBorder="1" applyAlignment="1" applyProtection="1">
      <alignment horizontal="center"/>
    </xf>
    <xf numFmtId="166" fontId="3" fillId="10" borderId="44" xfId="2" applyNumberFormat="1" applyFill="1" applyBorder="1" applyProtection="1"/>
    <xf numFmtId="166" fontId="3" fillId="10" borderId="1" xfId="2" applyNumberFormat="1" applyFill="1" applyBorder="1" applyProtection="1"/>
    <xf numFmtId="37" fontId="3" fillId="5" borderId="3" xfId="1" applyNumberFormat="1" applyFont="1" applyFill="1" applyBorder="1" applyAlignment="1" applyProtection="1">
      <alignment horizontal="center"/>
    </xf>
    <xf numFmtId="37" fontId="0" fillId="5" borderId="3" xfId="0" applyNumberFormat="1" applyFill="1" applyBorder="1" applyAlignment="1" applyProtection="1">
      <alignment horizontal="center"/>
    </xf>
    <xf numFmtId="0" fontId="0" fillId="0" borderId="0" xfId="0" applyFill="1" applyBorder="1" applyAlignment="1" applyProtection="1">
      <alignment horizontal="left"/>
    </xf>
    <xf numFmtId="0" fontId="0" fillId="0" borderId="0" xfId="0" applyFill="1" applyBorder="1" applyProtection="1"/>
    <xf numFmtId="164" fontId="4" fillId="0" borderId="0" xfId="1" applyNumberFormat="1" applyFont="1" applyFill="1" applyBorder="1" applyProtection="1">
      <protection locked="0"/>
    </xf>
    <xf numFmtId="0" fontId="3" fillId="0" borderId="6" xfId="0" applyFont="1" applyBorder="1" applyProtection="1"/>
    <xf numFmtId="41" fontId="3" fillId="0" borderId="0" xfId="1" applyNumberFormat="1" applyFill="1" applyBorder="1" applyProtection="1"/>
    <xf numFmtId="164" fontId="3" fillId="2" borderId="1" xfId="1" applyNumberFormat="1" applyFont="1" applyFill="1" applyBorder="1" applyAlignment="1" applyProtection="1">
      <protection locked="0"/>
    </xf>
    <xf numFmtId="37" fontId="5" fillId="5" borderId="74" xfId="1" applyNumberFormat="1" applyFont="1" applyFill="1" applyBorder="1" applyAlignment="1">
      <alignment horizontal="center"/>
    </xf>
    <xf numFmtId="37" fontId="5" fillId="12" borderId="73" xfId="1" applyNumberFormat="1" applyFont="1" applyFill="1" applyBorder="1" applyAlignment="1">
      <alignment horizontal="center"/>
    </xf>
    <xf numFmtId="0" fontId="0" fillId="0" borderId="0" xfId="0"/>
    <xf numFmtId="164" fontId="3" fillId="14" borderId="3" xfId="1" applyNumberFormat="1" applyFill="1" applyBorder="1" applyProtection="1"/>
    <xf numFmtId="164" fontId="3" fillId="13" borderId="1" xfId="1" applyNumberFormat="1" applyFill="1" applyBorder="1" applyProtection="1">
      <protection locked="0"/>
    </xf>
    <xf numFmtId="0" fontId="4" fillId="0" borderId="0" xfId="0" applyFont="1" applyFill="1" applyBorder="1" applyAlignment="1" applyProtection="1">
      <alignment horizontal="left" indent="2"/>
    </xf>
    <xf numFmtId="0" fontId="3" fillId="0" borderId="1" xfId="0" applyFont="1" applyFill="1" applyBorder="1" applyAlignment="1" applyProtection="1">
      <alignment horizontal="left" indent="2"/>
    </xf>
    <xf numFmtId="0" fontId="3" fillId="0" borderId="1" xfId="0" applyFont="1" applyBorder="1" applyAlignment="1">
      <alignment horizontal="right"/>
    </xf>
    <xf numFmtId="164" fontId="3" fillId="2" borderId="1" xfId="1" applyNumberFormat="1" applyFont="1" applyFill="1" applyBorder="1" applyProtection="1">
      <protection locked="0"/>
    </xf>
    <xf numFmtId="0" fontId="3" fillId="0" borderId="0" xfId="4"/>
    <xf numFmtId="0" fontId="3" fillId="0" borderId="0" xfId="4" applyBorder="1"/>
    <xf numFmtId="0" fontId="3" fillId="5" borderId="7" xfId="0" applyFont="1" applyFill="1" applyBorder="1" applyProtection="1"/>
    <xf numFmtId="0" fontId="3" fillId="0" borderId="0" xfId="0" applyFont="1"/>
    <xf numFmtId="166" fontId="3" fillId="10" borderId="64" xfId="2" applyNumberFormat="1" applyFill="1" applyBorder="1" applyAlignment="1"/>
    <xf numFmtId="166" fontId="3" fillId="10" borderId="1" xfId="2" applyNumberFormat="1" applyFill="1" applyBorder="1" applyAlignment="1"/>
    <xf numFmtId="164" fontId="3" fillId="2" borderId="27" xfId="1" applyNumberFormat="1" applyFill="1" applyBorder="1" applyAlignment="1" applyProtection="1">
      <protection locked="0"/>
    </xf>
    <xf numFmtId="0" fontId="3" fillId="0" borderId="0" xfId="4" applyFont="1" applyProtection="1"/>
    <xf numFmtId="0" fontId="11" fillId="0" borderId="0" xfId="4" applyFont="1" applyFill="1" applyBorder="1" applyAlignment="1" applyProtection="1">
      <alignment horizontal="center"/>
    </xf>
    <xf numFmtId="0" fontId="3" fillId="0" borderId="0" xfId="4" applyFont="1" applyFill="1" applyProtection="1"/>
    <xf numFmtId="0" fontId="11" fillId="0" borderId="0" xfId="4" applyFont="1" applyFill="1" applyBorder="1" applyAlignment="1">
      <alignment horizontal="center"/>
    </xf>
    <xf numFmtId="0" fontId="3" fillId="0" borderId="0" xfId="4" applyFill="1"/>
    <xf numFmtId="0" fontId="11" fillId="0" borderId="0" xfId="4" applyFont="1" applyAlignment="1">
      <alignment horizontal="right"/>
    </xf>
    <xf numFmtId="168" fontId="7" fillId="0" borderId="0" xfId="4" applyNumberFormat="1" applyFont="1" applyFill="1" applyAlignment="1">
      <alignment horizontal="left"/>
    </xf>
    <xf numFmtId="0" fontId="11" fillId="8" borderId="0" xfId="4" applyFont="1" applyFill="1" applyBorder="1" applyAlignment="1">
      <alignment horizontal="center"/>
    </xf>
    <xf numFmtId="0" fontId="11" fillId="8" borderId="0" xfId="4" applyFont="1" applyFill="1" applyAlignment="1">
      <alignment horizontal="right"/>
    </xf>
    <xf numFmtId="168" fontId="7" fillId="8" borderId="0" xfId="4" applyNumberFormat="1" applyFont="1" applyFill="1" applyAlignment="1">
      <alignment horizontal="left"/>
    </xf>
    <xf numFmtId="0" fontId="3" fillId="8" borderId="0" xfId="4" applyFill="1"/>
    <xf numFmtId="0" fontId="3" fillId="0" borderId="2" xfId="4" applyBorder="1" applyAlignment="1">
      <alignment horizontal="right"/>
    </xf>
    <xf numFmtId="0" fontId="3" fillId="11" borderId="2" xfId="4" applyFill="1" applyBorder="1" applyAlignment="1">
      <alignment horizontal="center"/>
    </xf>
    <xf numFmtId="0" fontId="3" fillId="0" borderId="1" xfId="4" applyBorder="1" applyAlignment="1">
      <alignment horizontal="right"/>
    </xf>
    <xf numFmtId="0" fontId="3" fillId="0" borderId="1" xfId="4" applyFont="1" applyBorder="1" applyAlignment="1">
      <alignment horizontal="right"/>
    </xf>
    <xf numFmtId="0" fontId="3" fillId="11" borderId="1" xfId="4" applyFill="1" applyBorder="1" applyAlignment="1">
      <alignment horizontal="center"/>
    </xf>
    <xf numFmtId="0" fontId="3" fillId="0" borderId="1" xfId="4" applyBorder="1" applyAlignment="1">
      <alignment horizontal="center"/>
    </xf>
    <xf numFmtId="0" fontId="3" fillId="0" borderId="1" xfId="4" applyFill="1" applyBorder="1" applyAlignment="1">
      <alignment horizontal="right"/>
    </xf>
    <xf numFmtId="37" fontId="3" fillId="0" borderId="0" xfId="4" applyNumberFormat="1" applyFill="1" applyBorder="1"/>
    <xf numFmtId="37" fontId="3" fillId="0" borderId="0" xfId="4" applyNumberFormat="1" applyBorder="1"/>
    <xf numFmtId="164" fontId="3" fillId="0" borderId="0" xfId="4" applyNumberFormat="1" applyBorder="1"/>
    <xf numFmtId="0" fontId="3" fillId="0" borderId="0" xfId="4" applyFill="1" applyBorder="1"/>
    <xf numFmtId="0" fontId="3" fillId="0" borderId="0" xfId="4" quotePrefix="1" applyFill="1" applyBorder="1" applyAlignment="1">
      <alignment horizontal="right"/>
    </xf>
    <xf numFmtId="0" fontId="21" fillId="5" borderId="15" xfId="4" quotePrefix="1" applyFont="1" applyFill="1" applyBorder="1"/>
    <xf numFmtId="0" fontId="3" fillId="0" borderId="24" xfId="4" applyBorder="1" applyAlignment="1">
      <alignment horizontal="right"/>
    </xf>
    <xf numFmtId="0" fontId="3" fillId="0" borderId="1" xfId="4" quotePrefix="1" applyBorder="1" applyAlignment="1">
      <alignment horizontal="right"/>
    </xf>
    <xf numFmtId="0" fontId="3" fillId="0" borderId="7" xfId="4" applyBorder="1"/>
    <xf numFmtId="0" fontId="3" fillId="0" borderId="21" xfId="4" applyBorder="1"/>
    <xf numFmtId="0" fontId="3" fillId="0" borderId="6" xfId="4" applyBorder="1"/>
    <xf numFmtId="41" fontId="3" fillId="0" borderId="0" xfId="4" applyNumberFormat="1" applyBorder="1"/>
    <xf numFmtId="0" fontId="3" fillId="0" borderId="0" xfId="4" quotePrefix="1" applyBorder="1" applyAlignment="1">
      <alignment horizontal="right"/>
    </xf>
    <xf numFmtId="0" fontId="3" fillId="0" borderId="0" xfId="4" applyBorder="1" applyAlignment="1">
      <alignment horizontal="left"/>
    </xf>
    <xf numFmtId="164" fontId="3" fillId="14" borderId="1" xfId="1" applyNumberFormat="1" applyFont="1" applyFill="1" applyBorder="1" applyProtection="1"/>
    <xf numFmtId="0" fontId="3" fillId="5" borderId="3" xfId="4" applyFill="1" applyBorder="1" applyAlignment="1">
      <alignment horizontal="center"/>
    </xf>
    <xf numFmtId="37" fontId="3" fillId="5" borderId="2" xfId="4" applyNumberFormat="1" applyFill="1" applyBorder="1" applyAlignment="1">
      <alignment horizontal="center"/>
    </xf>
    <xf numFmtId="37" fontId="3" fillId="0" borderId="6" xfId="4" applyNumberFormat="1" applyBorder="1"/>
    <xf numFmtId="37" fontId="3" fillId="0" borderId="8" xfId="4" applyNumberFormat="1" applyBorder="1"/>
    <xf numFmtId="164" fontId="3" fillId="0" borderId="0" xfId="4" applyNumberFormat="1"/>
    <xf numFmtId="37" fontId="3" fillId="0" borderId="2" xfId="4" applyNumberFormat="1" applyBorder="1"/>
    <xf numFmtId="0" fontId="3" fillId="0" borderId="33" xfId="4" quotePrefix="1" applyBorder="1" applyAlignment="1">
      <alignment horizontal="right"/>
    </xf>
    <xf numFmtId="0" fontId="3" fillId="0" borderId="33" xfId="4" applyBorder="1"/>
    <xf numFmtId="37" fontId="3" fillId="0" borderId="0" xfId="4" applyNumberFormat="1" applyBorder="1" applyAlignment="1">
      <alignment horizontal="right"/>
    </xf>
    <xf numFmtId="0" fontId="5" fillId="12" borderId="51" xfId="4" applyFont="1" applyFill="1" applyBorder="1"/>
    <xf numFmtId="0" fontId="5" fillId="5" borderId="71" xfId="4" applyFont="1" applyFill="1" applyBorder="1" applyAlignment="1">
      <alignment horizontal="center"/>
    </xf>
    <xf numFmtId="0" fontId="5" fillId="5" borderId="72" xfId="4" applyFont="1" applyFill="1" applyBorder="1" applyAlignment="1">
      <alignment horizontal="center"/>
    </xf>
    <xf numFmtId="0" fontId="5" fillId="5" borderId="78" xfId="4" applyFont="1" applyFill="1" applyBorder="1" applyAlignment="1">
      <alignment horizontal="center"/>
    </xf>
    <xf numFmtId="49" fontId="21" fillId="12" borderId="41" xfId="4" quotePrefix="1" applyNumberFormat="1" applyFont="1" applyFill="1" applyBorder="1" applyAlignment="1">
      <alignment horizontal="left"/>
    </xf>
    <xf numFmtId="37" fontId="5" fillId="5" borderId="79" xfId="4" applyNumberFormat="1" applyFont="1" applyFill="1" applyBorder="1" applyAlignment="1">
      <alignment horizontal="center"/>
    </xf>
    <xf numFmtId="0" fontId="3" fillId="0" borderId="2" xfId="4" quotePrefix="1" applyBorder="1" applyAlignment="1">
      <alignment horizontal="right"/>
    </xf>
    <xf numFmtId="37" fontId="3" fillId="0" borderId="33" xfId="4" applyNumberFormat="1" applyBorder="1" applyAlignment="1">
      <alignment horizontal="right"/>
    </xf>
    <xf numFmtId="0" fontId="3" fillId="0" borderId="24" xfId="4" applyFont="1" applyBorder="1" applyAlignment="1">
      <alignment horizontal="right"/>
    </xf>
    <xf numFmtId="0" fontId="3" fillId="0" borderId="2" xfId="4" applyFont="1" applyBorder="1" applyAlignment="1">
      <alignment horizontal="right"/>
    </xf>
    <xf numFmtId="37" fontId="3" fillId="0" borderId="1" xfId="4" applyNumberFormat="1" applyFont="1" applyBorder="1" applyAlignment="1" applyProtection="1">
      <alignment horizontal="center"/>
    </xf>
    <xf numFmtId="37" fontId="3" fillId="0" borderId="8" xfId="4" applyNumberFormat="1" applyFont="1" applyBorder="1" applyAlignment="1" applyProtection="1">
      <alignment horizontal="center"/>
    </xf>
    <xf numFmtId="0" fontId="5" fillId="0" borderId="1" xfId="4" applyFont="1" applyBorder="1" applyAlignment="1" applyProtection="1">
      <alignment horizontal="center"/>
    </xf>
    <xf numFmtId="0" fontId="3" fillId="0" borderId="7" xfId="4" applyFont="1" applyBorder="1" applyProtection="1"/>
    <xf numFmtId="0" fontId="3" fillId="0" borderId="0" xfId="4" applyFont="1" applyBorder="1" applyAlignment="1" applyProtection="1">
      <alignment horizontal="center"/>
    </xf>
    <xf numFmtId="0" fontId="3" fillId="0" borderId="0" xfId="4" applyFont="1" applyBorder="1" applyProtection="1"/>
    <xf numFmtId="0" fontId="5" fillId="5" borderId="1" xfId="4" applyFont="1" applyFill="1" applyBorder="1" applyAlignment="1" applyProtection="1">
      <alignment horizontal="center"/>
    </xf>
    <xf numFmtId="0" fontId="5" fillId="5" borderId="1" xfId="4" applyFont="1" applyFill="1" applyBorder="1" applyProtection="1"/>
    <xf numFmtId="164" fontId="3" fillId="5" borderId="1" xfId="1" applyNumberFormat="1" applyFont="1" applyFill="1" applyBorder="1" applyAlignment="1" applyProtection="1"/>
    <xf numFmtId="0" fontId="3" fillId="0" borderId="1" xfId="4" applyFont="1" applyBorder="1" applyProtection="1"/>
    <xf numFmtId="164" fontId="3" fillId="0" borderId="1" xfId="1" applyNumberFormat="1" applyFont="1" applyFill="1" applyBorder="1" applyAlignment="1" applyProtection="1"/>
    <xf numFmtId="164" fontId="3" fillId="3" borderId="1" xfId="1" applyNumberFormat="1" applyFont="1" applyFill="1" applyBorder="1" applyAlignment="1" applyProtection="1"/>
    <xf numFmtId="164" fontId="3" fillId="10" borderId="1" xfId="1" applyNumberFormat="1" applyFont="1" applyFill="1" applyBorder="1" applyAlignment="1" applyProtection="1"/>
    <xf numFmtId="0" fontId="5" fillId="0" borderId="1" xfId="4" applyFont="1" applyFill="1" applyBorder="1" applyAlignment="1" applyProtection="1">
      <alignment horizontal="center"/>
    </xf>
    <xf numFmtId="0" fontId="3" fillId="0" borderId="1" xfId="4" applyFont="1" applyFill="1" applyBorder="1" applyAlignment="1" applyProtection="1">
      <alignment horizontal="right"/>
    </xf>
    <xf numFmtId="0" fontId="3" fillId="0" borderId="1" xfId="4" applyFont="1" applyFill="1" applyBorder="1" applyProtection="1"/>
    <xf numFmtId="164" fontId="3" fillId="2" borderId="1" xfId="1" applyNumberFormat="1" applyFont="1" applyFill="1" applyBorder="1" applyAlignment="1" applyProtection="1">
      <alignment horizontal="center"/>
      <protection locked="0"/>
    </xf>
    <xf numFmtId="164" fontId="3" fillId="6" borderId="1" xfId="1" applyNumberFormat="1" applyFont="1" applyFill="1" applyBorder="1" applyAlignment="1" applyProtection="1"/>
    <xf numFmtId="0" fontId="27" fillId="0" borderId="0" xfId="4" applyFont="1" applyFill="1" applyProtection="1"/>
    <xf numFmtId="164" fontId="3" fillId="14" borderId="1" xfId="1" applyNumberFormat="1" applyFont="1" applyFill="1" applyBorder="1" applyAlignment="1" applyProtection="1"/>
    <xf numFmtId="0" fontId="3" fillId="0" borderId="0" xfId="4" applyFont="1" applyAlignment="1" applyProtection="1">
      <alignment horizontal="center"/>
    </xf>
    <xf numFmtId="164" fontId="3" fillId="0" borderId="0" xfId="4" applyNumberFormat="1" applyFont="1" applyBorder="1" applyProtection="1"/>
    <xf numFmtId="164" fontId="3" fillId="0" borderId="0" xfId="1" applyNumberFormat="1" applyFont="1" applyBorder="1" applyProtection="1"/>
    <xf numFmtId="164" fontId="3" fillId="0" borderId="0" xfId="4" applyNumberFormat="1" applyFont="1" applyProtection="1"/>
    <xf numFmtId="0" fontId="10" fillId="5" borderId="1" xfId="4" applyFont="1" applyFill="1" applyBorder="1" applyAlignment="1" applyProtection="1">
      <alignment horizontal="center"/>
    </xf>
    <xf numFmtId="0" fontId="10" fillId="0" borderId="1" xfId="4" applyFont="1" applyBorder="1" applyAlignment="1" applyProtection="1">
      <alignment horizontal="center"/>
    </xf>
    <xf numFmtId="0" fontId="3" fillId="0" borderId="5" xfId="4" applyFont="1" applyBorder="1" applyProtection="1"/>
    <xf numFmtId="0" fontId="3" fillId="0" borderId="3" xfId="4" applyFont="1" applyFill="1" applyBorder="1" applyProtection="1"/>
    <xf numFmtId="0" fontId="3" fillId="0" borderId="8" xfId="4" applyFont="1" applyBorder="1" applyProtection="1"/>
    <xf numFmtId="0" fontId="3" fillId="0" borderId="2" xfId="4" applyFont="1" applyBorder="1" applyProtection="1"/>
    <xf numFmtId="37" fontId="3" fillId="0" borderId="0" xfId="4" applyNumberFormat="1" applyFont="1" applyBorder="1" applyProtection="1"/>
    <xf numFmtId="37" fontId="3" fillId="0" borderId="0" xfId="4" applyNumberFormat="1" applyFont="1" applyProtection="1"/>
    <xf numFmtId="166" fontId="3" fillId="10" borderId="5" xfId="2" applyNumberFormat="1" applyFill="1" applyBorder="1" applyAlignment="1"/>
    <xf numFmtId="164" fontId="3" fillId="9" borderId="7" xfId="1" applyNumberFormat="1" applyFill="1" applyBorder="1" applyProtection="1"/>
    <xf numFmtId="166" fontId="3" fillId="10" borderId="32" xfId="2" applyNumberFormat="1" applyFill="1" applyBorder="1"/>
    <xf numFmtId="164" fontId="3" fillId="2" borderId="1" xfId="1" applyNumberFormat="1" applyFill="1" applyBorder="1" applyAlignment="1" applyProtection="1">
      <protection locked="0"/>
    </xf>
    <xf numFmtId="164" fontId="3" fillId="10" borderId="9" xfId="1" applyNumberFormat="1" applyFill="1" applyBorder="1"/>
    <xf numFmtId="0" fontId="5" fillId="2" borderId="18" xfId="4" applyFont="1" applyFill="1" applyBorder="1" applyAlignment="1" applyProtection="1">
      <alignment horizontal="center" vertical="center"/>
      <protection locked="0"/>
    </xf>
    <xf numFmtId="0" fontId="5" fillId="2" borderId="15" xfId="4" applyFont="1" applyFill="1" applyBorder="1" applyAlignment="1" applyProtection="1">
      <alignment horizontal="center" vertical="center"/>
      <protection locked="0"/>
    </xf>
    <xf numFmtId="166" fontId="3" fillId="10" borderId="26" xfId="2" applyNumberFormat="1" applyFill="1" applyBorder="1" applyAlignment="1"/>
    <xf numFmtId="14" fontId="25" fillId="0" borderId="0" xfId="4" applyNumberFormat="1" applyFont="1" applyFill="1" applyAlignment="1" applyProtection="1"/>
    <xf numFmtId="166" fontId="3" fillId="13" borderId="2" xfId="2" applyNumberFormat="1" applyFill="1" applyBorder="1" applyProtection="1">
      <protection locked="0"/>
    </xf>
    <xf numFmtId="167" fontId="5" fillId="5" borderId="48" xfId="0" quotePrefix="1" applyNumberFormat="1" applyFont="1" applyFill="1" applyBorder="1" applyAlignment="1">
      <alignment horizontal="right"/>
    </xf>
    <xf numFmtId="0" fontId="5" fillId="5" borderId="63" xfId="0" applyFont="1" applyFill="1" applyBorder="1"/>
    <xf numFmtId="0" fontId="5" fillId="5" borderId="80" xfId="0" applyFont="1" applyFill="1" applyBorder="1" applyAlignment="1">
      <alignment horizontal="center" wrapText="1"/>
    </xf>
    <xf numFmtId="0" fontId="5" fillId="0" borderId="3" xfId="0" applyFont="1" applyFill="1" applyBorder="1" applyAlignment="1">
      <alignment horizontal="left"/>
    </xf>
    <xf numFmtId="164" fontId="4" fillId="10" borderId="1" xfId="1" applyNumberFormat="1" applyFont="1" applyFill="1" applyBorder="1" applyProtection="1"/>
    <xf numFmtId="164" fontId="7" fillId="2" borderId="1" xfId="1" applyNumberFormat="1" applyFont="1" applyFill="1" applyBorder="1" applyAlignment="1" applyProtection="1">
      <alignment horizontal="left"/>
      <protection locked="0"/>
    </xf>
    <xf numFmtId="37" fontId="7" fillId="2" borderId="1" xfId="1" applyNumberFormat="1" applyFont="1" applyFill="1" applyBorder="1" applyProtection="1">
      <protection locked="0"/>
    </xf>
    <xf numFmtId="14" fontId="7" fillId="0" borderId="1" xfId="4" applyNumberFormat="1" applyFont="1" applyFill="1" applyBorder="1" applyAlignment="1" applyProtection="1">
      <alignment horizontal="center"/>
    </xf>
    <xf numFmtId="49" fontId="5" fillId="2" borderId="2" xfId="1" quotePrefix="1" applyNumberFormat="1" applyFont="1" applyFill="1" applyBorder="1" applyAlignment="1" applyProtection="1">
      <alignment horizontal="center"/>
      <protection locked="0"/>
    </xf>
    <xf numFmtId="49" fontId="5" fillId="2" borderId="9" xfId="1" applyNumberFormat="1" applyFont="1" applyFill="1" applyBorder="1" applyAlignment="1" applyProtection="1">
      <alignment horizontal="center"/>
      <protection locked="0"/>
    </xf>
    <xf numFmtId="49" fontId="5" fillId="2" borderId="2" xfId="1" applyNumberFormat="1" applyFont="1" applyFill="1" applyBorder="1" applyAlignment="1" applyProtection="1">
      <alignment horizontal="center"/>
      <protection locked="0"/>
    </xf>
    <xf numFmtId="164" fontId="4" fillId="13" borderId="1" xfId="1" applyNumberFormat="1" applyFont="1" applyFill="1" applyBorder="1" applyAlignment="1" applyProtection="1">
      <protection locked="0"/>
    </xf>
    <xf numFmtId="164" fontId="3" fillId="14" borderId="7" xfId="1" applyNumberFormat="1" applyFont="1" applyFill="1" applyBorder="1" applyAlignment="1" applyProtection="1"/>
    <xf numFmtId="0" fontId="0" fillId="0" borderId="0" xfId="0"/>
    <xf numFmtId="164" fontId="3" fillId="2" borderId="7" xfId="1" applyNumberFormat="1" applyFont="1" applyFill="1" applyBorder="1" applyAlignment="1" applyProtection="1">
      <protection locked="0"/>
    </xf>
    <xf numFmtId="44" fontId="3" fillId="0" borderId="1" xfId="0" applyNumberFormat="1" applyFont="1" applyFill="1" applyBorder="1" applyAlignment="1">
      <alignment horizontal="left"/>
    </xf>
    <xf numFmtId="164" fontId="4" fillId="0" borderId="1" xfId="0" applyNumberFormat="1" applyFont="1" applyFill="1" applyBorder="1" applyProtection="1">
      <protection locked="0"/>
    </xf>
    <xf numFmtId="0" fontId="5" fillId="12" borderId="1" xfId="0" applyFont="1" applyFill="1" applyBorder="1" applyAlignment="1" applyProtection="1">
      <alignment horizontal="center"/>
    </xf>
    <xf numFmtId="164" fontId="4" fillId="12" borderId="1" xfId="0" applyNumberFormat="1" applyFont="1" applyFill="1" applyBorder="1" applyProtection="1"/>
    <xf numFmtId="164" fontId="4" fillId="13" borderId="1" xfId="0" applyNumberFormat="1" applyFont="1" applyFill="1" applyBorder="1" applyProtection="1">
      <protection locked="0"/>
    </xf>
    <xf numFmtId="164" fontId="4" fillId="10" borderId="1" xfId="0" applyNumberFormat="1" applyFont="1" applyFill="1" applyBorder="1" applyProtection="1"/>
    <xf numFmtId="0" fontId="12" fillId="0" borderId="0" xfId="0" applyFont="1" applyFill="1" applyProtection="1">
      <protection locked="0"/>
    </xf>
    <xf numFmtId="0" fontId="5" fillId="0" borderId="0" xfId="0" applyFont="1"/>
    <xf numFmtId="0" fontId="7" fillId="0" borderId="5" xfId="0" applyFont="1" applyBorder="1" applyAlignment="1">
      <alignment horizontal="right"/>
    </xf>
    <xf numFmtId="0" fontId="0" fillId="0" borderId="0" xfId="0"/>
    <xf numFmtId="0" fontId="5" fillId="0" borderId="0" xfId="0" applyFont="1" applyFill="1" applyBorder="1" applyAlignment="1" applyProtection="1">
      <alignment horizontal="left"/>
    </xf>
    <xf numFmtId="0" fontId="0" fillId="0" borderId="0" xfId="0"/>
    <xf numFmtId="0" fontId="3" fillId="0" borderId="0" xfId="0" applyFont="1" applyBorder="1" applyProtection="1"/>
    <xf numFmtId="0" fontId="3" fillId="5" borderId="6" xfId="0" applyFont="1" applyFill="1" applyBorder="1" applyProtection="1"/>
    <xf numFmtId="0" fontId="3" fillId="12" borderId="1" xfId="0" applyFont="1" applyFill="1" applyBorder="1" applyProtection="1"/>
    <xf numFmtId="0" fontId="3" fillId="5" borderId="33" xfId="0" applyFont="1" applyFill="1" applyBorder="1" applyProtection="1"/>
    <xf numFmtId="0" fontId="3" fillId="0" borderId="7" xfId="0" applyFont="1" applyBorder="1" applyAlignment="1" applyProtection="1">
      <alignment horizontal="right"/>
    </xf>
    <xf numFmtId="0" fontId="3" fillId="12" borderId="33" xfId="0" applyFont="1" applyFill="1" applyBorder="1" applyProtection="1"/>
    <xf numFmtId="0" fontId="3" fillId="0" borderId="3" xfId="0" applyFont="1" applyFill="1" applyBorder="1" applyProtection="1"/>
    <xf numFmtId="0" fontId="3" fillId="0" borderId="8" xfId="0" applyFont="1" applyBorder="1" applyProtection="1"/>
    <xf numFmtId="0" fontId="3" fillId="0" borderId="2" xfId="0" applyFont="1" applyBorder="1" applyProtection="1"/>
    <xf numFmtId="14" fontId="26" fillId="0" borderId="0" xfId="0" applyNumberFormat="1" applyFont="1" applyFill="1" applyAlignment="1" applyProtection="1">
      <alignment wrapText="1"/>
    </xf>
    <xf numFmtId="9" fontId="0" fillId="0" borderId="1" xfId="3" applyFont="1" applyBorder="1"/>
    <xf numFmtId="9" fontId="0" fillId="0" borderId="2" xfId="3" applyFont="1" applyBorder="1"/>
    <xf numFmtId="43" fontId="7" fillId="0" borderId="1" xfId="1" applyFont="1" applyFill="1" applyBorder="1"/>
    <xf numFmtId="167" fontId="3" fillId="0" borderId="7" xfId="0" applyNumberFormat="1" applyFont="1" applyFill="1" applyBorder="1" applyProtection="1"/>
    <xf numFmtId="0" fontId="5" fillId="12" borderId="1" xfId="0" applyFont="1" applyFill="1" applyBorder="1" applyProtection="1"/>
    <xf numFmtId="0" fontId="14" fillId="12" borderId="1" xfId="0" applyFont="1" applyFill="1" applyBorder="1" applyAlignment="1" applyProtection="1">
      <alignment horizontal="center"/>
    </xf>
    <xf numFmtId="166" fontId="3" fillId="14" borderId="1" xfId="2" applyNumberFormat="1" applyFill="1" applyBorder="1" applyProtection="1"/>
    <xf numFmtId="14" fontId="3" fillId="0" borderId="1" xfId="4" applyNumberFormat="1" applyFont="1" applyFill="1" applyBorder="1" applyAlignment="1" applyProtection="1">
      <alignment horizontal="center"/>
    </xf>
    <xf numFmtId="41" fontId="3" fillId="2" borderId="5" xfId="0" applyNumberFormat="1" applyFont="1" applyFill="1" applyBorder="1" applyProtection="1"/>
    <xf numFmtId="1" fontId="3" fillId="0" borderId="7" xfId="0" applyNumberFormat="1" applyFont="1" applyFill="1" applyBorder="1" applyProtection="1"/>
    <xf numFmtId="0" fontId="0" fillId="0" borderId="0" xfId="0" applyFill="1" applyBorder="1" applyAlignment="1" applyProtection="1">
      <protection locked="0"/>
    </xf>
    <xf numFmtId="0" fontId="0" fillId="0" borderId="4" xfId="0" applyFill="1" applyBorder="1" applyAlignment="1" applyProtection="1">
      <protection locked="0"/>
    </xf>
    <xf numFmtId="0" fontId="0" fillId="0" borderId="19" xfId="0" applyFill="1" applyBorder="1" applyAlignment="1" applyProtection="1">
      <protection locked="0"/>
    </xf>
    <xf numFmtId="0" fontId="0" fillId="0" borderId="9" xfId="0" applyFill="1" applyBorder="1" applyAlignment="1" applyProtection="1">
      <alignment horizontal="center"/>
      <protection locked="0"/>
    </xf>
    <xf numFmtId="0" fontId="5" fillId="12" borderId="18" xfId="4" applyFont="1" applyFill="1" applyBorder="1" applyAlignment="1" applyProtection="1">
      <alignment horizontal="center" vertical="center"/>
    </xf>
    <xf numFmtId="164" fontId="3" fillId="13" borderId="1" xfId="1" applyNumberFormat="1" applyFont="1" applyFill="1" applyBorder="1" applyAlignment="1" applyProtection="1">
      <protection locked="0"/>
    </xf>
    <xf numFmtId="43" fontId="17" fillId="5" borderId="15" xfId="1" quotePrefix="1" applyFont="1" applyFill="1" applyBorder="1" applyAlignment="1">
      <alignment horizontal="left"/>
    </xf>
    <xf numFmtId="0" fontId="3" fillId="0" borderId="0" xfId="4" applyProtection="1"/>
    <xf numFmtId="0" fontId="7" fillId="0" borderId="0" xfId="4" applyFont="1" applyProtection="1"/>
    <xf numFmtId="168" fontId="7" fillId="0" borderId="0" xfId="4" applyNumberFormat="1" applyFont="1" applyFill="1" applyAlignment="1" applyProtection="1">
      <alignment horizontal="left"/>
      <protection locked="0"/>
    </xf>
    <xf numFmtId="168" fontId="7" fillId="0" borderId="0" xfId="4" applyNumberFormat="1" applyFont="1" applyAlignment="1" applyProtection="1"/>
    <xf numFmtId="166" fontId="3" fillId="2" borderId="82" xfId="2" applyNumberFormat="1" applyFont="1" applyFill="1" applyBorder="1" applyProtection="1">
      <protection locked="0"/>
    </xf>
    <xf numFmtId="166" fontId="3" fillId="2" borderId="86" xfId="2" applyNumberFormat="1" applyFont="1" applyFill="1" applyBorder="1" applyProtection="1">
      <protection locked="0"/>
    </xf>
    <xf numFmtId="166" fontId="3" fillId="2" borderId="1" xfId="2" applyNumberFormat="1" applyFont="1" applyFill="1" applyBorder="1" applyProtection="1">
      <protection locked="0"/>
    </xf>
    <xf numFmtId="166" fontId="3" fillId="7" borderId="1" xfId="2" applyNumberFormat="1" applyFont="1" applyFill="1" applyBorder="1" applyProtection="1"/>
    <xf numFmtId="166" fontId="3" fillId="0" borderId="91" xfId="2" applyNumberFormat="1" applyFont="1" applyBorder="1" applyProtection="1"/>
    <xf numFmtId="166" fontId="3" fillId="2" borderId="92" xfId="2" applyNumberFormat="1" applyFont="1" applyFill="1" applyBorder="1" applyProtection="1">
      <protection locked="0"/>
    </xf>
    <xf numFmtId="166" fontId="3" fillId="0" borderId="86" xfId="2" applyNumberFormat="1" applyFont="1" applyBorder="1" applyProtection="1"/>
    <xf numFmtId="166" fontId="3" fillId="0" borderId="74" xfId="2" applyNumberFormat="1" applyFont="1" applyBorder="1" applyProtection="1"/>
    <xf numFmtId="166" fontId="3" fillId="0" borderId="79" xfId="2" applyNumberFormat="1" applyFont="1" applyBorder="1" applyProtection="1"/>
    <xf numFmtId="166" fontId="3" fillId="2" borderId="82" xfId="2" applyNumberFormat="1" applyFill="1" applyBorder="1" applyProtection="1">
      <protection locked="0"/>
    </xf>
    <xf numFmtId="166" fontId="3" fillId="2" borderId="91" xfId="2" applyNumberFormat="1" applyFill="1" applyBorder="1" applyProtection="1">
      <protection locked="0"/>
    </xf>
    <xf numFmtId="166" fontId="3" fillId="2" borderId="93" xfId="2" applyNumberFormat="1" applyFill="1" applyBorder="1" applyProtection="1">
      <protection locked="0"/>
    </xf>
    <xf numFmtId="166" fontId="3" fillId="0" borderId="80" xfId="2" applyNumberFormat="1" applyBorder="1" applyProtection="1"/>
    <xf numFmtId="0" fontId="3" fillId="0" borderId="52" xfId="4" applyBorder="1" applyProtection="1"/>
    <xf numFmtId="37" fontId="32" fillId="0" borderId="20" xfId="1" applyNumberFormat="1" applyFont="1" applyFill="1" applyBorder="1"/>
    <xf numFmtId="164" fontId="4" fillId="14" borderId="1" xfId="0" applyNumberFormat="1" applyFont="1" applyFill="1" applyBorder="1" applyProtection="1"/>
    <xf numFmtId="0" fontId="3" fillId="0" borderId="0" xfId="4" applyBorder="1" applyAlignment="1">
      <alignment horizontal="right"/>
    </xf>
    <xf numFmtId="0" fontId="21" fillId="5" borderId="48" xfId="4" quotePrefix="1" applyNumberFormat="1" applyFont="1" applyFill="1" applyBorder="1" applyAlignment="1">
      <alignment horizontal="center"/>
    </xf>
    <xf numFmtId="0" fontId="21" fillId="5" borderId="15" xfId="4" quotePrefix="1" applyFont="1" applyFill="1" applyBorder="1" applyAlignment="1">
      <alignment horizontal="center"/>
    </xf>
    <xf numFmtId="14" fontId="7" fillId="0" borderId="0" xfId="0" applyNumberFormat="1" applyFont="1" applyFill="1" applyAlignment="1" applyProtection="1"/>
    <xf numFmtId="0" fontId="3" fillId="0" borderId="0" xfId="0" applyFont="1" applyFill="1"/>
    <xf numFmtId="43" fontId="21" fillId="5" borderId="18" xfId="1" applyFont="1" applyFill="1" applyBorder="1" applyAlignment="1">
      <alignment horizontal="center"/>
    </xf>
    <xf numFmtId="0" fontId="5" fillId="10" borderId="68" xfId="4" applyFont="1" applyFill="1" applyBorder="1" applyAlignment="1">
      <alignment horizontal="center"/>
    </xf>
    <xf numFmtId="0" fontId="5" fillId="10" borderId="69" xfId="4" applyFont="1" applyFill="1" applyBorder="1" applyAlignment="1">
      <alignment horizontal="center"/>
    </xf>
    <xf numFmtId="0" fontId="0" fillId="0" borderId="0" xfId="0"/>
    <xf numFmtId="164" fontId="3" fillId="0" borderId="1" xfId="0" applyNumberFormat="1" applyFont="1" applyFill="1" applyBorder="1" applyProtection="1"/>
    <xf numFmtId="43" fontId="7" fillId="0" borderId="1" xfId="1" applyFont="1" applyFill="1" applyBorder="1" applyAlignment="1" applyProtection="1">
      <alignment horizontal="center"/>
    </xf>
    <xf numFmtId="43" fontId="3" fillId="0" borderId="1" xfId="1" applyFont="1" applyFill="1" applyBorder="1" applyAlignment="1" applyProtection="1">
      <alignment horizontal="center"/>
    </xf>
    <xf numFmtId="43" fontId="7" fillId="0" borderId="16" xfId="1" applyFont="1" applyFill="1" applyBorder="1" applyAlignment="1" applyProtection="1">
      <alignment horizontal="center"/>
    </xf>
    <xf numFmtId="14" fontId="7" fillId="0" borderId="16" xfId="1" applyNumberFormat="1" applyFont="1" applyFill="1" applyBorder="1" applyAlignment="1" applyProtection="1">
      <alignment horizontal="center"/>
    </xf>
    <xf numFmtId="0" fontId="7" fillId="2" borderId="16" xfId="4" applyFont="1" applyFill="1" applyBorder="1" applyAlignment="1" applyProtection="1">
      <alignment horizontal="center"/>
      <protection locked="0"/>
    </xf>
    <xf numFmtId="14" fontId="7" fillId="13" borderId="16" xfId="4" applyNumberFormat="1" applyFont="1" applyFill="1" applyBorder="1" applyAlignment="1" applyProtection="1">
      <alignment horizontal="center"/>
      <protection locked="0"/>
    </xf>
    <xf numFmtId="14" fontId="12" fillId="0" borderId="0" xfId="0" applyNumberFormat="1" applyFont="1" applyFill="1" applyBorder="1" applyAlignment="1" applyProtection="1"/>
    <xf numFmtId="14" fontId="7" fillId="0" borderId="16" xfId="0" applyNumberFormat="1" applyFont="1" applyFill="1" applyBorder="1" applyAlignment="1" applyProtection="1">
      <alignment horizontal="center"/>
    </xf>
    <xf numFmtId="14" fontId="7" fillId="0" borderId="0" xfId="4" applyNumberFormat="1" applyFont="1" applyFill="1" applyBorder="1" applyAlignment="1" applyProtection="1"/>
    <xf numFmtId="14" fontId="7" fillId="0" borderId="16" xfId="4" applyNumberFormat="1" applyFont="1" applyFill="1" applyBorder="1" applyAlignment="1" applyProtection="1">
      <alignment horizontal="center"/>
    </xf>
    <xf numFmtId="43" fontId="7" fillId="0" borderId="5" xfId="1" applyFont="1" applyFill="1" applyBorder="1" applyAlignment="1">
      <alignment horizontal="left"/>
    </xf>
    <xf numFmtId="43" fontId="7" fillId="0" borderId="7" xfId="1" applyFont="1" applyFill="1" applyBorder="1" applyAlignment="1">
      <alignment horizontal="left"/>
    </xf>
    <xf numFmtId="41" fontId="3" fillId="0" borderId="1" xfId="1" applyNumberFormat="1" applyFill="1" applyBorder="1" applyProtection="1"/>
    <xf numFmtId="164" fontId="0" fillId="0" borderId="7" xfId="0" applyNumberFormat="1" applyFill="1" applyBorder="1" applyProtection="1"/>
    <xf numFmtId="164" fontId="3" fillId="0" borderId="3" xfId="1" applyNumberFormat="1" applyFill="1" applyBorder="1" applyProtection="1"/>
    <xf numFmtId="37" fontId="3" fillId="0" borderId="0" xfId="1" applyNumberFormat="1" applyFont="1" applyBorder="1"/>
    <xf numFmtId="0" fontId="23" fillId="0" borderId="0" xfId="4" applyFont="1" applyBorder="1"/>
    <xf numFmtId="0" fontId="3" fillId="0" borderId="19" xfId="4" applyBorder="1"/>
    <xf numFmtId="0" fontId="7" fillId="0" borderId="6" xfId="0" applyFont="1" applyFill="1" applyBorder="1" applyAlignment="1">
      <alignment horizontal="left"/>
    </xf>
    <xf numFmtId="0" fontId="0" fillId="0" borderId="1" xfId="0" quotePrefix="1" applyFill="1" applyBorder="1" applyAlignment="1">
      <alignment horizontal="right"/>
    </xf>
    <xf numFmtId="43" fontId="3" fillId="0" borderId="1" xfId="1" applyFont="1" applyFill="1" applyBorder="1"/>
    <xf numFmtId="0" fontId="4" fillId="0" borderId="1" xfId="0" applyFont="1" applyFill="1" applyBorder="1" applyAlignment="1">
      <alignment horizontal="right"/>
    </xf>
    <xf numFmtId="0" fontId="3" fillId="0" borderId="1" xfId="0" applyFont="1" applyFill="1" applyBorder="1" applyAlignment="1">
      <alignment horizontal="right"/>
    </xf>
    <xf numFmtId="43" fontId="3" fillId="0" borderId="1" xfId="1" applyFill="1" applyBorder="1" applyAlignment="1">
      <alignment horizontal="left"/>
    </xf>
    <xf numFmtId="43" fontId="3" fillId="0" borderId="1" xfId="1" applyFont="1" applyFill="1" applyBorder="1" applyProtection="1">
      <protection locked="0"/>
    </xf>
    <xf numFmtId="164" fontId="3" fillId="2" borderId="30" xfId="1" applyNumberFormat="1" applyFill="1" applyBorder="1" applyAlignment="1" applyProtection="1">
      <protection locked="0"/>
    </xf>
    <xf numFmtId="164" fontId="3" fillId="2" borderId="5" xfId="1" applyNumberFormat="1" applyFill="1" applyBorder="1" applyAlignment="1" applyProtection="1">
      <protection locked="0"/>
    </xf>
    <xf numFmtId="164" fontId="3" fillId="13" borderId="2" xfId="1" applyNumberFormat="1" applyFill="1" applyBorder="1" applyProtection="1">
      <protection locked="0"/>
    </xf>
    <xf numFmtId="0" fontId="0" fillId="0" borderId="0" xfId="0"/>
    <xf numFmtId="0" fontId="3" fillId="0" borderId="1" xfId="0" applyFont="1" applyFill="1" applyBorder="1" applyAlignment="1" applyProtection="1">
      <alignment horizontal="right"/>
    </xf>
    <xf numFmtId="0" fontId="0" fillId="0" borderId="0" xfId="0"/>
    <xf numFmtId="164" fontId="4" fillId="2" borderId="23" xfId="1" applyNumberFormat="1" applyFont="1" applyFill="1" applyBorder="1" applyProtection="1">
      <protection locked="0"/>
    </xf>
    <xf numFmtId="164" fontId="4" fillId="2" borderId="3" xfId="1" applyNumberFormat="1" applyFont="1" applyFill="1" applyBorder="1" applyProtection="1">
      <protection locked="0"/>
    </xf>
    <xf numFmtId="44" fontId="3" fillId="2" borderId="1" xfId="0" applyNumberFormat="1" applyFont="1" applyFill="1" applyBorder="1" applyAlignment="1" applyProtection="1">
      <alignment horizontal="center"/>
      <protection locked="0"/>
    </xf>
    <xf numFmtId="0" fontId="3" fillId="2" borderId="1" xfId="0" applyFont="1" applyFill="1" applyBorder="1" applyAlignment="1" applyProtection="1">
      <alignment horizontal="center"/>
      <protection locked="0"/>
    </xf>
    <xf numFmtId="14" fontId="3" fillId="2" borderId="1" xfId="0" applyNumberFormat="1" applyFont="1" applyFill="1" applyBorder="1" applyAlignment="1" applyProtection="1">
      <alignment horizontal="center"/>
      <protection locked="0"/>
    </xf>
    <xf numFmtId="0" fontId="0" fillId="0" borderId="0" xfId="0"/>
    <xf numFmtId="0" fontId="3" fillId="0" borderId="2" xfId="4" applyFill="1" applyBorder="1" applyAlignment="1">
      <alignment horizontal="right"/>
    </xf>
    <xf numFmtId="0" fontId="3" fillId="0" borderId="5" xfId="4" applyFill="1" applyBorder="1" applyAlignment="1">
      <alignment horizontal="right"/>
    </xf>
    <xf numFmtId="0" fontId="3" fillId="0" borderId="5" xfId="4" applyFont="1" applyFill="1" applyBorder="1" applyAlignment="1" applyProtection="1">
      <alignment horizontal="right"/>
    </xf>
    <xf numFmtId="0" fontId="3" fillId="0" borderId="5" xfId="4" applyFont="1" applyFill="1" applyBorder="1" applyProtection="1"/>
    <xf numFmtId="0" fontId="5" fillId="12" borderId="11" xfId="0" applyFont="1" applyFill="1" applyBorder="1" applyAlignment="1">
      <alignment horizontal="center"/>
    </xf>
    <xf numFmtId="37" fontId="5" fillId="12" borderId="37" xfId="0" applyNumberFormat="1" applyFont="1" applyFill="1" applyBorder="1" applyAlignment="1">
      <alignment horizontal="center"/>
    </xf>
    <xf numFmtId="37" fontId="5" fillId="12" borderId="38" xfId="0" applyNumberFormat="1" applyFont="1" applyFill="1" applyBorder="1" applyAlignment="1">
      <alignment horizontal="center"/>
    </xf>
    <xf numFmtId="39" fontId="3" fillId="0" borderId="0" xfId="0" applyNumberFormat="1" applyFont="1" applyFill="1"/>
    <xf numFmtId="43" fontId="3" fillId="0" borderId="7" xfId="1" applyFont="1" applyFill="1" applyBorder="1"/>
    <xf numFmtId="43" fontId="3" fillId="0" borderId="7" xfId="1" applyFont="1" applyFill="1" applyBorder="1" applyAlignment="1">
      <alignment horizontal="right"/>
    </xf>
    <xf numFmtId="0" fontId="0" fillId="0" borderId="2" xfId="0" applyFill="1" applyBorder="1" applyAlignment="1">
      <alignment horizontal="right"/>
    </xf>
    <xf numFmtId="0" fontId="3" fillId="0" borderId="0" xfId="4" applyProtection="1">
      <protection hidden="1"/>
    </xf>
    <xf numFmtId="0" fontId="3" fillId="0" borderId="1" xfId="4" applyFill="1" applyBorder="1" applyAlignment="1" applyProtection="1">
      <alignment horizontal="right"/>
      <protection hidden="1"/>
    </xf>
    <xf numFmtId="166" fontId="3" fillId="10" borderId="1" xfId="2" applyNumberFormat="1" applyFill="1" applyBorder="1" applyProtection="1">
      <protection hidden="1"/>
    </xf>
    <xf numFmtId="0" fontId="5" fillId="0" borderId="1" xfId="0" applyFont="1" applyBorder="1" applyAlignment="1" applyProtection="1">
      <alignment horizontal="center"/>
      <protection hidden="1"/>
    </xf>
    <xf numFmtId="0" fontId="3" fillId="0" borderId="7" xfId="0" applyFont="1" applyFill="1" applyBorder="1" applyProtection="1">
      <protection hidden="1"/>
    </xf>
    <xf numFmtId="164" fontId="4" fillId="2" borderId="1" xfId="1" applyNumberFormat="1" applyFont="1" applyFill="1" applyBorder="1" applyAlignment="1" applyProtection="1">
      <protection locked="0" hidden="1"/>
    </xf>
    <xf numFmtId="0" fontId="0" fillId="0" borderId="0" xfId="0" applyProtection="1">
      <protection hidden="1"/>
    </xf>
    <xf numFmtId="0" fontId="4" fillId="0" borderId="0" xfId="0" applyFont="1" applyProtection="1">
      <protection hidden="1"/>
    </xf>
    <xf numFmtId="164" fontId="4" fillId="0" borderId="1" xfId="1" applyNumberFormat="1" applyFont="1" applyFill="1" applyBorder="1" applyAlignment="1" applyProtection="1">
      <protection locked="0" hidden="1"/>
    </xf>
    <xf numFmtId="0" fontId="3" fillId="0" borderId="5" xfId="4" applyBorder="1" applyAlignment="1"/>
    <xf numFmtId="43" fontId="0" fillId="0" borderId="5" xfId="1" applyFont="1" applyBorder="1" applyAlignment="1"/>
    <xf numFmtId="43" fontId="3" fillId="0" borderId="5" xfId="1" applyFont="1" applyBorder="1"/>
    <xf numFmtId="0" fontId="5" fillId="12" borderId="49" xfId="4" applyFont="1" applyFill="1" applyBorder="1" applyAlignment="1" applyProtection="1">
      <alignment horizontal="center" vertical="center" wrapText="1"/>
    </xf>
    <xf numFmtId="0" fontId="5" fillId="5" borderId="49" xfId="4" applyFont="1" applyFill="1" applyBorder="1" applyAlignment="1">
      <alignment horizontal="center" vertical="center"/>
    </xf>
    <xf numFmtId="0" fontId="22" fillId="5" borderId="49" xfId="4" applyFont="1" applyFill="1" applyBorder="1" applyAlignment="1">
      <alignment horizontal="center" vertical="center"/>
    </xf>
    <xf numFmtId="41" fontId="5" fillId="0" borderId="2" xfId="1" quotePrefix="1" applyNumberFormat="1" applyFont="1" applyFill="1" applyBorder="1" applyAlignment="1" applyProtection="1">
      <alignment horizontal="center"/>
    </xf>
    <xf numFmtId="41" fontId="5" fillId="0" borderId="2" xfId="1" quotePrefix="1" applyNumberFormat="1" applyFont="1" applyFill="1" applyBorder="1" applyAlignment="1" applyProtection="1">
      <alignment horizontal="center"/>
      <protection locked="0"/>
    </xf>
    <xf numFmtId="43" fontId="7" fillId="0" borderId="14" xfId="1" applyFont="1" applyFill="1" applyBorder="1" applyAlignment="1" applyProtection="1">
      <alignment horizontal="center"/>
    </xf>
    <xf numFmtId="14" fontId="7" fillId="0" borderId="14" xfId="0" applyNumberFormat="1" applyFont="1" applyFill="1" applyBorder="1" applyAlignment="1" applyProtection="1">
      <alignment horizontal="center"/>
    </xf>
    <xf numFmtId="44" fontId="7" fillId="13" borderId="16" xfId="4" applyNumberFormat="1" applyFont="1" applyFill="1" applyBorder="1" applyAlignment="1" applyProtection="1">
      <alignment horizontal="center"/>
      <protection locked="0"/>
    </xf>
    <xf numFmtId="44" fontId="9" fillId="13" borderId="2" xfId="0" applyNumberFormat="1" applyFont="1" applyFill="1" applyBorder="1" applyAlignment="1" applyProtection="1">
      <alignment horizontal="center"/>
      <protection locked="0"/>
    </xf>
    <xf numFmtId="14" fontId="18" fillId="0" borderId="0" xfId="0" applyNumberFormat="1" applyFont="1" applyFill="1" applyBorder="1" applyAlignment="1" applyProtection="1"/>
    <xf numFmtId="41" fontId="18" fillId="0" borderId="0" xfId="0" applyNumberFormat="1" applyFont="1" applyFill="1" applyBorder="1" applyAlignment="1" applyProtection="1"/>
    <xf numFmtId="44" fontId="7" fillId="0" borderId="16" xfId="0" applyNumberFormat="1" applyFont="1" applyFill="1" applyBorder="1" applyAlignment="1" applyProtection="1">
      <alignment horizontal="center"/>
    </xf>
    <xf numFmtId="44" fontId="7" fillId="0" borderId="16" xfId="4" applyNumberFormat="1" applyFont="1" applyFill="1" applyBorder="1" applyAlignment="1" applyProtection="1">
      <alignment horizontal="center"/>
    </xf>
    <xf numFmtId="44" fontId="7" fillId="0" borderId="29" xfId="4" applyNumberFormat="1" applyFont="1" applyFill="1" applyBorder="1" applyAlignment="1" applyProtection="1">
      <alignment horizontal="center"/>
    </xf>
    <xf numFmtId="43" fontId="7" fillId="0" borderId="1" xfId="1" applyFont="1" applyFill="1" applyBorder="1" applyAlignment="1">
      <alignment horizontal="left"/>
    </xf>
    <xf numFmtId="0" fontId="8" fillId="0" borderId="0" xfId="0" applyFont="1" applyFill="1" applyBorder="1" applyAlignment="1">
      <alignment horizontal="right"/>
    </xf>
    <xf numFmtId="0" fontId="11" fillId="0" borderId="0" xfId="0" applyFont="1" applyFill="1" applyBorder="1" applyAlignment="1">
      <alignment horizontal="left"/>
    </xf>
    <xf numFmtId="3" fontId="8" fillId="0" borderId="0" xfId="1" applyNumberFormat="1" applyFont="1" applyFill="1" applyBorder="1" applyAlignment="1">
      <alignment horizontal="right"/>
    </xf>
    <xf numFmtId="3" fontId="8" fillId="0" borderId="0" xfId="1" applyNumberFormat="1" applyFont="1" applyFill="1" applyBorder="1" applyAlignment="1">
      <alignment horizontal="left"/>
    </xf>
    <xf numFmtId="0" fontId="17" fillId="16" borderId="49" xfId="0" applyFont="1" applyFill="1" applyBorder="1" applyAlignment="1">
      <alignment horizontal="center"/>
    </xf>
    <xf numFmtId="0" fontId="17" fillId="15" borderId="49" xfId="0" applyFont="1" applyFill="1" applyBorder="1" applyAlignment="1">
      <alignment horizontal="center" wrapText="1"/>
    </xf>
    <xf numFmtId="3" fontId="17" fillId="12" borderId="49" xfId="1" applyNumberFormat="1" applyFont="1" applyFill="1" applyBorder="1" applyAlignment="1">
      <alignment horizontal="center"/>
    </xf>
    <xf numFmtId="43" fontId="7" fillId="0" borderId="2" xfId="1" applyFont="1" applyFill="1" applyBorder="1" applyAlignment="1">
      <alignment horizontal="left"/>
    </xf>
    <xf numFmtId="0" fontId="8" fillId="17" borderId="2" xfId="0" applyFont="1" applyFill="1" applyBorder="1" applyAlignment="1" applyProtection="1">
      <alignment horizontal="center"/>
      <protection locked="0"/>
    </xf>
    <xf numFmtId="169" fontId="8" fillId="17" borderId="2" xfId="0" applyNumberFormat="1" applyFont="1" applyFill="1" applyBorder="1" applyAlignment="1" applyProtection="1">
      <alignment horizontal="center"/>
      <protection locked="0"/>
    </xf>
    <xf numFmtId="0" fontId="35" fillId="17" borderId="2" xfId="5" applyFont="1" applyFill="1" applyBorder="1" applyAlignment="1" applyProtection="1">
      <alignment horizontal="center"/>
      <protection locked="0"/>
    </xf>
    <xf numFmtId="0" fontId="7" fillId="0" borderId="0" xfId="0" applyFont="1" applyFill="1" applyBorder="1" applyAlignment="1">
      <alignment horizontal="left"/>
    </xf>
    <xf numFmtId="0" fontId="7" fillId="0" borderId="33" xfId="0" applyFont="1" applyFill="1" applyBorder="1" applyAlignment="1">
      <alignment horizontal="left"/>
    </xf>
    <xf numFmtId="0" fontId="17" fillId="15" borderId="49" xfId="0" applyFont="1" applyFill="1" applyBorder="1" applyAlignment="1">
      <alignment horizontal="center"/>
    </xf>
    <xf numFmtId="0" fontId="21" fillId="0" borderId="0" xfId="0" applyFont="1" applyFill="1" applyBorder="1" applyAlignment="1"/>
    <xf numFmtId="166" fontId="3" fillId="13" borderId="7" xfId="2" applyNumberFormat="1" applyFill="1" applyBorder="1" applyProtection="1">
      <protection locked="0"/>
    </xf>
    <xf numFmtId="166" fontId="3" fillId="9" borderId="7" xfId="2" applyNumberFormat="1" applyFill="1" applyBorder="1" applyProtection="1"/>
    <xf numFmtId="44" fontId="5" fillId="12" borderId="1" xfId="0" applyNumberFormat="1" applyFont="1" applyFill="1" applyBorder="1" applyAlignment="1">
      <alignment horizontal="center" vertical="center"/>
    </xf>
    <xf numFmtId="44" fontId="5" fillId="12" borderId="1" xfId="0" applyNumberFormat="1" applyFont="1" applyFill="1" applyBorder="1" applyAlignment="1">
      <alignment horizontal="center" vertical="center" wrapText="1"/>
    </xf>
    <xf numFmtId="0" fontId="33" fillId="0" borderId="1" xfId="0" applyFont="1" applyBorder="1" applyAlignment="1">
      <alignment horizontal="center"/>
    </xf>
    <xf numFmtId="0" fontId="5" fillId="12" borderId="1" xfId="0" quotePrefix="1" applyFont="1" applyFill="1" applyBorder="1" applyAlignment="1">
      <alignment horizontal="center" vertical="center"/>
    </xf>
    <xf numFmtId="0" fontId="34" fillId="0" borderId="0" xfId="5" applyAlignment="1"/>
    <xf numFmtId="44" fontId="3" fillId="0" borderId="1" xfId="0" applyNumberFormat="1" applyFont="1" applyBorder="1"/>
    <xf numFmtId="164" fontId="4" fillId="10" borderId="9" xfId="1" applyNumberFormat="1" applyFont="1" applyFill="1" applyBorder="1" applyAlignment="1" applyProtection="1"/>
    <xf numFmtId="164" fontId="4" fillId="12" borderId="7" xfId="0" applyNumberFormat="1" applyFont="1" applyFill="1" applyBorder="1" applyProtection="1"/>
    <xf numFmtId="168" fontId="8" fillId="18" borderId="48" xfId="0" applyNumberFormat="1" applyFont="1" applyFill="1" applyBorder="1" applyAlignment="1" applyProtection="1">
      <alignment horizontal="center" wrapText="1"/>
      <protection locked="0"/>
    </xf>
    <xf numFmtId="3" fontId="17" fillId="12" borderId="68" xfId="1" applyNumberFormat="1" applyFont="1" applyFill="1" applyBorder="1" applyAlignment="1">
      <alignment horizontal="center"/>
    </xf>
    <xf numFmtId="169" fontId="34" fillId="17" borderId="67" xfId="5" applyNumberFormat="1" applyFill="1" applyBorder="1" applyAlignment="1" applyProtection="1">
      <alignment horizontal="center"/>
      <protection locked="0"/>
    </xf>
    <xf numFmtId="169" fontId="8" fillId="17" borderId="49" xfId="0" applyNumberFormat="1" applyFont="1" applyFill="1" applyBorder="1" applyAlignment="1" applyProtection="1">
      <alignment horizontal="center"/>
      <protection locked="0"/>
    </xf>
    <xf numFmtId="0" fontId="3" fillId="5" borderId="76" xfId="0" applyFont="1" applyFill="1" applyBorder="1" applyAlignment="1" applyProtection="1">
      <alignment horizontal="center"/>
    </xf>
    <xf numFmtId="164" fontId="3" fillId="2" borderId="76" xfId="1" applyNumberFormat="1" applyFill="1" applyBorder="1" applyProtection="1">
      <protection locked="0"/>
    </xf>
    <xf numFmtId="166" fontId="3" fillId="10" borderId="80" xfId="2" applyNumberFormat="1" applyFill="1" applyBorder="1"/>
    <xf numFmtId="0" fontId="3" fillId="0" borderId="0" xfId="4" applyFont="1" applyFill="1" applyBorder="1" applyAlignment="1">
      <alignment horizontal="left" wrapText="1"/>
    </xf>
    <xf numFmtId="0" fontId="3" fillId="0" borderId="0" xfId="4" applyFill="1" applyBorder="1" applyAlignment="1">
      <alignment horizontal="left" wrapText="1"/>
    </xf>
    <xf numFmtId="166" fontId="3" fillId="0" borderId="0" xfId="2" applyNumberFormat="1" applyFill="1" applyBorder="1" applyAlignment="1"/>
    <xf numFmtId="0" fontId="21" fillId="0" borderId="0" xfId="4" applyFont="1" applyFill="1" applyBorder="1" applyAlignment="1">
      <alignment horizontal="center"/>
    </xf>
    <xf numFmtId="0" fontId="3" fillId="0" borderId="20" xfId="4" applyFill="1" applyBorder="1" applyAlignment="1">
      <alignment horizontal="right"/>
    </xf>
    <xf numFmtId="0" fontId="3" fillId="0" borderId="94" xfId="4" applyFill="1" applyBorder="1" applyAlignment="1">
      <alignment horizontal="right"/>
    </xf>
    <xf numFmtId="164" fontId="3" fillId="9" borderId="76" xfId="1" applyNumberFormat="1" applyFill="1" applyBorder="1" applyProtection="1"/>
    <xf numFmtId="0" fontId="3" fillId="12" borderId="76" xfId="0" applyFont="1" applyFill="1" applyBorder="1" applyAlignment="1" applyProtection="1">
      <alignment horizontal="center"/>
    </xf>
    <xf numFmtId="0" fontId="0" fillId="0" borderId="0" xfId="0"/>
    <xf numFmtId="0" fontId="3" fillId="0" borderId="5" xfId="0" applyFont="1" applyFill="1" applyBorder="1" applyAlignment="1" applyProtection="1">
      <alignment horizontal="left" indent="2"/>
    </xf>
    <xf numFmtId="0" fontId="3" fillId="0" borderId="7" xfId="0" applyFont="1" applyFill="1" applyBorder="1" applyAlignment="1" applyProtection="1">
      <alignment horizontal="left" indent="2"/>
    </xf>
    <xf numFmtId="167" fontId="3" fillId="0" borderId="1" xfId="0" applyNumberFormat="1" applyFont="1" applyFill="1" applyBorder="1" applyProtection="1"/>
    <xf numFmtId="164" fontId="3" fillId="12" borderId="1" xfId="0" applyNumberFormat="1" applyFont="1" applyFill="1" applyBorder="1" applyProtection="1"/>
    <xf numFmtId="43" fontId="0" fillId="0" borderId="5" xfId="1" applyFont="1" applyFill="1" applyBorder="1" applyAlignment="1">
      <alignment horizontal="left"/>
    </xf>
    <xf numFmtId="43" fontId="0" fillId="0" borderId="7" xfId="1" applyFont="1" applyFill="1" applyBorder="1" applyAlignment="1">
      <alignment horizontal="left"/>
    </xf>
    <xf numFmtId="0" fontId="0" fillId="0" borderId="0" xfId="0"/>
    <xf numFmtId="37" fontId="4" fillId="0" borderId="1" xfId="0" applyNumberFormat="1" applyFont="1" applyBorder="1" applyProtection="1"/>
    <xf numFmtId="0" fontId="0" fillId="0" borderId="6" xfId="0" applyFill="1" applyBorder="1" applyAlignment="1">
      <alignment horizontal="right"/>
    </xf>
    <xf numFmtId="43" fontId="0" fillId="0" borderId="7" xfId="1" applyFont="1" applyFill="1" applyBorder="1" applyAlignment="1">
      <alignment horizontal="left"/>
    </xf>
    <xf numFmtId="43" fontId="0" fillId="0" borderId="5" xfId="1" applyFont="1" applyFill="1" applyBorder="1" applyAlignment="1">
      <alignment horizontal="left"/>
    </xf>
    <xf numFmtId="166" fontId="22" fillId="12" borderId="49" xfId="4" applyNumberFormat="1" applyFont="1" applyFill="1" applyBorder="1" applyAlignment="1" applyProtection="1">
      <alignment horizontal="center" vertical="center" wrapText="1"/>
    </xf>
    <xf numFmtId="0" fontId="37" fillId="0" borderId="1" xfId="0" applyFont="1" applyBorder="1" applyAlignment="1">
      <alignment horizontal="center"/>
    </xf>
    <xf numFmtId="0" fontId="3" fillId="0" borderId="21" xfId="0" applyFont="1" applyFill="1" applyBorder="1" applyProtection="1"/>
    <xf numFmtId="0" fontId="4" fillId="0" borderId="5" xfId="0" applyFont="1" applyFill="1" applyBorder="1" applyAlignment="1">
      <alignment horizontal="left"/>
    </xf>
    <xf numFmtId="0" fontId="4" fillId="0" borderId="6" xfId="0" applyFont="1" applyFill="1" applyBorder="1" applyAlignment="1">
      <alignment horizontal="right"/>
    </xf>
    <xf numFmtId="0" fontId="4" fillId="0" borderId="7" xfId="0" applyFont="1" applyFill="1" applyBorder="1" applyAlignment="1">
      <alignment horizontal="right"/>
    </xf>
    <xf numFmtId="43" fontId="3" fillId="0" borderId="1" xfId="1" applyFill="1" applyBorder="1"/>
    <xf numFmtId="164" fontId="4" fillId="0" borderId="3" xfId="1" applyNumberFormat="1" applyFont="1" applyFill="1" applyBorder="1" applyProtection="1"/>
    <xf numFmtId="0" fontId="12" fillId="12" borderId="15" xfId="0" quotePrefix="1" applyFont="1" applyFill="1" applyBorder="1" applyAlignment="1">
      <alignment horizontal="left"/>
    </xf>
    <xf numFmtId="43" fontId="12" fillId="12" borderId="15" xfId="1" quotePrefix="1" applyFont="1" applyFill="1" applyBorder="1" applyAlignment="1">
      <alignment horizontal="left"/>
    </xf>
    <xf numFmtId="0" fontId="0" fillId="0" borderId="0" xfId="0"/>
    <xf numFmtId="43" fontId="16" fillId="0" borderId="0" xfId="0" applyNumberFormat="1" applyFont="1" applyFill="1" applyBorder="1" applyAlignment="1" applyProtection="1">
      <alignment horizontal="center"/>
    </xf>
    <xf numFmtId="164" fontId="3" fillId="2" borderId="4" xfId="1" applyNumberFormat="1" applyFill="1" applyBorder="1" applyProtection="1">
      <protection locked="0"/>
    </xf>
    <xf numFmtId="37" fontId="32" fillId="0" borderId="0" xfId="1" applyNumberFormat="1" applyFont="1" applyFill="1" applyBorder="1"/>
    <xf numFmtId="164" fontId="4" fillId="0" borderId="2" xfId="0" applyNumberFormat="1" applyFont="1" applyFill="1" applyBorder="1" applyProtection="1">
      <protection locked="0"/>
    </xf>
    <xf numFmtId="0" fontId="1" fillId="0" borderId="0" xfId="7"/>
    <xf numFmtId="0" fontId="3" fillId="0" borderId="0" xfId="7" applyFont="1"/>
    <xf numFmtId="0" fontId="9" fillId="0" borderId="1" xfId="7" applyFont="1" applyBorder="1" applyAlignment="1">
      <alignment horizontal="right"/>
    </xf>
    <xf numFmtId="0" fontId="9" fillId="0" borderId="5" xfId="7" applyFont="1" applyBorder="1" applyAlignment="1">
      <alignment horizontal="left"/>
    </xf>
    <xf numFmtId="0" fontId="9" fillId="0" borderId="6" xfId="7" applyFont="1" applyBorder="1" applyAlignment="1">
      <alignment horizontal="right"/>
    </xf>
    <xf numFmtId="0" fontId="3" fillId="0" borderId="6" xfId="7" applyFont="1" applyBorder="1"/>
    <xf numFmtId="0" fontId="33" fillId="0" borderId="5" xfId="7" applyFont="1" applyBorder="1" applyAlignment="1">
      <alignment horizontal="center"/>
    </xf>
    <xf numFmtId="0" fontId="1" fillId="0" borderId="6" xfId="7" applyBorder="1"/>
    <xf numFmtId="0" fontId="38" fillId="0" borderId="6" xfId="7" applyFont="1" applyBorder="1" applyAlignment="1">
      <alignment horizontal="center"/>
    </xf>
    <xf numFmtId="0" fontId="1" fillId="0" borderId="7" xfId="7" applyBorder="1" applyAlignment="1">
      <alignment horizontal="center"/>
    </xf>
    <xf numFmtId="0" fontId="12" fillId="5" borderId="1" xfId="7" applyFont="1" applyFill="1" applyBorder="1" applyAlignment="1">
      <alignment horizontal="center"/>
    </xf>
    <xf numFmtId="0" fontId="12" fillId="5" borderId="5" xfId="7" applyFont="1" applyFill="1" applyBorder="1"/>
    <xf numFmtId="0" fontId="12" fillId="5" borderId="6" xfId="7" applyFont="1" applyFill="1" applyBorder="1"/>
    <xf numFmtId="0" fontId="12" fillId="5" borderId="7" xfId="7" applyFont="1" applyFill="1" applyBorder="1"/>
    <xf numFmtId="0" fontId="38" fillId="0" borderId="1" xfId="7" applyFont="1" applyBorder="1" applyAlignment="1">
      <alignment horizontal="center"/>
    </xf>
    <xf numFmtId="0" fontId="39" fillId="0" borderId="1" xfId="7" applyFont="1" applyBorder="1" applyAlignment="1">
      <alignment horizontal="center"/>
    </xf>
    <xf numFmtId="0" fontId="39" fillId="0" borderId="1" xfId="7" applyFont="1" applyBorder="1"/>
    <xf numFmtId="164" fontId="7" fillId="2" borderId="1" xfId="7" applyNumberFormat="1" applyFont="1" applyFill="1" applyBorder="1" applyProtection="1">
      <protection locked="0"/>
    </xf>
    <xf numFmtId="164" fontId="7" fillId="6" borderId="1" xfId="7" applyNumberFormat="1" applyFont="1" applyFill="1" applyBorder="1"/>
    <xf numFmtId="0" fontId="38" fillId="0" borderId="1" xfId="7" quotePrefix="1" applyFont="1" applyBorder="1" applyAlignment="1">
      <alignment horizontal="center"/>
    </xf>
    <xf numFmtId="0" fontId="39" fillId="0" borderId="7" xfId="7" applyFont="1" applyBorder="1" applyAlignment="1">
      <alignment horizontal="center"/>
    </xf>
    <xf numFmtId="0" fontId="1" fillId="0" borderId="7" xfId="7" applyBorder="1"/>
    <xf numFmtId="164" fontId="7" fillId="0" borderId="33" xfId="7" applyNumberFormat="1" applyFont="1" applyBorder="1" applyProtection="1">
      <protection locked="0"/>
    </xf>
    <xf numFmtId="164" fontId="7" fillId="0" borderId="0" xfId="7" applyNumberFormat="1" applyFont="1" applyProtection="1">
      <protection locked="0"/>
    </xf>
    <xf numFmtId="164" fontId="7" fillId="0" borderId="0" xfId="7" applyNumberFormat="1" applyFont="1"/>
    <xf numFmtId="0" fontId="38" fillId="0" borderId="0" xfId="7" quotePrefix="1" applyFont="1" applyAlignment="1">
      <alignment horizontal="center"/>
    </xf>
    <xf numFmtId="0" fontId="5" fillId="5" borderId="1" xfId="7" applyFont="1" applyFill="1" applyBorder="1" applyAlignment="1">
      <alignment horizontal="center"/>
    </xf>
    <xf numFmtId="0" fontId="3" fillId="5" borderId="33" xfId="7" applyFont="1" applyFill="1" applyBorder="1"/>
    <xf numFmtId="0" fontId="5" fillId="0" borderId="1" xfId="7" applyFont="1" applyBorder="1" applyAlignment="1">
      <alignment horizontal="center" vertical="top"/>
    </xf>
    <xf numFmtId="0" fontId="3" fillId="0" borderId="7" xfId="7" applyFont="1" applyBorder="1"/>
    <xf numFmtId="0" fontId="5" fillId="0" borderId="1" xfId="7" applyFont="1" applyBorder="1" applyAlignment="1">
      <alignment horizontal="center"/>
    </xf>
    <xf numFmtId="0" fontId="3" fillId="0" borderId="3" xfId="7" applyFont="1" applyBorder="1"/>
    <xf numFmtId="0" fontId="3" fillId="0" borderId="0" xfId="7" applyFont="1" applyAlignment="1" applyProtection="1">
      <alignment vertical="top" wrapText="1"/>
      <protection locked="0"/>
    </xf>
    <xf numFmtId="0" fontId="3" fillId="0" borderId="8" xfId="7" applyFont="1" applyBorder="1"/>
    <xf numFmtId="0" fontId="3" fillId="0" borderId="2" xfId="7" applyFont="1" applyBorder="1"/>
    <xf numFmtId="0" fontId="33" fillId="0" borderId="0" xfId="7" applyFont="1" applyAlignment="1">
      <alignment horizontal="center"/>
    </xf>
    <xf numFmtId="0" fontId="1" fillId="0" borderId="0" xfId="7" applyAlignment="1">
      <alignment horizontal="center"/>
    </xf>
    <xf numFmtId="0" fontId="1" fillId="0" borderId="0" xfId="7" applyFill="1"/>
    <xf numFmtId="164" fontId="7" fillId="13" borderId="1" xfId="7" applyNumberFormat="1" applyFont="1" applyFill="1" applyBorder="1" applyProtection="1">
      <protection locked="0"/>
    </xf>
    <xf numFmtId="164" fontId="7" fillId="10" borderId="1" xfId="7" applyNumberFormat="1" applyFont="1" applyFill="1" applyBorder="1"/>
    <xf numFmtId="0" fontId="38" fillId="12" borderId="1" xfId="7" applyFont="1" applyFill="1" applyBorder="1" applyAlignment="1">
      <alignment horizontal="center"/>
    </xf>
    <xf numFmtId="0" fontId="38" fillId="12" borderId="1" xfId="7" applyFont="1" applyFill="1" applyBorder="1" applyAlignment="1">
      <alignment horizontal="center" wrapText="1"/>
    </xf>
    <xf numFmtId="44" fontId="9" fillId="0" borderId="1" xfId="7" applyNumberFormat="1" applyFont="1" applyFill="1" applyBorder="1" applyAlignment="1" applyProtection="1">
      <alignment horizontal="center"/>
      <protection locked="0"/>
    </xf>
    <xf numFmtId="0" fontId="9" fillId="0" borderId="1" xfId="7" applyFont="1" applyBorder="1" applyAlignment="1">
      <alignment horizontal="center"/>
    </xf>
    <xf numFmtId="14" fontId="9" fillId="0" borderId="2" xfId="7" applyNumberFormat="1" applyFont="1" applyFill="1" applyBorder="1" applyAlignment="1" applyProtection="1">
      <alignment horizontal="center"/>
      <protection locked="0"/>
    </xf>
    <xf numFmtId="44" fontId="9" fillId="0" borderId="3" xfId="7" applyNumberFormat="1" applyFont="1" applyFill="1" applyBorder="1" applyAlignment="1" applyProtection="1">
      <alignment horizontal="center"/>
      <protection locked="0"/>
    </xf>
    <xf numFmtId="0" fontId="9" fillId="0" borderId="8" xfId="7" applyFont="1" applyFill="1" applyBorder="1" applyAlignment="1" applyProtection="1">
      <alignment horizontal="center"/>
      <protection locked="0"/>
    </xf>
    <xf numFmtId="0" fontId="39" fillId="0" borderId="2" xfId="7" applyFont="1" applyBorder="1" applyAlignment="1">
      <alignment horizontal="center"/>
    </xf>
    <xf numFmtId="0" fontId="12" fillId="0" borderId="3" xfId="7" applyFont="1" applyFill="1" applyBorder="1"/>
    <xf numFmtId="0" fontId="0" fillId="0" borderId="0" xfId="0"/>
    <xf numFmtId="43" fontId="21" fillId="0" borderId="0" xfId="1" applyFont="1" applyFill="1" applyBorder="1" applyAlignment="1"/>
    <xf numFmtId="43" fontId="3" fillId="0" borderId="0" xfId="1" applyFont="1" applyFill="1" applyBorder="1" applyAlignment="1"/>
    <xf numFmtId="14" fontId="9" fillId="0" borderId="1" xfId="7" applyNumberFormat="1" applyFont="1" applyFill="1" applyBorder="1" applyAlignment="1" applyProtection="1">
      <alignment horizontal="center"/>
    </xf>
    <xf numFmtId="0" fontId="9" fillId="0" borderId="1" xfId="7" applyFont="1" applyFill="1" applyBorder="1" applyAlignment="1" applyProtection="1">
      <alignment horizontal="center"/>
    </xf>
    <xf numFmtId="44" fontId="9" fillId="0" borderId="1" xfId="7" applyNumberFormat="1" applyFont="1" applyFill="1" applyBorder="1" applyAlignment="1" applyProtection="1">
      <alignment horizontal="center"/>
    </xf>
    <xf numFmtId="164" fontId="3" fillId="2" borderId="9" xfId="1" applyNumberFormat="1" applyFill="1" applyBorder="1" applyProtection="1">
      <protection locked="0"/>
    </xf>
    <xf numFmtId="0" fontId="0" fillId="0" borderId="0" xfId="0"/>
    <xf numFmtId="43" fontId="7" fillId="0" borderId="1" xfId="1" applyFont="1" applyFill="1" applyBorder="1" applyAlignment="1">
      <alignment horizontal="left"/>
    </xf>
    <xf numFmtId="0" fontId="7" fillId="0" borderId="7" xfId="0" applyFont="1" applyFill="1" applyBorder="1" applyAlignment="1">
      <alignment horizontal="right"/>
    </xf>
    <xf numFmtId="0" fontId="5" fillId="12" borderId="18" xfId="0" applyFont="1" applyFill="1" applyBorder="1" applyAlignment="1">
      <alignment horizontal="center"/>
    </xf>
    <xf numFmtId="0" fontId="5" fillId="12" borderId="15" xfId="0" applyFont="1" applyFill="1" applyBorder="1" applyAlignment="1">
      <alignment horizontal="center"/>
    </xf>
    <xf numFmtId="0" fontId="5" fillId="12" borderId="18" xfId="0" applyFont="1" applyFill="1" applyBorder="1" applyAlignment="1">
      <alignment horizontal="center" wrapText="1"/>
    </xf>
    <xf numFmtId="166" fontId="4" fillId="0" borderId="2" xfId="2" applyNumberFormat="1" applyFont="1" applyFill="1" applyBorder="1" applyAlignment="1" applyProtection="1">
      <alignment horizontal="right"/>
    </xf>
    <xf numFmtId="0" fontId="3" fillId="5" borderId="1" xfId="0" applyFont="1" applyFill="1" applyBorder="1" applyProtection="1"/>
    <xf numFmtId="0" fontId="5" fillId="12" borderId="17" xfId="0" applyFont="1" applyFill="1" applyBorder="1" applyAlignment="1">
      <alignment horizontal="center"/>
    </xf>
    <xf numFmtId="166" fontId="7" fillId="14" borderId="26" xfId="2" applyNumberFormat="1" applyFont="1" applyFill="1" applyBorder="1"/>
    <xf numFmtId="166" fontId="7" fillId="10" borderId="26" xfId="2" applyNumberFormat="1" applyFont="1" applyFill="1" applyBorder="1" applyProtection="1"/>
    <xf numFmtId="0" fontId="5" fillId="0" borderId="1" xfId="4" applyFont="1" applyFill="1" applyBorder="1" applyAlignment="1">
      <alignment horizontal="center"/>
    </xf>
    <xf numFmtId="0" fontId="3" fillId="0" borderId="1" xfId="4" applyFill="1" applyBorder="1"/>
    <xf numFmtId="0" fontId="3" fillId="0" borderId="1" xfId="0" applyFont="1" applyBorder="1"/>
    <xf numFmtId="0" fontId="5" fillId="0" borderId="0" xfId="4" applyFont="1" applyFill="1" applyBorder="1" applyAlignment="1">
      <alignment horizontal="center"/>
    </xf>
    <xf numFmtId="0" fontId="5" fillId="0" borderId="0" xfId="4" applyFont="1" applyFill="1" applyBorder="1"/>
    <xf numFmtId="164" fontId="3" fillId="0" borderId="0" xfId="1" applyNumberFormat="1" applyFont="1" applyFill="1" applyBorder="1" applyAlignment="1" applyProtection="1"/>
    <xf numFmtId="0" fontId="0" fillId="0" borderId="0" xfId="0"/>
    <xf numFmtId="0" fontId="9" fillId="0" borderId="2" xfId="0" applyFont="1" applyBorder="1" applyAlignment="1">
      <alignment horizontal="right"/>
    </xf>
    <xf numFmtId="44" fontId="9" fillId="0" borderId="2" xfId="0" applyNumberFormat="1" applyFont="1" applyBorder="1" applyAlignment="1">
      <alignment horizontal="right"/>
    </xf>
    <xf numFmtId="14" fontId="9" fillId="0" borderId="8" xfId="0" applyNumberFormat="1" applyFont="1" applyBorder="1" applyAlignment="1" applyProtection="1">
      <alignment horizontal="center"/>
      <protection locked="0"/>
    </xf>
    <xf numFmtId="44" fontId="9" fillId="0" borderId="8" xfId="0" applyNumberFormat="1" applyFont="1" applyBorder="1" applyAlignment="1" applyProtection="1">
      <alignment horizontal="center"/>
      <protection locked="0"/>
    </xf>
    <xf numFmtId="0" fontId="9" fillId="0" borderId="5" xfId="0" applyFont="1" applyBorder="1" applyAlignment="1">
      <alignment horizontal="center"/>
    </xf>
    <xf numFmtId="0" fontId="9" fillId="0" borderId="6" xfId="0" applyFont="1" applyBorder="1"/>
    <xf numFmtId="0" fontId="3" fillId="0" borderId="0" xfId="0" applyFont="1" applyAlignment="1">
      <alignment horizontal="center"/>
    </xf>
    <xf numFmtId="0" fontId="5" fillId="0" borderId="0" xfId="0" applyFont="1" applyAlignment="1">
      <alignment horizontal="right" indent="2"/>
    </xf>
    <xf numFmtId="0" fontId="5" fillId="5" borderId="1" xfId="0" applyFont="1" applyFill="1" applyBorder="1" applyAlignment="1">
      <alignment horizontal="center"/>
    </xf>
    <xf numFmtId="0" fontId="3" fillId="5" borderId="33" xfId="0" applyFont="1" applyFill="1" applyBorder="1"/>
    <xf numFmtId="0" fontId="3" fillId="5" borderId="1" xfId="0" applyFont="1" applyFill="1" applyBorder="1"/>
    <xf numFmtId="0" fontId="3" fillId="0" borderId="0" xfId="0" applyFont="1" applyAlignment="1">
      <alignment horizontal="left" indent="2"/>
    </xf>
    <xf numFmtId="164" fontId="3" fillId="0" borderId="0" xfId="0" applyNumberFormat="1" applyFont="1"/>
    <xf numFmtId="164" fontId="3" fillId="5" borderId="7" xfId="0" applyNumberFormat="1" applyFont="1" applyFill="1" applyBorder="1"/>
    <xf numFmtId="0" fontId="3" fillId="0" borderId="7" xfId="0" applyFont="1" applyBorder="1"/>
    <xf numFmtId="0" fontId="3" fillId="0" borderId="0" xfId="0" applyFont="1" applyAlignment="1">
      <alignment horizontal="left"/>
    </xf>
    <xf numFmtId="0" fontId="5" fillId="0" borderId="1" xfId="0" applyFont="1" applyBorder="1" applyAlignment="1">
      <alignment horizontal="center" vertical="top"/>
    </xf>
    <xf numFmtId="0" fontId="3" fillId="0" borderId="3" xfId="0" applyFont="1" applyBorder="1"/>
    <xf numFmtId="0" fontId="3" fillId="0" borderId="8" xfId="0" applyFont="1" applyBorder="1"/>
    <xf numFmtId="0" fontId="3" fillId="0" borderId="2" xfId="0" applyFont="1" applyBorder="1"/>
    <xf numFmtId="164" fontId="4" fillId="10" borderId="3" xfId="0" applyNumberFormat="1" applyFont="1" applyFill="1" applyBorder="1" applyProtection="1"/>
    <xf numFmtId="14" fontId="9" fillId="0" borderId="3" xfId="0" applyNumberFormat="1" applyFont="1" applyBorder="1" applyAlignment="1" applyProtection="1">
      <alignment horizontal="center"/>
    </xf>
    <xf numFmtId="164" fontId="4" fillId="2" borderId="23" xfId="0" applyNumberFormat="1" applyFont="1" applyFill="1" applyBorder="1" applyAlignment="1" applyProtection="1">
      <alignment horizontal="right"/>
      <protection locked="0"/>
    </xf>
    <xf numFmtId="0" fontId="0" fillId="0" borderId="0" xfId="0"/>
    <xf numFmtId="164" fontId="3" fillId="14" borderId="1" xfId="1" applyNumberFormat="1" applyFont="1" applyFill="1" applyBorder="1" applyAlignment="1" applyProtection="1">
      <alignment horizontal="center"/>
    </xf>
    <xf numFmtId="164" fontId="4" fillId="14" borderId="1" xfId="1" applyNumberFormat="1" applyFont="1" applyFill="1" applyBorder="1" applyAlignment="1" applyProtection="1">
      <alignment horizontal="center"/>
    </xf>
    <xf numFmtId="0" fontId="5" fillId="12" borderId="49" xfId="4" applyFont="1" applyFill="1" applyBorder="1" applyAlignment="1">
      <alignment horizontal="center" vertical="center" wrapText="1"/>
    </xf>
    <xf numFmtId="166" fontId="22" fillId="12" borderId="49" xfId="4" applyNumberFormat="1" applyFont="1" applyFill="1" applyBorder="1" applyAlignment="1">
      <alignment horizontal="center" vertical="center" wrapText="1"/>
    </xf>
    <xf numFmtId="0" fontId="5" fillId="12" borderId="48" xfId="4" applyFont="1" applyFill="1" applyBorder="1" applyAlignment="1">
      <alignment horizontal="center" vertical="center" wrapText="1"/>
    </xf>
    <xf numFmtId="164" fontId="3" fillId="10" borderId="9" xfId="1" applyNumberFormat="1" applyFill="1" applyBorder="1" applyProtection="1"/>
    <xf numFmtId="0" fontId="5" fillId="12" borderId="49" xfId="0" applyFont="1" applyFill="1" applyBorder="1" applyAlignment="1">
      <alignment horizontal="center" vertical="center"/>
    </xf>
    <xf numFmtId="0" fontId="0" fillId="0" borderId="0" xfId="0"/>
    <xf numFmtId="0" fontId="3" fillId="2" borderId="23" xfId="0" applyFont="1" applyFill="1" applyBorder="1" applyAlignment="1" applyProtection="1">
      <alignment vertical="top" wrapText="1"/>
      <protection locked="0"/>
    </xf>
    <xf numFmtId="0" fontId="5" fillId="0" borderId="5" xfId="0" applyFont="1" applyBorder="1" applyAlignment="1">
      <alignment horizontal="left" indent="1"/>
    </xf>
    <xf numFmtId="0" fontId="5" fillId="5" borderId="5" xfId="0" applyFont="1" applyFill="1" applyBorder="1" applyAlignment="1"/>
    <xf numFmtId="0" fontId="5" fillId="5" borderId="6" xfId="0" applyFont="1" applyFill="1" applyBorder="1" applyAlignment="1"/>
    <xf numFmtId="164" fontId="3" fillId="14" borderId="9" xfId="1" applyNumberFormat="1" applyFill="1" applyBorder="1" applyProtection="1"/>
    <xf numFmtId="0" fontId="12" fillId="0" borderId="1" xfId="7" applyFont="1" applyBorder="1" applyAlignment="1">
      <alignment horizontal="center"/>
    </xf>
    <xf numFmtId="0" fontId="7" fillId="0" borderId="1" xfId="7" applyFont="1" applyBorder="1" applyAlignment="1">
      <alignment horizontal="center"/>
    </xf>
    <xf numFmtId="0" fontId="7" fillId="0" borderId="1" xfId="7" applyFont="1" applyBorder="1"/>
    <xf numFmtId="0" fontId="12" fillId="0" borderId="1" xfId="7" quotePrefix="1" applyFont="1" applyBorder="1" applyAlignment="1">
      <alignment horizontal="center"/>
    </xf>
    <xf numFmtId="0" fontId="7" fillId="0" borderId="7" xfId="7" applyFont="1" applyBorder="1" applyAlignment="1">
      <alignment horizontal="center"/>
    </xf>
    <xf numFmtId="0" fontId="3" fillId="0" borderId="1" xfId="4" quotePrefix="1" applyFill="1" applyBorder="1" applyAlignment="1">
      <alignment horizontal="right"/>
    </xf>
    <xf numFmtId="44" fontId="3" fillId="0" borderId="2" xfId="2" applyFont="1" applyFill="1" applyBorder="1" applyAlignment="1">
      <alignment horizontal="left" wrapText="1"/>
    </xf>
    <xf numFmtId="164" fontId="3" fillId="14" borderId="1" xfId="1" applyNumberFormat="1" applyFont="1" applyFill="1" applyBorder="1" applyAlignment="1" applyProtection="1">
      <alignment horizontal="left" indent="1"/>
    </xf>
    <xf numFmtId="0" fontId="5" fillId="12" borderId="1" xfId="0" applyFont="1" applyFill="1" applyBorder="1" applyAlignment="1">
      <alignment horizontal="center"/>
    </xf>
    <xf numFmtId="0" fontId="9" fillId="0" borderId="3" xfId="0" applyNumberFormat="1" applyFont="1" applyBorder="1" applyAlignment="1" applyProtection="1">
      <alignment horizontal="center"/>
    </xf>
    <xf numFmtId="0" fontId="0" fillId="0" borderId="0" xfId="0"/>
    <xf numFmtId="0" fontId="3" fillId="0" borderId="5" xfId="0" applyFont="1" applyFill="1" applyBorder="1" applyAlignment="1" applyProtection="1">
      <alignment horizontal="left" indent="2"/>
    </xf>
    <xf numFmtId="164" fontId="3" fillId="0" borderId="2" xfId="1" applyNumberFormat="1" applyFill="1" applyBorder="1" applyProtection="1"/>
    <xf numFmtId="164" fontId="0" fillId="0" borderId="1" xfId="0" applyNumberFormat="1" applyFill="1" applyBorder="1"/>
    <xf numFmtId="0" fontId="5" fillId="5" borderId="1" xfId="0" applyFont="1" applyFill="1" applyBorder="1"/>
    <xf numFmtId="0" fontId="0" fillId="0" borderId="1" xfId="0" applyBorder="1"/>
    <xf numFmtId="164" fontId="0" fillId="10" borderId="1" xfId="0" applyNumberFormat="1" applyFill="1" applyBorder="1"/>
    <xf numFmtId="164" fontId="3" fillId="19" borderId="1" xfId="1" applyNumberFormat="1" applyFont="1" applyFill="1" applyBorder="1" applyAlignment="1" applyProtection="1"/>
    <xf numFmtId="164" fontId="0" fillId="19" borderId="1" xfId="0" applyNumberFormat="1" applyFill="1" applyBorder="1"/>
    <xf numFmtId="0" fontId="0" fillId="0" borderId="1" xfId="0" applyBorder="1" applyProtection="1">
      <protection hidden="1"/>
    </xf>
    <xf numFmtId="164" fontId="3" fillId="19" borderId="1" xfId="1" applyNumberFormat="1" applyFont="1" applyFill="1" applyBorder="1" applyAlignment="1" applyProtection="1">
      <protection hidden="1"/>
    </xf>
    <xf numFmtId="164" fontId="3" fillId="10" borderId="1" xfId="1" applyNumberFormat="1" applyFont="1" applyFill="1" applyBorder="1" applyProtection="1"/>
    <xf numFmtId="164" fontId="3" fillId="3" borderId="1" xfId="1" applyNumberFormat="1" applyFont="1" applyFill="1" applyBorder="1" applyProtection="1"/>
    <xf numFmtId="164" fontId="3" fillId="0" borderId="1" xfId="0" applyNumberFormat="1" applyFont="1" applyBorder="1"/>
    <xf numFmtId="164" fontId="4" fillId="20" borderId="1" xfId="1" applyNumberFormat="1" applyFont="1" applyFill="1" applyBorder="1" applyAlignment="1" applyProtection="1"/>
    <xf numFmtId="164" fontId="4" fillId="19" borderId="1" xfId="1" applyNumberFormat="1" applyFont="1" applyFill="1" applyBorder="1" applyAlignment="1" applyProtection="1">
      <protection hidden="1"/>
    </xf>
    <xf numFmtId="164" fontId="4" fillId="19" borderId="1" xfId="1" applyNumberFormat="1" applyFont="1" applyFill="1" applyBorder="1" applyAlignment="1" applyProtection="1"/>
    <xf numFmtId="164" fontId="3" fillId="2" borderId="1" xfId="0" applyNumberFormat="1" applyFont="1" applyFill="1" applyBorder="1" applyProtection="1">
      <protection locked="0"/>
    </xf>
    <xf numFmtId="164" fontId="3" fillId="19" borderId="1" xfId="0" applyNumberFormat="1" applyFont="1" applyFill="1" applyBorder="1"/>
    <xf numFmtId="164" fontId="3" fillId="10" borderId="1" xfId="0" applyNumberFormat="1" applyFont="1" applyFill="1" applyBorder="1"/>
    <xf numFmtId="164" fontId="3" fillId="13" borderId="1" xfId="0" applyNumberFormat="1" applyFont="1" applyFill="1" applyBorder="1" applyProtection="1">
      <protection locked="0"/>
    </xf>
    <xf numFmtId="0" fontId="6" fillId="0" borderId="0" xfId="0" applyFont="1"/>
    <xf numFmtId="164" fontId="3" fillId="2" borderId="2" xfId="0" applyNumberFormat="1" applyFont="1" applyFill="1" applyBorder="1" applyProtection="1">
      <protection locked="0"/>
    </xf>
    <xf numFmtId="164" fontId="4" fillId="19" borderId="1" xfId="0" applyNumberFormat="1" applyFont="1" applyFill="1" applyBorder="1" applyProtection="1"/>
    <xf numFmtId="164" fontId="3" fillId="2" borderId="3" xfId="0" applyNumberFormat="1" applyFont="1" applyFill="1" applyBorder="1" applyProtection="1">
      <protection locked="0"/>
    </xf>
    <xf numFmtId="164" fontId="3" fillId="19" borderId="3" xfId="0" applyNumberFormat="1" applyFont="1" applyFill="1" applyBorder="1"/>
    <xf numFmtId="164" fontId="4" fillId="19" borderId="3" xfId="0" applyNumberFormat="1" applyFont="1" applyFill="1" applyBorder="1" applyProtection="1"/>
    <xf numFmtId="164" fontId="3" fillId="0" borderId="3" xfId="0" applyNumberFormat="1" applyFont="1" applyBorder="1"/>
    <xf numFmtId="164" fontId="3" fillId="0" borderId="9" xfId="0" applyNumberFormat="1" applyFont="1" applyBorder="1"/>
    <xf numFmtId="0" fontId="3" fillId="0" borderId="5" xfId="0" applyFont="1" applyBorder="1" applyAlignment="1">
      <alignment horizontal="right" indent="2"/>
    </xf>
    <xf numFmtId="164" fontId="3" fillId="0" borderId="2" xfId="0" applyNumberFormat="1" applyFont="1" applyBorder="1"/>
    <xf numFmtId="164" fontId="3" fillId="19" borderId="2" xfId="0" applyNumberFormat="1" applyFont="1" applyFill="1" applyBorder="1"/>
    <xf numFmtId="164" fontId="4" fillId="19" borderId="2" xfId="0" applyNumberFormat="1" applyFont="1" applyFill="1" applyBorder="1" applyProtection="1"/>
    <xf numFmtId="164" fontId="3" fillId="10" borderId="1" xfId="0" applyNumberFormat="1" applyFont="1" applyFill="1" applyBorder="1" applyAlignment="1" applyProtection="1">
      <alignment vertical="top" wrapText="1"/>
    </xf>
    <xf numFmtId="166" fontId="3" fillId="19" borderId="26" xfId="2" applyNumberFormat="1" applyFill="1" applyBorder="1"/>
    <xf numFmtId="166" fontId="4" fillId="19" borderId="26" xfId="2" applyNumberFormat="1" applyFont="1" applyFill="1" applyBorder="1" applyProtection="1"/>
    <xf numFmtId="166" fontId="4" fillId="19" borderId="26" xfId="2" applyNumberFormat="1" applyFont="1" applyFill="1" applyBorder="1"/>
    <xf numFmtId="0" fontId="3" fillId="0" borderId="19" xfId="0" applyFont="1" applyBorder="1" applyAlignment="1">
      <alignment vertical="center" wrapText="1"/>
    </xf>
    <xf numFmtId="0" fontId="3" fillId="0" borderId="29" xfId="0" applyFont="1" applyBorder="1" applyAlignment="1">
      <alignment vertical="center"/>
    </xf>
    <xf numFmtId="0" fontId="5" fillId="0" borderId="29" xfId="0" applyFont="1" applyBorder="1" applyAlignment="1">
      <alignment horizontal="center" vertical="center"/>
    </xf>
    <xf numFmtId="0" fontId="5" fillId="0" borderId="21" xfId="0" applyFont="1" applyBorder="1" applyAlignment="1">
      <alignment horizontal="center"/>
    </xf>
    <xf numFmtId="0" fontId="3" fillId="0" borderId="0" xfId="0" applyFont="1" applyAlignment="1">
      <alignment vertical="center"/>
    </xf>
    <xf numFmtId="0" fontId="5" fillId="0" borderId="0" xfId="0" applyFont="1" applyAlignment="1">
      <alignment horizontal="center" vertical="center"/>
    </xf>
    <xf numFmtId="0" fontId="10" fillId="0" borderId="21" xfId="0" applyFont="1" applyBorder="1" applyAlignment="1">
      <alignment horizontal="center" vertical="center"/>
    </xf>
    <xf numFmtId="166" fontId="0" fillId="10" borderId="0" xfId="0" applyNumberFormat="1" applyFill="1"/>
    <xf numFmtId="42" fontId="9" fillId="10" borderId="21" xfId="0" applyNumberFormat="1" applyFont="1" applyFill="1" applyBorder="1" applyAlignment="1">
      <alignment vertical="center"/>
    </xf>
    <xf numFmtId="0" fontId="0" fillId="13" borderId="0" xfId="0" applyFill="1" applyProtection="1">
      <protection locked="0"/>
    </xf>
    <xf numFmtId="0" fontId="0" fillId="13" borderId="21" xfId="0" applyFill="1" applyBorder="1" applyProtection="1">
      <protection locked="0"/>
    </xf>
    <xf numFmtId="166" fontId="9" fillId="21" borderId="96" xfId="0" applyNumberFormat="1" applyFont="1" applyFill="1" applyBorder="1" applyAlignment="1">
      <alignment horizontal="right" vertical="center"/>
    </xf>
    <xf numFmtId="43" fontId="9" fillId="0" borderId="0" xfId="1" applyFont="1" applyAlignment="1">
      <alignment horizontal="left" vertical="top"/>
    </xf>
    <xf numFmtId="0" fontId="9" fillId="0" borderId="0" xfId="0" applyFont="1" applyAlignment="1">
      <alignment horizontal="center" vertical="top"/>
    </xf>
    <xf numFmtId="0" fontId="9" fillId="0" borderId="21" xfId="0" applyFont="1" applyBorder="1" applyAlignment="1">
      <alignment horizontal="center" vertical="top"/>
    </xf>
    <xf numFmtId="0" fontId="9" fillId="0" borderId="0" xfId="0" applyFont="1" applyAlignment="1">
      <alignment horizontal="right" vertical="center"/>
    </xf>
    <xf numFmtId="0" fontId="9" fillId="0" borderId="21" xfId="0" applyFont="1" applyBorder="1" applyAlignment="1">
      <alignment vertical="center"/>
    </xf>
    <xf numFmtId="0" fontId="3" fillId="0" borderId="0" xfId="0" applyFont="1" applyAlignment="1" applyProtection="1">
      <alignment vertical="center"/>
      <protection locked="0"/>
    </xf>
    <xf numFmtId="0" fontId="0" fillId="0" borderId="21" xfId="0" applyBorder="1" applyAlignment="1" applyProtection="1">
      <alignment horizontal="center"/>
      <protection locked="0"/>
    </xf>
    <xf numFmtId="166" fontId="0" fillId="19" borderId="26" xfId="2" applyNumberFormat="1" applyFont="1" applyFill="1" applyBorder="1"/>
    <xf numFmtId="164" fontId="0" fillId="10" borderId="1" xfId="1" applyNumberFormat="1" applyFont="1" applyFill="1" applyBorder="1" applyProtection="1"/>
    <xf numFmtId="164" fontId="3" fillId="10" borderId="50" xfId="1" applyNumberFormat="1" applyFill="1" applyBorder="1" applyProtection="1"/>
    <xf numFmtId="164" fontId="4" fillId="10" borderId="24" xfId="1" applyNumberFormat="1" applyFont="1" applyFill="1" applyBorder="1"/>
    <xf numFmtId="164" fontId="3" fillId="19" borderId="2" xfId="1" applyNumberFormat="1" applyFill="1" applyBorder="1"/>
    <xf numFmtId="164" fontId="0" fillId="19" borderId="44" xfId="1" applyNumberFormat="1" applyFont="1" applyFill="1" applyBorder="1"/>
    <xf numFmtId="164" fontId="0" fillId="19" borderId="1" xfId="1" applyNumberFormat="1" applyFont="1" applyFill="1" applyBorder="1"/>
    <xf numFmtId="0" fontId="5" fillId="5" borderId="49" xfId="4" applyFont="1" applyFill="1" applyBorder="1" applyAlignment="1">
      <alignment horizontal="center" vertical="center" wrapText="1"/>
    </xf>
    <xf numFmtId="166" fontId="3" fillId="10" borderId="89" xfId="2" applyNumberFormat="1" applyFill="1" applyBorder="1" applyProtection="1">
      <protection locked="0"/>
    </xf>
    <xf numFmtId="166" fontId="3" fillId="10" borderId="91" xfId="2" applyNumberFormat="1" applyFill="1" applyBorder="1"/>
    <xf numFmtId="166" fontId="3" fillId="21" borderId="79" xfId="2" applyNumberFormat="1" applyFill="1" applyBorder="1"/>
    <xf numFmtId="0" fontId="5" fillId="12" borderId="68" xfId="4" applyFont="1" applyFill="1" applyBorder="1" applyAlignment="1">
      <alignment horizontal="center"/>
    </xf>
    <xf numFmtId="0" fontId="5" fillId="12" borderId="69" xfId="4" applyFont="1" applyFill="1" applyBorder="1" applyAlignment="1">
      <alignment horizontal="center"/>
    </xf>
    <xf numFmtId="166" fontId="3" fillId="21" borderId="80" xfId="2" applyNumberFormat="1" applyFill="1" applyBorder="1"/>
    <xf numFmtId="0" fontId="5" fillId="5" borderId="67" xfId="4" applyFont="1" applyFill="1" applyBorder="1" applyAlignment="1">
      <alignment horizontal="center" vertical="center" wrapText="1"/>
    </xf>
    <xf numFmtId="166" fontId="3" fillId="2" borderId="86" xfId="2" applyNumberFormat="1" applyFill="1" applyBorder="1" applyProtection="1">
      <protection locked="0"/>
    </xf>
    <xf numFmtId="166" fontId="3" fillId="2" borderId="92" xfId="2" applyNumberFormat="1" applyFill="1" applyBorder="1" applyProtection="1">
      <protection locked="0"/>
    </xf>
    <xf numFmtId="0" fontId="5" fillId="12" borderId="53" xfId="4" applyFont="1" applyFill="1" applyBorder="1" applyAlignment="1">
      <alignment horizontal="center"/>
    </xf>
    <xf numFmtId="0" fontId="5" fillId="12" borderId="43" xfId="4" applyFont="1" applyFill="1" applyBorder="1" applyAlignment="1">
      <alignment horizontal="center"/>
    </xf>
    <xf numFmtId="164" fontId="3" fillId="10" borderId="1" xfId="0" applyNumberFormat="1" applyFont="1" applyFill="1" applyBorder="1" applyProtection="1"/>
    <xf numFmtId="0" fontId="23" fillId="0" borderId="22" xfId="0" applyFont="1" applyBorder="1"/>
    <xf numFmtId="0" fontId="23" fillId="0" borderId="23" xfId="0" applyFont="1" applyBorder="1"/>
    <xf numFmtId="164" fontId="3" fillId="0" borderId="0" xfId="1" applyNumberFormat="1" applyProtection="1">
      <protection locked="0"/>
    </xf>
    <xf numFmtId="37" fontId="0" fillId="0" borderId="0" xfId="0" applyNumberFormat="1"/>
    <xf numFmtId="164" fontId="3" fillId="0" borderId="0" xfId="1" applyNumberFormat="1"/>
    <xf numFmtId="164" fontId="0" fillId="0" borderId="0" xfId="0" applyNumberFormat="1"/>
    <xf numFmtId="0" fontId="3" fillId="0" borderId="0" xfId="0" applyFont="1" applyAlignment="1">
      <alignment horizontal="center" wrapText="1"/>
    </xf>
    <xf numFmtId="0" fontId="0" fillId="0" borderId="0" xfId="0" applyAlignment="1">
      <alignment horizontal="center" wrapText="1"/>
    </xf>
    <xf numFmtId="0" fontId="34" fillId="0" borderId="0" xfId="5" applyAlignment="1">
      <alignment horizontal="center"/>
    </xf>
    <xf numFmtId="43" fontId="21" fillId="12" borderId="95" xfId="1" applyFont="1" applyFill="1" applyBorder="1" applyAlignment="1">
      <alignment horizontal="left"/>
    </xf>
    <xf numFmtId="43" fontId="21" fillId="12" borderId="17" xfId="1" applyFont="1" applyFill="1" applyBorder="1" applyAlignment="1">
      <alignment horizontal="left"/>
    </xf>
    <xf numFmtId="166" fontId="3" fillId="0" borderId="0" xfId="2" applyNumberFormat="1" applyFill="1" applyBorder="1" applyAlignment="1" applyProtection="1">
      <alignment horizontal="center"/>
      <protection locked="0"/>
    </xf>
    <xf numFmtId="0" fontId="3" fillId="0" borderId="5" xfId="4" applyBorder="1" applyAlignment="1"/>
    <xf numFmtId="0" fontId="3" fillId="0" borderId="6" xfId="4" applyBorder="1" applyAlignment="1"/>
    <xf numFmtId="0" fontId="3" fillId="0" borderId="7" xfId="4" applyBorder="1" applyAlignment="1"/>
    <xf numFmtId="43" fontId="3" fillId="0" borderId="5" xfId="1" applyFont="1" applyBorder="1" applyAlignment="1"/>
    <xf numFmtId="43" fontId="3" fillId="0" borderId="7" xfId="1" applyFont="1" applyBorder="1" applyAlignment="1"/>
    <xf numFmtId="43" fontId="3" fillId="0" borderId="30" xfId="1" applyFont="1" applyFill="1" applyBorder="1" applyAlignment="1">
      <alignment wrapText="1"/>
    </xf>
    <xf numFmtId="43" fontId="3" fillId="0" borderId="34" xfId="1" applyFont="1" applyFill="1" applyBorder="1" applyAlignment="1">
      <alignment wrapText="1"/>
    </xf>
    <xf numFmtId="43" fontId="21" fillId="5" borderId="16" xfId="1" applyFont="1" applyFill="1" applyBorder="1" applyAlignment="1">
      <alignment horizontal="left"/>
    </xf>
    <xf numFmtId="43" fontId="21" fillId="5" borderId="17" xfId="1" applyFont="1" applyFill="1" applyBorder="1" applyAlignment="1">
      <alignment horizontal="left"/>
    </xf>
    <xf numFmtId="0" fontId="3" fillId="0" borderId="5" xfId="4" quotePrefix="1" applyBorder="1" applyAlignment="1"/>
    <xf numFmtId="0" fontId="3" fillId="0" borderId="7" xfId="4" quotePrefix="1" applyBorder="1" applyAlignment="1"/>
    <xf numFmtId="0" fontId="3" fillId="0" borderId="27" xfId="4" applyFont="1" applyBorder="1" applyAlignment="1">
      <alignment horizontal="left"/>
    </xf>
    <xf numFmtId="0" fontId="3" fillId="0" borderId="75" xfId="4" applyFont="1" applyBorder="1" applyAlignment="1">
      <alignment horizontal="left"/>
    </xf>
    <xf numFmtId="0" fontId="3" fillId="0" borderId="28" xfId="4" applyFont="1" applyBorder="1" applyAlignment="1">
      <alignment horizontal="left"/>
    </xf>
    <xf numFmtId="43" fontId="3" fillId="0" borderId="6" xfId="1" applyFont="1" applyBorder="1" applyAlignment="1"/>
    <xf numFmtId="43" fontId="3" fillId="0" borderId="4" xfId="1" applyFont="1" applyFill="1" applyBorder="1" applyAlignment="1">
      <alignment horizontal="left"/>
    </xf>
    <xf numFmtId="43" fontId="3" fillId="0" borderId="9" xfId="1" applyFont="1" applyFill="1" applyBorder="1" applyAlignment="1">
      <alignment horizontal="left"/>
    </xf>
    <xf numFmtId="0" fontId="3" fillId="2" borderId="22" xfId="4" applyFill="1" applyBorder="1" applyAlignment="1" applyProtection="1">
      <alignment wrapText="1"/>
      <protection locked="0"/>
    </xf>
    <xf numFmtId="0" fontId="3" fillId="2" borderId="23" xfId="4" applyFill="1" applyBorder="1" applyAlignment="1" applyProtection="1">
      <alignment wrapText="1"/>
      <protection locked="0"/>
    </xf>
    <xf numFmtId="0" fontId="3" fillId="2" borderId="4" xfId="4" applyFill="1" applyBorder="1" applyAlignment="1" applyProtection="1">
      <alignment wrapText="1"/>
      <protection locked="0"/>
    </xf>
    <xf numFmtId="0" fontId="3" fillId="2" borderId="9" xfId="4" applyFill="1" applyBorder="1" applyAlignment="1" applyProtection="1">
      <alignment wrapText="1"/>
      <protection locked="0"/>
    </xf>
    <xf numFmtId="43" fontId="3" fillId="0" borderId="2" xfId="1" applyFont="1" applyFill="1" applyBorder="1" applyAlignment="1">
      <alignment horizontal="left"/>
    </xf>
    <xf numFmtId="43" fontId="0" fillId="0" borderId="2" xfId="1" applyFont="1" applyFill="1" applyBorder="1" applyAlignment="1">
      <alignment horizontal="left"/>
    </xf>
    <xf numFmtId="0" fontId="3" fillId="2" borderId="59" xfId="4" applyFill="1" applyBorder="1" applyAlignment="1" applyProtection="1">
      <alignment horizontal="left" vertical="top" wrapText="1"/>
      <protection locked="0"/>
    </xf>
    <xf numFmtId="0" fontId="3" fillId="2" borderId="29" xfId="4" applyFill="1" applyBorder="1" applyAlignment="1" applyProtection="1">
      <alignment horizontal="left" vertical="top" wrapText="1"/>
      <protection locked="0"/>
    </xf>
    <xf numFmtId="0" fontId="3" fillId="2" borderId="60" xfId="4" applyFill="1" applyBorder="1" applyAlignment="1" applyProtection="1">
      <alignment horizontal="left" vertical="top" wrapText="1"/>
      <protection locked="0"/>
    </xf>
    <xf numFmtId="0" fontId="3" fillId="2" borderId="20" xfId="4" applyFill="1" applyBorder="1" applyAlignment="1" applyProtection="1">
      <alignment horizontal="left" vertical="top" wrapText="1"/>
      <protection locked="0"/>
    </xf>
    <xf numFmtId="0" fontId="3" fillId="2" borderId="0" xfId="4" applyFill="1" applyBorder="1" applyAlignment="1" applyProtection="1">
      <alignment horizontal="left" vertical="top" wrapText="1"/>
      <protection locked="0"/>
    </xf>
    <xf numFmtId="0" fontId="3" fillId="2" borderId="21" xfId="4" applyFill="1" applyBorder="1" applyAlignment="1" applyProtection="1">
      <alignment horizontal="left" vertical="top" wrapText="1"/>
      <protection locked="0"/>
    </xf>
    <xf numFmtId="0" fontId="3" fillId="2" borderId="4" xfId="4" applyFill="1" applyBorder="1" applyAlignment="1" applyProtection="1">
      <alignment horizontal="left" vertical="top" wrapText="1"/>
      <protection locked="0"/>
    </xf>
    <xf numFmtId="0" fontId="3" fillId="2" borderId="19" xfId="4" applyFill="1" applyBorder="1" applyAlignment="1" applyProtection="1">
      <alignment horizontal="left" vertical="top" wrapText="1"/>
      <protection locked="0"/>
    </xf>
    <xf numFmtId="0" fontId="3" fillId="2" borderId="9" xfId="4" applyFill="1" applyBorder="1" applyAlignment="1" applyProtection="1">
      <alignment horizontal="left" vertical="top" wrapText="1"/>
      <protection locked="0"/>
    </xf>
    <xf numFmtId="43" fontId="0" fillId="0" borderId="4" xfId="1" applyFont="1" applyFill="1" applyBorder="1" applyAlignment="1">
      <alignment horizontal="left"/>
    </xf>
    <xf numFmtId="43" fontId="0" fillId="0" borderId="9" xfId="1" applyFont="1" applyFill="1" applyBorder="1" applyAlignment="1">
      <alignment horizontal="left"/>
    </xf>
    <xf numFmtId="0" fontId="3" fillId="0" borderId="1" xfId="4" applyFont="1" applyFill="1" applyBorder="1" applyAlignment="1">
      <alignment horizontal="left" wrapText="1"/>
    </xf>
    <xf numFmtId="0" fontId="3" fillId="0" borderId="1" xfId="4" applyFill="1" applyBorder="1" applyAlignment="1">
      <alignment horizontal="left" wrapText="1"/>
    </xf>
    <xf numFmtId="0" fontId="3" fillId="2" borderId="22" xfId="4" applyFill="1" applyBorder="1" applyAlignment="1" applyProtection="1">
      <alignment horizontal="left" vertical="top" wrapText="1"/>
      <protection locked="0"/>
    </xf>
    <xf numFmtId="0" fontId="3" fillId="2" borderId="33" xfId="4" applyFill="1" applyBorder="1" applyAlignment="1" applyProtection="1">
      <alignment horizontal="left" vertical="top" wrapText="1"/>
      <protection locked="0"/>
    </xf>
    <xf numFmtId="0" fontId="3" fillId="2" borderId="23" xfId="4" applyFill="1" applyBorder="1" applyAlignment="1" applyProtection="1">
      <alignment horizontal="left" vertical="top" wrapText="1"/>
      <protection locked="0"/>
    </xf>
    <xf numFmtId="43" fontId="0" fillId="0" borderId="5" xfId="1" applyFont="1" applyBorder="1" applyAlignment="1">
      <alignment horizontal="left"/>
    </xf>
    <xf numFmtId="43" fontId="0" fillId="0" borderId="7" xfId="1" applyFont="1" applyBorder="1" applyAlignment="1">
      <alignment horizontal="left"/>
    </xf>
    <xf numFmtId="0" fontId="3" fillId="0" borderId="6" xfId="4" applyBorder="1" applyAlignment="1">
      <alignment horizontal="right"/>
    </xf>
    <xf numFmtId="43" fontId="0" fillId="0" borderId="30" xfId="1" applyFont="1" applyFill="1" applyBorder="1" applyAlignment="1">
      <alignment horizontal="left"/>
    </xf>
    <xf numFmtId="43" fontId="0" fillId="0" borderId="34" xfId="1" applyFont="1" applyFill="1" applyBorder="1" applyAlignment="1">
      <alignment horizontal="left"/>
    </xf>
    <xf numFmtId="0" fontId="3" fillId="0" borderId="76" xfId="4" applyFont="1" applyFill="1" applyBorder="1" applyAlignment="1">
      <alignment horizontal="left" wrapText="1"/>
    </xf>
    <xf numFmtId="0" fontId="3" fillId="0" borderId="76" xfId="4" applyFill="1" applyBorder="1" applyAlignment="1">
      <alignment horizontal="left" wrapText="1"/>
    </xf>
    <xf numFmtId="43" fontId="0" fillId="0" borderId="5" xfId="1" applyFont="1" applyBorder="1" applyAlignment="1"/>
    <xf numFmtId="43" fontId="0" fillId="0" borderId="7" xfId="1" applyFont="1" applyBorder="1" applyAlignment="1"/>
    <xf numFmtId="0" fontId="21" fillId="12" borderId="52" xfId="4" applyFont="1" applyFill="1" applyBorder="1" applyAlignment="1">
      <alignment horizontal="left"/>
    </xf>
    <xf numFmtId="0" fontId="21" fillId="12" borderId="53" xfId="4" applyFont="1" applyFill="1" applyBorder="1" applyAlignment="1">
      <alignment horizontal="left"/>
    </xf>
    <xf numFmtId="0" fontId="21" fillId="12" borderId="42" xfId="4" applyFont="1" applyFill="1" applyBorder="1" applyAlignment="1">
      <alignment horizontal="left"/>
    </xf>
    <xf numFmtId="0" fontId="21" fillId="12" borderId="43" xfId="4" applyFont="1" applyFill="1" applyBorder="1" applyAlignment="1">
      <alignment horizontal="left"/>
    </xf>
    <xf numFmtId="0" fontId="3" fillId="0" borderId="20" xfId="4" applyFill="1" applyBorder="1" applyAlignment="1">
      <alignment horizontal="left"/>
    </xf>
    <xf numFmtId="0" fontId="3" fillId="0" borderId="21" xfId="4" applyFill="1" applyBorder="1" applyAlignment="1">
      <alignment horizontal="left"/>
    </xf>
    <xf numFmtId="43" fontId="3" fillId="0" borderId="5" xfId="1" applyFont="1" applyFill="1" applyBorder="1" applyAlignment="1">
      <alignment horizontal="left"/>
    </xf>
    <xf numFmtId="43" fontId="3" fillId="0" borderId="7" xfId="1" applyFont="1" applyFill="1" applyBorder="1" applyAlignment="1">
      <alignment horizontal="left"/>
    </xf>
    <xf numFmtId="0" fontId="11" fillId="5" borderId="54" xfId="4" applyFont="1" applyFill="1" applyBorder="1" applyAlignment="1">
      <alignment horizontal="center"/>
    </xf>
    <xf numFmtId="0" fontId="11" fillId="5" borderId="47" xfId="4" applyFont="1" applyFill="1" applyBorder="1" applyAlignment="1">
      <alignment horizontal="center"/>
    </xf>
    <xf numFmtId="0" fontId="11" fillId="5" borderId="55" xfId="4" applyFont="1" applyFill="1" applyBorder="1" applyAlignment="1">
      <alignment horizontal="center"/>
    </xf>
    <xf numFmtId="0" fontId="11" fillId="5" borderId="61" xfId="4" applyFont="1" applyFill="1" applyBorder="1" applyAlignment="1">
      <alignment horizontal="center"/>
    </xf>
    <xf numFmtId="0" fontId="11" fillId="5" borderId="0" xfId="4" applyFont="1" applyFill="1" applyBorder="1" applyAlignment="1">
      <alignment horizontal="center"/>
    </xf>
    <xf numFmtId="0" fontId="11" fillId="5" borderId="62" xfId="4" applyFont="1" applyFill="1" applyBorder="1" applyAlignment="1">
      <alignment horizontal="center"/>
    </xf>
    <xf numFmtId="0" fontId="11" fillId="5" borderId="56" xfId="4" applyFont="1" applyFill="1" applyBorder="1" applyAlignment="1">
      <alignment horizontal="center"/>
    </xf>
    <xf numFmtId="0" fontId="11" fillId="5" borderId="57" xfId="4" applyFont="1" applyFill="1" applyBorder="1" applyAlignment="1">
      <alignment horizontal="center"/>
    </xf>
    <xf numFmtId="0" fontId="11" fillId="5" borderId="58" xfId="4" applyFont="1" applyFill="1" applyBorder="1" applyAlignment="1">
      <alignment horizontal="center"/>
    </xf>
    <xf numFmtId="43" fontId="7" fillId="13" borderId="14" xfId="4" applyNumberFormat="1" applyFont="1" applyFill="1" applyBorder="1" applyAlignment="1" applyProtection="1">
      <alignment horizontal="left" indent="2"/>
      <protection locked="0"/>
    </xf>
    <xf numFmtId="43" fontId="21" fillId="5" borderId="63" xfId="1" applyFont="1" applyFill="1" applyBorder="1" applyAlignment="1">
      <alignment horizontal="left"/>
    </xf>
    <xf numFmtId="43" fontId="3" fillId="0" borderId="5" xfId="1" applyFont="1" applyBorder="1" applyAlignment="1">
      <alignment horizontal="left"/>
    </xf>
    <xf numFmtId="43" fontId="3" fillId="0" borderId="7" xfId="1" applyFont="1" applyBorder="1" applyAlignment="1">
      <alignment horizontal="left"/>
    </xf>
    <xf numFmtId="43" fontId="3" fillId="0" borderId="1" xfId="1" applyFont="1" applyFill="1" applyBorder="1" applyAlignment="1">
      <alignment horizontal="left"/>
    </xf>
    <xf numFmtId="0" fontId="3" fillId="0" borderId="19" xfId="4" applyFill="1" applyBorder="1" applyAlignment="1">
      <alignment horizontal="right"/>
    </xf>
    <xf numFmtId="0" fontId="3" fillId="0" borderId="9" xfId="4" applyFill="1" applyBorder="1" applyAlignment="1"/>
    <xf numFmtId="0" fontId="3" fillId="0" borderId="5" xfId="4" applyFill="1" applyBorder="1" applyAlignment="1" applyProtection="1">
      <alignment horizontal="right"/>
      <protection hidden="1"/>
    </xf>
    <xf numFmtId="0" fontId="3" fillId="0" borderId="7" xfId="4" applyFill="1" applyBorder="1" applyAlignment="1" applyProtection="1">
      <protection hidden="1"/>
    </xf>
    <xf numFmtId="43" fontId="0" fillId="0" borderId="4" xfId="1" applyFont="1" applyBorder="1" applyAlignment="1">
      <alignment horizontal="left"/>
    </xf>
    <xf numFmtId="43" fontId="0" fillId="0" borderId="9" xfId="1" applyFont="1" applyBorder="1" applyAlignment="1">
      <alignment horizontal="left"/>
    </xf>
    <xf numFmtId="43" fontId="0" fillId="0" borderId="22" xfId="1" applyFont="1" applyFill="1" applyBorder="1" applyAlignment="1">
      <alignment horizontal="left"/>
    </xf>
    <xf numFmtId="43" fontId="0" fillId="0" borderId="23" xfId="1" applyFont="1" applyFill="1" applyBorder="1" applyAlignment="1">
      <alignment horizontal="left"/>
    </xf>
    <xf numFmtId="43" fontId="7" fillId="0" borderId="5" xfId="1" applyFont="1" applyFill="1" applyBorder="1" applyAlignment="1">
      <alignment horizontal="left"/>
    </xf>
    <xf numFmtId="0" fontId="0" fillId="0" borderId="7" xfId="0" applyFill="1" applyBorder="1" applyAlignment="1">
      <alignment horizontal="left"/>
    </xf>
    <xf numFmtId="43" fontId="7" fillId="0" borderId="0" xfId="1" applyFont="1" applyFill="1" applyBorder="1" applyAlignment="1">
      <alignment horizontal="left"/>
    </xf>
    <xf numFmtId="43" fontId="17" fillId="5" borderId="16" xfId="1" applyFont="1" applyFill="1" applyBorder="1" applyAlignment="1">
      <alignment horizontal="left"/>
    </xf>
    <xf numFmtId="0" fontId="11" fillId="5" borderId="54" xfId="0" applyFont="1" applyFill="1" applyBorder="1" applyAlignment="1">
      <alignment horizontal="center"/>
    </xf>
    <xf numFmtId="0" fontId="0" fillId="0" borderId="47" xfId="0" applyBorder="1"/>
    <xf numFmtId="0" fontId="0" fillId="0" borderId="55" xfId="0" applyBorder="1"/>
    <xf numFmtId="0" fontId="11" fillId="5" borderId="61" xfId="0" applyFont="1" applyFill="1" applyBorder="1" applyAlignment="1">
      <alignment horizontal="center"/>
    </xf>
    <xf numFmtId="0" fontId="0" fillId="0" borderId="0" xfId="0"/>
    <xf numFmtId="0" fontId="0" fillId="0" borderId="62" xfId="0" applyBorder="1"/>
    <xf numFmtId="0" fontId="11" fillId="12" borderId="56" xfId="0" applyFont="1" applyFill="1" applyBorder="1" applyAlignment="1">
      <alignment horizontal="center"/>
    </xf>
    <xf numFmtId="0" fontId="0" fillId="12" borderId="57" xfId="0" applyFill="1" applyBorder="1"/>
    <xf numFmtId="0" fontId="0" fillId="12" borderId="58" xfId="0" applyFill="1" applyBorder="1"/>
    <xf numFmtId="43" fontId="7" fillId="0" borderId="14" xfId="0" applyNumberFormat="1" applyFont="1" applyFill="1" applyBorder="1" applyAlignment="1" applyProtection="1">
      <alignment horizontal="left" wrapText="1" indent="3"/>
    </xf>
    <xf numFmtId="0" fontId="3" fillId="0" borderId="14" xfId="0" applyFont="1" applyFill="1" applyBorder="1" applyAlignment="1" applyProtection="1">
      <alignment horizontal="left" wrapText="1" indent="3"/>
    </xf>
    <xf numFmtId="0" fontId="12" fillId="5" borderId="11" xfId="0" applyFont="1" applyFill="1" applyBorder="1" applyAlignment="1">
      <alignment horizontal="center" vertical="center" wrapText="1"/>
    </xf>
    <xf numFmtId="0" fontId="12" fillId="5" borderId="36"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7" fillId="0" borderId="5" xfId="0" applyFont="1" applyFill="1" applyBorder="1" applyAlignment="1">
      <alignment horizontal="left"/>
    </xf>
    <xf numFmtId="0" fontId="7" fillId="0" borderId="7" xfId="0" applyFont="1" applyFill="1" applyBorder="1" applyAlignment="1">
      <alignment horizontal="left"/>
    </xf>
    <xf numFmtId="43" fontId="7" fillId="0" borderId="7" xfId="1" applyFont="1" applyFill="1" applyBorder="1" applyAlignment="1">
      <alignment horizontal="left"/>
    </xf>
    <xf numFmtId="43" fontId="17" fillId="5" borderId="17" xfId="1" applyFont="1" applyFill="1" applyBorder="1" applyAlignment="1">
      <alignment horizontal="left"/>
    </xf>
    <xf numFmtId="43" fontId="7" fillId="0" borderId="1" xfId="1" applyFont="1" applyFill="1" applyBorder="1" applyAlignment="1">
      <alignment horizontal="left"/>
    </xf>
    <xf numFmtId="0" fontId="7" fillId="0" borderId="5" xfId="0" applyFont="1" applyFill="1" applyBorder="1" applyAlignment="1">
      <alignment horizontal="right"/>
    </xf>
    <xf numFmtId="0" fontId="7" fillId="0" borderId="7" xfId="0" applyFont="1" applyFill="1" applyBorder="1" applyAlignment="1">
      <alignment horizontal="right"/>
    </xf>
    <xf numFmtId="43" fontId="7" fillId="0" borderId="6" xfId="1" applyFont="1" applyFill="1" applyBorder="1" applyAlignment="1">
      <alignment horizontal="center"/>
    </xf>
    <xf numFmtId="43" fontId="18" fillId="0" borderId="30" xfId="1" applyFont="1" applyFill="1" applyBorder="1" applyAlignment="1">
      <alignment horizontal="left"/>
    </xf>
    <xf numFmtId="43" fontId="18" fillId="0" borderId="34" xfId="1" applyFont="1" applyFill="1" applyBorder="1" applyAlignment="1">
      <alignment horizontal="left"/>
    </xf>
    <xf numFmtId="43" fontId="7" fillId="0" borderId="59" xfId="1" applyFont="1" applyFill="1" applyBorder="1" applyAlignment="1">
      <alignment horizontal="left"/>
    </xf>
    <xf numFmtId="43" fontId="7" fillId="0" borderId="60" xfId="1" applyFont="1" applyFill="1" applyBorder="1" applyAlignment="1">
      <alignment horizontal="left"/>
    </xf>
    <xf numFmtId="43" fontId="7" fillId="0" borderId="5" xfId="1" applyFont="1" applyBorder="1" applyAlignment="1">
      <alignment horizontal="right"/>
    </xf>
    <xf numFmtId="43" fontId="7" fillId="0" borderId="7" xfId="1" applyFont="1" applyBorder="1" applyAlignment="1">
      <alignment horizontal="right"/>
    </xf>
    <xf numFmtId="43" fontId="7" fillId="0" borderId="5" xfId="1" applyFont="1" applyBorder="1" applyAlignment="1">
      <alignment horizontal="left"/>
    </xf>
    <xf numFmtId="43" fontId="7" fillId="0" borderId="7" xfId="1" applyFont="1" applyBorder="1" applyAlignment="1">
      <alignment horizontal="left"/>
    </xf>
    <xf numFmtId="0" fontId="12" fillId="5" borderId="30" xfId="0" applyFont="1" applyFill="1" applyBorder="1" applyAlignment="1">
      <alignment horizontal="center" wrapText="1"/>
    </xf>
    <xf numFmtId="0" fontId="12" fillId="5" borderId="34" xfId="0" applyFont="1" applyFill="1" applyBorder="1" applyAlignment="1">
      <alignment horizontal="center" wrapText="1"/>
    </xf>
    <xf numFmtId="0" fontId="7" fillId="13" borderId="5" xfId="0" applyFont="1" applyFill="1" applyBorder="1" applyAlignment="1">
      <alignment horizontal="left"/>
    </xf>
    <xf numFmtId="0" fontId="7" fillId="13" borderId="7" xfId="0" applyFont="1" applyFill="1" applyBorder="1" applyAlignment="1">
      <alignment horizontal="left"/>
    </xf>
    <xf numFmtId="43" fontId="7" fillId="0" borderId="5" xfId="1" applyFont="1" applyFill="1" applyBorder="1" applyAlignment="1">
      <alignment horizontal="right"/>
    </xf>
    <xf numFmtId="43" fontId="7" fillId="0" borderId="7" xfId="1" applyFont="1" applyFill="1" applyBorder="1" applyAlignment="1">
      <alignment horizontal="right"/>
    </xf>
    <xf numFmtId="0" fontId="18" fillId="0" borderId="5" xfId="0" applyFont="1" applyFill="1" applyBorder="1" applyAlignment="1">
      <alignment horizontal="right"/>
    </xf>
    <xf numFmtId="0" fontId="18" fillId="0" borderId="7" xfId="0" applyFont="1" applyFill="1" applyBorder="1" applyAlignment="1">
      <alignment horizontal="right"/>
    </xf>
    <xf numFmtId="0" fontId="7" fillId="0" borderId="6" xfId="0" applyFont="1" applyBorder="1" applyAlignment="1">
      <alignment horizontal="center"/>
    </xf>
    <xf numFmtId="0" fontId="19" fillId="0" borderId="5" xfId="0" applyFont="1" applyFill="1" applyBorder="1" applyAlignment="1">
      <alignment horizontal="center"/>
    </xf>
    <xf numFmtId="0" fontId="0" fillId="0" borderId="7" xfId="0" applyBorder="1" applyAlignment="1"/>
    <xf numFmtId="0" fontId="16" fillId="0" borderId="30" xfId="0" applyFont="1" applyFill="1" applyBorder="1" applyAlignment="1">
      <alignment horizontal="center"/>
    </xf>
    <xf numFmtId="0" fontId="0" fillId="0" borderId="34" xfId="0" applyBorder="1" applyAlignment="1"/>
    <xf numFmtId="0" fontId="3" fillId="0" borderId="0" xfId="0" applyFont="1" applyBorder="1" applyAlignment="1">
      <alignment horizontal="center" vertical="center" wrapText="1"/>
    </xf>
    <xf numFmtId="0" fontId="7" fillId="0" borderId="5" xfId="0" applyFont="1" applyBorder="1" applyAlignment="1">
      <alignment horizontal="right"/>
    </xf>
    <xf numFmtId="0" fontId="7" fillId="0" borderId="7" xfId="0" applyFont="1" applyBorder="1" applyAlignment="1">
      <alignment horizontal="right"/>
    </xf>
    <xf numFmtId="43" fontId="17" fillId="5" borderId="63" xfId="1" applyFont="1" applyFill="1" applyBorder="1" applyAlignment="1">
      <alignment horizontal="left"/>
    </xf>
    <xf numFmtId="43" fontId="17" fillId="5" borderId="67" xfId="1" applyFont="1" applyFill="1" applyBorder="1" applyAlignment="1">
      <alignment horizontal="left"/>
    </xf>
    <xf numFmtId="0" fontId="0" fillId="0" borderId="0" xfId="0" applyBorder="1" applyAlignment="1">
      <alignment horizontal="center" vertical="center" wrapText="1"/>
    </xf>
    <xf numFmtId="43" fontId="7" fillId="0" borderId="1" xfId="1" applyFont="1" applyFill="1" applyBorder="1" applyAlignment="1"/>
    <xf numFmtId="0" fontId="0" fillId="0" borderId="1" xfId="0" applyBorder="1" applyAlignment="1"/>
    <xf numFmtId="43" fontId="18" fillId="0" borderId="1" xfId="1" applyFont="1" applyFill="1" applyBorder="1" applyAlignment="1"/>
    <xf numFmtId="43" fontId="7" fillId="2" borderId="5" xfId="1" applyFont="1" applyFill="1" applyBorder="1" applyAlignment="1" applyProtection="1">
      <alignment horizontal="left"/>
      <protection locked="0"/>
    </xf>
    <xf numFmtId="43" fontId="7" fillId="2" borderId="7" xfId="1" applyFont="1" applyFill="1" applyBorder="1" applyAlignment="1" applyProtection="1">
      <alignment horizontal="left"/>
      <protection locked="0"/>
    </xf>
    <xf numFmtId="43" fontId="18" fillId="0" borderId="4" xfId="1" applyFont="1" applyFill="1" applyBorder="1" applyAlignment="1"/>
    <xf numFmtId="0" fontId="0" fillId="0" borderId="9" xfId="0" applyBorder="1" applyAlignment="1"/>
    <xf numFmtId="43" fontId="7" fillId="0" borderId="30" xfId="1" applyFont="1" applyFill="1" applyBorder="1" applyAlignment="1">
      <alignment horizontal="left"/>
    </xf>
    <xf numFmtId="43" fontId="7" fillId="0" borderId="34" xfId="1" applyFont="1" applyFill="1" applyBorder="1" applyAlignment="1">
      <alignment horizontal="left"/>
    </xf>
    <xf numFmtId="43" fontId="18" fillId="0" borderId="30" xfId="1" applyFont="1" applyFill="1" applyBorder="1" applyAlignment="1"/>
    <xf numFmtId="43" fontId="17" fillId="5" borderId="16" xfId="1" applyFont="1" applyFill="1" applyBorder="1" applyAlignment="1">
      <alignment wrapText="1"/>
    </xf>
    <xf numFmtId="0" fontId="0" fillId="0" borderId="17" xfId="0" applyBorder="1" applyAlignment="1">
      <alignment wrapText="1"/>
    </xf>
    <xf numFmtId="164" fontId="17" fillId="5" borderId="16" xfId="1" applyNumberFormat="1" applyFont="1" applyFill="1" applyBorder="1" applyAlignment="1">
      <alignment horizontal="left"/>
    </xf>
    <xf numFmtId="0" fontId="28" fillId="0" borderId="16" xfId="0" applyFont="1" applyBorder="1" applyAlignment="1">
      <alignment horizontal="left"/>
    </xf>
    <xf numFmtId="0" fontId="7" fillId="0" borderId="5" xfId="0" applyFont="1" applyBorder="1" applyAlignment="1">
      <alignment horizontal="center"/>
    </xf>
    <xf numFmtId="0" fontId="7" fillId="0" borderId="7" xfId="0" applyFont="1" applyBorder="1" applyAlignment="1">
      <alignment horizontal="center"/>
    </xf>
    <xf numFmtId="0" fontId="5" fillId="0" borderId="1" xfId="4" applyFont="1" applyFill="1" applyBorder="1"/>
    <xf numFmtId="37" fontId="13" fillId="0" borderId="3" xfId="1" applyNumberFormat="1" applyFont="1" applyFill="1" applyBorder="1" applyAlignment="1" applyProtection="1">
      <alignment horizontal="center" vertical="center" wrapText="1"/>
    </xf>
    <xf numFmtId="37" fontId="13" fillId="0" borderId="2" xfId="1" applyNumberFormat="1" applyFont="1" applyFill="1" applyBorder="1" applyAlignment="1" applyProtection="1">
      <alignment horizontal="center" vertical="center" wrapText="1"/>
    </xf>
    <xf numFmtId="37" fontId="5" fillId="0" borderId="3" xfId="1" applyNumberFormat="1" applyFont="1" applyFill="1" applyBorder="1" applyAlignment="1" applyProtection="1">
      <alignment horizontal="center" vertical="center" wrapText="1"/>
    </xf>
    <xf numFmtId="37" fontId="5" fillId="0" borderId="2" xfId="1" applyNumberFormat="1" applyFont="1" applyFill="1" applyBorder="1" applyAlignment="1" applyProtection="1">
      <alignment horizontal="center" vertical="center" wrapText="1"/>
    </xf>
    <xf numFmtId="0" fontId="3" fillId="0" borderId="5" xfId="4" applyFont="1" applyFill="1" applyBorder="1" applyAlignment="1" applyProtection="1">
      <alignment horizontal="left" indent="2"/>
    </xf>
    <xf numFmtId="0" fontId="3" fillId="0" borderId="7" xfId="4" applyFont="1" applyFill="1" applyBorder="1" applyAlignment="1" applyProtection="1">
      <alignment horizontal="left" indent="2"/>
    </xf>
    <xf numFmtId="0" fontId="3" fillId="0" borderId="0" xfId="4" applyFont="1" applyFill="1" applyBorder="1" applyAlignment="1" applyProtection="1">
      <alignment horizontal="left" indent="2"/>
    </xf>
    <xf numFmtId="0" fontId="3" fillId="0" borderId="5" xfId="4" applyBorder="1" applyAlignment="1" applyProtection="1">
      <alignment horizontal="right"/>
    </xf>
    <xf numFmtId="0" fontId="3" fillId="0" borderId="6" xfId="4" applyBorder="1" applyAlignment="1" applyProtection="1">
      <alignment horizontal="right"/>
    </xf>
    <xf numFmtId="0" fontId="3" fillId="0" borderId="7" xfId="4" applyBorder="1" applyAlignment="1" applyProtection="1">
      <alignment horizontal="right"/>
    </xf>
    <xf numFmtId="0" fontId="3" fillId="0" borderId="1" xfId="0" applyFont="1" applyFill="1" applyBorder="1" applyAlignment="1" applyProtection="1">
      <alignment horizontal="center"/>
    </xf>
    <xf numFmtId="0" fontId="0" fillId="0" borderId="1" xfId="0" applyFill="1" applyBorder="1" applyAlignment="1" applyProtection="1">
      <alignment horizontal="center"/>
    </xf>
    <xf numFmtId="0" fontId="3" fillId="0" borderId="1" xfId="4" applyBorder="1" applyAlignment="1" applyProtection="1">
      <alignment horizontal="right"/>
    </xf>
    <xf numFmtId="0" fontId="8" fillId="0" borderId="1" xfId="4" applyFont="1" applyFill="1" applyBorder="1" applyAlignment="1" applyProtection="1">
      <alignment horizontal="left"/>
    </xf>
    <xf numFmtId="0" fontId="8" fillId="0" borderId="1" xfId="4" quotePrefix="1" applyFont="1" applyFill="1" applyBorder="1" applyAlignment="1" applyProtection="1">
      <alignment horizontal="left"/>
    </xf>
    <xf numFmtId="0" fontId="11" fillId="5" borderId="51" xfId="4" applyFont="1" applyFill="1" applyBorder="1" applyAlignment="1" applyProtection="1">
      <alignment horizontal="center"/>
    </xf>
    <xf numFmtId="0" fontId="11" fillId="5" borderId="52" xfId="4" applyFont="1" applyFill="1" applyBorder="1" applyAlignment="1" applyProtection="1">
      <alignment horizontal="center"/>
    </xf>
    <xf numFmtId="0" fontId="11" fillId="5" borderId="53" xfId="4" applyFont="1" applyFill="1" applyBorder="1" applyAlignment="1" applyProtection="1">
      <alignment horizontal="center"/>
    </xf>
    <xf numFmtId="0" fontId="3" fillId="0" borderId="1" xfId="4" applyFont="1" applyFill="1" applyBorder="1" applyAlignment="1" applyProtection="1">
      <alignment horizontal="left" indent="2"/>
    </xf>
    <xf numFmtId="0" fontId="5" fillId="0" borderId="1" xfId="4" applyFont="1" applyFill="1" applyBorder="1" applyAlignment="1" applyProtection="1">
      <alignment horizontal="left" indent="1"/>
    </xf>
    <xf numFmtId="0" fontId="5" fillId="0" borderId="5" xfId="4" applyFont="1" applyFill="1" applyBorder="1" applyAlignment="1" applyProtection="1">
      <alignment horizontal="left" indent="1"/>
    </xf>
    <xf numFmtId="0" fontId="5" fillId="0" borderId="7" xfId="4" applyFont="1" applyFill="1" applyBorder="1" applyAlignment="1" applyProtection="1">
      <alignment horizontal="left" indent="1"/>
    </xf>
    <xf numFmtId="0" fontId="3" fillId="0" borderId="9" xfId="4" applyBorder="1" applyAlignment="1" applyProtection="1">
      <alignment horizontal="right"/>
    </xf>
    <xf numFmtId="0" fontId="3" fillId="0" borderId="1" xfId="4" applyFont="1" applyBorder="1" applyAlignment="1" applyProtection="1">
      <alignment horizontal="left"/>
    </xf>
    <xf numFmtId="0" fontId="3" fillId="0" borderId="22" xfId="4" applyBorder="1" applyAlignment="1" applyProtection="1">
      <alignment horizontal="center"/>
    </xf>
    <xf numFmtId="0" fontId="3" fillId="0" borderId="33" xfId="4" applyBorder="1" applyAlignment="1"/>
    <xf numFmtId="0" fontId="3" fillId="0" borderId="23" xfId="4" applyBorder="1" applyAlignment="1"/>
    <xf numFmtId="0" fontId="11" fillId="5" borderId="41" xfId="4" applyFont="1" applyFill="1" applyBorder="1" applyAlignment="1" applyProtection="1">
      <alignment horizontal="center"/>
    </xf>
    <xf numFmtId="0" fontId="11" fillId="5" borderId="42" xfId="4" applyFont="1" applyFill="1" applyBorder="1" applyAlignment="1" applyProtection="1">
      <alignment horizontal="center"/>
    </xf>
    <xf numFmtId="0" fontId="11" fillId="5" borderId="43" xfId="4" applyFont="1" applyFill="1" applyBorder="1" applyAlignment="1" applyProtection="1">
      <alignment horizontal="center"/>
    </xf>
    <xf numFmtId="43" fontId="3" fillId="0" borderId="5" xfId="4" applyNumberFormat="1" applyFont="1" applyFill="1" applyBorder="1" applyAlignment="1" applyProtection="1">
      <alignment horizontal="left" indent="1"/>
    </xf>
    <xf numFmtId="0" fontId="3" fillId="0" borderId="7" xfId="4" applyFill="1" applyBorder="1" applyAlignment="1" applyProtection="1">
      <alignment horizontal="left" indent="1"/>
    </xf>
    <xf numFmtId="37" fontId="3" fillId="0" borderId="33" xfId="4" applyNumberFormat="1" applyFont="1" applyBorder="1" applyAlignment="1" applyProtection="1">
      <alignment horizontal="center"/>
    </xf>
    <xf numFmtId="37" fontId="3" fillId="0" borderId="23" xfId="4" applyNumberFormat="1" applyFont="1" applyBorder="1" applyAlignment="1" applyProtection="1">
      <alignment horizontal="center"/>
    </xf>
    <xf numFmtId="0" fontId="5" fillId="5" borderId="1" xfId="4" applyFont="1" applyFill="1" applyBorder="1" applyAlignment="1" applyProtection="1">
      <alignment horizontal="left"/>
    </xf>
    <xf numFmtId="0" fontId="5" fillId="0" borderId="1" xfId="4" applyFont="1" applyFill="1" applyBorder="1" applyAlignment="1" applyProtection="1"/>
    <xf numFmtId="0" fontId="3" fillId="2" borderId="22" xfId="4" applyFont="1" applyFill="1" applyBorder="1" applyAlignment="1" applyProtection="1">
      <alignment vertical="top" wrapText="1"/>
      <protection locked="0"/>
    </xf>
    <xf numFmtId="0" fontId="3" fillId="2" borderId="33" xfId="4" applyFill="1" applyBorder="1" applyAlignment="1" applyProtection="1">
      <alignment vertical="top"/>
      <protection locked="0"/>
    </xf>
    <xf numFmtId="0" fontId="3" fillId="2" borderId="23" xfId="4" applyFill="1" applyBorder="1" applyAlignment="1" applyProtection="1">
      <alignment vertical="top"/>
      <protection locked="0"/>
    </xf>
    <xf numFmtId="0" fontId="3" fillId="2" borderId="20" xfId="4" applyFill="1" applyBorder="1" applyAlignment="1" applyProtection="1">
      <alignment vertical="top"/>
      <protection locked="0"/>
    </xf>
    <xf numFmtId="0" fontId="3" fillId="2" borderId="0" xfId="4" applyFill="1" applyBorder="1" applyAlignment="1" applyProtection="1">
      <alignment vertical="top"/>
      <protection locked="0"/>
    </xf>
    <xf numFmtId="0" fontId="3" fillId="2" borderId="21" xfId="4" applyFill="1" applyBorder="1" applyAlignment="1" applyProtection="1">
      <alignment vertical="top"/>
      <protection locked="0"/>
    </xf>
    <xf numFmtId="0" fontId="3" fillId="2" borderId="4" xfId="4" applyFill="1" applyBorder="1" applyAlignment="1" applyProtection="1">
      <alignment vertical="top"/>
      <protection locked="0"/>
    </xf>
    <xf numFmtId="0" fontId="3" fillId="2" borderId="19" xfId="4" applyFill="1" applyBorder="1" applyAlignment="1" applyProtection="1">
      <alignment vertical="top"/>
      <protection locked="0"/>
    </xf>
    <xf numFmtId="0" fontId="3" fillId="2" borderId="9" xfId="4" applyFill="1" applyBorder="1" applyAlignment="1" applyProtection="1">
      <alignment vertical="top"/>
      <protection locked="0"/>
    </xf>
    <xf numFmtId="0" fontId="3" fillId="0" borderId="5" xfId="4" applyFont="1" applyBorder="1" applyAlignment="1" applyProtection="1">
      <alignment horizontal="left"/>
    </xf>
    <xf numFmtId="0" fontId="3" fillId="0" borderId="6" xfId="4" applyFont="1" applyBorder="1" applyAlignment="1" applyProtection="1">
      <alignment horizontal="left"/>
    </xf>
    <xf numFmtId="0" fontId="3" fillId="0" borderId="7" xfId="4" applyFont="1" applyBorder="1" applyAlignment="1" applyProtection="1">
      <alignment horizontal="left"/>
    </xf>
    <xf numFmtId="0" fontId="5" fillId="5" borderId="5" xfId="4" applyFont="1" applyFill="1" applyBorder="1" applyAlignment="1" applyProtection="1">
      <alignment horizontal="left"/>
    </xf>
    <xf numFmtId="0" fontId="5" fillId="5" borderId="6" xfId="4" applyFont="1" applyFill="1" applyBorder="1" applyAlignment="1" applyProtection="1">
      <alignment horizontal="left"/>
    </xf>
    <xf numFmtId="0" fontId="5" fillId="5" borderId="7" xfId="4" applyFont="1" applyFill="1" applyBorder="1" applyAlignment="1" applyProtection="1">
      <alignment horizontal="left"/>
    </xf>
    <xf numFmtId="0" fontId="3" fillId="0" borderId="1" xfId="4" quotePrefix="1" applyFont="1" applyFill="1" applyBorder="1" applyAlignment="1" applyProtection="1">
      <alignment horizontal="left" indent="2"/>
    </xf>
    <xf numFmtId="0" fontId="3" fillId="0" borderId="5" xfId="0" applyFont="1" applyFill="1" applyBorder="1" applyAlignment="1" applyProtection="1">
      <alignment horizontal="left" indent="2"/>
    </xf>
    <xf numFmtId="0" fontId="3" fillId="0" borderId="7" xfId="0" applyFont="1" applyFill="1" applyBorder="1" applyAlignment="1" applyProtection="1">
      <alignment horizontal="left" indent="2"/>
    </xf>
    <xf numFmtId="0" fontId="3" fillId="0" borderId="4" xfId="4" applyFont="1" applyFill="1" applyBorder="1" applyAlignment="1" applyProtection="1">
      <alignment horizontal="left" indent="2"/>
    </xf>
    <xf numFmtId="0" fontId="3" fillId="0" borderId="9" xfId="4" applyFont="1" applyFill="1" applyBorder="1" applyAlignment="1">
      <alignment horizontal="left" indent="2"/>
    </xf>
    <xf numFmtId="0" fontId="3" fillId="0" borderId="3" xfId="4" applyFont="1" applyFill="1" applyBorder="1" applyAlignment="1" applyProtection="1">
      <alignment horizontal="left" indent="2"/>
    </xf>
    <xf numFmtId="0" fontId="4" fillId="0" borderId="7" xfId="0" applyFont="1" applyFill="1" applyBorder="1" applyAlignment="1" applyProtection="1">
      <alignment horizontal="left" indent="2"/>
    </xf>
    <xf numFmtId="0" fontId="5" fillId="0" borderId="2" xfId="4" applyFont="1" applyFill="1" applyBorder="1" applyAlignment="1" applyProtection="1">
      <alignment horizontal="left" indent="1"/>
    </xf>
    <xf numFmtId="0" fontId="3" fillId="0" borderId="5" xfId="4" quotePrefix="1" applyFont="1" applyFill="1" applyBorder="1" applyAlignment="1" applyProtection="1">
      <alignment horizontal="left" indent="2"/>
    </xf>
    <xf numFmtId="0" fontId="3" fillId="0" borderId="7" xfId="4" quotePrefix="1" applyFont="1" applyFill="1" applyBorder="1" applyAlignment="1" applyProtection="1">
      <alignment horizontal="left" indent="2"/>
    </xf>
    <xf numFmtId="41" fontId="3" fillId="0" borderId="5" xfId="4" applyNumberFormat="1" applyFont="1" applyFill="1" applyBorder="1" applyAlignment="1" applyProtection="1">
      <alignment horizontal="left" indent="1"/>
    </xf>
    <xf numFmtId="41" fontId="3" fillId="0" borderId="7" xfId="4" applyNumberFormat="1" applyFont="1" applyFill="1" applyBorder="1" applyAlignment="1" applyProtection="1">
      <alignment horizontal="left" indent="1"/>
    </xf>
    <xf numFmtId="0" fontId="3" fillId="0" borderId="1" xfId="0" applyFont="1" applyFill="1" applyBorder="1" applyAlignment="1" applyProtection="1">
      <alignment horizontal="left" indent="2"/>
    </xf>
    <xf numFmtId="0" fontId="4" fillId="0" borderId="1" xfId="0" applyFont="1" applyFill="1" applyBorder="1" applyAlignment="1" applyProtection="1">
      <alignment horizontal="left" indent="2"/>
    </xf>
    <xf numFmtId="0" fontId="3" fillId="0" borderId="0" xfId="0" applyFont="1" applyFill="1" applyBorder="1" applyAlignment="1" applyProtection="1">
      <alignment horizontal="left" indent="2"/>
    </xf>
    <xf numFmtId="0" fontId="4" fillId="0" borderId="0" xfId="0" applyFont="1" applyFill="1" applyBorder="1" applyAlignment="1" applyProtection="1">
      <alignment horizontal="left" indent="2"/>
    </xf>
    <xf numFmtId="0" fontId="5" fillId="0" borderId="1" xfId="0" applyFont="1" applyFill="1" applyBorder="1" applyAlignment="1" applyProtection="1">
      <alignment horizontal="left" indent="1"/>
    </xf>
    <xf numFmtId="0" fontId="5" fillId="0" borderId="1" xfId="0" applyFont="1" applyBorder="1"/>
    <xf numFmtId="0" fontId="3" fillId="0" borderId="5" xfId="0" quotePrefix="1" applyFont="1" applyFill="1" applyBorder="1" applyAlignment="1" applyProtection="1">
      <alignment horizontal="left" indent="2"/>
    </xf>
    <xf numFmtId="0" fontId="4" fillId="0" borderId="7" xfId="0" quotePrefix="1" applyFont="1" applyFill="1" applyBorder="1" applyAlignment="1" applyProtection="1">
      <alignment horizontal="left" indent="2"/>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3" fillId="0" borderId="7" xfId="0" applyFont="1" applyFill="1" applyBorder="1" applyAlignment="1">
      <alignment horizontal="left" indent="2"/>
    </xf>
    <xf numFmtId="0" fontId="5" fillId="0" borderId="5" xfId="4" applyFont="1" applyFill="1" applyBorder="1"/>
    <xf numFmtId="0" fontId="5" fillId="0" borderId="7" xfId="4" applyFont="1" applyFill="1" applyBorder="1"/>
    <xf numFmtId="0" fontId="5" fillId="0" borderId="2" xfId="0" applyFont="1" applyFill="1" applyBorder="1" applyAlignment="1" applyProtection="1">
      <alignment horizontal="left" indent="1"/>
    </xf>
    <xf numFmtId="0" fontId="3" fillId="0" borderId="5" xfId="0" quotePrefix="1" applyFont="1" applyFill="1" applyBorder="1" applyAlignment="1" applyProtection="1">
      <alignment horizontal="left"/>
    </xf>
    <xf numFmtId="0" fontId="3" fillId="0" borderId="7" xfId="0" quotePrefix="1" applyFont="1" applyFill="1" applyBorder="1" applyAlignment="1" applyProtection="1">
      <alignment horizontal="left"/>
    </xf>
    <xf numFmtId="0" fontId="5" fillId="5" borderId="1" xfId="0" applyFont="1" applyFill="1" applyBorder="1" applyAlignment="1" applyProtection="1">
      <alignment horizontal="left"/>
    </xf>
    <xf numFmtId="0" fontId="3" fillId="0" borderId="1" xfId="0" quotePrefix="1" applyFont="1" applyFill="1" applyBorder="1" applyAlignment="1" applyProtection="1">
      <alignment horizontal="left" indent="2"/>
    </xf>
    <xf numFmtId="0" fontId="0" fillId="0" borderId="5" xfId="0" applyBorder="1" applyAlignment="1" applyProtection="1">
      <alignment horizontal="right"/>
    </xf>
    <xf numFmtId="0" fontId="0" fillId="0" borderId="6" xfId="0" applyBorder="1" applyAlignment="1" applyProtection="1">
      <alignment horizontal="right"/>
    </xf>
    <xf numFmtId="0" fontId="0" fillId="0" borderId="9" xfId="0" applyBorder="1" applyAlignment="1" applyProtection="1">
      <alignment horizontal="right"/>
    </xf>
    <xf numFmtId="0" fontId="0" fillId="0" borderId="7" xfId="0" applyBorder="1" applyAlignment="1" applyProtection="1">
      <alignment horizontal="right"/>
    </xf>
    <xf numFmtId="0" fontId="3" fillId="0" borderId="22" xfId="0" applyFont="1" applyBorder="1" applyAlignment="1" applyProtection="1">
      <alignment horizontal="center"/>
    </xf>
    <xf numFmtId="0" fontId="0" fillId="0" borderId="33" xfId="0" applyBorder="1" applyAlignment="1"/>
    <xf numFmtId="0" fontId="0" fillId="0" borderId="23" xfId="0" applyBorder="1" applyAlignment="1"/>
    <xf numFmtId="0" fontId="0" fillId="0" borderId="1" xfId="0" applyBorder="1" applyAlignment="1" applyProtection="1">
      <alignment horizontal="right"/>
    </xf>
    <xf numFmtId="0" fontId="3"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1" fillId="5" borderId="51" xfId="0" applyFont="1" applyFill="1" applyBorder="1" applyAlignment="1" applyProtection="1">
      <alignment horizontal="center"/>
    </xf>
    <xf numFmtId="0" fontId="11" fillId="5" borderId="52" xfId="0" applyFont="1" applyFill="1" applyBorder="1" applyAlignment="1" applyProtection="1">
      <alignment horizontal="center"/>
    </xf>
    <xf numFmtId="0" fontId="11" fillId="5" borderId="53" xfId="0" applyFont="1" applyFill="1" applyBorder="1" applyAlignment="1" applyProtection="1">
      <alignment horizontal="center"/>
    </xf>
    <xf numFmtId="0" fontId="11" fillId="5" borderId="41" xfId="0" applyFont="1" applyFill="1" applyBorder="1" applyAlignment="1" applyProtection="1">
      <alignment horizontal="center"/>
    </xf>
    <xf numFmtId="0" fontId="11" fillId="5" borderId="42" xfId="0" applyFont="1" applyFill="1" applyBorder="1" applyAlignment="1" applyProtection="1">
      <alignment horizontal="center"/>
    </xf>
    <xf numFmtId="0" fontId="11" fillId="5" borderId="43" xfId="0" applyFont="1" applyFill="1" applyBorder="1" applyAlignment="1" applyProtection="1">
      <alignment horizontal="center"/>
    </xf>
    <xf numFmtId="0" fontId="4" fillId="0" borderId="1" xfId="0" applyFont="1" applyBorder="1" applyAlignment="1" applyProtection="1">
      <alignment horizontal="left"/>
    </xf>
    <xf numFmtId="41" fontId="3" fillId="0" borderId="5" xfId="0" applyNumberFormat="1" applyFont="1" applyFill="1" applyBorder="1" applyAlignment="1" applyProtection="1">
      <alignment horizontal="left" indent="1"/>
    </xf>
    <xf numFmtId="41" fontId="3" fillId="0" borderId="7" xfId="0" applyNumberFormat="1" applyFont="1" applyFill="1" applyBorder="1" applyAlignment="1" applyProtection="1">
      <alignment horizontal="left" indent="1"/>
    </xf>
    <xf numFmtId="37" fontId="4" fillId="0" borderId="33" xfId="0" applyNumberFormat="1" applyFont="1" applyBorder="1" applyAlignment="1" applyProtection="1">
      <alignment horizontal="center"/>
    </xf>
    <xf numFmtId="37" fontId="4" fillId="0" borderId="23" xfId="0" applyNumberFormat="1" applyFont="1" applyBorder="1" applyAlignment="1" applyProtection="1">
      <alignment horizontal="center"/>
    </xf>
    <xf numFmtId="0" fontId="5" fillId="5" borderId="5" xfId="0" applyFont="1" applyFill="1" applyBorder="1" applyAlignment="1" applyProtection="1">
      <alignment horizontal="left"/>
    </xf>
    <xf numFmtId="0" fontId="5" fillId="5" borderId="6" xfId="0" applyFont="1" applyFill="1" applyBorder="1" applyAlignment="1" applyProtection="1">
      <alignment horizontal="left"/>
    </xf>
    <xf numFmtId="0" fontId="5" fillId="5" borderId="7" xfId="0" applyFont="1" applyFill="1" applyBorder="1" applyAlignment="1" applyProtection="1">
      <alignment horizontal="left"/>
    </xf>
    <xf numFmtId="0" fontId="4" fillId="0" borderId="5" xfId="0" applyFont="1" applyBorder="1" applyAlignment="1" applyProtection="1">
      <alignment horizontal="left"/>
    </xf>
    <xf numFmtId="0" fontId="4" fillId="0" borderId="6" xfId="0" applyFont="1" applyBorder="1" applyAlignment="1" applyProtection="1">
      <alignment horizontal="left"/>
    </xf>
    <xf numFmtId="0" fontId="4" fillId="0" borderId="7" xfId="0" applyFont="1" applyBorder="1" applyAlignment="1" applyProtection="1">
      <alignment horizontal="left"/>
    </xf>
    <xf numFmtId="41" fontId="0" fillId="0" borderId="7" xfId="0" applyNumberFormat="1" applyFill="1" applyBorder="1" applyAlignment="1" applyProtection="1">
      <alignment horizontal="left" indent="1"/>
    </xf>
    <xf numFmtId="43" fontId="0" fillId="0" borderId="5" xfId="0" applyNumberFormat="1" applyFill="1" applyBorder="1" applyAlignment="1" applyProtection="1">
      <alignment horizontal="left" indent="1"/>
    </xf>
    <xf numFmtId="0" fontId="0" fillId="0" borderId="6" xfId="0" applyFill="1" applyBorder="1" applyAlignment="1" applyProtection="1">
      <alignment horizontal="left" indent="1"/>
    </xf>
    <xf numFmtId="0" fontId="0" fillId="0" borderId="5" xfId="0" applyFill="1" applyBorder="1" applyAlignment="1" applyProtection="1">
      <alignment horizontal="right"/>
    </xf>
    <xf numFmtId="0" fontId="0" fillId="0" borderId="6" xfId="0" applyFill="1" applyBorder="1" applyAlignment="1" applyProtection="1">
      <alignment horizontal="right"/>
    </xf>
    <xf numFmtId="0" fontId="0" fillId="0" borderId="7" xfId="0" applyFill="1" applyBorder="1" applyAlignment="1" applyProtection="1">
      <alignment horizontal="right"/>
    </xf>
    <xf numFmtId="0" fontId="3" fillId="0" borderId="1" xfId="0" applyFont="1" applyFill="1" applyBorder="1" applyAlignment="1" applyProtection="1">
      <alignment horizontal="left" indent="1"/>
    </xf>
    <xf numFmtId="0" fontId="5" fillId="0" borderId="1" xfId="0" applyFont="1" applyFill="1" applyBorder="1" applyAlignment="1" applyProtection="1"/>
    <xf numFmtId="0" fontId="15" fillId="2" borderId="22" xfId="0" applyFont="1" applyFill="1" applyBorder="1" applyAlignment="1" applyProtection="1">
      <alignment vertical="top" wrapText="1"/>
      <protection locked="0"/>
    </xf>
    <xf numFmtId="0" fontId="15" fillId="2" borderId="33" xfId="0" applyFont="1" applyFill="1" applyBorder="1" applyAlignment="1" applyProtection="1">
      <alignment vertical="top"/>
      <protection locked="0"/>
    </xf>
    <xf numFmtId="0" fontId="15" fillId="2" borderId="23" xfId="0" applyFont="1" applyFill="1" applyBorder="1" applyAlignment="1" applyProtection="1">
      <alignment vertical="top"/>
      <protection locked="0"/>
    </xf>
    <xf numFmtId="0" fontId="15" fillId="2" borderId="20" xfId="0" applyFont="1" applyFill="1" applyBorder="1" applyAlignment="1" applyProtection="1">
      <alignment vertical="top"/>
      <protection locked="0"/>
    </xf>
    <xf numFmtId="0" fontId="15" fillId="2" borderId="0" xfId="0" applyFont="1" applyFill="1" applyBorder="1" applyAlignment="1" applyProtection="1">
      <alignment vertical="top"/>
      <protection locked="0"/>
    </xf>
    <xf numFmtId="0" fontId="15" fillId="2" borderId="21" xfId="0" applyFont="1" applyFill="1" applyBorder="1" applyAlignment="1" applyProtection="1">
      <alignment vertical="top"/>
      <protection locked="0"/>
    </xf>
    <xf numFmtId="0" fontId="15" fillId="2" borderId="4" xfId="0" applyFont="1" applyFill="1" applyBorder="1" applyAlignment="1" applyProtection="1">
      <alignment vertical="top"/>
      <protection locked="0"/>
    </xf>
    <xf numFmtId="0" fontId="15" fillId="2" borderId="19" xfId="0" applyFont="1" applyFill="1" applyBorder="1" applyAlignment="1" applyProtection="1">
      <alignment vertical="top"/>
      <protection locked="0"/>
    </xf>
    <xf numFmtId="0" fontId="15" fillId="2" borderId="9" xfId="0" applyFont="1" applyFill="1" applyBorder="1" applyAlignment="1" applyProtection="1">
      <alignment vertical="top"/>
      <protection locked="0"/>
    </xf>
    <xf numFmtId="0" fontId="0" fillId="0" borderId="7" xfId="0" applyFill="1" applyBorder="1" applyAlignment="1">
      <alignment horizontal="left" indent="2"/>
    </xf>
    <xf numFmtId="0" fontId="3" fillId="0" borderId="7" xfId="0" quotePrefix="1" applyFont="1" applyFill="1" applyBorder="1" applyAlignment="1" applyProtection="1">
      <alignment horizontal="left" indent="2"/>
    </xf>
    <xf numFmtId="0" fontId="3" fillId="2" borderId="33" xfId="0" applyFont="1" applyFill="1" applyBorder="1" applyAlignment="1" applyProtection="1">
      <alignment vertical="top"/>
      <protection locked="0"/>
    </xf>
    <xf numFmtId="0" fontId="3" fillId="2" borderId="23" xfId="0" applyFont="1" applyFill="1" applyBorder="1" applyAlignment="1" applyProtection="1">
      <alignment vertical="top"/>
      <protection locked="0"/>
    </xf>
    <xf numFmtId="0" fontId="3" fillId="2" borderId="20" xfId="0" applyFont="1" applyFill="1" applyBorder="1" applyAlignment="1" applyProtection="1">
      <alignment vertical="top"/>
      <protection locked="0"/>
    </xf>
    <xf numFmtId="0" fontId="3" fillId="2" borderId="0" xfId="0" applyFont="1" applyFill="1" applyBorder="1" applyAlignment="1" applyProtection="1">
      <alignment vertical="top"/>
      <protection locked="0"/>
    </xf>
    <xf numFmtId="0" fontId="3" fillId="2" borderId="21" xfId="0" applyFont="1" applyFill="1" applyBorder="1" applyAlignment="1" applyProtection="1">
      <alignment vertical="top"/>
      <protection locked="0"/>
    </xf>
    <xf numFmtId="0" fontId="3" fillId="2" borderId="4" xfId="0" applyFont="1" applyFill="1" applyBorder="1" applyAlignment="1" applyProtection="1">
      <alignment vertical="top"/>
      <protection locked="0"/>
    </xf>
    <xf numFmtId="0" fontId="3" fillId="2" borderId="19" xfId="0" applyFont="1" applyFill="1" applyBorder="1" applyAlignment="1" applyProtection="1">
      <alignment vertical="top"/>
      <protection locked="0"/>
    </xf>
    <xf numFmtId="0" fontId="3" fillId="2" borderId="9" xfId="0" applyFont="1" applyFill="1" applyBorder="1" applyAlignment="1" applyProtection="1">
      <alignment vertical="top"/>
      <protection locked="0"/>
    </xf>
    <xf numFmtId="37" fontId="3" fillId="0" borderId="1" xfId="0" applyNumberFormat="1" applyFont="1" applyFill="1" applyBorder="1" applyAlignment="1">
      <alignment horizontal="left"/>
    </xf>
    <xf numFmtId="0" fontId="11" fillId="5" borderId="54" xfId="0" applyFont="1" applyFill="1" applyBorder="1" applyAlignment="1">
      <alignment horizontal="center" wrapText="1"/>
    </xf>
    <xf numFmtId="0" fontId="11" fillId="5" borderId="47" xfId="0" applyFont="1" applyFill="1" applyBorder="1" applyAlignment="1">
      <alignment horizontal="center" wrapText="1"/>
    </xf>
    <xf numFmtId="0" fontId="11" fillId="5" borderId="55" xfId="0" applyFont="1" applyFill="1" applyBorder="1" applyAlignment="1">
      <alignment horizontal="center" wrapText="1"/>
    </xf>
    <xf numFmtId="0" fontId="11" fillId="12" borderId="57" xfId="0" applyFont="1" applyFill="1" applyBorder="1" applyAlignment="1">
      <alignment horizontal="center"/>
    </xf>
    <xf numFmtId="0" fontId="11" fillId="12" borderId="58" xfId="0" applyFont="1" applyFill="1" applyBorder="1" applyAlignment="1">
      <alignment horizontal="center"/>
    </xf>
    <xf numFmtId="0" fontId="3" fillId="0" borderId="1" xfId="0" applyFont="1" applyFill="1" applyBorder="1" applyAlignment="1">
      <alignment horizontal="left"/>
    </xf>
    <xf numFmtId="0" fontId="5" fillId="12" borderId="1" xfId="0" applyFont="1" applyFill="1" applyBorder="1" applyAlignment="1">
      <alignment horizontal="center" vertical="center"/>
    </xf>
    <xf numFmtId="43" fontId="16" fillId="0" borderId="14" xfId="0" applyNumberFormat="1" applyFont="1" applyFill="1" applyBorder="1" applyAlignment="1" applyProtection="1">
      <alignment horizontal="center"/>
    </xf>
    <xf numFmtId="0" fontId="11" fillId="0" borderId="0" xfId="0" applyFont="1" applyAlignment="1">
      <alignment horizontal="right"/>
    </xf>
    <xf numFmtId="166" fontId="3" fillId="10" borderId="5" xfId="2" applyNumberFormat="1" applyFill="1" applyBorder="1" applyAlignment="1" applyProtection="1">
      <alignment horizontal="center"/>
    </xf>
    <xf numFmtId="166" fontId="3" fillId="10" borderId="7" xfId="2" applyNumberFormat="1" applyFill="1" applyBorder="1" applyAlignment="1" applyProtection="1">
      <alignment horizontal="center"/>
    </xf>
    <xf numFmtId="0" fontId="5" fillId="5" borderId="15" xfId="0" applyFont="1" applyFill="1" applyBorder="1" applyAlignment="1">
      <alignment horizontal="left"/>
    </xf>
    <xf numFmtId="0" fontId="5" fillId="5" borderId="16" xfId="0" applyFont="1" applyFill="1" applyBorder="1" applyAlignment="1">
      <alignment horizontal="left"/>
    </xf>
    <xf numFmtId="0" fontId="5" fillId="5" borderId="17" xfId="0" applyFont="1" applyFill="1"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5" fillId="5" borderId="48" xfId="2" applyFont="1" applyFill="1" applyBorder="1" applyAlignment="1">
      <alignment horizontal="left"/>
    </xf>
    <xf numFmtId="44" fontId="5" fillId="5" borderId="63" xfId="2" applyFont="1" applyFill="1" applyBorder="1" applyAlignment="1">
      <alignment horizontal="left"/>
    </xf>
    <xf numFmtId="44" fontId="5"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3" fillId="0" borderId="5" xfId="0" applyNumberFormat="1" applyFont="1" applyBorder="1" applyAlignment="1">
      <alignment horizontal="left"/>
    </xf>
    <xf numFmtId="44" fontId="3" fillId="0" borderId="6" xfId="0" applyNumberFormat="1" applyFont="1" applyBorder="1" applyAlignment="1">
      <alignment horizontal="left"/>
    </xf>
    <xf numFmtId="44" fontId="3" fillId="0" borderId="7" xfId="0" applyNumberFormat="1" applyFont="1" applyBorder="1" applyAlignment="1">
      <alignment horizontal="left"/>
    </xf>
    <xf numFmtId="44" fontId="3" fillId="13" borderId="2" xfId="2" applyFont="1" applyFill="1" applyBorder="1" applyAlignment="1" applyProtection="1">
      <alignment horizontal="left"/>
      <protection locked="0"/>
    </xf>
    <xf numFmtId="44" fontId="3" fillId="13" borderId="1" xfId="2" applyFont="1" applyFill="1" applyBorder="1" applyAlignment="1" applyProtection="1">
      <alignment horizontal="left"/>
      <protection locked="0"/>
    </xf>
    <xf numFmtId="44" fontId="3" fillId="13" borderId="5" xfId="2" applyFont="1" applyFill="1" applyBorder="1" applyAlignment="1" applyProtection="1">
      <alignment horizontal="left"/>
      <protection locked="0"/>
    </xf>
    <xf numFmtId="44" fontId="3" fillId="13" borderId="6" xfId="2" applyFont="1" applyFill="1" applyBorder="1" applyAlignment="1" applyProtection="1">
      <alignment horizontal="left"/>
      <protection locked="0"/>
    </xf>
    <xf numFmtId="44" fontId="3" fillId="13" borderId="7" xfId="2" applyFont="1" applyFill="1" applyBorder="1" applyAlignment="1" applyProtection="1">
      <alignment horizontal="left"/>
      <protection locked="0"/>
    </xf>
    <xf numFmtId="0" fontId="11" fillId="5" borderId="47" xfId="0" applyFont="1" applyFill="1" applyBorder="1" applyAlignment="1">
      <alignment horizontal="center"/>
    </xf>
    <xf numFmtId="0" fontId="11" fillId="5" borderId="55" xfId="0" applyFont="1" applyFill="1" applyBorder="1" applyAlignment="1">
      <alignment horizontal="center"/>
    </xf>
    <xf numFmtId="0" fontId="11" fillId="5" borderId="56" xfId="0" applyFont="1" applyFill="1" applyBorder="1" applyAlignment="1">
      <alignment horizontal="center"/>
    </xf>
    <xf numFmtId="0" fontId="11" fillId="5" borderId="57" xfId="0" applyFont="1" applyFill="1" applyBorder="1" applyAlignment="1">
      <alignment horizontal="center"/>
    </xf>
    <xf numFmtId="0" fontId="11" fillId="5" borderId="58" xfId="0" applyFont="1" applyFill="1" applyBorder="1" applyAlignment="1">
      <alignment horizontal="center"/>
    </xf>
    <xf numFmtId="41" fontId="16" fillId="0" borderId="14" xfId="0" applyNumberFormat="1" applyFont="1" applyFill="1" applyBorder="1" applyAlignment="1" applyProtection="1">
      <alignment horizontal="left" indent="2"/>
    </xf>
    <xf numFmtId="43" fontId="3" fillId="0" borderId="5" xfId="1" applyFont="1" applyFill="1" applyBorder="1" applyAlignment="1" applyProtection="1">
      <alignment horizontal="left"/>
    </xf>
    <xf numFmtId="43" fontId="3" fillId="0" borderId="6" xfId="1" applyFont="1" applyFill="1" applyBorder="1" applyAlignment="1" applyProtection="1">
      <alignment horizontal="left"/>
    </xf>
    <xf numFmtId="43" fontId="3" fillId="0" borderId="7" xfId="1" applyFont="1" applyFill="1" applyBorder="1" applyAlignment="1" applyProtection="1">
      <alignment horizontal="left"/>
    </xf>
    <xf numFmtId="43" fontId="3" fillId="0" borderId="30" xfId="1" applyFont="1" applyBorder="1" applyAlignment="1" applyProtection="1">
      <alignment horizontal="left"/>
    </xf>
    <xf numFmtId="43" fontId="3" fillId="0" borderId="31" xfId="1" applyFont="1" applyBorder="1" applyAlignment="1" applyProtection="1">
      <alignment horizontal="left"/>
    </xf>
    <xf numFmtId="43" fontId="3" fillId="0" borderId="34" xfId="1" applyFont="1" applyBorder="1" applyAlignment="1" applyProtection="1">
      <alignment horizontal="left"/>
    </xf>
    <xf numFmtId="43" fontId="3" fillId="0" borderId="5" xfId="1" applyBorder="1" applyAlignment="1" applyProtection="1">
      <alignment horizontal="left"/>
    </xf>
    <xf numFmtId="43" fontId="3" fillId="0" borderId="6" xfId="1" applyBorder="1" applyAlignment="1" applyProtection="1">
      <alignment horizontal="left"/>
    </xf>
    <xf numFmtId="43" fontId="3" fillId="0" borderId="7" xfId="1" applyBorder="1" applyAlignment="1" applyProtection="1">
      <alignment horizontal="left"/>
    </xf>
    <xf numFmtId="0" fontId="11" fillId="5" borderId="54" xfId="0" applyFont="1" applyFill="1" applyBorder="1" applyAlignment="1" applyProtection="1">
      <alignment horizontal="center"/>
    </xf>
    <xf numFmtId="0" fontId="11" fillId="5" borderId="47" xfId="0" applyFont="1" applyFill="1" applyBorder="1" applyAlignment="1" applyProtection="1">
      <alignment horizontal="center"/>
    </xf>
    <xf numFmtId="0" fontId="11" fillId="5" borderId="55" xfId="0" applyFont="1" applyFill="1" applyBorder="1" applyAlignment="1" applyProtection="1">
      <alignment horizontal="center"/>
    </xf>
    <xf numFmtId="0" fontId="11" fillId="5" borderId="56" xfId="0" applyFont="1" applyFill="1" applyBorder="1" applyAlignment="1" applyProtection="1">
      <alignment horizontal="center"/>
    </xf>
    <xf numFmtId="0" fontId="11" fillId="5" borderId="57" xfId="0" applyFont="1" applyFill="1" applyBorder="1" applyAlignment="1" applyProtection="1">
      <alignment horizontal="center"/>
    </xf>
    <xf numFmtId="0" fontId="11" fillId="5" borderId="58" xfId="0" applyFont="1" applyFill="1" applyBorder="1" applyAlignment="1" applyProtection="1">
      <alignment horizontal="center"/>
    </xf>
    <xf numFmtId="0" fontId="3" fillId="0" borderId="4" xfId="0" applyFont="1" applyFill="1" applyBorder="1" applyAlignment="1" applyProtection="1">
      <alignment wrapText="1"/>
    </xf>
    <xf numFmtId="0" fontId="0" fillId="0" borderId="9" xfId="0" applyFill="1" applyBorder="1" applyAlignment="1">
      <alignment wrapText="1"/>
    </xf>
    <xf numFmtId="0" fontId="11" fillId="0" borderId="0" xfId="0" applyFont="1" applyAlignment="1" applyProtection="1">
      <alignment horizontal="right"/>
    </xf>
    <xf numFmtId="43" fontId="7" fillId="0" borderId="14" xfId="0" applyNumberFormat="1" applyFont="1" applyFill="1" applyBorder="1" applyAlignment="1" applyProtection="1">
      <alignment horizontal="left" indent="3"/>
    </xf>
    <xf numFmtId="0" fontId="3" fillId="0" borderId="5" xfId="0" applyFont="1" applyBorder="1" applyAlignment="1" applyProtection="1">
      <alignment horizontal="left"/>
    </xf>
    <xf numFmtId="0" fontId="3" fillId="0" borderId="6" xfId="0" applyFont="1" applyBorder="1" applyAlignment="1" applyProtection="1">
      <alignment horizontal="left"/>
    </xf>
    <xf numFmtId="0" fontId="3" fillId="0" borderId="7" xfId="0" applyFont="1" applyBorder="1" applyAlignment="1" applyProtection="1">
      <alignment horizontal="left"/>
    </xf>
    <xf numFmtId="43" fontId="3" fillId="0" borderId="5" xfId="1" applyFont="1" applyBorder="1" applyAlignment="1" applyProtection="1">
      <alignment horizontal="left"/>
    </xf>
    <xf numFmtId="43" fontId="3" fillId="0" borderId="6" xfId="1" applyFont="1" applyBorder="1" applyAlignment="1" applyProtection="1">
      <alignment horizontal="left"/>
    </xf>
    <xf numFmtId="43" fontId="3" fillId="0" borderId="7" xfId="1" applyFont="1" applyBorder="1" applyAlignment="1" applyProtection="1">
      <alignment horizontal="left"/>
    </xf>
    <xf numFmtId="0" fontId="5" fillId="12" borderId="3" xfId="0" applyFont="1" applyFill="1" applyBorder="1" applyAlignment="1">
      <alignment horizontal="center" wrapText="1"/>
    </xf>
    <xf numFmtId="0" fontId="5" fillId="12" borderId="2" xfId="0" applyFont="1" applyFill="1" applyBorder="1" applyAlignment="1">
      <alignment horizontal="center" wrapText="1"/>
    </xf>
    <xf numFmtId="0" fontId="5" fillId="12" borderId="5" xfId="0" applyFont="1" applyFill="1" applyBorder="1" applyAlignment="1" applyProtection="1">
      <alignment horizontal="left"/>
    </xf>
    <xf numFmtId="0" fontId="5" fillId="12" borderId="6" xfId="0" applyFont="1" applyFill="1" applyBorder="1" applyAlignment="1" applyProtection="1">
      <alignment horizontal="left"/>
    </xf>
    <xf numFmtId="0" fontId="5" fillId="12" borderId="7" xfId="0" applyFont="1" applyFill="1" applyBorder="1" applyAlignment="1" applyProtection="1">
      <alignment horizontal="left"/>
    </xf>
    <xf numFmtId="0" fontId="3" fillId="0" borderId="5" xfId="0" applyFont="1" applyFill="1" applyBorder="1" applyAlignment="1" applyProtection="1">
      <alignment horizontal="left"/>
    </xf>
    <xf numFmtId="0" fontId="3" fillId="0" borderId="7" xfId="0" applyFont="1" applyFill="1" applyBorder="1" applyAlignment="1" applyProtection="1">
      <alignment horizontal="left"/>
    </xf>
    <xf numFmtId="0" fontId="5" fillId="12" borderId="1" xfId="0" applyFont="1" applyFill="1" applyBorder="1" applyAlignment="1" applyProtection="1">
      <alignment horizontal="left"/>
    </xf>
    <xf numFmtId="0" fontId="5" fillId="0" borderId="5" xfId="0" applyFont="1" applyFill="1" applyBorder="1" applyAlignment="1" applyProtection="1"/>
    <xf numFmtId="0" fontId="5" fillId="0" borderId="7" xfId="0" applyFont="1" applyFill="1" applyBorder="1" applyAlignment="1" applyProtection="1"/>
    <xf numFmtId="0" fontId="14" fillId="0" borderId="6" xfId="0" applyFont="1" applyFill="1" applyBorder="1" applyAlignment="1" applyProtection="1">
      <alignment horizontal="center"/>
    </xf>
    <xf numFmtId="0" fontId="4" fillId="0" borderId="5" xfId="0" applyFont="1" applyFill="1" applyBorder="1" applyAlignment="1" applyProtection="1">
      <alignment horizontal="left" indent="2"/>
    </xf>
    <xf numFmtId="0" fontId="5" fillId="0" borderId="5" xfId="0" applyFont="1" applyFill="1" applyBorder="1" applyAlignment="1" applyProtection="1">
      <alignment horizontal="left"/>
    </xf>
    <xf numFmtId="0" fontId="5" fillId="0" borderId="7" xfId="0" applyFont="1" applyFill="1" applyBorder="1" applyAlignment="1" applyProtection="1">
      <alignment horizontal="left"/>
    </xf>
    <xf numFmtId="0" fontId="4" fillId="0" borderId="5" xfId="0" applyFont="1" applyBorder="1" applyAlignment="1" applyProtection="1">
      <alignment horizontal="left" vertical="top" wrapText="1"/>
    </xf>
    <xf numFmtId="0" fontId="4" fillId="0" borderId="6" xfId="0" applyFont="1" applyBorder="1" applyAlignment="1" applyProtection="1">
      <alignment horizontal="left" vertical="top" wrapText="1"/>
    </xf>
    <xf numFmtId="0" fontId="4" fillId="0" borderId="7" xfId="0" applyFont="1" applyBorder="1" applyAlignment="1" applyProtection="1">
      <alignment horizontal="left" vertical="top" wrapText="1"/>
    </xf>
    <xf numFmtId="0" fontId="3" fillId="0" borderId="5" xfId="0" applyFont="1" applyBorder="1" applyAlignment="1" applyProtection="1">
      <alignment horizontal="left" indent="2"/>
    </xf>
    <xf numFmtId="0" fontId="4" fillId="0" borderId="7" xfId="0" applyFont="1" applyBorder="1" applyAlignment="1" applyProtection="1">
      <alignment horizontal="left" indent="2"/>
    </xf>
    <xf numFmtId="0" fontId="3" fillId="0" borderId="5" xfId="0" applyFont="1" applyBorder="1" applyAlignment="1">
      <alignment horizontal="left" indent="2"/>
    </xf>
    <xf numFmtId="0" fontId="3" fillId="0" borderId="7" xfId="0" applyFont="1" applyBorder="1" applyAlignment="1">
      <alignment horizontal="left" indent="2"/>
    </xf>
    <xf numFmtId="0" fontId="4" fillId="0" borderId="6" xfId="0" applyFont="1" applyFill="1" applyBorder="1" applyAlignment="1" applyProtection="1">
      <alignment horizontal="left" indent="2"/>
    </xf>
    <xf numFmtId="0" fontId="4" fillId="2" borderId="22" xfId="0" applyFont="1" applyFill="1" applyBorder="1" applyAlignment="1" applyProtection="1">
      <alignment vertical="top" wrapText="1"/>
      <protection locked="0"/>
    </xf>
    <xf numFmtId="0" fontId="4" fillId="2" borderId="33" xfId="0" applyFont="1" applyFill="1" applyBorder="1" applyAlignment="1" applyProtection="1">
      <alignment vertical="top" wrapText="1"/>
      <protection locked="0"/>
    </xf>
    <xf numFmtId="0" fontId="4" fillId="2" borderId="23" xfId="0" applyFont="1" applyFill="1" applyBorder="1" applyAlignment="1" applyProtection="1">
      <alignment vertical="top" wrapText="1"/>
      <protection locked="0"/>
    </xf>
    <xf numFmtId="0" fontId="4" fillId="2" borderId="20" xfId="0" applyFont="1" applyFill="1" applyBorder="1" applyAlignment="1" applyProtection="1">
      <alignment vertical="top" wrapText="1"/>
      <protection locked="0"/>
    </xf>
    <xf numFmtId="0" fontId="4" fillId="2" borderId="0" xfId="0" applyFont="1" applyFill="1" applyBorder="1" applyAlignment="1" applyProtection="1">
      <alignment vertical="top" wrapText="1"/>
      <protection locked="0"/>
    </xf>
    <xf numFmtId="0" fontId="4" fillId="2" borderId="21" xfId="0" applyFont="1" applyFill="1" applyBorder="1" applyAlignment="1" applyProtection="1">
      <alignment vertical="top" wrapText="1"/>
      <protection locked="0"/>
    </xf>
    <xf numFmtId="0" fontId="4" fillId="2" borderId="4" xfId="0" applyFont="1" applyFill="1" applyBorder="1" applyAlignment="1" applyProtection="1">
      <alignment vertical="top" wrapText="1"/>
      <protection locked="0"/>
    </xf>
    <xf numFmtId="0" fontId="4" fillId="2" borderId="19" xfId="0" applyFont="1" applyFill="1" applyBorder="1" applyAlignment="1" applyProtection="1">
      <alignment vertical="top" wrapText="1"/>
      <protection locked="0"/>
    </xf>
    <xf numFmtId="0" fontId="4" fillId="2" borderId="9" xfId="0" applyFont="1" applyFill="1" applyBorder="1" applyAlignment="1" applyProtection="1">
      <alignment vertical="top" wrapText="1"/>
      <protection locked="0"/>
    </xf>
    <xf numFmtId="0" fontId="4" fillId="2" borderId="5" xfId="0" applyFont="1" applyFill="1" applyBorder="1" applyAlignment="1" applyProtection="1">
      <alignment horizontal="left" indent="2"/>
      <protection locked="0"/>
    </xf>
    <xf numFmtId="0" fontId="4" fillId="2" borderId="7" xfId="0" applyFont="1" applyFill="1" applyBorder="1" applyAlignment="1" applyProtection="1">
      <alignment horizontal="left" indent="2"/>
      <protection locked="0"/>
    </xf>
    <xf numFmtId="0" fontId="0" fillId="0" borderId="1" xfId="0" applyFill="1" applyBorder="1" applyAlignment="1"/>
    <xf numFmtId="0" fontId="4" fillId="0" borderId="19" xfId="0" applyFont="1" applyFill="1" applyBorder="1" applyAlignment="1" applyProtection="1">
      <alignment horizontal="left" indent="2"/>
    </xf>
    <xf numFmtId="0" fontId="5" fillId="0" borderId="1" xfId="0" applyFont="1" applyFill="1" applyBorder="1" applyAlignment="1" applyProtection="1">
      <alignment horizontal="left"/>
    </xf>
    <xf numFmtId="0" fontId="3" fillId="0" borderId="5" xfId="0" applyFont="1" applyFill="1" applyBorder="1" applyAlignment="1" applyProtection="1">
      <alignment horizontal="left" indent="1"/>
    </xf>
    <xf numFmtId="0" fontId="0" fillId="0" borderId="7" xfId="0" applyFill="1" applyBorder="1" applyAlignment="1" applyProtection="1">
      <alignment horizontal="left" indent="1"/>
    </xf>
    <xf numFmtId="0" fontId="3" fillId="0" borderId="5" xfId="0" applyFont="1" applyFill="1" applyBorder="1" applyAlignment="1" applyProtection="1">
      <alignment horizontal="left" indent="2"/>
      <protection locked="0"/>
    </xf>
    <xf numFmtId="0" fontId="4" fillId="0" borderId="7" xfId="0" applyFont="1" applyFill="1" applyBorder="1" applyAlignment="1" applyProtection="1">
      <alignment horizontal="left" indent="2"/>
      <protection locked="0"/>
    </xf>
    <xf numFmtId="0" fontId="4" fillId="0" borderId="5" xfId="0" quotePrefix="1" applyFont="1" applyFill="1" applyBorder="1" applyAlignment="1" applyProtection="1">
      <alignment horizontal="left" indent="2"/>
    </xf>
    <xf numFmtId="0" fontId="12" fillId="5" borderId="51" xfId="0" applyFont="1" applyFill="1" applyBorder="1" applyAlignment="1" applyProtection="1">
      <alignment horizontal="center"/>
    </xf>
    <xf numFmtId="0" fontId="12" fillId="5" borderId="52" xfId="0" applyFont="1" applyFill="1" applyBorder="1" applyAlignment="1" applyProtection="1">
      <alignment horizontal="center"/>
    </xf>
    <xf numFmtId="0" fontId="12" fillId="5" borderId="53" xfId="0" applyFont="1" applyFill="1" applyBorder="1" applyAlignment="1" applyProtection="1">
      <alignment horizontal="center"/>
    </xf>
    <xf numFmtId="0" fontId="12" fillId="5" borderId="41" xfId="0" applyFont="1" applyFill="1" applyBorder="1" applyAlignment="1" applyProtection="1">
      <alignment horizontal="center"/>
    </xf>
    <xf numFmtId="0" fontId="12" fillId="5" borderId="42" xfId="0" applyFont="1" applyFill="1" applyBorder="1" applyAlignment="1" applyProtection="1">
      <alignment horizontal="center"/>
    </xf>
    <xf numFmtId="0" fontId="12" fillId="5" borderId="43" xfId="0" applyFont="1" applyFill="1" applyBorder="1" applyAlignment="1" applyProtection="1">
      <alignment horizontal="center"/>
    </xf>
    <xf numFmtId="37" fontId="9" fillId="0" borderId="3" xfId="0" applyNumberFormat="1" applyFont="1" applyBorder="1" applyAlignment="1" applyProtection="1">
      <alignment horizontal="center" wrapText="1"/>
    </xf>
    <xf numFmtId="37" fontId="9" fillId="0" borderId="2" xfId="0" applyNumberFormat="1" applyFont="1" applyBorder="1" applyAlignment="1" applyProtection="1">
      <alignment horizontal="center" wrapText="1"/>
    </xf>
    <xf numFmtId="0" fontId="9" fillId="0" borderId="3" xfId="0" applyFont="1" applyBorder="1" applyAlignment="1" applyProtection="1">
      <alignment horizontal="right"/>
    </xf>
    <xf numFmtId="0" fontId="10" fillId="0" borderId="6" xfId="0" applyFont="1" applyFill="1" applyBorder="1" applyAlignment="1" applyProtection="1">
      <alignment horizontal="right" indent="1"/>
    </xf>
    <xf numFmtId="0" fontId="10" fillId="0" borderId="7" xfId="0" applyFont="1" applyFill="1" applyBorder="1" applyAlignment="1" applyProtection="1">
      <alignment horizontal="right" indent="1"/>
    </xf>
    <xf numFmtId="0" fontId="9" fillId="0" borderId="1" xfId="0" applyFont="1" applyBorder="1" applyAlignment="1" applyProtection="1">
      <alignment horizontal="right"/>
    </xf>
    <xf numFmtId="0" fontId="9" fillId="0" borderId="2" xfId="0" applyFont="1" applyBorder="1" applyAlignment="1" applyProtection="1">
      <alignment horizontal="left"/>
    </xf>
    <xf numFmtId="0" fontId="4" fillId="0" borderId="5" xfId="0" applyFont="1" applyBorder="1" applyAlignment="1" applyProtection="1">
      <alignment horizontal="left" indent="2"/>
    </xf>
    <xf numFmtId="0" fontId="5" fillId="0" borderId="5" xfId="0" applyFont="1" applyFill="1" applyBorder="1" applyAlignment="1" applyProtection="1">
      <alignment horizontal="left" indent="1"/>
      <protection hidden="1"/>
    </xf>
    <xf numFmtId="0" fontId="5" fillId="0" borderId="7" xfId="0" applyFont="1" applyFill="1" applyBorder="1" applyAlignment="1" applyProtection="1">
      <alignment horizontal="left" indent="1"/>
      <protection hidden="1"/>
    </xf>
    <xf numFmtId="0" fontId="5" fillId="5" borderId="5" xfId="0" applyFont="1" applyFill="1" applyBorder="1" applyAlignment="1" applyProtection="1"/>
    <xf numFmtId="0" fontId="5" fillId="5" borderId="6" xfId="0" applyFont="1" applyFill="1" applyBorder="1" applyAlignment="1" applyProtection="1"/>
    <xf numFmtId="0" fontId="3" fillId="0" borderId="5" xfId="0" applyFont="1" applyFill="1" applyBorder="1" applyAlignment="1" applyProtection="1">
      <alignment horizontal="left" indent="2"/>
      <protection hidden="1"/>
    </xf>
    <xf numFmtId="0" fontId="3" fillId="0" borderId="7" xfId="0" applyFont="1" applyFill="1" applyBorder="1" applyAlignment="1" applyProtection="1">
      <alignment horizontal="left" indent="2"/>
      <protection hidden="1"/>
    </xf>
    <xf numFmtId="0" fontId="5" fillId="0" borderId="5" xfId="0" applyFont="1" applyFill="1" applyBorder="1" applyAlignment="1" applyProtection="1">
      <alignment horizontal="left" indent="2"/>
    </xf>
    <xf numFmtId="0" fontId="5" fillId="0" borderId="7" xfId="0" applyFont="1" applyFill="1" applyBorder="1" applyAlignment="1" applyProtection="1">
      <alignment horizontal="left" indent="2"/>
    </xf>
    <xf numFmtId="0" fontId="3" fillId="0" borderId="5" xfId="0" applyFont="1" applyFill="1" applyBorder="1" applyAlignment="1" applyProtection="1"/>
    <xf numFmtId="0" fontId="3" fillId="0" borderId="7" xfId="0" applyFont="1" applyFill="1" applyBorder="1" applyAlignment="1" applyProtection="1"/>
    <xf numFmtId="0" fontId="38" fillId="0" borderId="5" xfId="7" applyFont="1" applyBorder="1" applyAlignment="1">
      <alignment horizontal="left"/>
    </xf>
    <xf numFmtId="0" fontId="38" fillId="0" borderId="6" xfId="7" applyFont="1" applyBorder="1" applyAlignment="1">
      <alignment horizontal="left"/>
    </xf>
    <xf numFmtId="0" fontId="38" fillId="0" borderId="7" xfId="7" applyFont="1" applyBorder="1" applyAlignment="1">
      <alignment horizontal="left"/>
    </xf>
    <xf numFmtId="0" fontId="5" fillId="5" borderId="5" xfId="7" applyFont="1" applyFill="1" applyBorder="1" applyAlignment="1">
      <alignment horizontal="left"/>
    </xf>
    <xf numFmtId="0" fontId="5" fillId="5" borderId="6" xfId="7" applyFont="1" applyFill="1" applyBorder="1" applyAlignment="1">
      <alignment horizontal="left"/>
    </xf>
    <xf numFmtId="0" fontId="5" fillId="5" borderId="7" xfId="7" applyFont="1" applyFill="1" applyBorder="1" applyAlignment="1">
      <alignment horizontal="left"/>
    </xf>
    <xf numFmtId="0" fontId="3" fillId="0" borderId="5" xfId="7" applyFont="1" applyBorder="1" applyAlignment="1">
      <alignment horizontal="left" vertical="top" wrapText="1"/>
    </xf>
    <xf numFmtId="0" fontId="3" fillId="0" borderId="6" xfId="7" applyFont="1" applyBorder="1" applyAlignment="1">
      <alignment horizontal="left" vertical="top" wrapText="1"/>
    </xf>
    <xf numFmtId="0" fontId="3" fillId="0" borderId="7" xfId="7" applyFont="1" applyBorder="1" applyAlignment="1">
      <alignment horizontal="left" vertical="top" wrapText="1"/>
    </xf>
    <xf numFmtId="0" fontId="3" fillId="2" borderId="22" xfId="7" applyFont="1" applyFill="1" applyBorder="1" applyAlignment="1" applyProtection="1">
      <alignment vertical="top" wrapText="1"/>
      <protection locked="0"/>
    </xf>
    <xf numFmtId="0" fontId="3" fillId="2" borderId="33" xfId="7" applyFont="1" applyFill="1" applyBorder="1" applyAlignment="1" applyProtection="1">
      <alignment vertical="top" wrapText="1"/>
      <protection locked="0"/>
    </xf>
    <xf numFmtId="0" fontId="3" fillId="2" borderId="23" xfId="7" applyFont="1" applyFill="1" applyBorder="1" applyAlignment="1" applyProtection="1">
      <alignment vertical="top" wrapText="1"/>
      <protection locked="0"/>
    </xf>
    <xf numFmtId="0" fontId="3" fillId="2" borderId="20" xfId="7" applyFont="1" applyFill="1" applyBorder="1" applyAlignment="1" applyProtection="1">
      <alignment vertical="top" wrapText="1"/>
      <protection locked="0"/>
    </xf>
    <xf numFmtId="0" fontId="3" fillId="2" borderId="0" xfId="7" applyFont="1" applyFill="1" applyAlignment="1" applyProtection="1">
      <alignment vertical="top" wrapText="1"/>
      <protection locked="0"/>
    </xf>
    <xf numFmtId="0" fontId="3" fillId="2" borderId="21" xfId="7" applyFont="1" applyFill="1" applyBorder="1" applyAlignment="1" applyProtection="1">
      <alignment vertical="top" wrapText="1"/>
      <protection locked="0"/>
    </xf>
    <xf numFmtId="0" fontId="3" fillId="2" borderId="4" xfId="7" applyFont="1" applyFill="1" applyBorder="1" applyAlignment="1" applyProtection="1">
      <alignment vertical="top" wrapText="1"/>
      <protection locked="0"/>
    </xf>
    <xf numFmtId="0" fontId="3" fillId="2" borderId="19" xfId="7" applyFont="1" applyFill="1" applyBorder="1" applyAlignment="1" applyProtection="1">
      <alignment vertical="top" wrapText="1"/>
      <protection locked="0"/>
    </xf>
    <xf numFmtId="0" fontId="3" fillId="2" borderId="9" xfId="7" applyFont="1" applyFill="1" applyBorder="1" applyAlignment="1" applyProtection="1">
      <alignment vertical="top" wrapText="1"/>
      <protection locked="0"/>
    </xf>
    <xf numFmtId="0" fontId="38" fillId="0" borderId="5" xfId="7" applyFont="1" applyBorder="1" applyAlignment="1">
      <alignment horizontal="left" indent="2"/>
    </xf>
    <xf numFmtId="0" fontId="38" fillId="0" borderId="6" xfId="7" applyFont="1" applyBorder="1" applyAlignment="1">
      <alignment horizontal="left" indent="2"/>
    </xf>
    <xf numFmtId="0" fontId="38" fillId="0" borderId="7" xfId="7" applyFont="1" applyBorder="1" applyAlignment="1">
      <alignment horizontal="left" indent="2"/>
    </xf>
    <xf numFmtId="164" fontId="7" fillId="2" borderId="5" xfId="7" applyNumberFormat="1" applyFont="1" applyFill="1" applyBorder="1" applyAlignment="1" applyProtection="1">
      <alignment horizontal="left"/>
      <protection locked="0"/>
    </xf>
    <xf numFmtId="164" fontId="7" fillId="2" borderId="6" xfId="7" applyNumberFormat="1" applyFont="1" applyFill="1" applyBorder="1" applyAlignment="1" applyProtection="1">
      <alignment horizontal="left"/>
      <protection locked="0"/>
    </xf>
    <xf numFmtId="164" fontId="7" fillId="2" borderId="7" xfId="7" applyNumberFormat="1" applyFont="1" applyFill="1" applyBorder="1" applyAlignment="1" applyProtection="1">
      <alignment horizontal="left"/>
      <protection locked="0"/>
    </xf>
    <xf numFmtId="0" fontId="12" fillId="5" borderId="88" xfId="7" applyFont="1" applyFill="1" applyBorder="1" applyAlignment="1">
      <alignment horizontal="center"/>
    </xf>
    <xf numFmtId="0" fontId="12" fillId="5" borderId="19" xfId="7" applyFont="1" applyFill="1" applyBorder="1" applyAlignment="1">
      <alignment horizontal="center"/>
    </xf>
    <xf numFmtId="0" fontId="12" fillId="5" borderId="9" xfId="7" applyFont="1" applyFill="1" applyBorder="1" applyAlignment="1">
      <alignment horizontal="center"/>
    </xf>
    <xf numFmtId="0" fontId="12" fillId="12" borderId="5" xfId="7" applyFont="1" applyFill="1" applyBorder="1" applyAlignment="1">
      <alignment horizontal="center"/>
    </xf>
    <xf numFmtId="0" fontId="12" fillId="12" borderId="6" xfId="7" applyFont="1" applyFill="1" applyBorder="1" applyAlignment="1">
      <alignment horizontal="center"/>
    </xf>
    <xf numFmtId="0" fontId="12" fillId="12" borderId="7" xfId="7" applyFont="1" applyFill="1" applyBorder="1" applyAlignment="1">
      <alignment horizontal="center"/>
    </xf>
    <xf numFmtId="0" fontId="9" fillId="0" borderId="5" xfId="7" applyFont="1" applyBorder="1" applyAlignment="1">
      <alignment horizontal="left"/>
    </xf>
    <xf numFmtId="0" fontId="9" fillId="0" borderId="7" xfId="7" applyFont="1" applyBorder="1" applyAlignment="1">
      <alignment horizontal="left"/>
    </xf>
    <xf numFmtId="37" fontId="9" fillId="0" borderId="8" xfId="7" applyNumberFormat="1" applyFont="1" applyBorder="1" applyAlignment="1">
      <alignment horizontal="center" wrapText="1"/>
    </xf>
    <xf numFmtId="37" fontId="9" fillId="0" borderId="2" xfId="7" applyNumberFormat="1" applyFont="1" applyBorder="1" applyAlignment="1">
      <alignment horizontal="center" wrapText="1"/>
    </xf>
    <xf numFmtId="41" fontId="9" fillId="0" borderId="5" xfId="7" applyNumberFormat="1" applyFont="1" applyFill="1" applyBorder="1" applyAlignment="1" applyProtection="1">
      <alignment horizontal="left"/>
    </xf>
    <xf numFmtId="41" fontId="9" fillId="0" borderId="6" xfId="7" applyNumberFormat="1" applyFont="1" applyFill="1" applyBorder="1" applyAlignment="1" applyProtection="1">
      <alignment horizontal="left"/>
    </xf>
    <xf numFmtId="41" fontId="9" fillId="0" borderId="7" xfId="7" applyNumberFormat="1" applyFont="1" applyFill="1" applyBorder="1" applyAlignment="1" applyProtection="1">
      <alignment horizontal="left"/>
    </xf>
    <xf numFmtId="0" fontId="12" fillId="0" borderId="5" xfId="7" applyFont="1" applyBorder="1" applyAlignment="1">
      <alignment horizontal="left" indent="2"/>
    </xf>
    <xf numFmtId="0" fontId="12" fillId="0" borderId="6" xfId="7" applyFont="1" applyBorder="1" applyAlignment="1">
      <alignment horizontal="left" indent="2"/>
    </xf>
    <xf numFmtId="0" fontId="12" fillId="0" borderId="7" xfId="7" applyFont="1" applyBorder="1" applyAlignment="1">
      <alignment horizontal="left" indent="2"/>
    </xf>
    <xf numFmtId="37" fontId="9" fillId="0" borderId="3" xfId="7" applyNumberFormat="1" applyFont="1" applyBorder="1" applyAlignment="1">
      <alignment horizontal="center" wrapText="1"/>
    </xf>
    <xf numFmtId="0" fontId="12" fillId="5" borderId="51" xfId="0" applyFont="1" applyFill="1" applyBorder="1" applyAlignment="1">
      <alignment horizontal="center"/>
    </xf>
    <xf numFmtId="0" fontId="12" fillId="5" borderId="52" xfId="0" applyFont="1" applyFill="1" applyBorder="1" applyAlignment="1">
      <alignment horizontal="center"/>
    </xf>
    <xf numFmtId="0" fontId="12" fillId="5" borderId="71" xfId="0" applyFont="1" applyFill="1" applyBorder="1" applyAlignment="1">
      <alignment horizontal="center"/>
    </xf>
    <xf numFmtId="0" fontId="12" fillId="5" borderId="41" xfId="0" applyFont="1" applyFill="1" applyBorder="1" applyAlignment="1">
      <alignment horizontal="center"/>
    </xf>
    <xf numFmtId="0" fontId="12" fillId="5" borderId="42" xfId="0" applyFont="1" applyFill="1" applyBorder="1" applyAlignment="1">
      <alignment horizontal="center"/>
    </xf>
    <xf numFmtId="0" fontId="12" fillId="5" borderId="73" xfId="0" applyFont="1" applyFill="1" applyBorder="1" applyAlignment="1">
      <alignment horizontal="center"/>
    </xf>
    <xf numFmtId="0" fontId="3" fillId="2" borderId="20"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2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2" borderId="19"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9" fillId="0" borderId="2" xfId="0" applyFont="1" applyBorder="1" applyAlignment="1">
      <alignment horizontal="left"/>
    </xf>
    <xf numFmtId="0" fontId="9" fillId="0" borderId="1" xfId="0" applyFont="1" applyBorder="1" applyAlignment="1">
      <alignment horizontal="right"/>
    </xf>
    <xf numFmtId="37" fontId="9" fillId="0" borderId="3" xfId="0" applyNumberFormat="1" applyFont="1" applyBorder="1" applyAlignment="1">
      <alignment horizontal="center" wrapText="1"/>
    </xf>
    <xf numFmtId="37" fontId="9" fillId="0" borderId="2" xfId="0" applyNumberFormat="1" applyFont="1" applyBorder="1" applyAlignment="1">
      <alignment horizontal="center" wrapText="1"/>
    </xf>
    <xf numFmtId="0" fontId="9" fillId="0" borderId="3" xfId="0" applyFont="1" applyBorder="1" applyAlignment="1">
      <alignment horizontal="right"/>
    </xf>
    <xf numFmtId="0" fontId="10" fillId="0" borderId="6" xfId="0" applyFont="1" applyBorder="1" applyAlignment="1">
      <alignment horizontal="right" indent="1"/>
    </xf>
    <xf numFmtId="0" fontId="10" fillId="0" borderId="7" xfId="0" applyFont="1" applyBorder="1" applyAlignment="1">
      <alignment horizontal="right" indent="1"/>
    </xf>
    <xf numFmtId="0" fontId="5" fillId="5" borderId="5" xfId="0" applyFont="1" applyFill="1" applyBorder="1" applyAlignment="1">
      <alignment horizontal="left"/>
    </xf>
    <xf numFmtId="0" fontId="5" fillId="5" borderId="6" xfId="0" applyFont="1" applyFill="1" applyBorder="1" applyAlignment="1">
      <alignment horizontal="left"/>
    </xf>
    <xf numFmtId="0" fontId="3" fillId="0" borderId="19" xfId="0" applyFont="1" applyBorder="1" applyAlignment="1">
      <alignment horizontal="left" indent="2"/>
    </xf>
    <xf numFmtId="0" fontId="3" fillId="2" borderId="5"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19" xfId="0" applyFont="1" applyBorder="1" applyAlignment="1">
      <alignment horizontal="left"/>
    </xf>
    <xf numFmtId="43" fontId="3" fillId="0" borderId="6" xfId="1" applyFont="1" applyFill="1" applyBorder="1" applyAlignment="1">
      <alignment horizontal="left"/>
    </xf>
    <xf numFmtId="43" fontId="0" fillId="0" borderId="6" xfId="1" applyFont="1" applyBorder="1" applyAlignment="1">
      <alignment horizontal="left"/>
    </xf>
    <xf numFmtId="43" fontId="7" fillId="0" borderId="14" xfId="0" applyNumberFormat="1" applyFont="1" applyFill="1" applyBorder="1" applyAlignment="1" applyProtection="1">
      <alignment horizontal="center"/>
    </xf>
    <xf numFmtId="0" fontId="0" fillId="0" borderId="14" xfId="0" applyFill="1" applyBorder="1" applyAlignment="1" applyProtection="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18" fillId="0" borderId="14" xfId="0" applyNumberFormat="1" applyFont="1" applyFill="1" applyBorder="1" applyAlignment="1" applyProtection="1">
      <alignment horizontal="center"/>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5" xfId="1" applyFont="1" applyFill="1" applyBorder="1" applyAlignment="1">
      <alignment horizontal="right"/>
    </xf>
    <xf numFmtId="43" fontId="4" fillId="0" borderId="6" xfId="1" applyFont="1" applyFill="1" applyBorder="1" applyAlignment="1">
      <alignment horizontal="right"/>
    </xf>
    <xf numFmtId="43" fontId="4" fillId="0" borderId="7" xfId="1" applyFont="1" applyFill="1" applyBorder="1" applyAlignment="1">
      <alignment horizontal="right"/>
    </xf>
    <xf numFmtId="43" fontId="7" fillId="0" borderId="16" xfId="0" applyNumberFormat="1" applyFont="1" applyFill="1" applyBorder="1" applyAlignment="1" applyProtection="1">
      <alignment horizontal="center"/>
    </xf>
    <xf numFmtId="0" fontId="0" fillId="0" borderId="16" xfId="0" applyFill="1" applyBorder="1" applyAlignment="1" applyProtection="1">
      <alignment horizontal="center"/>
    </xf>
    <xf numFmtId="41" fontId="18" fillId="0" borderId="14" xfId="0" applyNumberFormat="1" applyFont="1" applyFill="1" applyBorder="1" applyAlignment="1" applyProtection="1">
      <alignment horizontal="left" indent="1"/>
    </xf>
    <xf numFmtId="41" fontId="7" fillId="0" borderId="14" xfId="0" applyNumberFormat="1" applyFont="1" applyFill="1" applyBorder="1" applyAlignment="1" applyProtection="1">
      <alignment horizontal="left" indent="2"/>
    </xf>
    <xf numFmtId="43" fontId="12" fillId="5" borderId="16" xfId="1" applyFont="1" applyFill="1" applyBorder="1" applyAlignment="1">
      <alignment horizontal="left"/>
    </xf>
    <xf numFmtId="43" fontId="12"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3"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Border="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5" borderId="15" xfId="0" applyFont="1" applyFill="1" applyBorder="1" applyAlignment="1">
      <alignment horizontal="center"/>
    </xf>
    <xf numFmtId="0" fontId="4" fillId="0" borderId="17" xfId="0" applyFont="1" applyBorder="1" applyAlignment="1">
      <alignment horizontal="center"/>
    </xf>
    <xf numFmtId="164" fontId="3" fillId="2" borderId="30" xfId="1" applyNumberFormat="1" applyFill="1" applyBorder="1" applyAlignment="1" applyProtection="1">
      <protection locked="0"/>
    </xf>
    <xf numFmtId="0" fontId="0" fillId="0" borderId="34" xfId="0" applyBorder="1" applyAlignment="1" applyProtection="1">
      <protection locked="0"/>
    </xf>
    <xf numFmtId="164" fontId="3" fillId="2" borderId="5" xfId="1" applyNumberFormat="1" applyFill="1" applyBorder="1" applyAlignment="1" applyProtection="1">
      <protection locked="0"/>
    </xf>
    <xf numFmtId="0" fontId="0" fillId="0" borderId="7" xfId="0" applyBorder="1" applyAlignment="1" applyProtection="1">
      <protection locked="0"/>
    </xf>
    <xf numFmtId="0" fontId="5" fillId="5" borderId="48" xfId="0" applyFont="1" applyFill="1" applyBorder="1" applyAlignment="1">
      <alignment horizontal="center" vertical="center" wrapText="1"/>
    </xf>
    <xf numFmtId="0" fontId="5" fillId="5" borderId="63" xfId="0" applyFont="1" applyFill="1" applyBorder="1" applyAlignment="1">
      <alignment horizontal="center" vertical="center" wrapText="1"/>
    </xf>
    <xf numFmtId="0" fontId="5" fillId="5" borderId="67" xfId="0" applyFont="1" applyFill="1" applyBorder="1" applyAlignment="1">
      <alignment horizontal="center" vertical="center" wrapText="1"/>
    </xf>
    <xf numFmtId="166" fontId="3" fillId="19" borderId="64" xfId="2" applyNumberFormat="1" applyFill="1" applyBorder="1" applyAlignment="1"/>
    <xf numFmtId="0" fontId="0" fillId="19" borderId="32" xfId="0" applyFill="1" applyBorder="1" applyAlignment="1"/>
    <xf numFmtId="0" fontId="5" fillId="5" borderId="17" xfId="0" applyFont="1" applyFill="1" applyBorder="1" applyAlignment="1">
      <alignment horizontal="center"/>
    </xf>
    <xf numFmtId="166" fontId="0" fillId="19" borderId="32" xfId="2" applyNumberFormat="1" applyFont="1" applyFill="1" applyBorder="1" applyAlignment="1"/>
    <xf numFmtId="0" fontId="5" fillId="5" borderId="15" xfId="0" applyFont="1" applyFill="1" applyBorder="1" applyAlignment="1"/>
    <xf numFmtId="0" fontId="0" fillId="0" borderId="16" xfId="0" applyBorder="1" applyAlignment="1"/>
    <xf numFmtId="0" fontId="0" fillId="0" borderId="17" xfId="0" applyBorder="1" applyAlignment="1"/>
    <xf numFmtId="0" fontId="5" fillId="0" borderId="68" xfId="4" applyFont="1" applyBorder="1" applyAlignment="1">
      <alignment horizontal="center" wrapText="1"/>
    </xf>
    <xf numFmtId="0" fontId="5" fillId="0" borderId="97" xfId="4" applyFont="1" applyBorder="1" applyAlignment="1">
      <alignment horizontal="center" wrapText="1"/>
    </xf>
    <xf numFmtId="0" fontId="5" fillId="0" borderId="69" xfId="4" applyFont="1" applyBorder="1" applyAlignment="1">
      <alignment horizontal="center" wrapText="1"/>
    </xf>
    <xf numFmtId="0" fontId="3" fillId="0" borderId="48" xfId="4" applyBorder="1" applyAlignment="1" applyProtection="1">
      <alignment horizontal="left"/>
    </xf>
    <xf numFmtId="0" fontId="3" fillId="0" borderId="63" xfId="4" applyBorder="1" applyAlignment="1" applyProtection="1">
      <alignment horizontal="left"/>
    </xf>
    <xf numFmtId="0" fontId="3" fillId="0" borderId="70" xfId="4" applyBorder="1" applyAlignment="1" applyProtection="1">
      <alignment horizontal="left"/>
    </xf>
    <xf numFmtId="0" fontId="0" fillId="2" borderId="22" xfId="0" applyFill="1" applyBorder="1" applyAlignment="1" applyProtection="1">
      <alignment vertical="top" wrapText="1"/>
      <protection locked="0"/>
    </xf>
    <xf numFmtId="0" fontId="0" fillId="2" borderId="33" xfId="0" applyFill="1" applyBorder="1" applyAlignment="1" applyProtection="1">
      <alignment vertical="top" wrapText="1"/>
      <protection locked="0"/>
    </xf>
    <xf numFmtId="0" fontId="0" fillId="2" borderId="23" xfId="0" applyFill="1" applyBorder="1" applyAlignment="1" applyProtection="1">
      <alignment vertical="top" wrapText="1"/>
      <protection locked="0"/>
    </xf>
    <xf numFmtId="0" fontId="0" fillId="2" borderId="20" xfId="0" applyFill="1" applyBorder="1" applyAlignment="1" applyProtection="1">
      <alignment vertical="top" wrapText="1"/>
      <protection locked="0"/>
    </xf>
    <xf numFmtId="0" fontId="0" fillId="2" borderId="0" xfId="0" applyFill="1" applyAlignment="1" applyProtection="1">
      <alignment vertical="top" wrapText="1"/>
      <protection locked="0"/>
    </xf>
    <xf numFmtId="0" fontId="0" fillId="2" borderId="21" xfId="0" applyFill="1" applyBorder="1" applyAlignment="1" applyProtection="1">
      <alignment vertical="top" wrapText="1"/>
      <protection locked="0"/>
    </xf>
    <xf numFmtId="0" fontId="0" fillId="2" borderId="4" xfId="0" applyFill="1" applyBorder="1" applyAlignment="1" applyProtection="1">
      <alignment vertical="top" wrapText="1"/>
      <protection locked="0"/>
    </xf>
    <xf numFmtId="0" fontId="0" fillId="2" borderId="19" xfId="0"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3" fillId="0" borderId="83" xfId="4" applyBorder="1" applyAlignment="1" applyProtection="1">
      <alignment horizontal="left"/>
    </xf>
    <xf numFmtId="0" fontId="3" fillId="0" borderId="84" xfId="4" applyBorder="1" applyAlignment="1" applyProtection="1">
      <alignment horizontal="left"/>
    </xf>
    <xf numFmtId="0" fontId="3" fillId="0" borderId="85" xfId="4" applyBorder="1" applyAlignment="1" applyProtection="1">
      <alignment horizontal="left"/>
    </xf>
    <xf numFmtId="0" fontId="3" fillId="0" borderId="90" xfId="4" applyBorder="1" applyAlignment="1" applyProtection="1">
      <alignment vertical="center"/>
    </xf>
    <xf numFmtId="0" fontId="3" fillId="0" borderId="6" xfId="4" applyBorder="1" applyAlignment="1" applyProtection="1"/>
    <xf numFmtId="0" fontId="3" fillId="0" borderId="7" xfId="4" applyBorder="1" applyAlignment="1" applyProtection="1"/>
    <xf numFmtId="0" fontId="3" fillId="0" borderId="83" xfId="4" applyBorder="1" applyAlignment="1" applyProtection="1">
      <alignment vertical="center"/>
    </xf>
    <xf numFmtId="0" fontId="3" fillId="0" borderId="84" xfId="4" applyBorder="1" applyAlignment="1" applyProtection="1"/>
    <xf numFmtId="0" fontId="3" fillId="0" borderId="85" xfId="4" applyBorder="1" applyAlignment="1" applyProtection="1"/>
    <xf numFmtId="0" fontId="3" fillId="0" borderId="41" xfId="4" applyBorder="1" applyAlignment="1" applyProtection="1"/>
    <xf numFmtId="0" fontId="3" fillId="0" borderId="42" xfId="4" applyBorder="1" applyAlignment="1" applyProtection="1"/>
    <xf numFmtId="0" fontId="31" fillId="0" borderId="63" xfId="4" applyFont="1" applyBorder="1" applyAlignment="1" applyProtection="1">
      <alignment horizontal="center"/>
    </xf>
    <xf numFmtId="0" fontId="5" fillId="5" borderId="51" xfId="4" applyFont="1" applyFill="1" applyBorder="1" applyAlignment="1" applyProtection="1">
      <alignment horizontal="center" vertical="center"/>
    </xf>
    <xf numFmtId="0" fontId="5" fillId="5" borderId="52" xfId="4" applyFont="1" applyFill="1" applyBorder="1" applyAlignment="1" applyProtection="1">
      <alignment horizontal="center" vertical="center"/>
    </xf>
    <xf numFmtId="0" fontId="5" fillId="5" borderId="53" xfId="4" applyFont="1" applyFill="1" applyBorder="1" applyAlignment="1" applyProtection="1">
      <alignment horizontal="center" vertical="center"/>
    </xf>
    <xf numFmtId="0" fontId="5" fillId="5" borderId="39" xfId="4" applyFont="1" applyFill="1" applyBorder="1" applyAlignment="1" applyProtection="1">
      <alignment horizontal="center" vertical="center"/>
    </xf>
    <xf numFmtId="0" fontId="3" fillId="5" borderId="0" xfId="4" applyFill="1" applyBorder="1" applyAlignment="1" applyProtection="1">
      <alignment horizontal="center" vertical="center"/>
    </xf>
    <xf numFmtId="0" fontId="3" fillId="5" borderId="40" xfId="4" applyFill="1" applyBorder="1" applyAlignment="1" applyProtection="1">
      <alignment horizontal="center" vertical="center"/>
    </xf>
    <xf numFmtId="0" fontId="3" fillId="0" borderId="81" xfId="4" applyBorder="1" applyAlignment="1" applyProtection="1">
      <alignment horizontal="left"/>
    </xf>
    <xf numFmtId="0" fontId="3" fillId="0" borderId="75" xfId="4" applyBorder="1" applyAlignment="1" applyProtection="1">
      <alignment horizontal="left"/>
    </xf>
    <xf numFmtId="0" fontId="3" fillId="0" borderId="28" xfId="4" applyBorder="1" applyAlignment="1" applyProtection="1">
      <alignment horizontal="left"/>
    </xf>
    <xf numFmtId="0" fontId="3" fillId="0" borderId="90" xfId="4" applyBorder="1" applyAlignment="1" applyProtection="1">
      <alignment horizontal="left"/>
    </xf>
    <xf numFmtId="0" fontId="3" fillId="0" borderId="6" xfId="4" applyBorder="1" applyAlignment="1" applyProtection="1">
      <alignment horizontal="left"/>
    </xf>
    <xf numFmtId="0" fontId="3" fillId="0" borderId="7" xfId="4" applyBorder="1" applyAlignment="1" applyProtection="1">
      <alignment horizontal="left"/>
    </xf>
    <xf numFmtId="0" fontId="5" fillId="5" borderId="41" xfId="4" applyFont="1" applyFill="1" applyBorder="1" applyAlignment="1" applyProtection="1">
      <alignment horizontal="center" vertical="center"/>
    </xf>
    <xf numFmtId="0" fontId="3" fillId="5" borderId="42" xfId="4" applyFill="1" applyBorder="1" applyAlignment="1" applyProtection="1">
      <alignment horizontal="center" vertical="center"/>
    </xf>
    <xf numFmtId="0" fontId="3" fillId="5" borderId="43" xfId="4" applyFill="1" applyBorder="1" applyAlignment="1" applyProtection="1">
      <alignment horizontal="center" vertical="center"/>
    </xf>
    <xf numFmtId="0" fontId="3" fillId="0" borderId="51" xfId="4" applyBorder="1" applyAlignment="1" applyProtection="1">
      <alignment horizontal="center"/>
    </xf>
    <xf numFmtId="0" fontId="3" fillId="0" borderId="52" xfId="4" applyBorder="1" applyAlignment="1" applyProtection="1"/>
    <xf numFmtId="0" fontId="3" fillId="0" borderId="71" xfId="4" applyBorder="1" applyAlignment="1" applyProtection="1"/>
    <xf numFmtId="0" fontId="3" fillId="0" borderId="39" xfId="4" applyBorder="1" applyAlignment="1" applyProtection="1"/>
    <xf numFmtId="0" fontId="3" fillId="0" borderId="0" xfId="4" applyBorder="1" applyAlignment="1" applyProtection="1"/>
    <xf numFmtId="0" fontId="3" fillId="0" borderId="21" xfId="4" applyBorder="1" applyAlignment="1" applyProtection="1"/>
    <xf numFmtId="0" fontId="3" fillId="0" borderId="88" xfId="4" applyBorder="1" applyAlignment="1" applyProtection="1"/>
    <xf numFmtId="0" fontId="3" fillId="0" borderId="19" xfId="4" applyBorder="1" applyAlignment="1" applyProtection="1"/>
    <xf numFmtId="0" fontId="3" fillId="0" borderId="9" xfId="4" applyBorder="1" applyAlignment="1" applyProtection="1"/>
    <xf numFmtId="0" fontId="3" fillId="0" borderId="72" xfId="4" quotePrefix="1" applyBorder="1" applyAlignment="1" applyProtection="1">
      <alignment horizontal="center" wrapText="1"/>
    </xf>
    <xf numFmtId="0" fontId="3" fillId="0" borderId="8" xfId="4" applyBorder="1" applyAlignment="1" applyProtection="1">
      <alignment horizontal="center" wrapText="1"/>
    </xf>
    <xf numFmtId="0" fontId="3" fillId="0" borderId="2" xfId="4" applyBorder="1" applyAlignment="1" applyProtection="1">
      <alignment horizontal="center" wrapText="1"/>
    </xf>
    <xf numFmtId="0" fontId="3" fillId="0" borderId="72" xfId="4" quotePrefix="1" applyFont="1" applyBorder="1" applyAlignment="1" applyProtection="1">
      <alignment horizontal="center" wrapText="1"/>
    </xf>
    <xf numFmtId="0" fontId="3" fillId="0" borderId="8" xfId="4" applyFont="1" applyBorder="1" applyAlignment="1" applyProtection="1">
      <alignment horizontal="center" wrapText="1"/>
    </xf>
    <xf numFmtId="0" fontId="3" fillId="0" borderId="2" xfId="4" applyFont="1" applyBorder="1" applyAlignment="1" applyProtection="1">
      <alignment horizontal="center" wrapText="1"/>
    </xf>
    <xf numFmtId="0" fontId="3" fillId="0" borderId="78" xfId="4" applyFont="1" applyBorder="1" applyAlignment="1" applyProtection="1">
      <alignment horizontal="center" wrapText="1"/>
    </xf>
    <xf numFmtId="0" fontId="3" fillId="0" borderId="87" xfId="4" applyFont="1" applyBorder="1" applyAlignment="1" applyProtection="1">
      <alignment horizontal="center" wrapText="1"/>
    </xf>
    <xf numFmtId="0" fontId="3" fillId="0" borderId="89" xfId="4" applyFont="1" applyBorder="1" applyAlignment="1" applyProtection="1">
      <alignment horizontal="center" wrapText="1"/>
    </xf>
    <xf numFmtId="0" fontId="29" fillId="5" borderId="51" xfId="4" applyFont="1" applyFill="1" applyBorder="1" applyAlignment="1" applyProtection="1">
      <alignment horizontal="center"/>
    </xf>
    <xf numFmtId="0" fontId="29" fillId="5" borderId="52" xfId="4" applyFont="1" applyFill="1" applyBorder="1" applyAlignment="1" applyProtection="1">
      <alignment horizontal="center"/>
    </xf>
    <xf numFmtId="0" fontId="29" fillId="5" borderId="53" xfId="4" applyFont="1" applyFill="1" applyBorder="1" applyAlignment="1" applyProtection="1">
      <alignment horizontal="center"/>
    </xf>
    <xf numFmtId="0" fontId="29" fillId="5" borderId="39" xfId="4" applyFont="1" applyFill="1" applyBorder="1" applyAlignment="1" applyProtection="1">
      <alignment horizontal="center"/>
    </xf>
    <xf numFmtId="0" fontId="3" fillId="5" borderId="0" xfId="4" applyFill="1" applyBorder="1" applyAlignment="1" applyProtection="1">
      <alignment horizontal="center"/>
    </xf>
    <xf numFmtId="0" fontId="3" fillId="5" borderId="40" xfId="4" applyFill="1" applyBorder="1" applyAlignment="1" applyProtection="1">
      <alignment horizontal="center"/>
    </xf>
    <xf numFmtId="0" fontId="30" fillId="5" borderId="41" xfId="4" applyFont="1" applyFill="1" applyBorder="1" applyAlignment="1" applyProtection="1">
      <alignment horizontal="center"/>
    </xf>
    <xf numFmtId="0" fontId="23" fillId="5" borderId="42" xfId="4" applyFont="1" applyFill="1" applyBorder="1" applyAlignment="1" applyProtection="1">
      <alignment horizontal="center"/>
    </xf>
    <xf numFmtId="0" fontId="23" fillId="5" borderId="43" xfId="4" applyFont="1" applyFill="1" applyBorder="1" applyAlignment="1" applyProtection="1">
      <alignment horizontal="center"/>
    </xf>
    <xf numFmtId="0" fontId="11" fillId="0" borderId="0" xfId="4" applyFont="1" applyAlignment="1" applyProtection="1">
      <alignment horizontal="right"/>
    </xf>
    <xf numFmtId="43" fontId="7" fillId="0" borderId="14" xfId="4" applyNumberFormat="1" applyFont="1" applyFill="1" applyBorder="1" applyAlignment="1" applyProtection="1">
      <alignment horizontal="left" indent="1"/>
    </xf>
    <xf numFmtId="0" fontId="5" fillId="5" borderId="48" xfId="4" applyFont="1" applyFill="1" applyBorder="1" applyAlignment="1" applyProtection="1">
      <alignment horizontal="center" vertical="center"/>
    </xf>
    <xf numFmtId="0" fontId="5" fillId="5" borderId="63" xfId="4" applyFont="1" applyFill="1" applyBorder="1" applyAlignment="1" applyProtection="1">
      <alignment horizontal="center" vertical="center"/>
    </xf>
    <xf numFmtId="0" fontId="5" fillId="5" borderId="67" xfId="4" applyFont="1" applyFill="1" applyBorder="1" applyAlignment="1" applyProtection="1">
      <alignment horizontal="center" vertical="center"/>
    </xf>
    <xf numFmtId="0" fontId="21" fillId="0" borderId="1" xfId="0" applyFont="1" applyBorder="1" applyAlignment="1" applyProtection="1">
      <alignment horizontal="left"/>
    </xf>
    <xf numFmtId="0" fontId="9" fillId="0" borderId="0" xfId="0" applyFont="1" applyBorder="1" applyAlignment="1" applyProtection="1">
      <alignment horizontal="right"/>
    </xf>
    <xf numFmtId="0" fontId="17" fillId="5" borderId="51" xfId="0" applyFont="1" applyFill="1" applyBorder="1" applyAlignment="1" applyProtection="1">
      <alignment horizontal="center" vertical="center" wrapText="1"/>
    </xf>
    <xf numFmtId="0" fontId="17" fillId="5" borderId="52" xfId="0" applyFont="1" applyFill="1" applyBorder="1" applyAlignment="1" applyProtection="1">
      <alignment horizontal="center" vertical="center" wrapText="1"/>
    </xf>
    <xf numFmtId="0" fontId="17" fillId="5" borderId="53" xfId="0" applyFont="1" applyFill="1" applyBorder="1" applyAlignment="1" applyProtection="1">
      <alignment horizontal="center" vertical="center" wrapText="1"/>
    </xf>
    <xf numFmtId="0" fontId="17" fillId="5" borderId="39" xfId="0"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wrapText="1"/>
    </xf>
    <xf numFmtId="0" fontId="17" fillId="5" borderId="40" xfId="0" applyFont="1" applyFill="1" applyBorder="1" applyAlignment="1" applyProtection="1">
      <alignment horizontal="center" vertical="center" wrapText="1"/>
    </xf>
    <xf numFmtId="0" fontId="17" fillId="5" borderId="51" xfId="0" applyFont="1" applyFill="1" applyBorder="1" applyAlignment="1" applyProtection="1">
      <alignment horizontal="center"/>
    </xf>
    <xf numFmtId="0" fontId="17" fillId="5" borderId="52" xfId="0" applyFont="1" applyFill="1" applyBorder="1" applyAlignment="1" applyProtection="1">
      <alignment horizontal="center"/>
    </xf>
    <xf numFmtId="0" fontId="17" fillId="5" borderId="53" xfId="0" applyFont="1" applyFill="1" applyBorder="1" applyAlignment="1" applyProtection="1">
      <alignment horizontal="center"/>
    </xf>
    <xf numFmtId="0" fontId="17" fillId="5" borderId="41" xfId="0" applyFont="1" applyFill="1" applyBorder="1" applyAlignment="1" applyProtection="1">
      <alignment horizontal="center"/>
    </xf>
    <xf numFmtId="0" fontId="17" fillId="5" borderId="42" xfId="0" applyFont="1" applyFill="1" applyBorder="1" applyAlignment="1" applyProtection="1">
      <alignment horizontal="center"/>
    </xf>
    <xf numFmtId="0" fontId="17" fillId="5" borderId="43" xfId="0" applyFont="1" applyFill="1" applyBorder="1" applyAlignment="1" applyProtection="1">
      <alignment horizontal="center"/>
    </xf>
    <xf numFmtId="0" fontId="8" fillId="18" borderId="48" xfId="0" applyNumberFormat="1" applyFont="1" applyFill="1" applyBorder="1" applyAlignment="1" applyProtection="1">
      <alignment horizontal="center" wrapText="1"/>
      <protection locked="0"/>
    </xf>
    <xf numFmtId="0" fontId="8" fillId="18" borderId="67" xfId="0" applyNumberFormat="1" applyFont="1" applyFill="1" applyBorder="1" applyAlignment="1" applyProtection="1">
      <alignment horizontal="center" wrapText="1"/>
      <protection locked="0"/>
    </xf>
    <xf numFmtId="0" fontId="17" fillId="15" borderId="48" xfId="0" applyFont="1" applyFill="1" applyBorder="1" applyAlignment="1">
      <alignment horizontal="center"/>
    </xf>
    <xf numFmtId="0" fontId="17" fillId="15" borderId="67" xfId="0" applyFont="1" applyFill="1" applyBorder="1" applyAlignment="1">
      <alignment horizontal="center"/>
    </xf>
    <xf numFmtId="3" fontId="17" fillId="12" borderId="41" xfId="1" applyNumberFormat="1" applyFont="1" applyFill="1" applyBorder="1" applyAlignment="1">
      <alignment horizontal="center"/>
    </xf>
    <xf numFmtId="3" fontId="17" fillId="12" borderId="42" xfId="1" applyNumberFormat="1" applyFont="1" applyFill="1" applyBorder="1" applyAlignment="1">
      <alignment horizontal="center"/>
    </xf>
    <xf numFmtId="3" fontId="17"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17" fillId="12" borderId="48" xfId="1" applyNumberFormat="1" applyFont="1" applyFill="1" applyBorder="1" applyAlignment="1">
      <alignment horizontal="center"/>
    </xf>
    <xf numFmtId="3" fontId="8" fillId="12" borderId="63" xfId="1" applyNumberFormat="1" applyFont="1" applyFill="1" applyBorder="1" applyAlignment="1">
      <alignment horizontal="center"/>
    </xf>
    <xf numFmtId="3" fontId="8" fillId="12" borderId="67" xfId="1" applyNumberFormat="1" applyFont="1" applyFill="1" applyBorder="1" applyAlignment="1">
      <alignment horizontal="center"/>
    </xf>
    <xf numFmtId="0" fontId="17" fillId="12" borderId="48" xfId="0" applyFont="1" applyFill="1" applyBorder="1" applyAlignment="1">
      <alignment horizontal="center"/>
    </xf>
    <xf numFmtId="0" fontId="17" fillId="12" borderId="63" xfId="0" applyFont="1" applyFill="1" applyBorder="1" applyAlignment="1">
      <alignment horizontal="center"/>
    </xf>
    <xf numFmtId="0" fontId="17" fillId="12" borderId="67" xfId="0" applyFont="1" applyFill="1" applyBorder="1" applyAlignment="1">
      <alignment horizontal="center"/>
    </xf>
    <xf numFmtId="0" fontId="12" fillId="16" borderId="48" xfId="0" applyFont="1" applyFill="1" applyBorder="1" applyAlignment="1">
      <alignment horizontal="center" wrapText="1"/>
    </xf>
    <xf numFmtId="0" fontId="12" fillId="16" borderId="63" xfId="0" applyFont="1" applyFill="1" applyBorder="1" applyAlignment="1">
      <alignment horizontal="center" wrapText="1"/>
    </xf>
    <xf numFmtId="0" fontId="12" fillId="16" borderId="67" xfId="0" applyFont="1" applyFill="1" applyBorder="1" applyAlignment="1">
      <alignment horizontal="center" wrapText="1"/>
    </xf>
    <xf numFmtId="14" fontId="9" fillId="2" borderId="27" xfId="0" applyNumberFormat="1" applyFont="1" applyFill="1" applyBorder="1" applyAlignment="1" applyProtection="1">
      <alignment vertical="top" wrapText="1"/>
      <protection locked="0"/>
    </xf>
    <xf numFmtId="14" fontId="9" fillId="2" borderId="75" xfId="0" applyNumberFormat="1" applyFont="1" applyFill="1" applyBorder="1" applyAlignment="1" applyProtection="1">
      <alignment vertical="top" wrapText="1"/>
      <protection locked="0"/>
    </xf>
    <xf numFmtId="14" fontId="9" fillId="2" borderId="28" xfId="0" applyNumberFormat="1" applyFont="1" applyFill="1" applyBorder="1" applyAlignment="1" applyProtection="1">
      <alignment vertical="top" wrapText="1"/>
      <protection locked="0"/>
    </xf>
    <xf numFmtId="0" fontId="21" fillId="0" borderId="48" xfId="0" applyFont="1" applyBorder="1" applyAlignment="1" applyProtection="1">
      <alignment horizontal="center" vertical="center"/>
      <protection locked="0"/>
    </xf>
    <xf numFmtId="0" fontId="21" fillId="0" borderId="63" xfId="0" applyFont="1" applyBorder="1" applyAlignment="1" applyProtection="1">
      <alignment horizontal="center" vertical="center"/>
      <protection locked="0"/>
    </xf>
    <xf numFmtId="0" fontId="21" fillId="0" borderId="67" xfId="0" applyFont="1" applyBorder="1" applyAlignment="1" applyProtection="1">
      <alignment horizontal="center" vertical="center"/>
      <protection locked="0"/>
    </xf>
    <xf numFmtId="0" fontId="21" fillId="0" borderId="51" xfId="0" applyFont="1" applyBorder="1" applyAlignment="1">
      <alignment horizontal="center" vertical="center" wrapText="1"/>
    </xf>
    <xf numFmtId="0" fontId="21" fillId="0" borderId="52"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14" fontId="9" fillId="2" borderId="27" xfId="0" applyNumberFormat="1" applyFont="1" applyFill="1" applyBorder="1" applyAlignment="1" applyProtection="1">
      <alignment horizontal="center" vertical="top" wrapText="1"/>
      <protection locked="0"/>
    </xf>
    <xf numFmtId="14" fontId="9" fillId="2" borderId="75" xfId="0" applyNumberFormat="1" applyFont="1" applyFill="1" applyBorder="1" applyAlignment="1" applyProtection="1">
      <alignment horizontal="center" vertical="top" wrapText="1"/>
      <protection locked="0"/>
    </xf>
    <xf numFmtId="14" fontId="9" fillId="2" borderId="28" xfId="0" applyNumberFormat="1" applyFont="1" applyFill="1" applyBorder="1" applyAlignment="1" applyProtection="1">
      <alignment horizontal="center" vertical="top" wrapText="1"/>
      <protection locked="0"/>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62">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FFFF99"/>
      <color rgb="FF333333"/>
      <color rgb="FFED7D31"/>
      <color rgb="FFCCFFCC"/>
      <color rgb="FFFFCC99"/>
      <color rgb="FF00B0F0"/>
      <color rgb="FFFF6600"/>
      <color rgb="FFFF9933"/>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B102"/>
  <sheetViews>
    <sheetView workbookViewId="0">
      <selection sqref="A1:C1"/>
    </sheetView>
  </sheetViews>
  <sheetFormatPr defaultRowHeight="12.5" x14ac:dyDescent="0.25"/>
  <cols>
    <col min="1" max="1" width="16.81640625" customWidth="1"/>
    <col min="2" max="2" width="23.1796875" bestFit="1" customWidth="1"/>
    <col min="3" max="3" width="15" bestFit="1" customWidth="1"/>
    <col min="54" max="54" width="2" bestFit="1" customWidth="1"/>
  </cols>
  <sheetData>
    <row r="1" spans="1:3" ht="38.25" customHeight="1" x14ac:dyDescent="0.25">
      <c r="A1" s="1033" t="s">
        <v>708</v>
      </c>
      <c r="B1" s="1034"/>
      <c r="C1" s="1034"/>
    </row>
    <row r="3" spans="1:3" x14ac:dyDescent="0.25">
      <c r="A3" s="1035" t="s">
        <v>704</v>
      </c>
      <c r="B3" s="1035"/>
      <c r="C3" s="1035"/>
    </row>
    <row r="5" spans="1:3" x14ac:dyDescent="0.25">
      <c r="A5" s="1034" t="s">
        <v>705</v>
      </c>
      <c r="B5" s="1034"/>
      <c r="C5" s="1034"/>
    </row>
    <row r="7" spans="1:3" x14ac:dyDescent="0.25">
      <c r="A7" t="s">
        <v>1032</v>
      </c>
      <c r="B7" s="784" t="s">
        <v>1033</v>
      </c>
    </row>
    <row r="8" spans="1:3" x14ac:dyDescent="0.25">
      <c r="A8" t="s">
        <v>1034</v>
      </c>
      <c r="B8" s="784" t="s">
        <v>1035</v>
      </c>
    </row>
    <row r="9" spans="1:3" x14ac:dyDescent="0.25">
      <c r="A9" t="s">
        <v>707</v>
      </c>
      <c r="B9" s="784" t="s">
        <v>706</v>
      </c>
    </row>
    <row r="100" spans="54:54" ht="15.5" x14ac:dyDescent="0.35">
      <c r="BB100" s="847">
        <v>1</v>
      </c>
    </row>
    <row r="101" spans="54:54" ht="15.5" x14ac:dyDescent="0.35">
      <c r="BB101" s="847"/>
    </row>
    <row r="102" spans="54:54" ht="15.5" x14ac:dyDescent="0.35">
      <c r="BB102" s="847"/>
    </row>
  </sheetData>
  <mergeCells count="3">
    <mergeCell ref="A1:C1"/>
    <mergeCell ref="A5:C5"/>
    <mergeCell ref="A3:C3"/>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N168"/>
  <sheetViews>
    <sheetView zoomScaleNormal="100" workbookViewId="0">
      <selection sqref="A1:E1"/>
    </sheetView>
  </sheetViews>
  <sheetFormatPr defaultRowHeight="12.5" x14ac:dyDescent="0.25"/>
  <cols>
    <col min="1" max="1" width="3.7265625" customWidth="1"/>
    <col min="2" max="2" width="3.26953125" customWidth="1"/>
    <col min="3" max="3" width="50.26953125" customWidth="1"/>
    <col min="4" max="4" width="17.26953125" customWidth="1"/>
    <col min="5" max="5" width="19.7265625" customWidth="1"/>
    <col min="6" max="6" width="18.7265625" customWidth="1"/>
    <col min="7" max="7" width="18.26953125" customWidth="1"/>
    <col min="8" max="8" width="20.1796875" customWidth="1"/>
    <col min="9" max="9" width="19.54296875" customWidth="1"/>
    <col min="10" max="10" width="20.26953125" customWidth="1"/>
    <col min="11" max="11" width="21.7265625" customWidth="1"/>
    <col min="12" max="12" width="16.54296875" customWidth="1"/>
    <col min="13" max="13" width="2.7265625" customWidth="1"/>
    <col min="14" max="14" width="17.7265625" customWidth="1"/>
  </cols>
  <sheetData>
    <row r="1" spans="1:14" ht="20.5" customHeight="1" thickTop="1" x14ac:dyDescent="0.4">
      <c r="A1" s="1121" t="s">
        <v>549</v>
      </c>
      <c r="B1" s="1363"/>
      <c r="C1" s="1363"/>
      <c r="D1" s="1363"/>
      <c r="E1" s="1363"/>
      <c r="F1" s="1363"/>
      <c r="G1" s="1363"/>
      <c r="H1" s="1363"/>
      <c r="I1" s="1363"/>
      <c r="J1" s="1364"/>
      <c r="K1" s="80"/>
    </row>
    <row r="2" spans="1:14" ht="21" customHeight="1" thickBot="1" x14ac:dyDescent="0.45">
      <c r="A2" s="1365" t="s">
        <v>20</v>
      </c>
      <c r="B2" s="1366"/>
      <c r="C2" s="1366"/>
      <c r="D2" s="1366"/>
      <c r="E2" s="1366"/>
      <c r="F2" s="1366"/>
      <c r="G2" s="1366"/>
      <c r="H2" s="1366"/>
      <c r="I2" s="1366"/>
      <c r="J2" s="1367"/>
      <c r="K2" s="80"/>
    </row>
    <row r="3" spans="1:14" ht="13" thickTop="1" x14ac:dyDescent="0.25"/>
    <row r="4" spans="1:14" ht="22.9" customHeight="1" thickBot="1" x14ac:dyDescent="0.45">
      <c r="A4" s="1338" t="s">
        <v>37</v>
      </c>
      <c r="B4" s="1338"/>
      <c r="C4" s="1338"/>
      <c r="D4" s="1338"/>
      <c r="E4" s="1338"/>
      <c r="F4" s="1368">
        <f>'FSR - Medicaid'!C4</f>
        <v>0</v>
      </c>
      <c r="G4" s="1368"/>
      <c r="H4" s="1368"/>
      <c r="I4" s="1368"/>
    </row>
    <row r="5" spans="1:14" ht="22.9" customHeight="1" thickTop="1" thickBot="1" x14ac:dyDescent="0.45">
      <c r="A5" s="1338" t="s">
        <v>14</v>
      </c>
      <c r="B5" s="1338"/>
      <c r="C5" s="1338"/>
      <c r="D5" s="1338"/>
      <c r="E5" s="1338"/>
      <c r="F5" s="753" t="str">
        <f>'FSR - Medicaid'!D5</f>
        <v>SELECT</v>
      </c>
      <c r="G5" s="625"/>
      <c r="H5" s="297"/>
      <c r="I5" s="297"/>
    </row>
    <row r="6" spans="1:14" ht="22.9" customHeight="1" thickTop="1" thickBot="1" x14ac:dyDescent="0.45">
      <c r="A6" s="1338" t="s">
        <v>178</v>
      </c>
      <c r="B6" s="1338"/>
      <c r="C6" s="1338"/>
      <c r="D6" s="1338"/>
      <c r="E6" s="1338"/>
      <c r="F6" s="690" t="str">
        <f>'FSR - Medicaid'!D6</f>
        <v>SELECT</v>
      </c>
      <c r="G6" s="625"/>
      <c r="H6" s="297"/>
      <c r="I6" s="297"/>
    </row>
    <row r="7" spans="1:14" ht="22.9" customHeight="1" thickTop="1" thickBot="1" x14ac:dyDescent="0.45">
      <c r="A7" s="1338" t="s">
        <v>15</v>
      </c>
      <c r="B7" s="1338"/>
      <c r="C7" s="1338"/>
      <c r="D7" s="1338"/>
      <c r="E7" s="1338"/>
      <c r="F7" s="754">
        <f>'FSR - Medicaid'!D7</f>
        <v>0</v>
      </c>
      <c r="G7" s="694"/>
      <c r="H7" s="297"/>
      <c r="I7" s="297"/>
    </row>
    <row r="8" spans="1:14" ht="18.5" thickTop="1" x14ac:dyDescent="0.4">
      <c r="A8" s="82"/>
      <c r="F8" s="626"/>
      <c r="G8" s="626"/>
    </row>
    <row r="9" spans="1:14" ht="6.25" customHeight="1" x14ac:dyDescent="0.25">
      <c r="A9" s="83"/>
      <c r="B9" s="83"/>
      <c r="C9" s="83"/>
      <c r="D9" s="84"/>
      <c r="E9" s="84"/>
      <c r="F9" s="84"/>
      <c r="G9" s="84"/>
      <c r="H9" s="84"/>
      <c r="I9" s="84"/>
      <c r="J9" s="84"/>
      <c r="K9" s="85"/>
    </row>
    <row r="10" spans="1:14" x14ac:dyDescent="0.25">
      <c r="D10" s="86"/>
      <c r="E10" s="86"/>
      <c r="F10" s="86"/>
      <c r="G10" s="86"/>
      <c r="H10" s="86"/>
      <c r="I10" s="86"/>
      <c r="J10" s="86"/>
      <c r="K10" s="86"/>
    </row>
    <row r="11" spans="1:14" ht="6.65" customHeight="1" thickBot="1" x14ac:dyDescent="0.3">
      <c r="D11" s="86"/>
      <c r="E11" s="86"/>
      <c r="F11" s="86"/>
      <c r="G11" s="86"/>
      <c r="H11" s="86"/>
      <c r="I11" s="86"/>
      <c r="J11" s="86"/>
      <c r="K11" s="86"/>
    </row>
    <row r="12" spans="1:14" ht="18.649999999999999" customHeight="1" thickTop="1" x14ac:dyDescent="0.3">
      <c r="A12" s="97"/>
      <c r="B12" s="98"/>
      <c r="C12" s="99"/>
      <c r="D12" s="100"/>
      <c r="E12" s="100" t="s">
        <v>21</v>
      </c>
      <c r="F12" s="100" t="s">
        <v>21</v>
      </c>
      <c r="G12" s="100"/>
      <c r="H12" s="729"/>
      <c r="I12" s="729"/>
      <c r="J12" s="101"/>
      <c r="K12" s="732"/>
      <c r="L12" s="171"/>
      <c r="M12" s="171"/>
      <c r="N12" s="171"/>
    </row>
    <row r="13" spans="1:14" ht="13" x14ac:dyDescent="0.3">
      <c r="A13" s="102"/>
      <c r="B13" s="103"/>
      <c r="C13" s="104"/>
      <c r="D13" s="105" t="s">
        <v>22</v>
      </c>
      <c r="E13" s="105" t="s">
        <v>23</v>
      </c>
      <c r="F13" s="106" t="s">
        <v>23</v>
      </c>
      <c r="G13" s="106" t="s">
        <v>21</v>
      </c>
      <c r="H13" s="730" t="s">
        <v>21</v>
      </c>
      <c r="I13" s="730" t="s">
        <v>21</v>
      </c>
      <c r="J13" s="106"/>
      <c r="K13" s="86"/>
    </row>
    <row r="14" spans="1:14" ht="13" x14ac:dyDescent="0.3">
      <c r="A14" s="102"/>
      <c r="B14" s="107"/>
      <c r="C14" s="108"/>
      <c r="D14" s="109" t="s">
        <v>24</v>
      </c>
      <c r="E14" s="105" t="s">
        <v>25</v>
      </c>
      <c r="F14" s="106" t="s">
        <v>25</v>
      </c>
      <c r="G14" s="106" t="s">
        <v>194</v>
      </c>
      <c r="H14" s="730" t="s">
        <v>26</v>
      </c>
      <c r="I14" s="730" t="s">
        <v>26</v>
      </c>
      <c r="J14" s="106" t="s">
        <v>27</v>
      </c>
      <c r="K14" s="86"/>
    </row>
    <row r="15" spans="1:14" ht="13.5" thickBot="1" x14ac:dyDescent="0.35">
      <c r="A15" s="110" t="s">
        <v>16</v>
      </c>
      <c r="B15" s="111" t="s">
        <v>28</v>
      </c>
      <c r="C15" s="112"/>
      <c r="D15" s="113" t="s">
        <v>29</v>
      </c>
      <c r="E15" s="114" t="s">
        <v>30</v>
      </c>
      <c r="F15" s="113" t="s">
        <v>31</v>
      </c>
      <c r="G15" s="113" t="s">
        <v>32</v>
      </c>
      <c r="H15" s="731" t="s">
        <v>646</v>
      </c>
      <c r="I15" s="731" t="s">
        <v>647</v>
      </c>
      <c r="J15" s="113" t="s">
        <v>33</v>
      </c>
      <c r="K15" s="86"/>
    </row>
    <row r="16" spans="1:14" ht="19.149999999999999" customHeight="1" thickTop="1" x14ac:dyDescent="0.3">
      <c r="B16" s="115" t="s">
        <v>0</v>
      </c>
      <c r="C16" s="424" t="s">
        <v>34</v>
      </c>
      <c r="D16" s="484">
        <f>+$D$17+$D$18</f>
        <v>0</v>
      </c>
      <c r="E16" s="484">
        <f>+$E$17+$E$18</f>
        <v>0</v>
      </c>
      <c r="F16" s="484">
        <f>+$F$17+$F$18</f>
        <v>0</v>
      </c>
      <c r="G16" s="484">
        <f>+$G$17+$G$18</f>
        <v>0</v>
      </c>
      <c r="H16" s="484">
        <f>+$H$17+$H$18</f>
        <v>0</v>
      </c>
      <c r="I16" s="484">
        <f>+$I$17+$I$18</f>
        <v>0</v>
      </c>
      <c r="J16" s="484">
        <f>+$D$16+$E$16+$F$16+$G$16+$H$16+$I$16</f>
        <v>0</v>
      </c>
      <c r="K16" s="86"/>
    </row>
    <row r="17" spans="1:11" s="421" customFormat="1" ht="19.149999999999999" customHeight="1" x14ac:dyDescent="0.3">
      <c r="B17" s="115" t="s">
        <v>1</v>
      </c>
      <c r="C17" s="427" t="s">
        <v>400</v>
      </c>
      <c r="D17" s="78"/>
      <c r="E17" s="78"/>
      <c r="F17" s="647">
        <f>+'FSR - Medicaid'!M26</f>
        <v>0</v>
      </c>
      <c r="G17" s="647">
        <f>-'FSR - Medicaid'!M19</f>
        <v>0</v>
      </c>
      <c r="H17" s="78"/>
      <c r="I17" s="78"/>
      <c r="J17" s="335">
        <f>+$D$17+$E$17+$F$17+$G$17+$H$17+$I$17</f>
        <v>0</v>
      </c>
      <c r="K17" s="86"/>
    </row>
    <row r="18" spans="1:11" s="617" customFormat="1" ht="19.149999999999999" customHeight="1" x14ac:dyDescent="0.3">
      <c r="B18" s="115" t="s">
        <v>2</v>
      </c>
      <c r="C18" s="619" t="s">
        <v>361</v>
      </c>
      <c r="D18" s="78"/>
      <c r="E18" s="78"/>
      <c r="F18" s="310">
        <f>+'FSR - Healthy Michigan'!M26</f>
        <v>0</v>
      </c>
      <c r="G18" s="310">
        <f>-'FSR - Healthy Michigan'!M19</f>
        <v>0</v>
      </c>
      <c r="H18" s="425"/>
      <c r="I18" s="425"/>
      <c r="J18" s="426">
        <f>+$D$18+$E$18+$F$18+$G$18+$H$18+$I$18</f>
        <v>0</v>
      </c>
      <c r="K18" s="86"/>
    </row>
    <row r="19" spans="1:11" ht="16.149999999999999" customHeight="1" x14ac:dyDescent="0.3">
      <c r="A19" s="91"/>
      <c r="B19" s="92"/>
      <c r="C19" s="94"/>
      <c r="D19" s="94"/>
      <c r="E19" s="93"/>
      <c r="F19" s="93"/>
      <c r="G19" s="95"/>
      <c r="H19" s="95"/>
      <c r="I19" s="95"/>
    </row>
    <row r="20" spans="1:11" ht="8.5" customHeight="1" thickBot="1" x14ac:dyDescent="0.3"/>
    <row r="21" spans="1:11" s="397" customFormat="1" ht="24" customHeight="1" thickBot="1" x14ac:dyDescent="0.35">
      <c r="A21" s="604">
        <v>1.1000000000000001</v>
      </c>
      <c r="B21" s="605"/>
      <c r="C21" s="1350" t="s">
        <v>355</v>
      </c>
      <c r="D21" s="1351"/>
      <c r="E21" s="1351"/>
      <c r="F21" s="1351"/>
      <c r="G21" s="1351"/>
      <c r="H21" s="1351"/>
      <c r="I21" s="1352"/>
      <c r="J21" s="606" t="s">
        <v>359</v>
      </c>
    </row>
    <row r="22" spans="1:11" s="397" customFormat="1" ht="24" customHeight="1" x14ac:dyDescent="0.3">
      <c r="B22" s="120" t="s">
        <v>0</v>
      </c>
      <c r="C22" s="1358"/>
      <c r="D22" s="1358"/>
      <c r="E22" s="1358"/>
      <c r="F22" s="1358"/>
      <c r="G22" s="1358"/>
      <c r="H22" s="1358"/>
      <c r="I22" s="1358"/>
      <c r="J22" s="603"/>
    </row>
    <row r="23" spans="1:11" s="397" customFormat="1" ht="24" customHeight="1" x14ac:dyDescent="0.3">
      <c r="B23" s="115" t="s">
        <v>1</v>
      </c>
      <c r="C23" s="1359"/>
      <c r="D23" s="1359"/>
      <c r="E23" s="1359"/>
      <c r="F23" s="1359"/>
      <c r="G23" s="1359"/>
      <c r="H23" s="1359"/>
      <c r="I23" s="1359"/>
      <c r="J23" s="407"/>
    </row>
    <row r="24" spans="1:11" s="397" customFormat="1" ht="24" customHeight="1" x14ac:dyDescent="0.3">
      <c r="B24" s="120" t="s">
        <v>2</v>
      </c>
      <c r="C24" s="1359"/>
      <c r="D24" s="1359"/>
      <c r="E24" s="1359"/>
      <c r="F24" s="1359"/>
      <c r="G24" s="1359"/>
      <c r="H24" s="1359"/>
      <c r="I24" s="1359"/>
      <c r="J24" s="407"/>
    </row>
    <row r="25" spans="1:11" s="397" customFormat="1" ht="27.75" customHeight="1" x14ac:dyDescent="0.3">
      <c r="B25" s="115" t="s">
        <v>3</v>
      </c>
      <c r="C25" s="1359"/>
      <c r="D25" s="1359"/>
      <c r="E25" s="1359"/>
      <c r="F25" s="1359"/>
      <c r="G25" s="1359"/>
      <c r="H25" s="1359"/>
      <c r="I25" s="1359"/>
      <c r="J25" s="407"/>
    </row>
    <row r="26" spans="1:11" s="496" customFormat="1" ht="27.75" customHeight="1" x14ac:dyDescent="0.3">
      <c r="B26" s="115" t="s">
        <v>4</v>
      </c>
      <c r="C26" s="1360"/>
      <c r="D26" s="1361"/>
      <c r="E26" s="1361"/>
      <c r="F26" s="1361"/>
      <c r="G26" s="1361"/>
      <c r="H26" s="1361"/>
      <c r="I26" s="1362"/>
      <c r="J26" s="407"/>
    </row>
    <row r="27" spans="1:11" s="397" customFormat="1" ht="27.75" customHeight="1" x14ac:dyDescent="0.3">
      <c r="B27" s="115" t="s">
        <v>189</v>
      </c>
      <c r="C27" s="1353" t="s">
        <v>356</v>
      </c>
      <c r="D27" s="1353"/>
      <c r="E27" s="1353"/>
      <c r="F27" s="1353"/>
      <c r="G27" s="1353"/>
      <c r="H27" s="1353"/>
      <c r="I27" s="1353"/>
      <c r="J27" s="379">
        <f>SUM(J22:J26)</f>
        <v>0</v>
      </c>
    </row>
    <row r="28" spans="1:11" s="397" customFormat="1" ht="24" customHeight="1" x14ac:dyDescent="0.3">
      <c r="B28" s="607" t="s">
        <v>206</v>
      </c>
      <c r="C28" s="1353" t="s">
        <v>362</v>
      </c>
      <c r="D28" s="1353"/>
      <c r="E28" s="1353"/>
      <c r="F28" s="1353"/>
      <c r="G28" s="1353"/>
      <c r="H28" s="1353"/>
      <c r="I28" s="1353"/>
      <c r="J28" s="398">
        <f>+J16+J27</f>
        <v>0</v>
      </c>
    </row>
    <row r="29" spans="1:11" s="421" customFormat="1" ht="12" customHeight="1" x14ac:dyDescent="0.3">
      <c r="B29" s="115"/>
      <c r="C29" s="1354"/>
      <c r="D29" s="1354"/>
      <c r="E29" s="1354"/>
      <c r="F29" s="1354"/>
      <c r="G29" s="1354"/>
      <c r="H29" s="1354"/>
      <c r="I29" s="1354"/>
      <c r="J29" s="428"/>
    </row>
    <row r="30" spans="1:11" s="421" customFormat="1" ht="24" customHeight="1" x14ac:dyDescent="0.3">
      <c r="B30" s="120" t="s">
        <v>207</v>
      </c>
      <c r="C30" s="1353" t="s">
        <v>401</v>
      </c>
      <c r="D30" s="1353"/>
      <c r="E30" s="1353"/>
      <c r="F30" s="1353"/>
      <c r="G30" s="1353"/>
      <c r="H30" s="1353"/>
      <c r="I30" s="1353"/>
      <c r="J30" s="485">
        <f>J28-J31</f>
        <v>0</v>
      </c>
      <c r="K30" s="682"/>
    </row>
    <row r="31" spans="1:11" s="421" customFormat="1" ht="24" customHeight="1" x14ac:dyDescent="0.3">
      <c r="B31" s="115" t="s">
        <v>208</v>
      </c>
      <c r="C31" s="1355" t="s">
        <v>425</v>
      </c>
      <c r="D31" s="1356"/>
      <c r="E31" s="1356"/>
      <c r="F31" s="1356"/>
      <c r="G31" s="1356"/>
      <c r="H31" s="1356"/>
      <c r="I31" s="1357"/>
      <c r="J31" s="485">
        <f>+J18</f>
        <v>0</v>
      </c>
      <c r="K31" s="682"/>
    </row>
    <row r="32" spans="1:11" s="397" customFormat="1" ht="24" customHeight="1" x14ac:dyDescent="0.25"/>
    <row r="33" spans="1:9" s="397" customFormat="1" ht="13" thickBot="1" x14ac:dyDescent="0.3"/>
    <row r="34" spans="1:9" ht="24" customHeight="1" thickTop="1" thickBot="1" x14ac:dyDescent="0.35">
      <c r="A34" s="87" t="s">
        <v>17</v>
      </c>
      <c r="B34" s="88" t="s">
        <v>51</v>
      </c>
      <c r="C34" s="116"/>
      <c r="D34" s="117" t="s">
        <v>19</v>
      </c>
      <c r="E34" s="118"/>
      <c r="F34" s="118"/>
      <c r="G34" s="118"/>
      <c r="H34" s="119"/>
      <c r="I34" s="118"/>
    </row>
    <row r="35" spans="1:9" ht="60.75" customHeight="1" thickTop="1" x14ac:dyDescent="0.3">
      <c r="B35" s="120" t="s">
        <v>0</v>
      </c>
      <c r="C35" s="947" t="s">
        <v>1031</v>
      </c>
      <c r="D35" s="892">
        <f>+'Medicaid Shared Risk Calc'!E13+'Medicaid Shared Risk Calc'!F13+'Medicaid Shared Risk Calc'!G13</f>
        <v>0</v>
      </c>
      <c r="E35" s="121"/>
      <c r="F35" s="121"/>
      <c r="G35" s="121"/>
      <c r="H35" s="119"/>
      <c r="I35" s="121"/>
    </row>
    <row r="36" spans="1:9" ht="18.649999999999999" customHeight="1" x14ac:dyDescent="0.3">
      <c r="B36" s="115" t="s">
        <v>1</v>
      </c>
      <c r="C36" s="785" t="s">
        <v>52</v>
      </c>
      <c r="D36" s="123">
        <v>7.4999999999999997E-2</v>
      </c>
      <c r="E36" s="124"/>
      <c r="F36" s="119"/>
    </row>
    <row r="37" spans="1:9" ht="18.649999999999999" customHeight="1" x14ac:dyDescent="0.3">
      <c r="B37" s="115" t="s">
        <v>2</v>
      </c>
      <c r="C37" s="122" t="s">
        <v>53</v>
      </c>
      <c r="D37" s="381">
        <f>ROUND($D$35*$D$36,0)</f>
        <v>0</v>
      </c>
      <c r="E37" s="125"/>
      <c r="F37" s="121"/>
    </row>
    <row r="38" spans="1:9" ht="15.65" customHeight="1" x14ac:dyDescent="0.3">
      <c r="B38" s="126"/>
      <c r="C38" s="127"/>
      <c r="D38" s="94"/>
      <c r="E38" s="125"/>
      <c r="F38" s="121"/>
    </row>
    <row r="39" spans="1:9" ht="9" customHeight="1" thickBot="1" x14ac:dyDescent="0.35">
      <c r="C39" s="128"/>
      <c r="D39" s="94"/>
    </row>
    <row r="40" spans="1:9" ht="24" customHeight="1" thickTop="1" thickBot="1" x14ac:dyDescent="0.35">
      <c r="A40" s="87" t="s">
        <v>9</v>
      </c>
      <c r="B40" s="88" t="s">
        <v>35</v>
      </c>
      <c r="C40" s="88"/>
      <c r="D40" s="90" t="s">
        <v>19</v>
      </c>
      <c r="E40" s="1341" t="s">
        <v>54</v>
      </c>
      <c r="F40" s="1342"/>
      <c r="G40" s="1342"/>
      <c r="H40" s="1343"/>
    </row>
    <row r="41" spans="1:9" ht="19.149999999999999" customHeight="1" thickTop="1" x14ac:dyDescent="0.25">
      <c r="B41" s="130" t="s">
        <v>0</v>
      </c>
      <c r="C41" s="131" t="s">
        <v>55</v>
      </c>
      <c r="D41" s="382">
        <f>+$D$37</f>
        <v>0</v>
      </c>
      <c r="E41" s="1344"/>
      <c r="F41" s="1345"/>
      <c r="G41" s="1345"/>
      <c r="H41" s="1346"/>
    </row>
    <row r="42" spans="1:9" ht="19.149999999999999" customHeight="1" x14ac:dyDescent="0.25">
      <c r="B42" s="132" t="s">
        <v>1</v>
      </c>
      <c r="C42" s="122" t="s">
        <v>195</v>
      </c>
      <c r="D42" s="381">
        <f>+J28</f>
        <v>0</v>
      </c>
      <c r="E42" s="1344"/>
      <c r="F42" s="1345"/>
      <c r="G42" s="1345"/>
      <c r="H42" s="1346"/>
    </row>
    <row r="43" spans="1:9" ht="19.149999999999999" customHeight="1" x14ac:dyDescent="0.3">
      <c r="B43" s="132" t="s">
        <v>2</v>
      </c>
      <c r="C43" s="122" t="s">
        <v>36</v>
      </c>
      <c r="D43" s="379">
        <f>+$D$41-$D$42</f>
        <v>0</v>
      </c>
      <c r="E43" s="1347"/>
      <c r="F43" s="1348"/>
      <c r="G43" s="1348"/>
      <c r="H43" s="1349"/>
    </row>
    <row r="62" spans="10:10" x14ac:dyDescent="0.25">
      <c r="J62" s="96"/>
    </row>
    <row r="168" spans="3:3" hidden="1" x14ac:dyDescent="0.25">
      <c r="C168" t="s">
        <v>551</v>
      </c>
    </row>
  </sheetData>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0">
    <mergeCell ref="A1:J1"/>
    <mergeCell ref="A2:J2"/>
    <mergeCell ref="A4:E4"/>
    <mergeCell ref="A7:E7"/>
    <mergeCell ref="A6:E6"/>
    <mergeCell ref="A5:E5"/>
    <mergeCell ref="F4:I4"/>
    <mergeCell ref="E40:H40"/>
    <mergeCell ref="E41:H43"/>
    <mergeCell ref="C21:I21"/>
    <mergeCell ref="C27:I27"/>
    <mergeCell ref="C28:I28"/>
    <mergeCell ref="C29:I29"/>
    <mergeCell ref="C30:I30"/>
    <mergeCell ref="C31:I31"/>
    <mergeCell ref="C22:I22"/>
    <mergeCell ref="C23:I23"/>
    <mergeCell ref="C24:I24"/>
    <mergeCell ref="C25:I25"/>
    <mergeCell ref="C26:I26"/>
  </mergeCells>
  <phoneticPr fontId="0" type="noConversion"/>
  <printOptions horizontalCentered="1"/>
  <pageMargins left="0" right="0" top="0.75" bottom="0.5" header="0.3" footer="0.3"/>
  <pageSetup scale="62" orientation="landscape" r:id="rId2"/>
  <headerFooter>
    <oddFooter>&amp;LV 2021-1&amp;Rprinted: &amp;D, &amp;T</oddFooter>
  </headerFooter>
  <ignoredErrors>
    <ignoredError sqref="A34 A40 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45"/>
  <sheetViews>
    <sheetView zoomScale="90" zoomScaleNormal="90" zoomScalePageLayoutView="70" workbookViewId="0">
      <selection sqref="A1:E1"/>
    </sheetView>
  </sheetViews>
  <sheetFormatPr defaultColWidth="9.1796875" defaultRowHeight="12.5" x14ac:dyDescent="0.25"/>
  <cols>
    <col min="1" max="1" width="3.7265625" style="35" customWidth="1"/>
    <col min="2" max="2" width="3.26953125" style="450" customWidth="1"/>
    <col min="3" max="3" width="42.26953125" style="35" customWidth="1"/>
    <col min="4" max="7" width="21.7265625" style="35" customWidth="1"/>
    <col min="8" max="8" width="18.26953125" style="35" customWidth="1"/>
    <col min="9" max="9" width="17.26953125" style="35" customWidth="1"/>
    <col min="10" max="10" width="20.453125" style="35" customWidth="1"/>
    <col min="11" max="11" width="21.7265625" style="35" customWidth="1"/>
    <col min="12" max="12" width="16.54296875" style="35" customWidth="1"/>
    <col min="13" max="13" width="2.7265625" style="35" customWidth="1"/>
    <col min="14" max="14" width="17.7265625" style="35" customWidth="1"/>
    <col min="15" max="16384" width="9.1796875" style="35"/>
  </cols>
  <sheetData>
    <row r="1" spans="1:11" ht="20.5" customHeight="1" thickTop="1" x14ac:dyDescent="0.4">
      <c r="A1" s="1378" t="s">
        <v>552</v>
      </c>
      <c r="B1" s="1379"/>
      <c r="C1" s="1379"/>
      <c r="D1" s="1379"/>
      <c r="E1" s="1379"/>
      <c r="F1" s="1379"/>
      <c r="G1" s="1379"/>
      <c r="H1" s="1379"/>
      <c r="I1" s="1379"/>
      <c r="J1" s="1380"/>
      <c r="K1" s="51"/>
    </row>
    <row r="2" spans="1:11" ht="21" customHeight="1" thickBot="1" x14ac:dyDescent="0.45">
      <c r="A2" s="1381" t="s">
        <v>186</v>
      </c>
      <c r="B2" s="1382"/>
      <c r="C2" s="1382"/>
      <c r="D2" s="1382"/>
      <c r="E2" s="1382"/>
      <c r="F2" s="1382"/>
      <c r="G2" s="1382"/>
      <c r="H2" s="1382"/>
      <c r="I2" s="1382"/>
      <c r="J2" s="1383"/>
      <c r="K2" s="51"/>
    </row>
    <row r="3" spans="1:11" ht="13" thickTop="1" x14ac:dyDescent="0.25"/>
    <row r="4" spans="1:11" ht="22.9" customHeight="1" thickBot="1" x14ac:dyDescent="0.45">
      <c r="A4" s="1386" t="s">
        <v>37</v>
      </c>
      <c r="B4" s="1386"/>
      <c r="C4" s="1386"/>
      <c r="D4" s="1386"/>
      <c r="E4" s="1386"/>
      <c r="F4" s="1387">
        <f>+'FSR - Medicaid'!C4</f>
        <v>0</v>
      </c>
      <c r="G4" s="1387"/>
      <c r="H4" s="1387"/>
    </row>
    <row r="5" spans="1:11" ht="22.9" customHeight="1" thickTop="1" thickBot="1" x14ac:dyDescent="0.45">
      <c r="A5" s="1386" t="s">
        <v>14</v>
      </c>
      <c r="B5" s="1386"/>
      <c r="C5" s="1386"/>
      <c r="D5" s="1386"/>
      <c r="E5" s="1386"/>
      <c r="F5" s="690" t="str">
        <f>+'FSR - Medicaid'!D5</f>
        <v>SELECT</v>
      </c>
      <c r="G5" s="296"/>
      <c r="H5" s="296"/>
    </row>
    <row r="6" spans="1:11" ht="22.9" customHeight="1" thickTop="1" thickBot="1" x14ac:dyDescent="0.45">
      <c r="A6" s="1386" t="s">
        <v>178</v>
      </c>
      <c r="B6" s="1386"/>
      <c r="C6" s="1386"/>
      <c r="D6" s="1386"/>
      <c r="E6" s="1386"/>
      <c r="F6" s="690" t="str">
        <f>+'FSR - Medicaid'!D6</f>
        <v>SELECT</v>
      </c>
      <c r="G6" s="296"/>
      <c r="H6" s="296"/>
    </row>
    <row r="7" spans="1:11" ht="22.9" customHeight="1" thickTop="1" thickBot="1" x14ac:dyDescent="0.45">
      <c r="A7" s="1386" t="s">
        <v>15</v>
      </c>
      <c r="B7" s="1386"/>
      <c r="C7" s="1386"/>
      <c r="D7" s="1386"/>
      <c r="E7" s="1386"/>
      <c r="F7" s="695">
        <f>+'FSR - Medicaid'!D7</f>
        <v>0</v>
      </c>
      <c r="G7" s="433"/>
      <c r="H7" s="434"/>
    </row>
    <row r="8" spans="1:11" ht="18.5" thickTop="1" x14ac:dyDescent="0.4">
      <c r="A8" s="52"/>
    </row>
    <row r="9" spans="1:11" ht="6.25" customHeight="1" x14ac:dyDescent="0.25">
      <c r="A9" s="53"/>
      <c r="B9" s="451"/>
      <c r="C9" s="53"/>
      <c r="D9" s="54"/>
      <c r="E9" s="54"/>
      <c r="F9" s="54"/>
      <c r="G9" s="54"/>
      <c r="H9" s="54"/>
      <c r="I9" s="54"/>
      <c r="J9" s="54"/>
      <c r="K9" s="55"/>
    </row>
    <row r="10" spans="1:11" ht="7.9" customHeight="1" x14ac:dyDescent="0.25">
      <c r="D10" s="56"/>
      <c r="E10" s="56"/>
      <c r="F10" s="56"/>
      <c r="G10" s="56"/>
      <c r="H10" s="56"/>
      <c r="I10" s="56"/>
      <c r="J10" s="56"/>
      <c r="K10" s="56"/>
    </row>
    <row r="11" spans="1:11" ht="6.65" customHeight="1" thickBot="1" x14ac:dyDescent="0.3">
      <c r="D11" s="56"/>
      <c r="E11" s="56"/>
      <c r="F11" s="56"/>
      <c r="G11" s="56"/>
      <c r="H11" s="56"/>
      <c r="I11" s="56"/>
      <c r="J11" s="56"/>
      <c r="K11" s="56"/>
    </row>
    <row r="12" spans="1:11" ht="25.9" customHeight="1" thickBot="1" x14ac:dyDescent="0.35">
      <c r="A12" s="404" t="s">
        <v>16</v>
      </c>
      <c r="B12" s="452" t="s">
        <v>38</v>
      </c>
      <c r="C12" s="409"/>
      <c r="D12" s="409"/>
      <c r="E12" s="792" t="s">
        <v>715</v>
      </c>
      <c r="F12" s="792" t="s">
        <v>716</v>
      </c>
      <c r="G12" s="802" t="s">
        <v>714</v>
      </c>
      <c r="H12" s="423" t="s">
        <v>399</v>
      </c>
    </row>
    <row r="13" spans="1:11" ht="46.15" customHeight="1" x14ac:dyDescent="0.3">
      <c r="A13" s="59"/>
      <c r="B13" s="453" t="s">
        <v>447</v>
      </c>
      <c r="C13" s="1384" t="s">
        <v>1031</v>
      </c>
      <c r="D13" s="1385"/>
      <c r="E13" s="380">
        <f>+'FSR - Medicaid'!M12</f>
        <v>0</v>
      </c>
      <c r="F13" s="380">
        <f>'FSR - Healthy Michigan'!M12</f>
        <v>0</v>
      </c>
      <c r="G13" s="380">
        <f>+'Medicaid Worksheet'!J23</f>
        <v>0</v>
      </c>
      <c r="H13" s="380">
        <f>+E13+F13+G13</f>
        <v>0</v>
      </c>
    </row>
    <row r="14" spans="1:11" ht="6.65" customHeight="1" x14ac:dyDescent="0.3">
      <c r="A14" s="59"/>
      <c r="B14" s="455"/>
      <c r="C14" s="63"/>
      <c r="D14" s="63"/>
      <c r="E14" s="63"/>
      <c r="F14" s="63"/>
      <c r="G14" s="64"/>
    </row>
    <row r="15" spans="1:11" ht="19.149999999999999" customHeight="1" x14ac:dyDescent="0.3">
      <c r="A15" s="59"/>
      <c r="B15" s="454" t="s">
        <v>448</v>
      </c>
      <c r="C15" s="60" t="s">
        <v>39</v>
      </c>
      <c r="D15" s="65">
        <v>0.05</v>
      </c>
      <c r="E15" s="700"/>
      <c r="F15" s="700"/>
      <c r="G15" s="352">
        <f>ROUND(H13*5%,0)</f>
        <v>0</v>
      </c>
      <c r="H15" s="63" t="s">
        <v>40</v>
      </c>
      <c r="I15" s="63"/>
      <c r="J15" s="62"/>
    </row>
    <row r="16" spans="1:11" ht="19.149999999999999" customHeight="1" x14ac:dyDescent="0.3">
      <c r="A16" s="59"/>
      <c r="B16" s="453" t="s">
        <v>449</v>
      </c>
      <c r="C16" s="60" t="s">
        <v>41</v>
      </c>
      <c r="D16" s="65">
        <v>0.05</v>
      </c>
      <c r="E16" s="700"/>
      <c r="F16" s="700"/>
      <c r="G16" s="352">
        <f>ROUND(H13*5%,0)</f>
        <v>0</v>
      </c>
      <c r="H16" s="63" t="s">
        <v>42</v>
      </c>
      <c r="I16" s="63"/>
      <c r="J16" s="62"/>
    </row>
    <row r="17" spans="1:11" ht="8.25" customHeight="1" x14ac:dyDescent="0.3">
      <c r="A17" s="59"/>
      <c r="B17" s="457"/>
      <c r="C17" s="72"/>
      <c r="D17" s="437"/>
      <c r="E17" s="437"/>
      <c r="F17" s="437"/>
      <c r="G17" s="492"/>
      <c r="H17" s="72"/>
      <c r="I17" s="72"/>
      <c r="J17" s="72"/>
    </row>
    <row r="18" spans="1:11" ht="6.65" customHeight="1" x14ac:dyDescent="0.3">
      <c r="A18" s="59"/>
      <c r="D18" s="66"/>
      <c r="E18" s="66"/>
      <c r="F18" s="66"/>
      <c r="G18" s="67"/>
    </row>
    <row r="19" spans="1:11" ht="15" customHeight="1" x14ac:dyDescent="0.3">
      <c r="A19" s="59"/>
      <c r="B19" s="454" t="s">
        <v>1</v>
      </c>
      <c r="C19" s="1388" t="s">
        <v>440</v>
      </c>
      <c r="D19" s="1389"/>
      <c r="E19" s="1389"/>
      <c r="F19" s="1390"/>
      <c r="G19" s="608">
        <f>IF(SUM(('FSR - Medicaid'!M31+'FSR - Healthy Michigan'!M30)+(-'FSR - Medicaid'!M14+'FSR - Medicaid'!M29-'FSR - Healthy Michigan'!M14+'FSR - Healthy Michigan'!M28))&lt;0,SUM(-'FSR - Medicaid'!M31-'FSR - Medicaid'!M42,-'FSR - Healthy Michigan'!M30-'FSR - Healthy Michigan'!M39+'FSR - Medicaid'!M14-'FSR - Medicaid'!M29+'FSR - Healthy Michigan'!M14-'FSR - Healthy Michigan'!M28),0)</f>
        <v>0</v>
      </c>
      <c r="H19" s="79"/>
      <c r="I19" s="79"/>
      <c r="J19" s="79"/>
    </row>
    <row r="20" spans="1:11" s="79" customFormat="1" ht="5.25" customHeight="1" x14ac:dyDescent="0.3">
      <c r="A20" s="59"/>
      <c r="B20" s="488"/>
      <c r="C20" s="311"/>
      <c r="D20" s="489"/>
      <c r="E20" s="489"/>
      <c r="F20" s="489"/>
      <c r="G20" s="490"/>
    </row>
    <row r="21" spans="1:11" s="489" customFormat="1" ht="15" customHeight="1" x14ac:dyDescent="0.3">
      <c r="A21" s="59"/>
      <c r="B21" s="488"/>
      <c r="C21" s="311"/>
      <c r="G21" s="490"/>
      <c r="H21" s="486" t="s">
        <v>43</v>
      </c>
      <c r="I21" s="486" t="s">
        <v>44</v>
      </c>
      <c r="J21" s="487" t="s">
        <v>45</v>
      </c>
    </row>
    <row r="22" spans="1:11" ht="19.149999999999999" customHeight="1" x14ac:dyDescent="0.3">
      <c r="A22" s="59"/>
      <c r="B22" s="456" t="s">
        <v>441</v>
      </c>
      <c r="C22" s="61" t="s">
        <v>46</v>
      </c>
      <c r="D22" s="62"/>
      <c r="E22" s="701"/>
      <c r="F22" s="392"/>
      <c r="G22" s="343">
        <f>IF($G$19&lt;=$G$15,$G$19,$G$15)</f>
        <v>0</v>
      </c>
      <c r="H22" s="133"/>
      <c r="I22" s="343">
        <f>+$G$22</f>
        <v>0</v>
      </c>
      <c r="J22" s="343">
        <f>SUM($H$22:$I$22)</f>
        <v>0</v>
      </c>
    </row>
    <row r="23" spans="1:11" ht="19.149999999999999" customHeight="1" x14ac:dyDescent="0.3">
      <c r="A23" s="59"/>
      <c r="B23" s="456" t="s">
        <v>442</v>
      </c>
      <c r="C23" s="9" t="s">
        <v>47</v>
      </c>
      <c r="D23" s="62"/>
      <c r="E23" s="392"/>
      <c r="F23" s="392"/>
      <c r="G23" s="343">
        <f>+$G$19-$G$22</f>
        <v>0</v>
      </c>
      <c r="H23" s="134"/>
      <c r="I23" s="68"/>
      <c r="J23" s="68"/>
    </row>
    <row r="24" spans="1:11" ht="19.149999999999999" customHeight="1" x14ac:dyDescent="0.3">
      <c r="A24" s="59"/>
      <c r="B24" s="456" t="s">
        <v>443</v>
      </c>
      <c r="C24" s="61" t="s">
        <v>48</v>
      </c>
      <c r="D24" s="62"/>
      <c r="E24" s="392"/>
      <c r="F24" s="392"/>
      <c r="G24" s="343">
        <f>IF($G$23&lt;$G$16,$G$23,$G$16)</f>
        <v>0</v>
      </c>
      <c r="H24" s="343">
        <f>ROUND($G$24*50%,0)</f>
        <v>0</v>
      </c>
      <c r="I24" s="343">
        <f>$G$24-$H$24</f>
        <v>0</v>
      </c>
      <c r="J24" s="343">
        <f>SUM($H$24:$I$24)</f>
        <v>0</v>
      </c>
      <c r="K24" s="79"/>
    </row>
    <row r="25" spans="1:11" ht="19.149999999999999" customHeight="1" x14ac:dyDescent="0.3">
      <c r="A25" s="59"/>
      <c r="B25" s="456" t="s">
        <v>444</v>
      </c>
      <c r="C25" s="9" t="s">
        <v>49</v>
      </c>
      <c r="D25" s="62"/>
      <c r="E25" s="392"/>
      <c r="F25" s="392"/>
      <c r="G25" s="343">
        <f>+$G$23-$G$24</f>
        <v>0</v>
      </c>
      <c r="H25" s="68"/>
      <c r="I25" s="68"/>
      <c r="J25" s="68"/>
    </row>
    <row r="26" spans="1:11" ht="19.149999999999999" customHeight="1" x14ac:dyDescent="0.3">
      <c r="A26" s="59"/>
      <c r="B26" s="456" t="s">
        <v>445</v>
      </c>
      <c r="C26" s="69" t="s">
        <v>50</v>
      </c>
      <c r="D26" s="70"/>
      <c r="E26" s="702"/>
      <c r="F26" s="702"/>
      <c r="G26" s="353">
        <f>+$G$25</f>
        <v>0</v>
      </c>
      <c r="H26" s="343">
        <f>+$G$26</f>
        <v>0</v>
      </c>
      <c r="I26" s="135"/>
      <c r="J26" s="343">
        <f>SUM($H$26:$I$26)</f>
        <v>0</v>
      </c>
    </row>
    <row r="27" spans="1:11" ht="19.149999999999999" customHeight="1" thickBot="1" x14ac:dyDescent="0.35">
      <c r="A27" s="59"/>
      <c r="B27" s="456" t="s">
        <v>446</v>
      </c>
      <c r="C27" s="9"/>
      <c r="D27" s="63"/>
      <c r="E27" s="63"/>
      <c r="F27" s="63"/>
      <c r="G27" s="10" t="s">
        <v>187</v>
      </c>
      <c r="H27" s="309">
        <f>SUM($H$19:$H$26)</f>
        <v>0</v>
      </c>
      <c r="I27" s="309">
        <f>SUM($I$19:$I$26)</f>
        <v>0</v>
      </c>
      <c r="J27" s="309">
        <f>+$I$27+$H$27</f>
        <v>0</v>
      </c>
    </row>
    <row r="28" spans="1:11" ht="6.65" customHeight="1" thickTop="1" x14ac:dyDescent="0.3">
      <c r="A28" s="59"/>
      <c r="B28" s="457"/>
      <c r="C28" s="71"/>
      <c r="D28" s="72"/>
      <c r="E28" s="72"/>
      <c r="F28" s="72"/>
      <c r="G28" s="71"/>
      <c r="H28" s="74"/>
      <c r="I28" s="74"/>
      <c r="J28" s="74"/>
    </row>
    <row r="29" spans="1:11" ht="15.65" customHeight="1" thickBot="1" x14ac:dyDescent="0.35">
      <c r="A29" s="59"/>
      <c r="B29" s="459"/>
      <c r="C29" s="71"/>
      <c r="D29" s="72"/>
      <c r="E29" s="72"/>
      <c r="F29" s="72"/>
      <c r="G29" s="73"/>
      <c r="H29" s="74"/>
      <c r="I29" s="74"/>
      <c r="J29" s="74"/>
    </row>
    <row r="30" spans="1:11" ht="25.15" customHeight="1" thickTop="1" thickBot="1" x14ac:dyDescent="0.35">
      <c r="A30" s="57" t="s">
        <v>17</v>
      </c>
      <c r="B30" s="136" t="s">
        <v>188</v>
      </c>
      <c r="C30" s="137"/>
      <c r="D30" s="58"/>
      <c r="E30" s="58"/>
      <c r="F30" s="58"/>
      <c r="G30" s="138"/>
      <c r="H30" s="139" t="s">
        <v>43</v>
      </c>
      <c r="I30" s="139" t="s">
        <v>44</v>
      </c>
      <c r="J30" s="140" t="s">
        <v>45</v>
      </c>
    </row>
    <row r="31" spans="1:11" ht="19.149999999999999" customHeight="1" thickTop="1" x14ac:dyDescent="0.3">
      <c r="A31" s="59"/>
      <c r="B31" s="141" t="s">
        <v>0</v>
      </c>
      <c r="C31" s="1372" t="s">
        <v>670</v>
      </c>
      <c r="D31" s="1373"/>
      <c r="E31" s="1373"/>
      <c r="F31" s="1373"/>
      <c r="G31" s="1374"/>
      <c r="H31" s="142"/>
      <c r="I31" s="350">
        <f>+'FSR - All Non Medicaid'!E410</f>
        <v>0</v>
      </c>
      <c r="J31" s="354">
        <f>SUM($H$31:$I$31)</f>
        <v>0</v>
      </c>
      <c r="K31" s="436"/>
    </row>
    <row r="32" spans="1:11" ht="19.149999999999999" customHeight="1" x14ac:dyDescent="0.3">
      <c r="A32" s="59"/>
      <c r="B32" s="458" t="s">
        <v>1</v>
      </c>
      <c r="C32" s="1369" t="s">
        <v>666</v>
      </c>
      <c r="D32" s="1370"/>
      <c r="E32" s="1370"/>
      <c r="F32" s="1370"/>
      <c r="G32" s="1371"/>
      <c r="H32" s="143"/>
      <c r="I32" s="497">
        <f>+'FSR - All Non Medicaid'!E411</f>
        <v>0</v>
      </c>
      <c r="J32" s="343">
        <f>SUM($H$32:$I$32)</f>
        <v>0</v>
      </c>
      <c r="K32" s="436"/>
    </row>
    <row r="33" spans="1:11" ht="19.149999999999999" customHeight="1" x14ac:dyDescent="0.3">
      <c r="A33" s="59"/>
      <c r="B33" s="458" t="s">
        <v>2</v>
      </c>
      <c r="C33" s="1369" t="s">
        <v>667</v>
      </c>
      <c r="D33" s="1370"/>
      <c r="E33" s="1370"/>
      <c r="F33" s="1370"/>
      <c r="G33" s="1371"/>
      <c r="H33" s="147"/>
      <c r="I33" s="497">
        <f>-'FSR - All Non Medicaid'!E381-'FSR - All Non Medicaid'!E382</f>
        <v>0</v>
      </c>
      <c r="J33" s="343">
        <f>SUM($H$33:$I$33)</f>
        <v>0</v>
      </c>
      <c r="K33" s="436"/>
    </row>
    <row r="34" spans="1:11" ht="19.149999999999999" customHeight="1" x14ac:dyDescent="0.3">
      <c r="A34" s="59"/>
      <c r="B34" s="458" t="s">
        <v>3</v>
      </c>
      <c r="C34" s="1369" t="s">
        <v>786</v>
      </c>
      <c r="D34" s="1370"/>
      <c r="E34" s="1370"/>
      <c r="F34" s="1370"/>
      <c r="G34" s="1371"/>
      <c r="H34" s="147"/>
      <c r="I34" s="497">
        <f>+'FSR - All Non Medicaid'!E413</f>
        <v>0</v>
      </c>
      <c r="J34" s="343">
        <f>SUM($H$34:$I$34)</f>
        <v>0</v>
      </c>
      <c r="K34" s="436"/>
    </row>
    <row r="35" spans="1:11" ht="19.149999999999999" customHeight="1" x14ac:dyDescent="0.3">
      <c r="A35" s="59"/>
      <c r="B35" s="458" t="s">
        <v>4</v>
      </c>
      <c r="C35" s="1369" t="s">
        <v>668</v>
      </c>
      <c r="D35" s="1370"/>
      <c r="E35" s="1370"/>
      <c r="F35" s="1370"/>
      <c r="G35" s="1371"/>
      <c r="H35" s="147"/>
      <c r="I35" s="497">
        <f>-'FSR - All Non Medicaid'!E80-'FSR - All Non Medicaid'!E81</f>
        <v>0</v>
      </c>
      <c r="J35" s="343">
        <f>SUM($H$35:$I$35)</f>
        <v>0</v>
      </c>
      <c r="K35" s="436"/>
    </row>
    <row r="36" spans="1:11" ht="19.149999999999999" customHeight="1" x14ac:dyDescent="0.3">
      <c r="A36" s="59"/>
      <c r="B36" s="458" t="s">
        <v>189</v>
      </c>
      <c r="C36" s="1375" t="s">
        <v>669</v>
      </c>
      <c r="D36" s="1376"/>
      <c r="E36" s="1376"/>
      <c r="F36" s="1376"/>
      <c r="G36" s="1377"/>
      <c r="H36" s="497">
        <f>+'FSR - All Non Medicaid'!E412</f>
        <v>0</v>
      </c>
      <c r="I36" s="145"/>
      <c r="J36" s="343">
        <f>SUM($H$36:$I$36)</f>
        <v>0</v>
      </c>
      <c r="K36" s="436"/>
    </row>
    <row r="37" spans="1:11" ht="19.149999999999999" customHeight="1" thickBot="1" x14ac:dyDescent="0.35">
      <c r="A37" s="59"/>
      <c r="B37" s="454" t="s">
        <v>206</v>
      </c>
      <c r="C37" s="144"/>
      <c r="D37" s="63"/>
      <c r="E37" s="63"/>
      <c r="F37" s="63"/>
      <c r="G37" s="10" t="s">
        <v>190</v>
      </c>
      <c r="H37" s="309">
        <f>SUM($H$31:$H$36)</f>
        <v>0</v>
      </c>
      <c r="I37" s="309">
        <f>SUM($I$31:$I$36)</f>
        <v>0</v>
      </c>
      <c r="J37" s="309">
        <f>SUM($J$31:$J$36)</f>
        <v>0</v>
      </c>
    </row>
    <row r="38" spans="1:11" ht="6.65" customHeight="1" thickTop="1" x14ac:dyDescent="0.3">
      <c r="A38" s="59"/>
      <c r="B38" s="460"/>
      <c r="C38" s="146"/>
      <c r="D38" s="72"/>
      <c r="E38" s="72"/>
      <c r="F38" s="72"/>
      <c r="G38" s="71"/>
      <c r="H38" s="74"/>
      <c r="I38" s="74"/>
      <c r="J38" s="74"/>
    </row>
    <row r="39" spans="1:11" ht="16.149999999999999" customHeight="1" thickBot="1" x14ac:dyDescent="0.35">
      <c r="A39" s="59"/>
      <c r="B39" s="457"/>
      <c r="C39" s="72"/>
      <c r="D39" s="72"/>
      <c r="E39" s="72"/>
      <c r="F39" s="72"/>
      <c r="G39" s="71"/>
      <c r="H39" s="74"/>
      <c r="I39" s="74"/>
      <c r="J39" s="74"/>
    </row>
    <row r="40" spans="1:11" ht="25.9" customHeight="1" thickTop="1" thickBot="1" x14ac:dyDescent="0.35">
      <c r="A40" s="57" t="s">
        <v>9</v>
      </c>
      <c r="B40" s="136" t="s">
        <v>191</v>
      </c>
      <c r="C40" s="137"/>
      <c r="D40" s="58"/>
      <c r="E40" s="58"/>
      <c r="F40" s="58"/>
      <c r="G40" s="138"/>
      <c r="H40" s="139" t="s">
        <v>43</v>
      </c>
      <c r="I40" s="139" t="s">
        <v>44</v>
      </c>
      <c r="J40" s="140" t="s">
        <v>45</v>
      </c>
    </row>
    <row r="41" spans="1:11" ht="18.649999999999999" customHeight="1" thickTop="1" x14ac:dyDescent="0.3">
      <c r="A41" s="59"/>
      <c r="B41" s="141" t="s">
        <v>0</v>
      </c>
      <c r="C41" s="1372" t="s">
        <v>192</v>
      </c>
      <c r="D41" s="1373"/>
      <c r="E41" s="1373"/>
      <c r="F41" s="1373"/>
      <c r="G41" s="1374"/>
      <c r="H41" s="355">
        <f>+$H$27</f>
        <v>0</v>
      </c>
      <c r="I41" s="355">
        <f>+$I$27</f>
        <v>0</v>
      </c>
      <c r="J41" s="355">
        <f>+$J$27</f>
        <v>0</v>
      </c>
    </row>
    <row r="42" spans="1:11" ht="18.649999999999999" customHeight="1" x14ac:dyDescent="0.3">
      <c r="A42" s="59"/>
      <c r="B42" s="458" t="s">
        <v>1</v>
      </c>
      <c r="C42" s="1391" t="s">
        <v>553</v>
      </c>
      <c r="D42" s="1392"/>
      <c r="E42" s="1392"/>
      <c r="F42" s="1392"/>
      <c r="G42" s="1393"/>
      <c r="H42" s="498"/>
      <c r="I42" s="498"/>
      <c r="J42" s="343">
        <f>+$H42+$I$42</f>
        <v>0</v>
      </c>
    </row>
    <row r="43" spans="1:11" ht="19.149999999999999" customHeight="1" x14ac:dyDescent="0.3">
      <c r="A43" s="59"/>
      <c r="B43" s="454" t="s">
        <v>386</v>
      </c>
      <c r="C43" s="1391" t="s">
        <v>554</v>
      </c>
      <c r="D43" s="1392"/>
      <c r="E43" s="1392"/>
      <c r="F43" s="1392"/>
      <c r="G43" s="1393"/>
      <c r="H43" s="498"/>
      <c r="I43" s="498"/>
      <c r="J43" s="343">
        <f>+$H$43+$I$43</f>
        <v>0</v>
      </c>
    </row>
    <row r="44" spans="1:11" ht="18.649999999999999" customHeight="1" thickBot="1" x14ac:dyDescent="0.35">
      <c r="A44" s="59"/>
      <c r="B44" s="458" t="s">
        <v>2</v>
      </c>
      <c r="C44" s="1391" t="s">
        <v>193</v>
      </c>
      <c r="D44" s="1392"/>
      <c r="E44" s="1392"/>
      <c r="F44" s="1392"/>
      <c r="G44" s="1393"/>
      <c r="H44" s="309">
        <f>+$H$41-$H$42-$H$43</f>
        <v>0</v>
      </c>
      <c r="I44" s="309">
        <f>+$I$41-$I$42-$I$43</f>
        <v>0</v>
      </c>
      <c r="J44" s="309">
        <f>+$J$41-$J$42-J$43</f>
        <v>0</v>
      </c>
    </row>
    <row r="45" spans="1:11" ht="13" thickTop="1" x14ac:dyDescent="0.25"/>
  </sheetData>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19">
    <mergeCell ref="C41:G41"/>
    <mergeCell ref="C42:G42"/>
    <mergeCell ref="C43:G43"/>
    <mergeCell ref="C44:G44"/>
    <mergeCell ref="C33:G33"/>
    <mergeCell ref="C34:G34"/>
    <mergeCell ref="C32:G32"/>
    <mergeCell ref="C31:G31"/>
    <mergeCell ref="C36:G36"/>
    <mergeCell ref="C35:G35"/>
    <mergeCell ref="A1:J1"/>
    <mergeCell ref="A2:J2"/>
    <mergeCell ref="C13:D13"/>
    <mergeCell ref="A4:E4"/>
    <mergeCell ref="A5:E5"/>
    <mergeCell ref="A6:E6"/>
    <mergeCell ref="A7:E7"/>
    <mergeCell ref="F4:H4"/>
    <mergeCell ref="C19:F19"/>
  </mergeCells>
  <phoneticPr fontId="0" type="noConversion"/>
  <conditionalFormatting sqref="H44:J44">
    <cfRule type="cellIs" dxfId="27" priority="3" stopIfTrue="1" operator="notEqual">
      <formula>0</formula>
    </cfRule>
  </conditionalFormatting>
  <printOptions horizontalCentered="1"/>
  <pageMargins left="0" right="0" top="0.75" bottom="0.5" header="0.3" footer="0.3"/>
  <pageSetup scale="69" orientation="landscape" r:id="rId2"/>
  <headerFooter>
    <oddFooter>&amp;LV 2021-1&amp;Rprinted: &amp;D, &amp;T</oddFoot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68"/>
  <sheetViews>
    <sheetView topLeftCell="A127" zoomScale="120" zoomScaleNormal="120" zoomScaleSheetLayoutView="90" workbookViewId="0">
      <selection activeCell="E183" sqref="E183"/>
    </sheetView>
  </sheetViews>
  <sheetFormatPr defaultColWidth="9.1796875" defaultRowHeight="12.5" x14ac:dyDescent="0.25"/>
  <cols>
    <col min="1" max="1" width="4.7265625" style="23" customWidth="1"/>
    <col min="2" max="2" width="6.26953125" style="436" customWidth="1"/>
    <col min="3" max="3" width="76.54296875" style="8" customWidth="1"/>
    <col min="4" max="4" width="23.1796875" style="8" customWidth="1"/>
    <col min="5" max="5" width="16.7265625" style="28" customWidth="1"/>
    <col min="6" max="6" width="16.453125" style="35" customWidth="1"/>
    <col min="7" max="7" width="17.54296875" style="35" customWidth="1"/>
    <col min="8" max="24" width="9.1796875" style="35"/>
    <col min="25" max="16384" width="9.1796875" style="8"/>
  </cols>
  <sheetData>
    <row r="1" spans="1:24" ht="15" customHeight="1" x14ac:dyDescent="0.35">
      <c r="A1" s="1435" t="s">
        <v>536</v>
      </c>
      <c r="B1" s="1436"/>
      <c r="C1" s="1436"/>
      <c r="D1" s="1436"/>
      <c r="E1" s="1437"/>
    </row>
    <row r="2" spans="1:24" ht="15" customHeight="1" thickBot="1" x14ac:dyDescent="0.4">
      <c r="A2" s="1438" t="s">
        <v>56</v>
      </c>
      <c r="B2" s="1439"/>
      <c r="C2" s="1439"/>
      <c r="D2" s="1439"/>
      <c r="E2" s="1440"/>
    </row>
    <row r="3" spans="1:24" ht="11.25" customHeight="1" x14ac:dyDescent="0.25">
      <c r="A3" s="1447" t="s">
        <v>8</v>
      </c>
      <c r="B3" s="1447"/>
      <c r="C3" s="156"/>
      <c r="D3" s="157" t="s">
        <v>179</v>
      </c>
      <c r="E3" s="756" t="s">
        <v>329</v>
      </c>
    </row>
    <row r="4" spans="1:24" ht="13.5" customHeight="1" x14ac:dyDescent="0.25">
      <c r="A4" s="1446" t="s">
        <v>181</v>
      </c>
      <c r="B4" s="1446"/>
      <c r="C4" s="1446"/>
      <c r="D4" s="158" t="s">
        <v>329</v>
      </c>
      <c r="E4" s="1441" t="s">
        <v>133</v>
      </c>
      <c r="F4" s="1394" t="s">
        <v>1038</v>
      </c>
      <c r="G4" s="1394" t="s">
        <v>1039</v>
      </c>
    </row>
    <row r="5" spans="1:24" ht="13.5" customHeight="1" x14ac:dyDescent="0.25">
      <c r="A5" s="1443" t="s">
        <v>182</v>
      </c>
      <c r="B5" s="1443"/>
      <c r="C5" s="1443"/>
      <c r="D5" s="159"/>
      <c r="E5" s="1442"/>
      <c r="F5" s="1395"/>
      <c r="G5" s="1395"/>
    </row>
    <row r="6" spans="1:24" ht="11.25" customHeight="1" x14ac:dyDescent="0.25">
      <c r="A6" s="160"/>
      <c r="B6" s="491"/>
      <c r="C6" s="1444" t="s">
        <v>57</v>
      </c>
      <c r="D6" s="1445"/>
      <c r="E6" s="161" t="s">
        <v>58</v>
      </c>
      <c r="F6" s="951"/>
      <c r="G6" s="951"/>
    </row>
    <row r="7" spans="1:24" ht="12" customHeight="1" x14ac:dyDescent="0.3">
      <c r="A7" s="36"/>
      <c r="B7" s="631"/>
      <c r="C7" s="38"/>
      <c r="D7" s="38"/>
      <c r="E7" s="39"/>
      <c r="F7" s="951"/>
      <c r="G7" s="951"/>
    </row>
    <row r="8" spans="1:24" s="27" customFormat="1" ht="13" x14ac:dyDescent="0.3">
      <c r="A8" s="15" t="s">
        <v>73</v>
      </c>
      <c r="B8" s="16"/>
      <c r="C8" s="1296" t="s">
        <v>935</v>
      </c>
      <c r="D8" s="1297"/>
      <c r="E8" s="1298"/>
      <c r="F8" s="955"/>
      <c r="G8" s="955"/>
      <c r="H8" s="35"/>
      <c r="I8" s="35"/>
      <c r="J8" s="35"/>
      <c r="K8" s="35"/>
      <c r="L8" s="35"/>
      <c r="M8" s="35"/>
      <c r="N8" s="35"/>
      <c r="O8" s="35"/>
      <c r="P8" s="35"/>
      <c r="Q8" s="35"/>
      <c r="R8" s="35"/>
      <c r="S8" s="35"/>
      <c r="T8" s="35"/>
      <c r="U8" s="35"/>
      <c r="V8" s="35"/>
      <c r="W8" s="35"/>
      <c r="X8" s="35"/>
    </row>
    <row r="9" spans="1:24" s="27" customFormat="1" ht="13" hidden="1" x14ac:dyDescent="0.3">
      <c r="A9" s="41" t="s">
        <v>73</v>
      </c>
      <c r="B9" s="418">
        <v>190</v>
      </c>
      <c r="C9" s="476" t="s">
        <v>72</v>
      </c>
      <c r="D9" s="477"/>
      <c r="E9" s="357">
        <f>+'FSR - Medicaid'!M$22-'FSR - Medicaid'!M$17</f>
        <v>0</v>
      </c>
      <c r="F9" s="35"/>
      <c r="G9" s="35"/>
      <c r="H9" s="35"/>
      <c r="I9" s="35"/>
      <c r="J9" s="35"/>
      <c r="K9" s="35"/>
      <c r="L9" s="35"/>
      <c r="M9" s="35"/>
      <c r="N9" s="35"/>
      <c r="O9" s="35"/>
      <c r="P9" s="35"/>
      <c r="Q9" s="35"/>
      <c r="R9" s="35"/>
      <c r="S9" s="35"/>
      <c r="T9" s="35"/>
      <c r="U9" s="35"/>
      <c r="V9" s="35"/>
      <c r="W9" s="35"/>
      <c r="X9" s="35"/>
    </row>
    <row r="10" spans="1:24" s="27" customFormat="1" ht="13" hidden="1" x14ac:dyDescent="0.3">
      <c r="A10" s="41" t="s">
        <v>73</v>
      </c>
      <c r="B10" s="418">
        <v>290</v>
      </c>
      <c r="C10" s="476" t="s">
        <v>102</v>
      </c>
      <c r="D10" s="477"/>
      <c r="E10" s="295">
        <f>+'FSR - Medicaid'!M$30-'FSR - Medicaid'!M$17-'FSR - Medicaid'!M41</f>
        <v>0</v>
      </c>
      <c r="F10" s="35"/>
      <c r="G10" s="35"/>
      <c r="H10" s="35"/>
      <c r="I10" s="35"/>
      <c r="J10" s="35"/>
      <c r="K10" s="35"/>
      <c r="L10" s="35"/>
      <c r="M10" s="35"/>
      <c r="N10" s="35"/>
      <c r="O10" s="35"/>
      <c r="P10" s="35"/>
      <c r="Q10" s="35"/>
      <c r="R10" s="35"/>
      <c r="S10" s="35"/>
      <c r="T10" s="35"/>
      <c r="U10" s="35"/>
      <c r="V10" s="35"/>
      <c r="W10" s="35"/>
      <c r="X10" s="35"/>
    </row>
    <row r="11" spans="1:24" s="27" customFormat="1" ht="13" hidden="1" x14ac:dyDescent="0.3">
      <c r="A11" s="41" t="s">
        <v>73</v>
      </c>
      <c r="B11" s="418">
        <v>295</v>
      </c>
      <c r="C11" s="476" t="s">
        <v>60</v>
      </c>
      <c r="D11" s="477"/>
      <c r="E11" s="295">
        <f>+'FSR - Medicaid'!M$31+'FSR - Medicaid'!M41</f>
        <v>0</v>
      </c>
      <c r="F11" s="35"/>
      <c r="G11" s="35"/>
      <c r="H11" s="35"/>
      <c r="I11" s="35"/>
      <c r="J11" s="35"/>
      <c r="K11" s="35"/>
      <c r="L11" s="35"/>
      <c r="M11" s="35"/>
      <c r="N11" s="35"/>
      <c r="O11" s="35"/>
      <c r="P11" s="35"/>
      <c r="Q11" s="35"/>
      <c r="R11" s="35"/>
      <c r="S11" s="35"/>
      <c r="T11" s="35"/>
      <c r="U11" s="35"/>
      <c r="V11" s="35"/>
      <c r="W11" s="35"/>
      <c r="X11" s="35"/>
    </row>
    <row r="12" spans="1:24" s="27" customFormat="1" ht="13" hidden="1" x14ac:dyDescent="0.3">
      <c r="A12" s="41" t="s">
        <v>73</v>
      </c>
      <c r="B12" s="418">
        <v>390</v>
      </c>
      <c r="C12" s="476" t="s">
        <v>84</v>
      </c>
      <c r="D12" s="477"/>
      <c r="E12" s="295">
        <f>+'FSR - Medicaid'!M$48-'FSR - Medicaid'!M41</f>
        <v>0</v>
      </c>
      <c r="F12" s="35"/>
      <c r="G12" s="35"/>
      <c r="H12" s="35"/>
      <c r="I12" s="35"/>
      <c r="J12" s="35"/>
      <c r="K12" s="35"/>
      <c r="L12" s="35"/>
      <c r="M12" s="35"/>
      <c r="N12" s="35"/>
      <c r="O12" s="35"/>
      <c r="P12" s="35"/>
      <c r="Q12" s="35"/>
      <c r="R12" s="35"/>
      <c r="S12" s="35"/>
      <c r="T12" s="35"/>
      <c r="U12" s="35"/>
      <c r="V12" s="35"/>
      <c r="W12" s="35"/>
      <c r="X12" s="35"/>
    </row>
    <row r="13" spans="1:24" s="27" customFormat="1" ht="13" hidden="1" x14ac:dyDescent="0.3">
      <c r="A13" s="41" t="s">
        <v>73</v>
      </c>
      <c r="B13" s="415">
        <v>400</v>
      </c>
      <c r="C13" s="478" t="s">
        <v>937</v>
      </c>
      <c r="D13" s="479"/>
      <c r="E13" s="295">
        <f>+'FSR - Medicaid'!M$49+'FSR - Medicaid'!M50</f>
        <v>0</v>
      </c>
      <c r="F13" s="35"/>
      <c r="G13" s="35"/>
      <c r="H13" s="35"/>
      <c r="I13" s="35"/>
      <c r="J13" s="35"/>
      <c r="K13" s="35"/>
      <c r="L13" s="35"/>
      <c r="M13" s="35"/>
      <c r="N13" s="35"/>
      <c r="O13" s="35"/>
      <c r="P13" s="35"/>
      <c r="Q13" s="35"/>
      <c r="R13" s="35"/>
      <c r="S13" s="35"/>
      <c r="T13" s="35"/>
      <c r="U13" s="35"/>
      <c r="V13" s="35"/>
      <c r="W13" s="35"/>
      <c r="X13" s="35"/>
    </row>
    <row r="14" spans="1:24" s="27" customFormat="1" ht="19.899999999999999" customHeight="1" x14ac:dyDescent="0.3">
      <c r="A14" s="166"/>
      <c r="B14" s="311"/>
      <c r="C14" s="167"/>
      <c r="D14" s="167"/>
      <c r="E14" s="154"/>
      <c r="F14" s="35"/>
      <c r="G14" s="35"/>
      <c r="H14" s="35"/>
      <c r="I14" s="35"/>
      <c r="J14" s="35"/>
      <c r="K14" s="35"/>
      <c r="L14" s="35"/>
      <c r="M14" s="35"/>
      <c r="N14" s="35"/>
      <c r="O14" s="35"/>
      <c r="P14" s="35"/>
      <c r="Q14" s="35"/>
      <c r="R14" s="35"/>
      <c r="S14" s="35"/>
      <c r="T14" s="35"/>
      <c r="U14" s="35"/>
      <c r="V14" s="35"/>
      <c r="W14" s="35"/>
      <c r="X14" s="35"/>
    </row>
    <row r="15" spans="1:24" s="27" customFormat="1" ht="13" x14ac:dyDescent="0.3">
      <c r="A15" s="646" t="s">
        <v>199</v>
      </c>
      <c r="B15" s="645"/>
      <c r="C15" s="1396" t="s">
        <v>482</v>
      </c>
      <c r="D15" s="1397"/>
      <c r="E15" s="1398"/>
      <c r="F15" s="955"/>
      <c r="G15" s="955"/>
      <c r="H15" s="35"/>
      <c r="I15" s="35"/>
      <c r="J15" s="35"/>
      <c r="K15" s="35"/>
      <c r="L15" s="35"/>
      <c r="M15" s="35"/>
      <c r="N15" s="35"/>
      <c r="O15" s="35"/>
      <c r="P15" s="35"/>
      <c r="Q15" s="35"/>
      <c r="R15" s="35"/>
      <c r="S15" s="35"/>
      <c r="T15" s="35"/>
      <c r="U15" s="35"/>
      <c r="V15" s="35"/>
      <c r="W15" s="35"/>
      <c r="X15" s="35"/>
    </row>
    <row r="16" spans="1:24" s="27" customFormat="1" ht="13" hidden="1" x14ac:dyDescent="0.3">
      <c r="A16" s="165" t="s">
        <v>199</v>
      </c>
      <c r="B16" s="415">
        <v>190</v>
      </c>
      <c r="C16" s="1254" t="s">
        <v>72</v>
      </c>
      <c r="D16" s="1254"/>
      <c r="E16" s="20"/>
      <c r="F16" s="35"/>
      <c r="G16" s="35"/>
      <c r="H16" s="35"/>
      <c r="I16" s="35"/>
      <c r="J16" s="35"/>
      <c r="K16" s="35"/>
      <c r="L16" s="35"/>
      <c r="M16" s="35"/>
      <c r="N16" s="35"/>
      <c r="O16" s="35"/>
      <c r="P16" s="35"/>
      <c r="Q16" s="35"/>
      <c r="R16" s="35"/>
      <c r="S16" s="35"/>
      <c r="T16" s="35"/>
      <c r="U16" s="35"/>
      <c r="V16" s="35"/>
      <c r="W16" s="35"/>
      <c r="X16" s="35"/>
    </row>
    <row r="17" spans="1:24" s="27" customFormat="1" ht="13" hidden="1" x14ac:dyDescent="0.3">
      <c r="A17" s="165" t="s">
        <v>199</v>
      </c>
      <c r="B17" s="415">
        <v>290</v>
      </c>
      <c r="C17" s="1254" t="s">
        <v>102</v>
      </c>
      <c r="D17" s="1254"/>
      <c r="E17" s="20"/>
      <c r="F17" s="35"/>
      <c r="G17" s="35"/>
      <c r="H17" s="35"/>
      <c r="I17" s="35"/>
      <c r="J17" s="35"/>
      <c r="K17" s="35"/>
      <c r="L17" s="35"/>
      <c r="M17" s="35"/>
      <c r="N17" s="35"/>
      <c r="O17" s="35"/>
      <c r="P17" s="35"/>
      <c r="Q17" s="35"/>
      <c r="R17" s="35"/>
      <c r="S17" s="35"/>
      <c r="T17" s="35"/>
      <c r="U17" s="35"/>
      <c r="V17" s="35"/>
      <c r="W17" s="35"/>
      <c r="X17" s="35"/>
    </row>
    <row r="18" spans="1:24" s="27" customFormat="1" ht="13" hidden="1" x14ac:dyDescent="0.3">
      <c r="A18" s="165" t="s">
        <v>199</v>
      </c>
      <c r="B18" s="415">
        <v>295</v>
      </c>
      <c r="C18" s="1254" t="s">
        <v>333</v>
      </c>
      <c r="D18" s="1254"/>
      <c r="E18" s="20"/>
      <c r="F18" s="35"/>
      <c r="G18" s="35"/>
      <c r="H18" s="35"/>
      <c r="I18" s="35"/>
      <c r="J18" s="35"/>
      <c r="K18" s="35"/>
      <c r="L18" s="35"/>
      <c r="M18" s="35"/>
      <c r="N18" s="35"/>
      <c r="O18" s="35"/>
      <c r="P18" s="35"/>
      <c r="Q18" s="35"/>
      <c r="R18" s="35"/>
      <c r="S18" s="35"/>
      <c r="T18" s="35"/>
      <c r="U18" s="35"/>
      <c r="V18" s="35"/>
      <c r="W18" s="35"/>
      <c r="X18" s="35"/>
    </row>
    <row r="19" spans="1:24" s="27" customFormat="1" ht="13" hidden="1" x14ac:dyDescent="0.3">
      <c r="A19" s="165" t="s">
        <v>199</v>
      </c>
      <c r="B19" s="415">
        <v>390</v>
      </c>
      <c r="C19" s="1254" t="s">
        <v>84</v>
      </c>
      <c r="D19" s="1254"/>
      <c r="E19" s="20"/>
      <c r="F19" s="35"/>
      <c r="G19" s="35"/>
      <c r="H19" s="35"/>
      <c r="I19" s="35"/>
      <c r="J19" s="35"/>
      <c r="K19" s="35"/>
      <c r="L19" s="35"/>
      <c r="M19" s="35"/>
      <c r="N19" s="35"/>
      <c r="O19" s="35"/>
      <c r="P19" s="35"/>
      <c r="Q19" s="35"/>
      <c r="R19" s="35"/>
      <c r="S19" s="35"/>
      <c r="T19" s="35"/>
      <c r="U19" s="35"/>
      <c r="V19" s="35"/>
      <c r="W19" s="35"/>
      <c r="X19" s="35"/>
    </row>
    <row r="20" spans="1:24" s="27" customFormat="1" ht="13" hidden="1" x14ac:dyDescent="0.3">
      <c r="A20" s="165" t="s">
        <v>199</v>
      </c>
      <c r="B20" s="415">
        <v>400</v>
      </c>
      <c r="C20" s="1309" t="s">
        <v>913</v>
      </c>
      <c r="D20" s="1309"/>
      <c r="E20" s="20"/>
      <c r="F20" s="35"/>
      <c r="G20" s="35"/>
      <c r="H20" s="35"/>
      <c r="I20" s="35"/>
      <c r="J20" s="35"/>
      <c r="K20" s="35"/>
      <c r="L20" s="35"/>
      <c r="M20" s="35"/>
      <c r="N20" s="35"/>
      <c r="O20" s="35"/>
      <c r="P20" s="35"/>
      <c r="Q20" s="35"/>
      <c r="R20" s="35"/>
      <c r="S20" s="35"/>
      <c r="T20" s="35"/>
      <c r="U20" s="35"/>
      <c r="V20" s="35"/>
      <c r="W20" s="35"/>
      <c r="X20" s="35"/>
    </row>
    <row r="21" spans="1:24" s="27" customFormat="1" ht="19.899999999999999" customHeight="1" x14ac:dyDescent="0.3">
      <c r="A21" s="168"/>
      <c r="B21" s="311"/>
      <c r="C21" s="167"/>
      <c r="D21" s="167"/>
      <c r="E21" s="154"/>
      <c r="F21" s="35"/>
      <c r="G21" s="35"/>
      <c r="H21" s="35"/>
      <c r="I21" s="35"/>
      <c r="J21" s="35"/>
      <c r="K21" s="35"/>
      <c r="L21" s="35"/>
      <c r="M21" s="35"/>
      <c r="N21" s="35"/>
      <c r="O21" s="35"/>
      <c r="P21" s="35"/>
      <c r="Q21" s="35"/>
      <c r="R21" s="35"/>
      <c r="S21" s="35"/>
      <c r="T21" s="35"/>
      <c r="U21" s="35"/>
      <c r="V21" s="35"/>
      <c r="W21" s="35"/>
      <c r="X21" s="35"/>
    </row>
    <row r="22" spans="1:24" s="27" customFormat="1" ht="13" x14ac:dyDescent="0.3">
      <c r="A22" s="646" t="s">
        <v>332</v>
      </c>
      <c r="B22" s="645"/>
      <c r="C22" s="1396" t="s">
        <v>739</v>
      </c>
      <c r="D22" s="1397"/>
      <c r="E22" s="1398"/>
      <c r="F22" s="955"/>
      <c r="G22" s="955"/>
      <c r="H22" s="35"/>
      <c r="I22" s="35"/>
      <c r="J22" s="35"/>
      <c r="K22" s="35"/>
      <c r="L22" s="35"/>
      <c r="M22" s="35"/>
      <c r="N22" s="35"/>
      <c r="O22" s="35"/>
      <c r="P22" s="35"/>
      <c r="Q22" s="35"/>
      <c r="R22" s="35"/>
      <c r="S22" s="35"/>
      <c r="T22" s="35"/>
      <c r="U22" s="35"/>
      <c r="V22" s="35"/>
      <c r="W22" s="35"/>
      <c r="X22" s="35"/>
    </row>
    <row r="23" spans="1:24" s="27" customFormat="1" ht="13" hidden="1" x14ac:dyDescent="0.3">
      <c r="A23" s="165" t="s">
        <v>332</v>
      </c>
      <c r="B23" s="418">
        <v>190</v>
      </c>
      <c r="C23" s="1258" t="s">
        <v>72</v>
      </c>
      <c r="D23" s="1259"/>
      <c r="E23" s="357">
        <f>+'FSR - Opioid Health Home BH'!M14</f>
        <v>0</v>
      </c>
      <c r="F23" s="35"/>
      <c r="G23" s="35"/>
      <c r="H23" s="35"/>
      <c r="I23" s="35"/>
      <c r="J23" s="35"/>
      <c r="K23" s="35"/>
      <c r="L23" s="35"/>
      <c r="M23" s="35"/>
      <c r="N23" s="35"/>
      <c r="O23" s="35"/>
      <c r="P23" s="35"/>
      <c r="Q23" s="35"/>
      <c r="R23" s="35"/>
      <c r="S23" s="35"/>
      <c r="T23" s="35"/>
      <c r="U23" s="35"/>
      <c r="V23" s="35"/>
      <c r="W23" s="35"/>
      <c r="X23" s="35"/>
    </row>
    <row r="24" spans="1:24" s="27" customFormat="1" ht="13" hidden="1" x14ac:dyDescent="0.3">
      <c r="A24" s="165" t="s">
        <v>332</v>
      </c>
      <c r="B24" s="418">
        <v>290</v>
      </c>
      <c r="C24" s="1258" t="s">
        <v>102</v>
      </c>
      <c r="D24" s="1259"/>
      <c r="E24" s="295">
        <f>+'FSR - Opioid Health Home BH'!M19-'FSR - Opioid Health Home BH'!M23</f>
        <v>0</v>
      </c>
      <c r="F24" s="35"/>
      <c r="G24" s="35"/>
      <c r="H24" s="35"/>
      <c r="I24" s="35"/>
      <c r="J24" s="35"/>
      <c r="K24" s="35"/>
      <c r="L24" s="35"/>
      <c r="M24" s="35"/>
      <c r="N24" s="35"/>
      <c r="O24" s="35"/>
      <c r="P24" s="35"/>
      <c r="Q24" s="35"/>
      <c r="R24" s="35"/>
      <c r="S24" s="35"/>
      <c r="T24" s="35"/>
      <c r="U24" s="35"/>
      <c r="V24" s="35"/>
      <c r="W24" s="35"/>
      <c r="X24" s="35"/>
    </row>
    <row r="25" spans="1:24" s="27" customFormat="1" ht="13" hidden="1" x14ac:dyDescent="0.3">
      <c r="A25" s="165" t="s">
        <v>332</v>
      </c>
      <c r="B25" s="418">
        <v>295</v>
      </c>
      <c r="C25" s="1258" t="s">
        <v>333</v>
      </c>
      <c r="D25" s="1259"/>
      <c r="E25" s="295">
        <f>+'FSR - Opioid Health Home BH'!M23+'FSR - Opioid Health Home BH'!M20</f>
        <v>0</v>
      </c>
      <c r="F25" s="35"/>
      <c r="G25" s="35"/>
      <c r="H25" s="35"/>
      <c r="I25" s="35"/>
      <c r="J25" s="35"/>
      <c r="K25" s="35"/>
      <c r="L25" s="35"/>
      <c r="M25" s="35"/>
      <c r="N25" s="35"/>
      <c r="O25" s="35"/>
      <c r="P25" s="35"/>
      <c r="Q25" s="35"/>
      <c r="R25" s="35"/>
      <c r="S25" s="35"/>
      <c r="T25" s="35"/>
      <c r="U25" s="35"/>
      <c r="V25" s="35"/>
      <c r="W25" s="35"/>
      <c r="X25" s="35"/>
    </row>
    <row r="26" spans="1:24" s="27" customFormat="1" ht="13" hidden="1" x14ac:dyDescent="0.3">
      <c r="A26" s="165" t="s">
        <v>332</v>
      </c>
      <c r="B26" s="418">
        <v>390</v>
      </c>
      <c r="C26" s="303" t="s">
        <v>335</v>
      </c>
      <c r="D26" s="304"/>
      <c r="E26" s="295">
        <f>+'FSR - Opioid Health Home BH'!M28-'FSR - Opioid Health Home BH'!M23</f>
        <v>0</v>
      </c>
      <c r="F26" s="35"/>
      <c r="G26" s="35"/>
      <c r="H26" s="35"/>
      <c r="I26" s="35"/>
      <c r="J26" s="35"/>
      <c r="K26" s="35"/>
      <c r="L26" s="35"/>
      <c r="M26" s="35"/>
      <c r="N26" s="35"/>
      <c r="O26" s="35"/>
      <c r="P26" s="35"/>
      <c r="Q26" s="35"/>
      <c r="R26" s="35"/>
      <c r="S26" s="35"/>
      <c r="T26" s="35"/>
      <c r="U26" s="35"/>
      <c r="V26" s="35"/>
      <c r="W26" s="35"/>
      <c r="X26" s="35"/>
    </row>
    <row r="27" spans="1:24" s="27" customFormat="1" ht="13" hidden="1" x14ac:dyDescent="0.3">
      <c r="A27" s="165" t="s">
        <v>332</v>
      </c>
      <c r="B27" s="415">
        <v>400</v>
      </c>
      <c r="C27" s="1402" t="s">
        <v>725</v>
      </c>
      <c r="D27" s="1403"/>
      <c r="E27" s="295">
        <f>+'FSR - Opioid Health Home BH'!M29</f>
        <v>0</v>
      </c>
      <c r="F27" s="35"/>
      <c r="G27" s="35"/>
      <c r="H27" s="35"/>
      <c r="I27" s="35"/>
      <c r="J27" s="35"/>
      <c r="K27" s="35"/>
      <c r="L27" s="35"/>
      <c r="M27" s="35"/>
      <c r="N27" s="35"/>
      <c r="O27" s="35"/>
      <c r="P27" s="35"/>
      <c r="Q27" s="35"/>
      <c r="R27" s="35"/>
      <c r="S27" s="35"/>
      <c r="T27" s="35"/>
      <c r="U27" s="35"/>
      <c r="V27" s="35"/>
      <c r="W27" s="35"/>
      <c r="X27" s="35"/>
    </row>
    <row r="28" spans="1:24" s="27" customFormat="1" ht="19.899999999999999" customHeight="1" x14ac:dyDescent="0.3">
      <c r="A28" s="168"/>
      <c r="B28" s="311"/>
      <c r="C28" s="167"/>
      <c r="D28" s="167"/>
      <c r="E28" s="154"/>
      <c r="F28" s="35"/>
      <c r="G28" s="35"/>
      <c r="H28" s="35"/>
      <c r="I28" s="35"/>
      <c r="J28" s="35"/>
      <c r="K28" s="35"/>
      <c r="L28" s="35"/>
      <c r="M28" s="35"/>
      <c r="N28" s="35"/>
      <c r="O28" s="35"/>
      <c r="P28" s="35"/>
      <c r="Q28" s="35"/>
      <c r="R28" s="35"/>
      <c r="S28" s="35"/>
      <c r="T28" s="35"/>
      <c r="U28" s="35"/>
      <c r="V28" s="35"/>
      <c r="W28" s="35"/>
      <c r="X28" s="35"/>
    </row>
    <row r="29" spans="1:24" s="27" customFormat="1" ht="13" x14ac:dyDescent="0.3">
      <c r="A29" s="164" t="s">
        <v>375</v>
      </c>
      <c r="B29" s="16"/>
      <c r="C29" s="1296" t="s">
        <v>718</v>
      </c>
      <c r="D29" s="1297"/>
      <c r="E29" s="1298"/>
      <c r="F29" s="955"/>
      <c r="G29" s="955"/>
      <c r="H29" s="35"/>
      <c r="I29" s="35"/>
      <c r="J29" s="35"/>
      <c r="K29" s="35"/>
      <c r="L29" s="35"/>
      <c r="M29" s="35"/>
      <c r="N29" s="35"/>
      <c r="O29" s="35"/>
      <c r="P29" s="35"/>
      <c r="Q29" s="35"/>
      <c r="R29" s="35"/>
      <c r="S29" s="35"/>
      <c r="T29" s="35"/>
      <c r="U29" s="35"/>
      <c r="V29" s="35"/>
      <c r="W29" s="35"/>
      <c r="X29" s="35"/>
    </row>
    <row r="30" spans="1:24" s="27" customFormat="1" ht="13" hidden="1" x14ac:dyDescent="0.3">
      <c r="A30" s="165" t="s">
        <v>375</v>
      </c>
      <c r="B30" s="418">
        <v>190</v>
      </c>
      <c r="C30" s="1258" t="s">
        <v>72</v>
      </c>
      <c r="D30" s="1259"/>
      <c r="E30" s="357">
        <f>+'FSR - Health Homes BH'!M14</f>
        <v>0</v>
      </c>
      <c r="F30" s="35"/>
      <c r="G30" s="35"/>
      <c r="H30" s="35"/>
      <c r="I30" s="35"/>
      <c r="J30" s="35"/>
      <c r="K30" s="35"/>
      <c r="L30" s="35"/>
      <c r="M30" s="35"/>
      <c r="N30" s="35"/>
      <c r="O30" s="35"/>
      <c r="P30" s="35"/>
      <c r="Q30" s="35"/>
      <c r="R30" s="35"/>
      <c r="S30" s="35"/>
      <c r="T30" s="35"/>
      <c r="U30" s="35"/>
      <c r="V30" s="35"/>
      <c r="W30" s="35"/>
      <c r="X30" s="35"/>
    </row>
    <row r="31" spans="1:24" s="27" customFormat="1" ht="13" hidden="1" x14ac:dyDescent="0.3">
      <c r="A31" s="165" t="s">
        <v>375</v>
      </c>
      <c r="B31" s="418">
        <v>290</v>
      </c>
      <c r="C31" s="1258" t="s">
        <v>102</v>
      </c>
      <c r="D31" s="1259"/>
      <c r="E31" s="295">
        <f>+'FSR - Health Homes BH'!M19-'FSR - Health Homes BH'!M23</f>
        <v>0</v>
      </c>
      <c r="F31" s="35"/>
      <c r="G31" s="35"/>
      <c r="H31" s="35"/>
      <c r="I31" s="35"/>
      <c r="J31" s="35"/>
      <c r="K31" s="35"/>
      <c r="L31" s="35"/>
      <c r="M31" s="35"/>
      <c r="N31" s="35"/>
      <c r="O31" s="35"/>
      <c r="P31" s="35"/>
      <c r="Q31" s="35"/>
      <c r="R31" s="35"/>
      <c r="S31" s="35"/>
      <c r="T31" s="35"/>
      <c r="U31" s="35"/>
      <c r="V31" s="35"/>
      <c r="W31" s="35"/>
      <c r="X31" s="35"/>
    </row>
    <row r="32" spans="1:24" s="27" customFormat="1" ht="13" hidden="1" x14ac:dyDescent="0.3">
      <c r="A32" s="165" t="s">
        <v>375</v>
      </c>
      <c r="B32" s="418">
        <v>295</v>
      </c>
      <c r="C32" s="1258" t="s">
        <v>394</v>
      </c>
      <c r="D32" s="1259"/>
      <c r="E32" s="295">
        <f>+'FSR - Health Homes BH'!M23+'FSR - Health Homes BH'!M20</f>
        <v>0</v>
      </c>
      <c r="F32" s="35"/>
      <c r="G32" s="35"/>
      <c r="H32" s="35"/>
      <c r="I32" s="35"/>
      <c r="J32" s="35"/>
      <c r="K32" s="35"/>
      <c r="L32" s="35"/>
      <c r="M32" s="35"/>
      <c r="N32" s="35"/>
      <c r="O32" s="35"/>
      <c r="P32" s="35"/>
      <c r="Q32" s="35"/>
      <c r="R32" s="35"/>
      <c r="S32" s="35"/>
      <c r="T32" s="35"/>
      <c r="U32" s="35"/>
      <c r="V32" s="35"/>
      <c r="W32" s="35"/>
      <c r="X32" s="35"/>
    </row>
    <row r="33" spans="1:24" s="27" customFormat="1" ht="13" hidden="1" x14ac:dyDescent="0.3">
      <c r="A33" s="165" t="s">
        <v>375</v>
      </c>
      <c r="B33" s="418">
        <v>390</v>
      </c>
      <c r="C33" s="1258" t="s">
        <v>84</v>
      </c>
      <c r="D33" s="1259"/>
      <c r="E33" s="295">
        <f>+'FSR - Health Homes BH'!M28-'FSR - Health Homes BH'!M23</f>
        <v>0</v>
      </c>
      <c r="F33" s="35"/>
      <c r="G33" s="35"/>
      <c r="H33" s="35"/>
      <c r="I33" s="35"/>
      <c r="J33" s="35"/>
      <c r="K33" s="35"/>
      <c r="L33" s="35"/>
      <c r="M33" s="35"/>
      <c r="N33" s="35"/>
      <c r="O33" s="35"/>
      <c r="P33" s="35"/>
      <c r="Q33" s="35"/>
      <c r="R33" s="35"/>
      <c r="S33" s="35"/>
      <c r="T33" s="35"/>
      <c r="U33" s="35"/>
      <c r="V33" s="35"/>
      <c r="W33" s="35"/>
      <c r="X33" s="35"/>
    </row>
    <row r="34" spans="1:24" s="27" customFormat="1" ht="13" hidden="1" x14ac:dyDescent="0.3">
      <c r="A34" s="165" t="s">
        <v>375</v>
      </c>
      <c r="B34" s="415">
        <v>400</v>
      </c>
      <c r="C34" s="1402" t="s">
        <v>395</v>
      </c>
      <c r="D34" s="1403"/>
      <c r="E34" s="295">
        <f>+'FSR - Health Homes BH'!M29</f>
        <v>0</v>
      </c>
      <c r="F34" s="35"/>
      <c r="G34" s="35"/>
      <c r="H34" s="35"/>
      <c r="I34" s="35"/>
      <c r="J34" s="35"/>
      <c r="K34" s="35"/>
      <c r="L34" s="35"/>
      <c r="M34" s="35"/>
      <c r="N34" s="35"/>
      <c r="O34" s="35"/>
      <c r="P34" s="35"/>
      <c r="Q34" s="35"/>
      <c r="R34" s="35"/>
      <c r="S34" s="35"/>
      <c r="T34" s="35"/>
      <c r="U34" s="35"/>
      <c r="V34" s="35"/>
      <c r="W34" s="35"/>
      <c r="X34" s="35"/>
    </row>
    <row r="35" spans="1:24" s="27" customFormat="1" ht="19.899999999999999" customHeight="1" x14ac:dyDescent="0.25">
      <c r="A35" s="1404"/>
      <c r="B35" s="1404"/>
      <c r="C35" s="1404"/>
      <c r="D35" s="1404"/>
      <c r="E35" s="1404"/>
      <c r="F35" s="35"/>
      <c r="G35" s="35"/>
      <c r="H35" s="35"/>
      <c r="I35" s="35"/>
      <c r="J35" s="35"/>
      <c r="K35" s="35"/>
      <c r="L35" s="35"/>
      <c r="M35" s="35"/>
      <c r="N35" s="35"/>
      <c r="O35" s="35"/>
      <c r="P35" s="35"/>
      <c r="Q35" s="35"/>
      <c r="R35" s="35"/>
      <c r="S35" s="35"/>
      <c r="T35" s="35"/>
      <c r="U35" s="35"/>
      <c r="V35" s="35"/>
      <c r="W35" s="35"/>
      <c r="X35" s="35"/>
    </row>
    <row r="36" spans="1:24" s="27" customFormat="1" ht="13" x14ac:dyDescent="0.3">
      <c r="A36" s="15" t="s">
        <v>409</v>
      </c>
      <c r="B36" s="16"/>
      <c r="C36" s="1296" t="s">
        <v>936</v>
      </c>
      <c r="D36" s="1297"/>
      <c r="E36" s="1298"/>
      <c r="F36" s="955"/>
      <c r="G36" s="955"/>
      <c r="H36" s="35"/>
      <c r="I36" s="35"/>
      <c r="J36" s="35"/>
      <c r="K36" s="35"/>
      <c r="L36" s="35"/>
      <c r="M36" s="35"/>
      <c r="N36" s="35"/>
      <c r="O36" s="35"/>
      <c r="P36" s="35"/>
      <c r="Q36" s="35"/>
      <c r="R36" s="35"/>
      <c r="S36" s="35"/>
      <c r="T36" s="35"/>
      <c r="U36" s="35"/>
      <c r="V36" s="35"/>
      <c r="W36" s="35"/>
      <c r="X36" s="35"/>
    </row>
    <row r="37" spans="1:24" s="27" customFormat="1" ht="13" hidden="1" x14ac:dyDescent="0.3">
      <c r="A37" s="41" t="s">
        <v>409</v>
      </c>
      <c r="B37" s="418">
        <v>190</v>
      </c>
      <c r="C37" s="1258" t="s">
        <v>72</v>
      </c>
      <c r="D37" s="1259"/>
      <c r="E37" s="357">
        <f>+'FSR - Healthy Michigan'!M22-'FSR - Healthy Michigan'!M17</f>
        <v>0</v>
      </c>
      <c r="F37" s="35"/>
      <c r="G37" s="35"/>
      <c r="H37" s="35"/>
      <c r="I37" s="35"/>
      <c r="J37" s="35"/>
      <c r="K37" s="35"/>
      <c r="L37" s="35"/>
      <c r="M37" s="35"/>
      <c r="N37" s="35"/>
      <c r="O37" s="35"/>
      <c r="P37" s="35"/>
      <c r="Q37" s="35"/>
      <c r="R37" s="35"/>
      <c r="S37" s="35"/>
      <c r="T37" s="35"/>
      <c r="U37" s="35"/>
      <c r="V37" s="35"/>
      <c r="W37" s="35"/>
      <c r="X37" s="35"/>
    </row>
    <row r="38" spans="1:24" s="27" customFormat="1" ht="13" hidden="1" x14ac:dyDescent="0.3">
      <c r="A38" s="41" t="s">
        <v>409</v>
      </c>
      <c r="B38" s="418">
        <v>290</v>
      </c>
      <c r="C38" s="1258" t="s">
        <v>102</v>
      </c>
      <c r="D38" s="1259"/>
      <c r="E38" s="295">
        <f>+'FSR - Healthy Michigan'!M29-'FSR - Healthy Michigan'!M17-'FSR - Healthy Michigan'!M38</f>
        <v>0</v>
      </c>
      <c r="F38" s="35"/>
      <c r="G38" s="35"/>
      <c r="H38" s="35"/>
      <c r="I38" s="35"/>
      <c r="J38" s="35"/>
      <c r="K38" s="35"/>
      <c r="L38" s="35"/>
      <c r="M38" s="35"/>
      <c r="N38" s="35"/>
      <c r="O38" s="35"/>
      <c r="P38" s="35"/>
      <c r="Q38" s="35"/>
      <c r="R38" s="35"/>
      <c r="S38" s="35"/>
      <c r="T38" s="35"/>
      <c r="U38" s="35"/>
      <c r="V38" s="35"/>
      <c r="W38" s="35"/>
      <c r="X38" s="35"/>
    </row>
    <row r="39" spans="1:24" s="27" customFormat="1" ht="13" hidden="1" x14ac:dyDescent="0.3">
      <c r="A39" s="41" t="s">
        <v>409</v>
      </c>
      <c r="B39" s="418">
        <v>295</v>
      </c>
      <c r="C39" s="1258" t="s">
        <v>436</v>
      </c>
      <c r="D39" s="1259"/>
      <c r="E39" s="295">
        <f>+'FSR - Healthy Michigan'!M30+'FSR - Healthy Michigan'!M38</f>
        <v>0</v>
      </c>
      <c r="F39" s="35"/>
      <c r="G39" s="35"/>
      <c r="H39" s="35"/>
      <c r="I39" s="35"/>
      <c r="J39" s="35"/>
      <c r="K39" s="35"/>
      <c r="L39" s="35"/>
      <c r="M39" s="35"/>
      <c r="N39" s="35"/>
      <c r="O39" s="35"/>
      <c r="P39" s="35"/>
      <c r="Q39" s="35"/>
      <c r="R39" s="35"/>
      <c r="S39" s="35"/>
      <c r="T39" s="35"/>
      <c r="U39" s="35"/>
      <c r="V39" s="35"/>
      <c r="W39" s="35"/>
      <c r="X39" s="35"/>
    </row>
    <row r="40" spans="1:24" s="27" customFormat="1" ht="13" hidden="1" x14ac:dyDescent="0.3">
      <c r="A40" s="41" t="s">
        <v>409</v>
      </c>
      <c r="B40" s="418">
        <v>390</v>
      </c>
      <c r="C40" s="1258" t="s">
        <v>84</v>
      </c>
      <c r="D40" s="1259"/>
      <c r="E40" s="295">
        <f>+'FSR - Healthy Michigan'!M45-'FSR - Healthy Michigan'!M38</f>
        <v>0</v>
      </c>
      <c r="F40" s="35"/>
      <c r="G40" s="35"/>
      <c r="H40" s="35"/>
      <c r="I40" s="35"/>
      <c r="J40" s="35"/>
      <c r="K40" s="35"/>
      <c r="L40" s="35"/>
      <c r="M40" s="35"/>
      <c r="N40" s="35"/>
      <c r="O40" s="35"/>
      <c r="P40" s="35"/>
      <c r="Q40" s="35"/>
      <c r="R40" s="35"/>
      <c r="S40" s="35"/>
      <c r="T40" s="35"/>
      <c r="U40" s="35"/>
      <c r="V40" s="35"/>
      <c r="W40" s="35"/>
      <c r="X40" s="35"/>
    </row>
    <row r="41" spans="1:24" s="27" customFormat="1" ht="13" hidden="1" x14ac:dyDescent="0.3">
      <c r="A41" s="41" t="s">
        <v>409</v>
      </c>
      <c r="B41" s="415">
        <v>400</v>
      </c>
      <c r="C41" s="1406" t="s">
        <v>938</v>
      </c>
      <c r="D41" s="1407"/>
      <c r="E41" s="295">
        <f>+'FSR - Healthy Michigan'!M46+'FSR - Healthy Michigan'!M47</f>
        <v>0</v>
      </c>
      <c r="F41" s="35"/>
      <c r="G41" s="35"/>
      <c r="H41" s="35"/>
      <c r="I41" s="35"/>
      <c r="J41" s="35"/>
      <c r="K41" s="35"/>
      <c r="L41" s="35"/>
      <c r="M41" s="35"/>
      <c r="N41" s="35"/>
      <c r="O41" s="35"/>
      <c r="P41" s="35"/>
      <c r="Q41" s="35"/>
      <c r="R41" s="35"/>
      <c r="S41" s="35"/>
      <c r="T41" s="35"/>
      <c r="U41" s="35"/>
      <c r="V41" s="35"/>
      <c r="W41" s="35"/>
      <c r="X41" s="35"/>
    </row>
    <row r="42" spans="1:24" s="27" customFormat="1" ht="19.899999999999999" customHeight="1" x14ac:dyDescent="0.3">
      <c r="A42" s="168"/>
      <c r="B42" s="311"/>
      <c r="C42" s="167"/>
      <c r="D42" s="167"/>
      <c r="E42" s="154"/>
      <c r="F42" s="35"/>
      <c r="G42" s="35"/>
      <c r="H42" s="35"/>
      <c r="I42" s="35"/>
      <c r="J42" s="35"/>
      <c r="K42" s="35"/>
      <c r="L42" s="35"/>
      <c r="M42" s="35"/>
      <c r="N42" s="35"/>
      <c r="O42" s="35"/>
      <c r="P42" s="35"/>
      <c r="Q42" s="35"/>
      <c r="R42" s="35"/>
      <c r="S42" s="35"/>
      <c r="T42" s="35"/>
      <c r="U42" s="35"/>
      <c r="V42" s="35"/>
      <c r="W42" s="35"/>
      <c r="X42" s="35"/>
    </row>
    <row r="43" spans="1:24" s="27" customFormat="1" ht="13" x14ac:dyDescent="0.3">
      <c r="A43" s="621" t="s">
        <v>472</v>
      </c>
      <c r="B43" s="645"/>
      <c r="C43" s="1396" t="s">
        <v>719</v>
      </c>
      <c r="D43" s="1397"/>
      <c r="E43" s="1398"/>
      <c r="F43" s="955"/>
      <c r="G43" s="955"/>
      <c r="H43" s="35"/>
      <c r="I43" s="35"/>
      <c r="J43" s="35"/>
      <c r="K43" s="35"/>
      <c r="L43" s="35"/>
      <c r="M43" s="35"/>
      <c r="N43" s="35"/>
      <c r="O43" s="35"/>
      <c r="P43" s="35"/>
      <c r="Q43" s="35"/>
      <c r="R43" s="35"/>
      <c r="S43" s="35"/>
      <c r="T43" s="35"/>
      <c r="U43" s="35"/>
      <c r="V43" s="35"/>
      <c r="W43" s="35"/>
      <c r="X43" s="35"/>
    </row>
    <row r="44" spans="1:24" s="27" customFormat="1" ht="13" hidden="1" x14ac:dyDescent="0.3">
      <c r="A44" s="41" t="s">
        <v>472</v>
      </c>
      <c r="B44" s="418">
        <v>190</v>
      </c>
      <c r="C44" s="1258" t="s">
        <v>72</v>
      </c>
      <c r="D44" s="1259"/>
      <c r="E44" s="357">
        <f>+'FSR - MI Health Link'!M19-'FSR - MI Health Link'!M17</f>
        <v>0</v>
      </c>
      <c r="F44" s="35"/>
      <c r="G44" s="35"/>
      <c r="H44" s="35"/>
      <c r="I44" s="35"/>
      <c r="J44" s="35"/>
      <c r="K44" s="35"/>
      <c r="L44" s="35"/>
      <c r="M44" s="35"/>
      <c r="N44" s="35"/>
      <c r="O44" s="35"/>
      <c r="P44" s="35"/>
      <c r="Q44" s="35"/>
      <c r="R44" s="35"/>
      <c r="S44" s="35"/>
      <c r="T44" s="35"/>
      <c r="U44" s="35"/>
      <c r="V44" s="35"/>
      <c r="W44" s="35"/>
      <c r="X44" s="35"/>
    </row>
    <row r="45" spans="1:24" s="27" customFormat="1" ht="13" hidden="1" x14ac:dyDescent="0.3">
      <c r="A45" s="41" t="s">
        <v>472</v>
      </c>
      <c r="B45" s="418">
        <v>290</v>
      </c>
      <c r="C45" s="1258" t="s">
        <v>102</v>
      </c>
      <c r="D45" s="1259"/>
      <c r="E45" s="295">
        <f>+'FSR - MI Health Link'!M22-'FSR - MI Health Link'!M17-'FSR - MI Health Link'!M30</f>
        <v>0</v>
      </c>
      <c r="F45" s="35"/>
      <c r="G45" s="35"/>
      <c r="H45" s="35"/>
      <c r="I45" s="35"/>
      <c r="J45" s="35"/>
      <c r="K45" s="35"/>
      <c r="L45" s="35"/>
      <c r="M45" s="35"/>
      <c r="N45" s="35"/>
      <c r="O45" s="35"/>
      <c r="P45" s="35"/>
      <c r="Q45" s="35"/>
      <c r="R45" s="35"/>
      <c r="S45" s="35"/>
      <c r="T45" s="35"/>
      <c r="U45" s="35"/>
      <c r="V45" s="35"/>
      <c r="W45" s="35"/>
      <c r="X45" s="35"/>
    </row>
    <row r="46" spans="1:24" s="27" customFormat="1" ht="13" hidden="1" x14ac:dyDescent="0.3">
      <c r="A46" s="41" t="s">
        <v>472</v>
      </c>
      <c r="B46" s="418">
        <v>295</v>
      </c>
      <c r="C46" s="1258" t="s">
        <v>488</v>
      </c>
      <c r="D46" s="1259"/>
      <c r="E46" s="295">
        <f>+'FSR - MI Health Link'!M23+'FSR - MI Health Link'!M30</f>
        <v>0</v>
      </c>
      <c r="F46" s="35"/>
      <c r="G46" s="35"/>
      <c r="H46" s="35"/>
      <c r="I46" s="35"/>
      <c r="J46" s="35"/>
      <c r="K46" s="35"/>
      <c r="L46" s="35"/>
      <c r="M46" s="35"/>
      <c r="N46" s="35"/>
      <c r="O46" s="35"/>
      <c r="P46" s="35"/>
      <c r="Q46" s="35"/>
      <c r="R46" s="35"/>
      <c r="S46" s="35"/>
      <c r="T46" s="35"/>
      <c r="U46" s="35"/>
      <c r="V46" s="35"/>
      <c r="W46" s="35"/>
      <c r="X46" s="35"/>
    </row>
    <row r="47" spans="1:24" s="27" customFormat="1" ht="13" hidden="1" x14ac:dyDescent="0.3">
      <c r="A47" s="41" t="s">
        <v>472</v>
      </c>
      <c r="B47" s="418">
        <v>390</v>
      </c>
      <c r="C47" s="1258" t="s">
        <v>84</v>
      </c>
      <c r="D47" s="1259"/>
      <c r="E47" s="295">
        <f>+'FSR - MI Health Link'!M38-'FSR - MI Health Link'!M30</f>
        <v>0</v>
      </c>
      <c r="F47" s="35"/>
      <c r="G47" s="35"/>
      <c r="H47" s="35"/>
      <c r="I47" s="35"/>
      <c r="J47" s="35"/>
      <c r="K47" s="35"/>
      <c r="L47" s="35"/>
      <c r="M47" s="35"/>
      <c r="N47" s="35"/>
      <c r="O47" s="35"/>
      <c r="P47" s="35"/>
      <c r="Q47" s="35"/>
      <c r="R47" s="35"/>
      <c r="S47" s="35"/>
      <c r="T47" s="35"/>
      <c r="U47" s="35"/>
      <c r="V47" s="35"/>
      <c r="W47" s="35"/>
      <c r="X47" s="35"/>
    </row>
    <row r="48" spans="1:24" s="27" customFormat="1" ht="13" hidden="1" x14ac:dyDescent="0.3">
      <c r="A48" s="41" t="s">
        <v>472</v>
      </c>
      <c r="B48" s="415">
        <v>400</v>
      </c>
      <c r="C48" s="1406" t="s">
        <v>489</v>
      </c>
      <c r="D48" s="1407"/>
      <c r="E48" s="295">
        <f>+'FSR - MI Health Link'!M39</f>
        <v>0</v>
      </c>
      <c r="F48" s="35"/>
      <c r="G48" s="35"/>
      <c r="H48" s="35"/>
      <c r="I48" s="35"/>
      <c r="J48" s="35"/>
      <c r="K48" s="35"/>
      <c r="L48" s="35"/>
      <c r="M48" s="35"/>
      <c r="N48" s="35"/>
      <c r="O48" s="35"/>
      <c r="P48" s="35"/>
      <c r="Q48" s="35"/>
      <c r="R48" s="35"/>
      <c r="S48" s="35"/>
      <c r="T48" s="35"/>
      <c r="U48" s="35"/>
      <c r="V48" s="35"/>
      <c r="W48" s="35"/>
      <c r="X48" s="35"/>
    </row>
    <row r="49" spans="1:24" s="27" customFormat="1" ht="19.899999999999999" customHeight="1" x14ac:dyDescent="0.3">
      <c r="A49" s="166"/>
      <c r="B49" s="311"/>
      <c r="C49" s="167"/>
      <c r="D49" s="167"/>
      <c r="E49" s="154"/>
      <c r="F49" s="35"/>
      <c r="G49" s="35"/>
      <c r="H49" s="35"/>
      <c r="I49" s="35"/>
      <c r="J49" s="35"/>
      <c r="K49" s="35"/>
      <c r="L49" s="35"/>
      <c r="M49" s="35"/>
      <c r="N49" s="35"/>
      <c r="O49" s="35"/>
      <c r="P49" s="35"/>
      <c r="Q49" s="35"/>
      <c r="R49" s="35"/>
      <c r="S49" s="35"/>
      <c r="T49" s="35"/>
      <c r="U49" s="35"/>
      <c r="V49" s="35"/>
      <c r="W49" s="35"/>
      <c r="X49" s="35"/>
    </row>
    <row r="50" spans="1:24" s="27" customFormat="1" ht="13" x14ac:dyDescent="0.3">
      <c r="A50" s="621" t="s">
        <v>657</v>
      </c>
      <c r="B50" s="645"/>
      <c r="C50" s="1396" t="s">
        <v>654</v>
      </c>
      <c r="D50" s="1397"/>
      <c r="E50" s="1398"/>
      <c r="F50" s="955"/>
      <c r="G50" s="955"/>
      <c r="H50" s="35"/>
      <c r="I50" s="35"/>
      <c r="J50" s="35"/>
      <c r="K50" s="35"/>
      <c r="L50" s="35"/>
      <c r="M50" s="35"/>
      <c r="N50" s="35"/>
      <c r="O50" s="35"/>
      <c r="P50" s="35"/>
      <c r="Q50" s="35"/>
      <c r="R50" s="35"/>
      <c r="S50" s="35"/>
      <c r="T50" s="35"/>
      <c r="U50" s="35"/>
      <c r="V50" s="35"/>
      <c r="W50" s="35"/>
      <c r="X50" s="35"/>
    </row>
    <row r="51" spans="1:24" s="27" customFormat="1" ht="13" hidden="1" x14ac:dyDescent="0.3">
      <c r="A51" s="41" t="s">
        <v>657</v>
      </c>
      <c r="B51" s="418">
        <v>180</v>
      </c>
      <c r="C51" s="1258" t="s">
        <v>703</v>
      </c>
      <c r="D51" s="1259"/>
      <c r="E51" s="786">
        <f>+'Res Fund Bal'!I12</f>
        <v>0</v>
      </c>
      <c r="F51" s="436"/>
      <c r="G51" s="35"/>
      <c r="H51" s="35"/>
      <c r="I51" s="35"/>
      <c r="J51" s="35"/>
      <c r="K51" s="35"/>
      <c r="L51" s="35"/>
      <c r="M51" s="35"/>
      <c r="N51" s="35"/>
      <c r="O51" s="35"/>
      <c r="P51" s="35"/>
      <c r="Q51" s="35"/>
      <c r="R51" s="35"/>
      <c r="S51" s="35"/>
      <c r="T51" s="35"/>
      <c r="U51" s="35"/>
      <c r="V51" s="35"/>
      <c r="W51" s="35"/>
      <c r="X51" s="35"/>
    </row>
    <row r="52" spans="1:24" s="27" customFormat="1" ht="13" hidden="1" x14ac:dyDescent="0.3">
      <c r="A52" s="41" t="s">
        <v>657</v>
      </c>
      <c r="B52" s="418">
        <v>190</v>
      </c>
      <c r="C52" s="1258" t="s">
        <v>709</v>
      </c>
      <c r="D52" s="1259"/>
      <c r="E52" s="357">
        <f>+'Res Fund Bal'!I13</f>
        <v>0</v>
      </c>
      <c r="F52" s="436"/>
      <c r="G52" s="35"/>
      <c r="H52" s="35"/>
      <c r="I52" s="35"/>
      <c r="J52" s="35"/>
      <c r="K52" s="35"/>
      <c r="L52" s="35"/>
      <c r="M52" s="35"/>
      <c r="N52" s="35"/>
      <c r="O52" s="35"/>
      <c r="P52" s="35"/>
      <c r="Q52" s="35"/>
      <c r="R52" s="35"/>
      <c r="S52" s="35"/>
      <c r="T52" s="35"/>
      <c r="U52" s="35"/>
      <c r="V52" s="35"/>
      <c r="W52" s="35"/>
      <c r="X52" s="35"/>
    </row>
    <row r="53" spans="1:24" s="27" customFormat="1" ht="13" hidden="1" x14ac:dyDescent="0.3">
      <c r="A53" s="41" t="s">
        <v>657</v>
      </c>
      <c r="B53" s="418">
        <v>290</v>
      </c>
      <c r="C53" s="937" t="s">
        <v>918</v>
      </c>
      <c r="D53" s="948"/>
      <c r="E53" s="357">
        <f>-'Res Fund Bal'!I20-'Res Fund Bal'!I15</f>
        <v>0</v>
      </c>
      <c r="F53" s="436"/>
      <c r="G53" s="35"/>
      <c r="H53" s="35"/>
      <c r="I53" s="35"/>
      <c r="J53" s="35"/>
      <c r="K53" s="35"/>
      <c r="L53" s="35"/>
      <c r="M53" s="35"/>
      <c r="N53" s="35"/>
      <c r="O53" s="35"/>
      <c r="P53" s="35"/>
      <c r="Q53" s="35"/>
      <c r="R53" s="35"/>
      <c r="S53" s="35"/>
      <c r="T53" s="35"/>
      <c r="U53" s="35"/>
      <c r="V53" s="35"/>
      <c r="W53" s="35"/>
      <c r="X53" s="35"/>
    </row>
    <row r="54" spans="1:24" s="27" customFormat="1" ht="13" hidden="1" x14ac:dyDescent="0.3">
      <c r="A54" s="41" t="s">
        <v>657</v>
      </c>
      <c r="B54" s="418">
        <v>390</v>
      </c>
      <c r="C54" s="1258" t="s">
        <v>84</v>
      </c>
      <c r="D54" s="1259"/>
      <c r="E54" s="295">
        <f>+SUM('Res Fund Bal'!I14+'Res Fund Bal'!I16+'Res Fund Bal'!I17+'Res Fund Bal'!I18+'Res Fund Bal'!I19)</f>
        <v>0</v>
      </c>
      <c r="F54" s="436"/>
      <c r="G54" s="35"/>
      <c r="H54" s="35"/>
      <c r="I54" s="35"/>
      <c r="J54" s="35"/>
      <c r="K54" s="35"/>
      <c r="L54" s="35"/>
      <c r="M54" s="35"/>
      <c r="N54" s="35"/>
      <c r="O54" s="35"/>
      <c r="P54" s="35"/>
      <c r="Q54" s="35"/>
      <c r="R54" s="35"/>
      <c r="S54" s="35"/>
      <c r="T54" s="35"/>
      <c r="U54" s="35"/>
      <c r="V54" s="35"/>
      <c r="W54" s="35"/>
      <c r="X54" s="35"/>
    </row>
    <row r="55" spans="1:24" s="27" customFormat="1" ht="13" hidden="1" x14ac:dyDescent="0.3">
      <c r="A55" s="41" t="s">
        <v>657</v>
      </c>
      <c r="B55" s="415">
        <v>400</v>
      </c>
      <c r="C55" s="1406" t="s">
        <v>658</v>
      </c>
      <c r="D55" s="1407"/>
      <c r="E55" s="295">
        <f>+'Res Fund Bal'!I21</f>
        <v>0</v>
      </c>
      <c r="F55" s="436"/>
      <c r="G55" s="35"/>
      <c r="H55" s="35"/>
      <c r="I55" s="35"/>
      <c r="J55" s="35"/>
      <c r="K55" s="35"/>
      <c r="L55" s="35"/>
      <c r="M55" s="35"/>
      <c r="N55" s="35"/>
      <c r="O55" s="35"/>
      <c r="P55" s="35"/>
      <c r="Q55" s="35"/>
      <c r="R55" s="35"/>
      <c r="S55" s="35"/>
      <c r="T55" s="35"/>
      <c r="U55" s="35"/>
      <c r="V55" s="35"/>
      <c r="W55" s="35"/>
      <c r="X55" s="35"/>
    </row>
    <row r="56" spans="1:24" s="27" customFormat="1" ht="19.899999999999999" customHeight="1" x14ac:dyDescent="0.3">
      <c r="A56" s="166"/>
      <c r="B56" s="311"/>
      <c r="C56" s="167"/>
      <c r="D56" s="167"/>
      <c r="E56" s="154"/>
      <c r="F56" s="35"/>
      <c r="G56" s="35"/>
      <c r="H56" s="35"/>
      <c r="I56" s="35"/>
      <c r="J56" s="35"/>
      <c r="K56" s="35"/>
      <c r="L56" s="35"/>
      <c r="M56" s="35"/>
      <c r="N56" s="35"/>
      <c r="O56" s="35"/>
      <c r="P56" s="35"/>
      <c r="Q56" s="35"/>
      <c r="R56" s="35"/>
      <c r="S56" s="35"/>
      <c r="T56" s="35"/>
      <c r="U56" s="35"/>
      <c r="V56" s="35"/>
      <c r="W56" s="35"/>
      <c r="X56" s="35"/>
    </row>
    <row r="57" spans="1:24" ht="13" x14ac:dyDescent="0.3">
      <c r="A57" s="15" t="s">
        <v>74</v>
      </c>
      <c r="B57" s="505"/>
      <c r="C57" s="1451" t="s">
        <v>202</v>
      </c>
      <c r="D57" s="1452"/>
      <c r="E57" s="40"/>
      <c r="F57" s="955"/>
      <c r="G57" s="955"/>
    </row>
    <row r="58" spans="1:24" ht="13" x14ac:dyDescent="0.3">
      <c r="A58" s="18" t="s">
        <v>74</v>
      </c>
      <c r="B58" s="313">
        <v>100</v>
      </c>
      <c r="C58" s="1258" t="s">
        <v>71</v>
      </c>
      <c r="D58" s="1259"/>
      <c r="E58" s="42"/>
      <c r="F58" s="956"/>
      <c r="G58" s="956"/>
    </row>
    <row r="59" spans="1:24" ht="13" x14ac:dyDescent="0.3">
      <c r="A59" s="18" t="s">
        <v>74</v>
      </c>
      <c r="B59" s="313">
        <v>101</v>
      </c>
      <c r="C59" s="1239" t="s">
        <v>118</v>
      </c>
      <c r="D59" s="1240"/>
      <c r="E59" s="1"/>
      <c r="F59" s="502"/>
      <c r="G59" s="957">
        <f>SUM(E59:F59)</f>
        <v>0</v>
      </c>
    </row>
    <row r="60" spans="1:24" ht="13" hidden="1" x14ac:dyDescent="0.3">
      <c r="A60" s="18" t="s">
        <v>74</v>
      </c>
      <c r="B60" s="418">
        <v>102</v>
      </c>
      <c r="C60" s="1239" t="s">
        <v>285</v>
      </c>
      <c r="D60" s="1240"/>
      <c r="E60" s="1"/>
      <c r="F60" s="956"/>
      <c r="G60" s="956"/>
    </row>
    <row r="61" spans="1:24" ht="13" hidden="1" x14ac:dyDescent="0.3">
      <c r="A61" s="18" t="s">
        <v>74</v>
      </c>
      <c r="B61" s="418">
        <v>103</v>
      </c>
      <c r="C61" s="1239" t="s">
        <v>285</v>
      </c>
      <c r="D61" s="1240"/>
      <c r="E61" s="44"/>
      <c r="F61" s="956"/>
      <c r="G61" s="956"/>
    </row>
    <row r="62" spans="1:24" ht="13" x14ac:dyDescent="0.3">
      <c r="A62" s="18" t="s">
        <v>74</v>
      </c>
      <c r="B62" s="418">
        <v>120</v>
      </c>
      <c r="C62" s="1258" t="s">
        <v>85</v>
      </c>
      <c r="D62" s="1259"/>
      <c r="E62" s="967">
        <f>SUM(E58:E61)</f>
        <v>0</v>
      </c>
      <c r="F62" s="958">
        <f>SUM(F58:F61)</f>
        <v>0</v>
      </c>
      <c r="G62" s="959">
        <f>SUM(E62:F62)</f>
        <v>0</v>
      </c>
    </row>
    <row r="63" spans="1:24" ht="13" x14ac:dyDescent="0.3">
      <c r="A63" s="18" t="s">
        <v>74</v>
      </c>
      <c r="B63" s="418">
        <v>121</v>
      </c>
      <c r="C63" s="1256" t="s">
        <v>116</v>
      </c>
      <c r="D63" s="1320"/>
      <c r="E63" s="2"/>
      <c r="F63" s="502"/>
      <c r="G63" s="957">
        <f>SUM(E63:F63)</f>
        <v>0</v>
      </c>
    </row>
    <row r="64" spans="1:24" ht="13" x14ac:dyDescent="0.3">
      <c r="A64" s="18" t="s">
        <v>74</v>
      </c>
      <c r="B64" s="418">
        <v>122</v>
      </c>
      <c r="C64" s="1256" t="s">
        <v>117</v>
      </c>
      <c r="D64" s="1320"/>
      <c r="E64" s="2"/>
      <c r="F64" s="502"/>
      <c r="G64" s="957">
        <f>SUM(E64:F64)</f>
        <v>0</v>
      </c>
    </row>
    <row r="65" spans="1:24" s="743" customFormat="1" ht="13" x14ac:dyDescent="0.3">
      <c r="A65" s="739" t="s">
        <v>74</v>
      </c>
      <c r="B65" s="740">
        <v>123</v>
      </c>
      <c r="C65" s="1453" t="s">
        <v>645</v>
      </c>
      <c r="D65" s="1454"/>
      <c r="E65" s="741"/>
      <c r="F65" s="502"/>
      <c r="G65" s="957">
        <f>SUM(E65:F65)</f>
        <v>0</v>
      </c>
      <c r="H65" s="742"/>
      <c r="I65" s="742"/>
      <c r="J65" s="742"/>
      <c r="K65" s="742"/>
      <c r="L65" s="742"/>
      <c r="M65" s="742"/>
      <c r="N65" s="742"/>
      <c r="O65" s="742"/>
      <c r="P65" s="742"/>
      <c r="Q65" s="742"/>
      <c r="R65" s="742"/>
      <c r="S65" s="742"/>
      <c r="T65" s="742"/>
      <c r="U65" s="742"/>
      <c r="V65" s="742"/>
      <c r="W65" s="742"/>
      <c r="X65" s="742"/>
    </row>
    <row r="66" spans="1:24" s="743" customFormat="1" ht="13" hidden="1" x14ac:dyDescent="0.3">
      <c r="A66" s="739" t="s">
        <v>74</v>
      </c>
      <c r="B66" s="740">
        <v>124</v>
      </c>
      <c r="C66" s="1453" t="s">
        <v>285</v>
      </c>
      <c r="D66" s="1454"/>
      <c r="E66" s="744"/>
      <c r="F66" s="960"/>
      <c r="G66" s="960"/>
      <c r="H66" s="742"/>
      <c r="I66" s="742"/>
      <c r="J66" s="742"/>
      <c r="K66" s="742"/>
      <c r="L66" s="742"/>
      <c r="M66" s="742"/>
      <c r="N66" s="742"/>
      <c r="O66" s="742"/>
      <c r="P66" s="742"/>
      <c r="Q66" s="742"/>
      <c r="R66" s="742"/>
      <c r="S66" s="742"/>
      <c r="T66" s="742"/>
      <c r="U66" s="742"/>
      <c r="V66" s="742"/>
      <c r="W66" s="742"/>
      <c r="X66" s="742"/>
    </row>
    <row r="67" spans="1:24" s="743" customFormat="1" ht="13" x14ac:dyDescent="0.3">
      <c r="A67" s="739" t="s">
        <v>74</v>
      </c>
      <c r="B67" s="740">
        <v>140</v>
      </c>
      <c r="C67" s="1449" t="s">
        <v>86</v>
      </c>
      <c r="D67" s="1450"/>
      <c r="E67" s="966">
        <f>SUM(E63:E66)</f>
        <v>0</v>
      </c>
      <c r="F67" s="961">
        <f>SUM(F63:F66)</f>
        <v>0</v>
      </c>
      <c r="G67" s="959">
        <f>SUM(E67:F67)</f>
        <v>0</v>
      </c>
      <c r="H67" s="742"/>
      <c r="I67" s="742"/>
      <c r="J67" s="742"/>
      <c r="K67" s="742"/>
      <c r="L67" s="742"/>
      <c r="M67" s="742"/>
      <c r="N67" s="742"/>
      <c r="O67" s="742"/>
      <c r="P67" s="742"/>
      <c r="Q67" s="742"/>
      <c r="R67" s="742"/>
      <c r="S67" s="742"/>
      <c r="T67" s="742"/>
      <c r="U67" s="742"/>
      <c r="V67" s="742"/>
      <c r="W67" s="742"/>
      <c r="X67" s="742"/>
    </row>
    <row r="68" spans="1:24" ht="13" x14ac:dyDescent="0.3">
      <c r="A68" s="18" t="s">
        <v>74</v>
      </c>
      <c r="B68" s="313">
        <v>190</v>
      </c>
      <c r="C68" s="1258" t="s">
        <v>72</v>
      </c>
      <c r="D68" s="1259"/>
      <c r="E68" s="967">
        <f>+E62+E67</f>
        <v>0</v>
      </c>
      <c r="F68" s="958">
        <f>+F62+F67</f>
        <v>0</v>
      </c>
      <c r="G68" s="959">
        <f>SUM(E68:F68)</f>
        <v>0</v>
      </c>
    </row>
    <row r="69" spans="1:24" ht="13" x14ac:dyDescent="0.3">
      <c r="A69" s="18" t="s">
        <v>74</v>
      </c>
      <c r="B69" s="313">
        <v>200</v>
      </c>
      <c r="C69" s="1258" t="s">
        <v>99</v>
      </c>
      <c r="D69" s="1259"/>
      <c r="E69" s="20"/>
      <c r="F69" s="956"/>
      <c r="G69" s="956"/>
    </row>
    <row r="70" spans="1:24" ht="13" x14ac:dyDescent="0.3">
      <c r="A70" s="18" t="s">
        <v>74</v>
      </c>
      <c r="B70" s="313">
        <v>201</v>
      </c>
      <c r="C70" s="1239" t="s">
        <v>555</v>
      </c>
      <c r="D70" s="1240"/>
      <c r="E70" s="1"/>
      <c r="F70" s="502"/>
      <c r="G70" s="957">
        <f>SUM(E70:F70)</f>
        <v>0</v>
      </c>
    </row>
    <row r="71" spans="1:24" ht="13" x14ac:dyDescent="0.3">
      <c r="A71" s="18" t="s">
        <v>74</v>
      </c>
      <c r="B71" s="313">
        <v>202</v>
      </c>
      <c r="C71" s="1239" t="s">
        <v>556</v>
      </c>
      <c r="D71" s="1240"/>
      <c r="E71" s="608">
        <f>-E371</f>
        <v>0</v>
      </c>
      <c r="F71" s="957">
        <f>G71-E71</f>
        <v>0</v>
      </c>
      <c r="G71" s="962">
        <f>-G375</f>
        <v>0</v>
      </c>
    </row>
    <row r="72" spans="1:24" ht="13" x14ac:dyDescent="0.3">
      <c r="A72" s="18" t="s">
        <v>74</v>
      </c>
      <c r="B72" s="313">
        <v>203</v>
      </c>
      <c r="C72" s="500" t="s">
        <v>557</v>
      </c>
      <c r="D72" s="502"/>
      <c r="E72" s="965"/>
      <c r="F72" s="963"/>
      <c r="G72" s="963"/>
    </row>
    <row r="73" spans="1:24" ht="13" x14ac:dyDescent="0.3">
      <c r="A73" s="18"/>
      <c r="B73" s="313"/>
      <c r="C73" s="952"/>
      <c r="D73" s="502"/>
      <c r="E73" s="965"/>
      <c r="F73" s="963"/>
      <c r="G73" s="963"/>
    </row>
    <row r="74" spans="1:24" ht="13" x14ac:dyDescent="0.3">
      <c r="A74" s="18"/>
      <c r="B74" s="313"/>
      <c r="C74" s="952"/>
      <c r="D74" s="962">
        <f>SUM(D72:D73)</f>
        <v>0</v>
      </c>
      <c r="E74" s="962">
        <f>ROUND((+$D$72-$E$64)*0.9,0)+E64</f>
        <v>0</v>
      </c>
      <c r="F74" s="962">
        <f>-F378</f>
        <v>0</v>
      </c>
      <c r="G74" s="962">
        <f>ROUND((+$D$74-$G$64)*0.9,0)+G64</f>
        <v>0</v>
      </c>
    </row>
    <row r="75" spans="1:24" ht="13" hidden="1" x14ac:dyDescent="0.3">
      <c r="A75" s="18" t="s">
        <v>74</v>
      </c>
      <c r="B75" s="313">
        <v>204</v>
      </c>
      <c r="C75" s="1239" t="s">
        <v>285</v>
      </c>
      <c r="D75" s="1240"/>
      <c r="E75" s="44"/>
      <c r="F75" s="963"/>
      <c r="G75" s="963"/>
    </row>
    <row r="76" spans="1:24" ht="13" hidden="1" x14ac:dyDescent="0.3">
      <c r="A76" s="18" t="s">
        <v>74</v>
      </c>
      <c r="B76" s="313">
        <v>205</v>
      </c>
      <c r="C76" s="1239" t="s">
        <v>285</v>
      </c>
      <c r="D76" s="1240"/>
      <c r="E76" s="413"/>
      <c r="F76" s="957"/>
      <c r="G76" s="574"/>
    </row>
    <row r="77" spans="1:24" ht="13" x14ac:dyDescent="0.3">
      <c r="A77" s="18" t="s">
        <v>74</v>
      </c>
      <c r="B77" s="313">
        <v>290</v>
      </c>
      <c r="C77" s="1258" t="s">
        <v>102</v>
      </c>
      <c r="D77" s="1259"/>
      <c r="E77" s="967">
        <f>SUM(E69:E76)</f>
        <v>0</v>
      </c>
      <c r="F77" s="958">
        <f>SUM(F69:F76)</f>
        <v>0</v>
      </c>
      <c r="G77" s="958">
        <f>SUM(G69:G76)</f>
        <v>0</v>
      </c>
    </row>
    <row r="78" spans="1:24" ht="13" x14ac:dyDescent="0.3">
      <c r="A78" s="18" t="s">
        <v>74</v>
      </c>
      <c r="B78" s="313">
        <v>295</v>
      </c>
      <c r="C78" s="1258" t="s">
        <v>83</v>
      </c>
      <c r="D78" s="1259"/>
      <c r="E78" s="967">
        <f>+E68-E77</f>
        <v>0</v>
      </c>
      <c r="F78" s="958">
        <f>+F68-F77</f>
        <v>0</v>
      </c>
      <c r="G78" s="958">
        <f>+G68-G77</f>
        <v>0</v>
      </c>
    </row>
    <row r="79" spans="1:24" ht="13" x14ac:dyDescent="0.3">
      <c r="A79" s="18" t="s">
        <v>74</v>
      </c>
      <c r="B79" s="313">
        <v>300</v>
      </c>
      <c r="C79" s="1258" t="s">
        <v>87</v>
      </c>
      <c r="D79" s="1259"/>
      <c r="E79" s="35"/>
    </row>
    <row r="80" spans="1:24" ht="13" hidden="1" x14ac:dyDescent="0.3">
      <c r="A80" s="18" t="s">
        <v>74</v>
      </c>
      <c r="B80" s="313">
        <v>301</v>
      </c>
      <c r="C80" s="1239" t="s">
        <v>154</v>
      </c>
      <c r="D80" s="1240"/>
      <c r="E80" s="35"/>
    </row>
    <row r="81" spans="1:24" ht="13" hidden="1" x14ac:dyDescent="0.3">
      <c r="A81" s="18" t="s">
        <v>74</v>
      </c>
      <c r="B81" s="313">
        <v>301.10000000000002</v>
      </c>
      <c r="C81" s="1239" t="s">
        <v>431</v>
      </c>
      <c r="D81" s="1240"/>
      <c r="E81" s="20">
        <f>-'FSR - Healthy Michigan'!E40</f>
        <v>0</v>
      </c>
      <c r="F81" s="956"/>
      <c r="G81" s="956"/>
    </row>
    <row r="82" spans="1:24" ht="13" hidden="1" x14ac:dyDescent="0.3">
      <c r="A82" s="18" t="s">
        <v>74</v>
      </c>
      <c r="B82" s="644">
        <v>301.2</v>
      </c>
      <c r="C82" s="1239" t="s">
        <v>285</v>
      </c>
      <c r="D82" s="1240"/>
      <c r="E82" s="20"/>
      <c r="F82" s="963"/>
      <c r="G82" s="963"/>
    </row>
    <row r="83" spans="1:24" ht="13" hidden="1" x14ac:dyDescent="0.3">
      <c r="A83" s="18" t="s">
        <v>74</v>
      </c>
      <c r="B83" s="644">
        <v>301.3</v>
      </c>
      <c r="C83" s="1239" t="s">
        <v>748</v>
      </c>
      <c r="D83" s="1240"/>
      <c r="E83" s="20">
        <f>-'FSR - Opioid Health Home BH'!E25</f>
        <v>0</v>
      </c>
      <c r="F83" s="963"/>
      <c r="G83" s="963"/>
    </row>
    <row r="84" spans="1:24" ht="13" hidden="1" x14ac:dyDescent="0.3">
      <c r="A84" s="18" t="s">
        <v>74</v>
      </c>
      <c r="B84" s="644">
        <v>301.39999999999998</v>
      </c>
      <c r="C84" s="1239" t="s">
        <v>495</v>
      </c>
      <c r="D84" s="1240"/>
      <c r="E84" s="20">
        <f>-'FSR - Health Homes BH'!E25</f>
        <v>0</v>
      </c>
      <c r="F84" s="964"/>
      <c r="G84" s="964"/>
    </row>
    <row r="85" spans="1:24" ht="13" hidden="1" x14ac:dyDescent="0.3">
      <c r="A85" s="18" t="s">
        <v>74</v>
      </c>
      <c r="B85" s="644">
        <v>301.5</v>
      </c>
      <c r="C85" s="1239" t="s">
        <v>487</v>
      </c>
      <c r="D85" s="1240"/>
      <c r="E85" s="20">
        <f>-'FSR - MI Health Link'!E32</f>
        <v>0</v>
      </c>
      <c r="F85" s="963"/>
      <c r="G85" s="963"/>
    </row>
    <row r="86" spans="1:24" ht="13" hidden="1" x14ac:dyDescent="0.3">
      <c r="A86" s="18" t="s">
        <v>74</v>
      </c>
      <c r="B86" s="418">
        <v>303</v>
      </c>
      <c r="C86" s="1239" t="s">
        <v>285</v>
      </c>
      <c r="D86" s="1240"/>
      <c r="E86" s="811"/>
      <c r="F86" s="963"/>
      <c r="G86" s="963"/>
    </row>
    <row r="87" spans="1:24" ht="13" x14ac:dyDescent="0.3">
      <c r="A87" s="18" t="s">
        <v>74</v>
      </c>
      <c r="B87" s="418">
        <v>304</v>
      </c>
      <c r="C87" s="1239" t="s">
        <v>623</v>
      </c>
      <c r="D87" s="1240"/>
      <c r="E87" s="608">
        <f>-E129</f>
        <v>0</v>
      </c>
      <c r="F87" s="962">
        <f>-F129</f>
        <v>0</v>
      </c>
      <c r="G87" s="957">
        <f>SUM(E87:F87)</f>
        <v>0</v>
      </c>
    </row>
    <row r="88" spans="1:24" ht="13" hidden="1" x14ac:dyDescent="0.3">
      <c r="A88" s="18" t="s">
        <v>74</v>
      </c>
      <c r="B88" s="418">
        <v>305</v>
      </c>
      <c r="C88" s="1239" t="s">
        <v>285</v>
      </c>
      <c r="D88" s="1240"/>
      <c r="E88" s="20"/>
      <c r="F88" s="899"/>
      <c r="G88" s="899"/>
    </row>
    <row r="89" spans="1:24" ht="13" hidden="1" x14ac:dyDescent="0.3">
      <c r="A89" s="18" t="s">
        <v>74</v>
      </c>
      <c r="B89" s="418">
        <v>306</v>
      </c>
      <c r="C89" s="1239" t="s">
        <v>285</v>
      </c>
      <c r="D89" s="1240"/>
      <c r="E89" s="20"/>
      <c r="F89" s="962">
        <f>-F131</f>
        <v>0</v>
      </c>
      <c r="G89" s="957">
        <f>SUM(E89:F89)</f>
        <v>0</v>
      </c>
    </row>
    <row r="90" spans="1:24" ht="13" hidden="1" x14ac:dyDescent="0.3">
      <c r="A90" s="18" t="s">
        <v>74</v>
      </c>
      <c r="B90" s="418">
        <v>307</v>
      </c>
      <c r="C90" s="1239" t="s">
        <v>285</v>
      </c>
      <c r="D90" s="1240"/>
      <c r="E90" s="20"/>
      <c r="F90" s="956"/>
      <c r="G90" s="956"/>
    </row>
    <row r="91" spans="1:24" ht="13" hidden="1" x14ac:dyDescent="0.3">
      <c r="A91" s="18" t="s">
        <v>74</v>
      </c>
      <c r="B91" s="418">
        <v>308</v>
      </c>
      <c r="C91" s="1239" t="s">
        <v>285</v>
      </c>
      <c r="D91" s="1240"/>
      <c r="E91" s="20"/>
      <c r="F91" s="956"/>
      <c r="G91" s="956"/>
    </row>
    <row r="92" spans="1:24" ht="13" x14ac:dyDescent="0.3">
      <c r="A92" s="18" t="s">
        <v>74</v>
      </c>
      <c r="B92" s="418">
        <v>309</v>
      </c>
      <c r="C92" s="1239" t="s">
        <v>143</v>
      </c>
      <c r="D92" s="1240"/>
      <c r="E92" s="295">
        <f>-E172</f>
        <v>0</v>
      </c>
      <c r="F92" s="574">
        <f>-F172</f>
        <v>0</v>
      </c>
      <c r="G92" s="957">
        <f>SUM(E92:F92)</f>
        <v>0</v>
      </c>
    </row>
    <row r="93" spans="1:24" ht="13" x14ac:dyDescent="0.3">
      <c r="A93" s="18" t="s">
        <v>74</v>
      </c>
      <c r="B93" s="650">
        <v>310</v>
      </c>
      <c r="C93" s="1239" t="s">
        <v>525</v>
      </c>
      <c r="D93" s="1240"/>
      <c r="E93" s="295">
        <f>-E224</f>
        <v>0</v>
      </c>
      <c r="F93" s="574">
        <f>-F224</f>
        <v>0</v>
      </c>
      <c r="G93" s="957">
        <f>SUM(E93:F93)</f>
        <v>0</v>
      </c>
      <c r="X93" s="8"/>
    </row>
    <row r="94" spans="1:24" ht="13" hidden="1" x14ac:dyDescent="0.3">
      <c r="A94" s="18" t="s">
        <v>74</v>
      </c>
      <c r="B94" s="644">
        <v>310.10000000000002</v>
      </c>
      <c r="C94" s="1239" t="s">
        <v>285</v>
      </c>
      <c r="D94" s="1240"/>
      <c r="E94" s="20"/>
      <c r="F94" s="574">
        <f>-F174</f>
        <v>0</v>
      </c>
      <c r="G94" s="957">
        <f>SUM(E94:F94)</f>
        <v>0</v>
      </c>
      <c r="X94" s="8"/>
    </row>
    <row r="95" spans="1:24" ht="13" x14ac:dyDescent="0.3">
      <c r="A95" s="41" t="s">
        <v>74</v>
      </c>
      <c r="B95" s="817">
        <v>310.2</v>
      </c>
      <c r="C95" s="1239" t="s">
        <v>732</v>
      </c>
      <c r="D95" s="1240"/>
      <c r="E95" s="295">
        <f>-E254</f>
        <v>0</v>
      </c>
      <c r="F95" s="574">
        <f>-F226</f>
        <v>0</v>
      </c>
      <c r="G95" s="957">
        <f>SUM(E95:F95)</f>
        <v>0</v>
      </c>
    </row>
    <row r="96" spans="1:24" ht="13" x14ac:dyDescent="0.3">
      <c r="A96" s="18" t="s">
        <v>74</v>
      </c>
      <c r="B96" s="418">
        <v>310.3</v>
      </c>
      <c r="C96" s="1239" t="s">
        <v>523</v>
      </c>
      <c r="D96" s="1240"/>
      <c r="E96" s="295">
        <f>-E264</f>
        <v>0</v>
      </c>
      <c r="F96" s="574">
        <f>-F264</f>
        <v>0</v>
      </c>
      <c r="G96" s="957">
        <f t="shared" ref="G96" si="0">SUM(E96:F96)</f>
        <v>0</v>
      </c>
    </row>
    <row r="97" spans="1:7" ht="13" x14ac:dyDescent="0.3">
      <c r="A97" s="18" t="s">
        <v>74</v>
      </c>
      <c r="B97" s="418">
        <v>310.39999999999998</v>
      </c>
      <c r="C97" s="1239" t="s">
        <v>533</v>
      </c>
      <c r="D97" s="1240"/>
      <c r="E97" s="574">
        <f>-E177</f>
        <v>0</v>
      </c>
      <c r="F97" s="957">
        <f>-F283</f>
        <v>0</v>
      </c>
      <c r="G97" s="957">
        <f t="shared" ref="G97:G101" si="1">SUM(E97:F97)</f>
        <v>0</v>
      </c>
    </row>
    <row r="98" spans="1:7" ht="13" x14ac:dyDescent="0.3">
      <c r="A98" s="18" t="s">
        <v>74</v>
      </c>
      <c r="B98" s="418">
        <v>312</v>
      </c>
      <c r="C98" s="1239" t="s">
        <v>203</v>
      </c>
      <c r="D98" s="1240"/>
      <c r="E98" s="295">
        <f>-E308</f>
        <v>0</v>
      </c>
      <c r="F98" s="574">
        <f>-F266</f>
        <v>0</v>
      </c>
      <c r="G98" s="957">
        <f t="shared" si="1"/>
        <v>0</v>
      </c>
    </row>
    <row r="99" spans="1:7" ht="13" x14ac:dyDescent="0.3">
      <c r="A99" s="18" t="s">
        <v>74</v>
      </c>
      <c r="B99" s="418">
        <v>313</v>
      </c>
      <c r="C99" s="1239" t="s">
        <v>163</v>
      </c>
      <c r="D99" s="1240"/>
      <c r="E99" s="2"/>
      <c r="F99" s="493"/>
      <c r="G99" s="957">
        <f t="shared" si="1"/>
        <v>0</v>
      </c>
    </row>
    <row r="100" spans="1:7" ht="13" x14ac:dyDescent="0.3">
      <c r="A100" s="18" t="s">
        <v>74</v>
      </c>
      <c r="B100" s="418">
        <v>314</v>
      </c>
      <c r="C100" s="1239" t="s">
        <v>581</v>
      </c>
      <c r="D100" s="1240"/>
      <c r="E100" s="2"/>
      <c r="F100" s="493"/>
      <c r="G100" s="957">
        <f t="shared" si="1"/>
        <v>0</v>
      </c>
    </row>
    <row r="101" spans="1:7" ht="13" x14ac:dyDescent="0.3">
      <c r="A101" s="18" t="s">
        <v>74</v>
      </c>
      <c r="B101" s="313">
        <v>330</v>
      </c>
      <c r="C101" s="1258" t="s">
        <v>196</v>
      </c>
      <c r="D101" s="1259"/>
      <c r="E101" s="958">
        <f>SUBTOTAL(9,E79:E100)</f>
        <v>0</v>
      </c>
      <c r="F101" s="958">
        <f>SUBTOTAL(9,F79:F100)</f>
        <v>0</v>
      </c>
      <c r="G101" s="959">
        <f t="shared" si="1"/>
        <v>0</v>
      </c>
    </row>
    <row r="102" spans="1:7" ht="13" x14ac:dyDescent="0.3">
      <c r="A102" s="18" t="s">
        <v>74</v>
      </c>
      <c r="B102" s="313">
        <v>331</v>
      </c>
      <c r="C102" s="1239" t="s">
        <v>164</v>
      </c>
      <c r="D102" s="1240"/>
      <c r="E102" s="2"/>
      <c r="F102" s="493"/>
      <c r="G102" s="957">
        <f t="shared" ref="G102:G105" si="2">SUM(E102:F102)</f>
        <v>0</v>
      </c>
    </row>
    <row r="103" spans="1:7" ht="13" x14ac:dyDescent="0.3">
      <c r="A103" s="18" t="s">
        <v>74</v>
      </c>
      <c r="B103" s="313">
        <v>332</v>
      </c>
      <c r="C103" s="1239" t="s">
        <v>165</v>
      </c>
      <c r="D103" s="1240"/>
      <c r="E103" s="2"/>
      <c r="F103" s="493"/>
      <c r="G103" s="957">
        <f t="shared" si="2"/>
        <v>0</v>
      </c>
    </row>
    <row r="104" spans="1:7" ht="13" x14ac:dyDescent="0.3">
      <c r="A104" s="18" t="s">
        <v>74</v>
      </c>
      <c r="B104" s="313">
        <v>390</v>
      </c>
      <c r="C104" s="1258" t="s">
        <v>84</v>
      </c>
      <c r="D104" s="1259"/>
      <c r="E104" s="958">
        <f>(SUBTOTAL(9,E79:E103))</f>
        <v>0</v>
      </c>
      <c r="F104" s="958">
        <f>(SUBTOTAL(9,F79:F103))</f>
        <v>0</v>
      </c>
      <c r="G104" s="959">
        <f t="shared" si="2"/>
        <v>0</v>
      </c>
    </row>
    <row r="105" spans="1:7" ht="13" x14ac:dyDescent="0.3">
      <c r="A105" s="18" t="s">
        <v>74</v>
      </c>
      <c r="B105" s="405">
        <v>400</v>
      </c>
      <c r="C105" s="1402" t="s">
        <v>323</v>
      </c>
      <c r="D105" s="1403"/>
      <c r="E105" s="958">
        <f>+E78+E104</f>
        <v>0</v>
      </c>
      <c r="F105" s="958">
        <f>+F78+F104</f>
        <v>0</v>
      </c>
      <c r="G105" s="959">
        <f t="shared" si="2"/>
        <v>0</v>
      </c>
    </row>
    <row r="106" spans="1:7" ht="19.899999999999999" customHeight="1" x14ac:dyDescent="0.3">
      <c r="A106" s="77"/>
      <c r="B106" s="631"/>
      <c r="C106" s="167"/>
      <c r="D106" s="167"/>
      <c r="E106" s="154"/>
    </row>
    <row r="107" spans="1:7" ht="13" x14ac:dyDescent="0.3">
      <c r="A107" s="1296" t="s">
        <v>76</v>
      </c>
      <c r="B107" s="1297"/>
      <c r="C107" s="1297"/>
      <c r="D107" s="1297"/>
      <c r="E107" s="45"/>
      <c r="F107" s="914"/>
      <c r="G107" s="914"/>
    </row>
    <row r="108" spans="1:7" ht="19.899999999999999" customHeight="1" x14ac:dyDescent="0.3">
      <c r="A108" s="75"/>
      <c r="B108" s="629"/>
      <c r="C108" s="75"/>
      <c r="D108" s="75"/>
      <c r="E108" s="155"/>
    </row>
    <row r="109" spans="1:7" ht="13" x14ac:dyDescent="0.3">
      <c r="A109" s="15" t="s">
        <v>75</v>
      </c>
      <c r="B109" s="632"/>
      <c r="C109" s="1401" t="s">
        <v>482</v>
      </c>
      <c r="D109" s="1401"/>
      <c r="E109" s="45"/>
      <c r="F109" s="914"/>
      <c r="G109" s="914"/>
    </row>
    <row r="110" spans="1:7" ht="13" hidden="1" x14ac:dyDescent="0.3">
      <c r="A110" s="18" t="s">
        <v>75</v>
      </c>
      <c r="B110" s="313">
        <v>100</v>
      </c>
      <c r="C110" s="1455" t="s">
        <v>398</v>
      </c>
      <c r="D110" s="1456"/>
      <c r="E110" s="20"/>
      <c r="F110" s="436"/>
    </row>
    <row r="111" spans="1:7" ht="13" hidden="1" x14ac:dyDescent="0.3">
      <c r="A111" s="18" t="s">
        <v>75</v>
      </c>
      <c r="B111" s="418">
        <v>170</v>
      </c>
      <c r="C111" s="1399"/>
      <c r="D111" s="1400"/>
      <c r="E111" s="20"/>
    </row>
    <row r="112" spans="1:7" ht="13" hidden="1" x14ac:dyDescent="0.3">
      <c r="A112" s="18" t="s">
        <v>75</v>
      </c>
      <c r="B112" s="418">
        <v>180</v>
      </c>
      <c r="C112" s="1457"/>
      <c r="D112" s="1458"/>
      <c r="E112" s="20"/>
    </row>
    <row r="113" spans="1:24" ht="13" hidden="1" x14ac:dyDescent="0.3">
      <c r="A113" s="18" t="s">
        <v>75</v>
      </c>
      <c r="B113" s="418">
        <v>190</v>
      </c>
      <c r="C113" s="1455" t="s">
        <v>435</v>
      </c>
      <c r="D113" s="1456"/>
      <c r="E113" s="301">
        <f>SUM(E111:E112)</f>
        <v>0</v>
      </c>
    </row>
    <row r="114" spans="1:24" ht="13" hidden="1" x14ac:dyDescent="0.3">
      <c r="A114" s="18" t="s">
        <v>75</v>
      </c>
      <c r="B114" s="313">
        <v>290</v>
      </c>
      <c r="C114" s="1239" t="s">
        <v>78</v>
      </c>
      <c r="D114" s="1240"/>
      <c r="E114" s="20"/>
    </row>
    <row r="115" spans="1:24" ht="13" hidden="1" x14ac:dyDescent="0.3">
      <c r="A115" s="18" t="s">
        <v>75</v>
      </c>
      <c r="B115" s="313">
        <v>295</v>
      </c>
      <c r="C115" s="1258" t="s">
        <v>333</v>
      </c>
      <c r="D115" s="1259"/>
      <c r="E115" s="301">
        <f>+E113+-E114</f>
        <v>0</v>
      </c>
    </row>
    <row r="116" spans="1:24" ht="13" hidden="1" x14ac:dyDescent="0.3">
      <c r="A116" s="18" t="s">
        <v>75</v>
      </c>
      <c r="B116" s="313">
        <v>300</v>
      </c>
      <c r="C116" s="1258" t="s">
        <v>87</v>
      </c>
      <c r="D116" s="1259"/>
      <c r="E116" s="301"/>
    </row>
    <row r="117" spans="1:24" ht="13" hidden="1" x14ac:dyDescent="0.3">
      <c r="A117" s="18" t="s">
        <v>75</v>
      </c>
      <c r="B117" s="313">
        <v>301</v>
      </c>
      <c r="C117" s="1239"/>
      <c r="D117" s="1240"/>
      <c r="E117" s="20"/>
    </row>
    <row r="118" spans="1:24" ht="13" hidden="1" x14ac:dyDescent="0.3">
      <c r="A118" s="18" t="s">
        <v>75</v>
      </c>
      <c r="B118" s="313">
        <v>302</v>
      </c>
      <c r="C118" s="1239"/>
      <c r="D118" s="1240"/>
      <c r="E118" s="20"/>
    </row>
    <row r="119" spans="1:24" ht="13" hidden="1" x14ac:dyDescent="0.3">
      <c r="A119" s="18" t="s">
        <v>75</v>
      </c>
      <c r="B119" s="313">
        <v>390</v>
      </c>
      <c r="C119" s="1258" t="s">
        <v>84</v>
      </c>
      <c r="D119" s="1259"/>
      <c r="E119" s="301">
        <f>SUM(E116:E118)</f>
        <v>0</v>
      </c>
    </row>
    <row r="120" spans="1:24" ht="13" hidden="1" x14ac:dyDescent="0.3">
      <c r="A120" s="18" t="s">
        <v>75</v>
      </c>
      <c r="B120" s="313">
        <v>400</v>
      </c>
      <c r="C120" s="1402" t="s">
        <v>587</v>
      </c>
      <c r="D120" s="1403"/>
      <c r="E120" s="301">
        <f>+E115+E119</f>
        <v>0</v>
      </c>
      <c r="F120" s="449"/>
    </row>
    <row r="121" spans="1:24" ht="19.899999999999999" customHeight="1" x14ac:dyDescent="0.3">
      <c r="A121" s="77"/>
      <c r="B121" s="631"/>
      <c r="C121" s="167"/>
      <c r="D121" s="167"/>
      <c r="E121" s="155"/>
    </row>
    <row r="122" spans="1:24" ht="13" x14ac:dyDescent="0.3">
      <c r="A122" s="1451" t="s">
        <v>92</v>
      </c>
      <c r="B122" s="1452"/>
      <c r="C122" s="1452"/>
      <c r="D122" s="1452"/>
      <c r="E122" s="45"/>
      <c r="F122" s="914"/>
      <c r="G122" s="914"/>
    </row>
    <row r="123" spans="1:24" s="27" customFormat="1" ht="19.899999999999999" customHeight="1" x14ac:dyDescent="0.3">
      <c r="A123" s="167"/>
      <c r="B123" s="167"/>
      <c r="C123" s="167"/>
      <c r="D123" s="167"/>
      <c r="E123" s="155"/>
      <c r="F123" s="79"/>
      <c r="G123" s="79"/>
      <c r="H123" s="79"/>
      <c r="I123" s="79"/>
      <c r="J123" s="79"/>
      <c r="K123" s="79"/>
      <c r="L123" s="79"/>
      <c r="M123" s="79"/>
      <c r="N123" s="79"/>
      <c r="O123" s="79"/>
      <c r="P123" s="79"/>
      <c r="Q123" s="79"/>
      <c r="R123" s="79"/>
      <c r="S123" s="79"/>
      <c r="T123" s="79"/>
      <c r="U123" s="79"/>
      <c r="V123" s="79"/>
      <c r="W123" s="79"/>
      <c r="X123" s="79"/>
    </row>
    <row r="124" spans="1:24" ht="13" x14ac:dyDescent="0.3">
      <c r="A124" s="621" t="s">
        <v>79</v>
      </c>
      <c r="B124" s="633"/>
      <c r="C124" s="1401" t="s">
        <v>637</v>
      </c>
      <c r="D124" s="1401"/>
      <c r="E124" s="622"/>
      <c r="F124" s="914"/>
      <c r="G124" s="914"/>
    </row>
    <row r="125" spans="1:24" ht="13" x14ac:dyDescent="0.3">
      <c r="A125" s="41" t="s">
        <v>79</v>
      </c>
      <c r="B125" s="415">
        <v>190</v>
      </c>
      <c r="C125" s="1251" t="s">
        <v>77</v>
      </c>
      <c r="D125" s="1251"/>
      <c r="E125" s="3"/>
      <c r="F125" s="968"/>
      <c r="G125" s="957">
        <f t="shared" ref="G125:G127" si="3">SUM(E125:F125)</f>
        <v>0</v>
      </c>
    </row>
    <row r="126" spans="1:24" ht="13" x14ac:dyDescent="0.3">
      <c r="A126" s="41" t="s">
        <v>79</v>
      </c>
      <c r="B126" s="415">
        <v>290</v>
      </c>
      <c r="C126" s="1251" t="s">
        <v>78</v>
      </c>
      <c r="D126" s="1251"/>
      <c r="E126" s="3"/>
      <c r="F126" s="968"/>
      <c r="G126" s="957">
        <f t="shared" si="3"/>
        <v>0</v>
      </c>
    </row>
    <row r="127" spans="1:24" ht="13" x14ac:dyDescent="0.3">
      <c r="A127" s="41" t="s">
        <v>79</v>
      </c>
      <c r="B127" s="415">
        <v>295</v>
      </c>
      <c r="C127" s="1258" t="s">
        <v>622</v>
      </c>
      <c r="D127" s="1259"/>
      <c r="E127" s="974">
        <f>+E125-E126</f>
        <v>0</v>
      </c>
      <c r="F127" s="969">
        <f>+F125-F126</f>
        <v>0</v>
      </c>
      <c r="G127" s="959">
        <f t="shared" si="3"/>
        <v>0</v>
      </c>
    </row>
    <row r="128" spans="1:24" ht="13" x14ac:dyDescent="0.3">
      <c r="A128" s="41" t="s">
        <v>79</v>
      </c>
      <c r="B128" s="415">
        <v>300</v>
      </c>
      <c r="C128" s="1254" t="s">
        <v>87</v>
      </c>
      <c r="D128" s="1254"/>
      <c r="E128" s="46"/>
      <c r="F128" s="964"/>
      <c r="G128" s="951"/>
    </row>
    <row r="129" spans="1:7" ht="13" x14ac:dyDescent="0.3">
      <c r="A129" s="41" t="s">
        <v>79</v>
      </c>
      <c r="B129" s="415">
        <v>301</v>
      </c>
      <c r="C129" s="1239" t="s">
        <v>625</v>
      </c>
      <c r="D129" s="1244"/>
      <c r="E129" s="3"/>
      <c r="F129" s="968"/>
      <c r="G129" s="957">
        <f t="shared" ref="G129:G134" si="4">SUM(E129:F129)</f>
        <v>0</v>
      </c>
    </row>
    <row r="130" spans="1:7" ht="13" x14ac:dyDescent="0.3">
      <c r="A130" s="41" t="s">
        <v>79</v>
      </c>
      <c r="B130" s="415">
        <v>302</v>
      </c>
      <c r="C130" s="1239" t="s">
        <v>627</v>
      </c>
      <c r="D130" s="1244"/>
      <c r="E130" s="3"/>
      <c r="F130" s="968"/>
      <c r="G130" s="957">
        <f t="shared" si="4"/>
        <v>0</v>
      </c>
    </row>
    <row r="131" spans="1:7" ht="13" x14ac:dyDescent="0.3">
      <c r="A131" s="41" t="s">
        <v>79</v>
      </c>
      <c r="B131" s="415">
        <v>303</v>
      </c>
      <c r="C131" s="1239" t="s">
        <v>632</v>
      </c>
      <c r="D131" s="1244"/>
      <c r="E131" s="1026">
        <f>-E307</f>
        <v>0</v>
      </c>
      <c r="F131" s="970">
        <f>-F307</f>
        <v>0</v>
      </c>
      <c r="G131" s="957">
        <f t="shared" si="4"/>
        <v>0</v>
      </c>
    </row>
    <row r="132" spans="1:7" ht="13" x14ac:dyDescent="0.3">
      <c r="A132" s="41" t="s">
        <v>79</v>
      </c>
      <c r="B132" s="415">
        <v>304</v>
      </c>
      <c r="C132" s="1239" t="s">
        <v>633</v>
      </c>
      <c r="D132" s="1244"/>
      <c r="E132" s="623"/>
      <c r="F132" s="971"/>
      <c r="G132" s="957">
        <f t="shared" si="4"/>
        <v>0</v>
      </c>
    </row>
    <row r="133" spans="1:7" ht="13" x14ac:dyDescent="0.3">
      <c r="A133" s="41" t="s">
        <v>79</v>
      </c>
      <c r="B133" s="415">
        <v>390</v>
      </c>
      <c r="C133" s="1254" t="s">
        <v>84</v>
      </c>
      <c r="D133" s="1254"/>
      <c r="E133" s="974">
        <f>SUM(E128:E132)</f>
        <v>0</v>
      </c>
      <c r="F133" s="969">
        <f>SUM(F128:F132)</f>
        <v>0</v>
      </c>
      <c r="G133" s="959">
        <f t="shared" si="4"/>
        <v>0</v>
      </c>
    </row>
    <row r="134" spans="1:7" ht="13" x14ac:dyDescent="0.3">
      <c r="A134" s="41" t="s">
        <v>79</v>
      </c>
      <c r="B134" s="415">
        <v>400</v>
      </c>
      <c r="C134" s="1309" t="s">
        <v>638</v>
      </c>
      <c r="D134" s="1309"/>
      <c r="E134" s="974">
        <f>+E127+E133</f>
        <v>0</v>
      </c>
      <c r="F134" s="969">
        <f>+F127+F133</f>
        <v>0</v>
      </c>
      <c r="G134" s="959">
        <f t="shared" si="4"/>
        <v>0</v>
      </c>
    </row>
    <row r="135" spans="1:7" ht="19.899999999999999" customHeight="1" x14ac:dyDescent="0.3">
      <c r="A135" s="77"/>
      <c r="B135" s="631"/>
      <c r="C135" s="167"/>
      <c r="D135" s="167"/>
      <c r="E135" s="155"/>
    </row>
    <row r="136" spans="1:7" ht="13" x14ac:dyDescent="0.3">
      <c r="A136" s="15" t="s">
        <v>80</v>
      </c>
      <c r="B136" s="893"/>
      <c r="C136" s="1401" t="s">
        <v>482</v>
      </c>
      <c r="D136" s="1401"/>
      <c r="E136" s="45"/>
      <c r="F136" s="914"/>
      <c r="G136" s="914"/>
    </row>
    <row r="137" spans="1:7" ht="12" hidden="1" customHeight="1" x14ac:dyDescent="0.3">
      <c r="A137" s="18" t="s">
        <v>80</v>
      </c>
      <c r="B137" s="313">
        <v>100</v>
      </c>
      <c r="C137" s="1258" t="s">
        <v>71</v>
      </c>
      <c r="D137" s="1259"/>
      <c r="E137" s="49"/>
      <c r="F137" s="951"/>
      <c r="G137" s="951"/>
    </row>
    <row r="138" spans="1:7" ht="13" hidden="1" x14ac:dyDescent="0.3">
      <c r="A138" s="41" t="s">
        <v>80</v>
      </c>
      <c r="B138" s="415">
        <v>101</v>
      </c>
      <c r="C138" s="1239"/>
      <c r="D138" s="1244"/>
      <c r="E138" s="20"/>
      <c r="F138" s="506"/>
      <c r="G138" s="951"/>
    </row>
    <row r="139" spans="1:7" ht="13" hidden="1" x14ac:dyDescent="0.3">
      <c r="A139" s="41" t="s">
        <v>80</v>
      </c>
      <c r="B139" s="418">
        <v>102</v>
      </c>
      <c r="C139" s="1405"/>
      <c r="D139" s="1244"/>
      <c r="E139" s="20"/>
      <c r="F139" s="951"/>
      <c r="G139" s="951"/>
    </row>
    <row r="140" spans="1:7" ht="13" hidden="1" x14ac:dyDescent="0.3">
      <c r="A140" s="18" t="s">
        <v>80</v>
      </c>
      <c r="B140" s="313">
        <v>190</v>
      </c>
      <c r="C140" s="1258" t="s">
        <v>72</v>
      </c>
      <c r="D140" s="1259"/>
      <c r="E140" s="46">
        <f>SUM(E137:E139)</f>
        <v>0</v>
      </c>
      <c r="F140" s="951"/>
      <c r="G140" s="951"/>
    </row>
    <row r="141" spans="1:7" ht="13" hidden="1" x14ac:dyDescent="0.3">
      <c r="A141" s="18" t="s">
        <v>80</v>
      </c>
      <c r="B141" s="313">
        <v>200</v>
      </c>
      <c r="C141" s="1258" t="s">
        <v>99</v>
      </c>
      <c r="D141" s="1259"/>
      <c r="E141" s="46"/>
      <c r="F141" s="951"/>
      <c r="G141" s="951"/>
    </row>
    <row r="142" spans="1:7" ht="13" hidden="1" x14ac:dyDescent="0.3">
      <c r="A142" s="18" t="s">
        <v>80</v>
      </c>
      <c r="B142" s="313">
        <v>201</v>
      </c>
      <c r="C142" s="1434"/>
      <c r="D142" s="1257"/>
      <c r="E142" s="20"/>
      <c r="F142" s="951"/>
      <c r="G142" s="951"/>
    </row>
    <row r="143" spans="1:7" ht="13" hidden="1" x14ac:dyDescent="0.3">
      <c r="A143" s="18" t="s">
        <v>80</v>
      </c>
      <c r="B143" s="313">
        <v>202</v>
      </c>
      <c r="C143" s="1448"/>
      <c r="D143" s="1412"/>
      <c r="E143" s="20"/>
      <c r="F143" s="951"/>
      <c r="G143" s="951"/>
    </row>
    <row r="144" spans="1:7" ht="13" hidden="1" x14ac:dyDescent="0.3">
      <c r="A144" s="18" t="s">
        <v>80</v>
      </c>
      <c r="B144" s="313">
        <v>203</v>
      </c>
      <c r="C144" s="1434"/>
      <c r="D144" s="1257"/>
      <c r="E144" s="20"/>
      <c r="F144" s="951"/>
      <c r="G144" s="951"/>
    </row>
    <row r="145" spans="1:7" ht="13" hidden="1" x14ac:dyDescent="0.3">
      <c r="A145" s="18" t="s">
        <v>80</v>
      </c>
      <c r="B145" s="313">
        <v>204</v>
      </c>
      <c r="C145" s="1448"/>
      <c r="D145" s="1412"/>
      <c r="E145" s="20"/>
      <c r="F145" s="951"/>
      <c r="G145" s="951"/>
    </row>
    <row r="146" spans="1:7" ht="13" hidden="1" x14ac:dyDescent="0.3">
      <c r="A146" s="18" t="s">
        <v>80</v>
      </c>
      <c r="B146" s="313">
        <v>290</v>
      </c>
      <c r="C146" s="1258" t="s">
        <v>102</v>
      </c>
      <c r="D146" s="1259"/>
      <c r="E146" s="46">
        <f>SUM(E141:E145)</f>
        <v>0</v>
      </c>
      <c r="F146" s="951"/>
      <c r="G146" s="951"/>
    </row>
    <row r="147" spans="1:7" ht="13" hidden="1" x14ac:dyDescent="0.3">
      <c r="A147" s="18" t="s">
        <v>80</v>
      </c>
      <c r="B147" s="313">
        <v>295</v>
      </c>
      <c r="C147" s="1258" t="s">
        <v>795</v>
      </c>
      <c r="D147" s="1259"/>
      <c r="E147" s="46">
        <f>+E140-E146</f>
        <v>0</v>
      </c>
      <c r="F147" s="951"/>
      <c r="G147" s="951"/>
    </row>
    <row r="148" spans="1:7" ht="13" hidden="1" x14ac:dyDescent="0.3">
      <c r="A148" s="18" t="s">
        <v>80</v>
      </c>
      <c r="B148" s="313">
        <v>300</v>
      </c>
      <c r="C148" s="1258" t="s">
        <v>87</v>
      </c>
      <c r="D148" s="1259"/>
      <c r="E148" s="46"/>
      <c r="F148" s="951"/>
      <c r="G148" s="951"/>
    </row>
    <row r="149" spans="1:7" ht="13" hidden="1" x14ac:dyDescent="0.3">
      <c r="A149" s="41" t="s">
        <v>80</v>
      </c>
      <c r="B149" s="418">
        <v>301</v>
      </c>
      <c r="C149" s="1239" t="s">
        <v>577</v>
      </c>
      <c r="D149" s="1240"/>
      <c r="E149" s="20"/>
      <c r="F149" s="972"/>
      <c r="G149" s="951"/>
    </row>
    <row r="150" spans="1:7" ht="13" hidden="1" x14ac:dyDescent="0.3">
      <c r="A150" s="41" t="s">
        <v>80</v>
      </c>
      <c r="B150" s="418">
        <v>302</v>
      </c>
      <c r="C150" s="1239" t="s">
        <v>578</v>
      </c>
      <c r="D150" s="1240"/>
      <c r="E150" s="20"/>
      <c r="F150" s="972"/>
      <c r="G150" s="951"/>
    </row>
    <row r="151" spans="1:7" ht="13" hidden="1" x14ac:dyDescent="0.3">
      <c r="A151" s="41" t="s">
        <v>80</v>
      </c>
      <c r="B151" s="418">
        <v>303</v>
      </c>
      <c r="C151" s="1239" t="s">
        <v>792</v>
      </c>
      <c r="D151" s="1240"/>
      <c r="E151" s="20"/>
      <c r="F151" s="951"/>
      <c r="G151" s="951"/>
    </row>
    <row r="152" spans="1:7" ht="13" hidden="1" x14ac:dyDescent="0.3">
      <c r="A152" s="41" t="s">
        <v>80</v>
      </c>
      <c r="B152" s="418">
        <v>304</v>
      </c>
      <c r="C152" s="1239" t="s">
        <v>793</v>
      </c>
      <c r="D152" s="1240"/>
      <c r="E152" s="20"/>
      <c r="F152" s="951"/>
      <c r="G152" s="951"/>
    </row>
    <row r="153" spans="1:7" ht="13" hidden="1" x14ac:dyDescent="0.3">
      <c r="A153" s="18" t="s">
        <v>80</v>
      </c>
      <c r="B153" s="313">
        <v>390</v>
      </c>
      <c r="C153" s="1258" t="s">
        <v>84</v>
      </c>
      <c r="D153" s="1259"/>
      <c r="E153" s="46">
        <f>SUM(E148:E152)</f>
        <v>0</v>
      </c>
      <c r="F153" s="951"/>
      <c r="G153" s="951"/>
    </row>
    <row r="154" spans="1:7" ht="12" hidden="1" customHeight="1" x14ac:dyDescent="0.3">
      <c r="A154" s="18" t="s">
        <v>80</v>
      </c>
      <c r="B154" s="405">
        <v>400</v>
      </c>
      <c r="C154" s="1429" t="s">
        <v>794</v>
      </c>
      <c r="D154" s="1429"/>
      <c r="E154" s="46">
        <f>+E147+E153</f>
        <v>0</v>
      </c>
      <c r="F154" s="951"/>
      <c r="G154" s="951"/>
    </row>
    <row r="155" spans="1:7" ht="19.899999999999999" customHeight="1" x14ac:dyDescent="0.3">
      <c r="A155" s="77"/>
      <c r="B155" s="631"/>
      <c r="C155" s="75"/>
      <c r="D155" s="75"/>
      <c r="E155" s="155"/>
      <c r="F155" s="951"/>
      <c r="G155" s="951"/>
    </row>
    <row r="156" spans="1:7" ht="13" x14ac:dyDescent="0.3">
      <c r="A156" s="15" t="s">
        <v>89</v>
      </c>
      <c r="B156" s="893"/>
      <c r="C156" s="1401" t="s">
        <v>482</v>
      </c>
      <c r="D156" s="1401"/>
      <c r="E156" s="45"/>
      <c r="F156" s="914"/>
      <c r="G156" s="914"/>
    </row>
    <row r="157" spans="1:7" ht="13" hidden="1" x14ac:dyDescent="0.3">
      <c r="A157" s="18" t="s">
        <v>89</v>
      </c>
      <c r="B157" s="313">
        <v>190</v>
      </c>
      <c r="C157" s="1405" t="s">
        <v>77</v>
      </c>
      <c r="D157" s="1244"/>
      <c r="E157" s="829"/>
    </row>
    <row r="158" spans="1:7" ht="13" hidden="1" x14ac:dyDescent="0.3">
      <c r="A158" s="18" t="s">
        <v>89</v>
      </c>
      <c r="B158" s="313">
        <v>290</v>
      </c>
      <c r="C158" s="1405" t="s">
        <v>78</v>
      </c>
      <c r="D158" s="1244"/>
      <c r="E158" s="620"/>
    </row>
    <row r="159" spans="1:7" ht="13" hidden="1" x14ac:dyDescent="0.3">
      <c r="A159" s="18" t="s">
        <v>89</v>
      </c>
      <c r="B159" s="313">
        <v>295</v>
      </c>
      <c r="C159" s="1258" t="s">
        <v>796</v>
      </c>
      <c r="D159" s="1259"/>
      <c r="E159" s="46">
        <f>+E157-E158</f>
        <v>0</v>
      </c>
    </row>
    <row r="160" spans="1:7" ht="13" hidden="1" x14ac:dyDescent="0.3">
      <c r="A160" s="18" t="s">
        <v>89</v>
      </c>
      <c r="B160" s="313">
        <v>300</v>
      </c>
      <c r="C160" s="1258" t="s">
        <v>87</v>
      </c>
      <c r="D160" s="1259"/>
      <c r="E160" s="46"/>
    </row>
    <row r="161" spans="1:7" ht="13" hidden="1" x14ac:dyDescent="0.3">
      <c r="A161" s="18" t="s">
        <v>89</v>
      </c>
      <c r="B161" s="313">
        <v>301</v>
      </c>
      <c r="C161" s="1405" t="s">
        <v>144</v>
      </c>
      <c r="D161" s="1244"/>
      <c r="E161" s="620"/>
    </row>
    <row r="162" spans="1:7" ht="13" hidden="1" x14ac:dyDescent="0.3">
      <c r="A162" s="18" t="s">
        <v>89</v>
      </c>
      <c r="B162" s="313">
        <v>302</v>
      </c>
      <c r="C162" s="1405" t="s">
        <v>166</v>
      </c>
      <c r="D162" s="1244"/>
      <c r="E162" s="620"/>
    </row>
    <row r="163" spans="1:7" ht="13" hidden="1" x14ac:dyDescent="0.3">
      <c r="A163" s="18" t="s">
        <v>89</v>
      </c>
      <c r="B163" s="313">
        <v>303</v>
      </c>
      <c r="C163" s="1405" t="s">
        <v>167</v>
      </c>
      <c r="D163" s="1244"/>
      <c r="E163" s="620"/>
    </row>
    <row r="164" spans="1:7" ht="13" hidden="1" x14ac:dyDescent="0.3">
      <c r="A164" s="18" t="s">
        <v>89</v>
      </c>
      <c r="B164" s="313">
        <v>390</v>
      </c>
      <c r="C164" s="1258" t="s">
        <v>84</v>
      </c>
      <c r="D164" s="1259"/>
      <c r="E164" s="46">
        <f>SUM(E160:E163)</f>
        <v>0</v>
      </c>
    </row>
    <row r="165" spans="1:7" ht="13" hidden="1" x14ac:dyDescent="0.3">
      <c r="A165" s="18" t="s">
        <v>89</v>
      </c>
      <c r="B165" s="313">
        <v>400</v>
      </c>
      <c r="C165" s="1406" t="s">
        <v>733</v>
      </c>
      <c r="D165" s="1407"/>
      <c r="E165" s="46">
        <f>+E159+E164</f>
        <v>0</v>
      </c>
    </row>
    <row r="166" spans="1:7" ht="19.899999999999999" customHeight="1" x14ac:dyDescent="0.3">
      <c r="A166" s="77"/>
      <c r="B166" s="631"/>
      <c r="C166" s="75"/>
      <c r="D166" s="75"/>
      <c r="E166" s="155"/>
    </row>
    <row r="167" spans="1:7" ht="13" x14ac:dyDescent="0.3">
      <c r="A167" s="15" t="s">
        <v>90</v>
      </c>
      <c r="B167" s="634"/>
      <c r="C167" s="1296" t="s">
        <v>91</v>
      </c>
      <c r="D167" s="1297"/>
      <c r="E167" s="45"/>
      <c r="F167" s="914"/>
      <c r="G167" s="914"/>
    </row>
    <row r="168" spans="1:7" ht="13" x14ac:dyDescent="0.3">
      <c r="A168" s="18" t="s">
        <v>90</v>
      </c>
      <c r="B168" s="313">
        <v>190</v>
      </c>
      <c r="C168" s="1405" t="s">
        <v>77</v>
      </c>
      <c r="D168" s="1244"/>
      <c r="E168" s="5"/>
      <c r="F168" s="973"/>
      <c r="G168" s="957">
        <f t="shared" ref="G168:G170" si="5">SUM(E168:F168)</f>
        <v>0</v>
      </c>
    </row>
    <row r="169" spans="1:7" ht="13" x14ac:dyDescent="0.3">
      <c r="A169" s="18" t="s">
        <v>90</v>
      </c>
      <c r="B169" s="313">
        <v>290</v>
      </c>
      <c r="C169" s="1405" t="s">
        <v>78</v>
      </c>
      <c r="D169" s="1244"/>
      <c r="E169" s="3"/>
      <c r="F169" s="968"/>
      <c r="G169" s="957">
        <f t="shared" si="5"/>
        <v>0</v>
      </c>
    </row>
    <row r="170" spans="1:7" ht="13" x14ac:dyDescent="0.3">
      <c r="A170" s="18" t="s">
        <v>90</v>
      </c>
      <c r="B170" s="313">
        <v>295</v>
      </c>
      <c r="C170" s="1258" t="s">
        <v>109</v>
      </c>
      <c r="D170" s="1259"/>
      <c r="E170" s="974">
        <f>+E168-E169</f>
        <v>0</v>
      </c>
      <c r="F170" s="969">
        <f>+F168-F169</f>
        <v>0</v>
      </c>
      <c r="G170" s="959">
        <f t="shared" si="5"/>
        <v>0</v>
      </c>
    </row>
    <row r="171" spans="1:7" ht="13" x14ac:dyDescent="0.3">
      <c r="A171" s="18" t="s">
        <v>90</v>
      </c>
      <c r="B171" s="313">
        <v>300</v>
      </c>
      <c r="C171" s="1258" t="s">
        <v>87</v>
      </c>
      <c r="D171" s="1259"/>
      <c r="E171" s="46"/>
      <c r="F171" s="964"/>
      <c r="G171" s="956"/>
    </row>
    <row r="172" spans="1:7" ht="13" x14ac:dyDescent="0.3">
      <c r="A172" s="18" t="s">
        <v>90</v>
      </c>
      <c r="B172" s="313">
        <v>301</v>
      </c>
      <c r="C172" s="1405" t="s">
        <v>145</v>
      </c>
      <c r="D172" s="1244"/>
      <c r="E172" s="3"/>
      <c r="F172" s="968"/>
      <c r="G172" s="957">
        <f t="shared" ref="G172:G175" si="6">SUM(E172:F172)</f>
        <v>0</v>
      </c>
    </row>
    <row r="173" spans="1:7" ht="13" x14ac:dyDescent="0.3">
      <c r="A173" s="18" t="s">
        <v>90</v>
      </c>
      <c r="B173" s="313">
        <v>302</v>
      </c>
      <c r="C173" s="1405" t="s">
        <v>168</v>
      </c>
      <c r="D173" s="1244"/>
      <c r="E173" s="3"/>
      <c r="F173" s="968"/>
      <c r="G173" s="957">
        <f t="shared" si="6"/>
        <v>0</v>
      </c>
    </row>
    <row r="174" spans="1:7" ht="13" x14ac:dyDescent="0.3">
      <c r="A174" s="18" t="s">
        <v>90</v>
      </c>
      <c r="B174" s="313">
        <v>390</v>
      </c>
      <c r="C174" s="1258" t="s">
        <v>84</v>
      </c>
      <c r="D174" s="1259"/>
      <c r="E174" s="974">
        <f>SUM(E171:E173)</f>
        <v>0</v>
      </c>
      <c r="F174" s="969">
        <f>SUM(F171:F173)</f>
        <v>0</v>
      </c>
      <c r="G174" s="959">
        <f t="shared" si="6"/>
        <v>0</v>
      </c>
    </row>
    <row r="175" spans="1:7" ht="13" x14ac:dyDescent="0.3">
      <c r="A175" s="18" t="s">
        <v>90</v>
      </c>
      <c r="B175" s="313">
        <v>400</v>
      </c>
      <c r="C175" s="1406" t="s">
        <v>95</v>
      </c>
      <c r="D175" s="1407"/>
      <c r="E175" s="974">
        <f>+E170+E174</f>
        <v>0</v>
      </c>
      <c r="F175" s="969">
        <f>+F170+F174</f>
        <v>0</v>
      </c>
      <c r="G175" s="959">
        <f t="shared" si="6"/>
        <v>0</v>
      </c>
    </row>
    <row r="176" spans="1:7" ht="19.899999999999999" customHeight="1" x14ac:dyDescent="0.3">
      <c r="A176" s="77"/>
      <c r="B176" s="631"/>
      <c r="C176" s="75"/>
      <c r="D176" s="75"/>
      <c r="E176" s="155"/>
    </row>
    <row r="177" spans="1:7" ht="13" x14ac:dyDescent="0.3">
      <c r="A177" s="1296" t="s">
        <v>108</v>
      </c>
      <c r="B177" s="1297"/>
      <c r="C177" s="1297"/>
      <c r="D177" s="1297"/>
      <c r="E177" s="45"/>
      <c r="F177" s="914"/>
      <c r="G177" s="914"/>
    </row>
    <row r="178" spans="1:7" ht="19.899999999999999" customHeight="1" x14ac:dyDescent="0.3">
      <c r="A178" s="75"/>
      <c r="B178" s="629"/>
      <c r="C178" s="75"/>
      <c r="D178" s="75"/>
      <c r="E178" s="155"/>
      <c r="F178" s="951"/>
      <c r="G178" s="951"/>
    </row>
    <row r="179" spans="1:7" ht="13" x14ac:dyDescent="0.3">
      <c r="A179" s="15" t="s">
        <v>94</v>
      </c>
      <c r="B179" s="634"/>
      <c r="C179" s="1296" t="s">
        <v>558</v>
      </c>
      <c r="D179" s="1297"/>
      <c r="E179" s="45"/>
      <c r="F179" s="914"/>
      <c r="G179" s="914"/>
    </row>
    <row r="180" spans="1:7" ht="13" x14ac:dyDescent="0.3">
      <c r="A180" s="18" t="s">
        <v>94</v>
      </c>
      <c r="B180" s="313">
        <v>100</v>
      </c>
      <c r="C180" s="1258" t="s">
        <v>71</v>
      </c>
      <c r="D180" s="1259"/>
      <c r="E180" s="48"/>
      <c r="F180" s="956"/>
      <c r="G180" s="956"/>
    </row>
    <row r="181" spans="1:7" ht="13" x14ac:dyDescent="0.3">
      <c r="A181" s="18" t="s">
        <v>94</v>
      </c>
      <c r="B181" s="313">
        <v>101</v>
      </c>
      <c r="C181" s="1411" t="s">
        <v>805</v>
      </c>
      <c r="D181" s="1412"/>
      <c r="E181" s="624">
        <f>+'FSR All Non Med - Supp'!$F$56+'FSR All Non Med - Supp'!$F$59</f>
        <v>0</v>
      </c>
      <c r="F181" s="963"/>
      <c r="G181" s="963"/>
    </row>
    <row r="182" spans="1:7" ht="13" x14ac:dyDescent="0.3">
      <c r="A182" s="18" t="s">
        <v>94</v>
      </c>
      <c r="B182" s="313">
        <v>102</v>
      </c>
      <c r="C182" s="1239" t="s">
        <v>888</v>
      </c>
      <c r="D182" s="1244"/>
      <c r="E182" s="624">
        <f>+'FSR All Non Med - Supp'!$F$71</f>
        <v>0</v>
      </c>
      <c r="F182" s="963"/>
      <c r="G182" s="963"/>
    </row>
    <row r="183" spans="1:7" ht="13" x14ac:dyDescent="0.3">
      <c r="A183" s="18" t="s">
        <v>94</v>
      </c>
      <c r="B183" s="313">
        <v>103</v>
      </c>
      <c r="C183" s="1239" t="s">
        <v>1029</v>
      </c>
      <c r="D183" s="1244"/>
      <c r="E183" s="624">
        <f>+'FSR All Non Med - Supp'!$F$66+'FSR All Non Med - Supp'!$F$73+'FSR All Non Med - Supp'!$F$75</f>
        <v>0</v>
      </c>
      <c r="F183" s="963"/>
      <c r="G183" s="963"/>
    </row>
    <row r="184" spans="1:7" ht="13" x14ac:dyDescent="0.3">
      <c r="A184" s="18" t="s">
        <v>94</v>
      </c>
      <c r="B184" s="313">
        <v>104</v>
      </c>
      <c r="C184" s="1239" t="s">
        <v>960</v>
      </c>
      <c r="D184" s="1244"/>
      <c r="E184" s="624">
        <f>+'FSR All Non Med - Supp'!$F$85+'FSR All Non Med - Supp'!$F$87</f>
        <v>0</v>
      </c>
      <c r="F184" s="963"/>
      <c r="G184" s="963"/>
    </row>
    <row r="185" spans="1:7" ht="13" x14ac:dyDescent="0.3">
      <c r="A185" s="18" t="s">
        <v>94</v>
      </c>
      <c r="B185" s="313">
        <v>105</v>
      </c>
      <c r="C185" s="1239" t="s">
        <v>898</v>
      </c>
      <c r="D185" s="1244"/>
      <c r="E185" s="624">
        <f>+'FSR All Non Med - Supp'!$F$77</f>
        <v>0</v>
      </c>
      <c r="F185" s="963"/>
      <c r="G185" s="963"/>
    </row>
    <row r="186" spans="1:7" ht="13" x14ac:dyDescent="0.3">
      <c r="A186" s="18" t="s">
        <v>94</v>
      </c>
      <c r="B186" s="313">
        <v>106</v>
      </c>
      <c r="C186" s="1239" t="s">
        <v>900</v>
      </c>
      <c r="D186" s="1244"/>
      <c r="E186" s="624">
        <f>+'FSR All Non Med - Supp'!$F$79</f>
        <v>0</v>
      </c>
      <c r="F186" s="963"/>
      <c r="G186" s="963"/>
    </row>
    <row r="187" spans="1:7" ht="13" x14ac:dyDescent="0.3">
      <c r="A187" s="18" t="s">
        <v>94</v>
      </c>
      <c r="B187" s="313">
        <v>107</v>
      </c>
      <c r="C187" s="1239" t="s">
        <v>902</v>
      </c>
      <c r="D187" s="1244"/>
      <c r="E187" s="624">
        <f>+'FSR All Non Med - Supp'!$F$81+'FSR All Non Med - Supp'!$F$83</f>
        <v>0</v>
      </c>
      <c r="F187" s="963"/>
      <c r="G187" s="963"/>
    </row>
    <row r="188" spans="1:7" ht="13" x14ac:dyDescent="0.3">
      <c r="A188" s="18" t="s">
        <v>94</v>
      </c>
      <c r="B188" s="313">
        <v>108</v>
      </c>
      <c r="C188" s="1432" t="s">
        <v>959</v>
      </c>
      <c r="D188" s="1433"/>
      <c r="E188" s="624">
        <f>+'FSR All Non Med - Supp'!$F$64+'FSR All Non Med - Supp'!$F$101</f>
        <v>0</v>
      </c>
      <c r="F188" s="963"/>
      <c r="G188" s="963"/>
    </row>
    <row r="189" spans="1:7" ht="13" hidden="1" x14ac:dyDescent="0.3">
      <c r="A189" s="41" t="s">
        <v>94</v>
      </c>
      <c r="B189" s="418">
        <v>109</v>
      </c>
      <c r="C189" s="1239" t="s">
        <v>285</v>
      </c>
      <c r="D189" s="1240"/>
      <c r="E189" s="624"/>
      <c r="F189" s="964"/>
      <c r="G189" s="964"/>
    </row>
    <row r="190" spans="1:7" ht="13" x14ac:dyDescent="0.3">
      <c r="A190" s="18" t="s">
        <v>94</v>
      </c>
      <c r="B190" s="313">
        <v>150</v>
      </c>
      <c r="C190" s="1413" t="s">
        <v>559</v>
      </c>
      <c r="D190" s="1414"/>
      <c r="E190" s="624">
        <f>+'FSR All Non Med - Supp'!$F$102</f>
        <v>0</v>
      </c>
      <c r="F190" s="963"/>
      <c r="G190" s="963"/>
    </row>
    <row r="191" spans="1:7" ht="13" x14ac:dyDescent="0.3">
      <c r="A191" s="18" t="s">
        <v>94</v>
      </c>
      <c r="B191" s="313">
        <v>151</v>
      </c>
      <c r="C191" s="1413" t="s">
        <v>559</v>
      </c>
      <c r="D191" s="1414"/>
      <c r="E191" s="624">
        <f>+'FSR All Non Med - Supp'!$F$103</f>
        <v>0</v>
      </c>
      <c r="F191" s="963"/>
      <c r="G191" s="963"/>
    </row>
    <row r="192" spans="1:7" ht="13" x14ac:dyDescent="0.3">
      <c r="A192" s="18" t="s">
        <v>94</v>
      </c>
      <c r="B192" s="313">
        <v>190</v>
      </c>
      <c r="C192" s="1258" t="s">
        <v>72</v>
      </c>
      <c r="D192" s="1259"/>
      <c r="E192" s="974">
        <f>SUM(E180:E191)</f>
        <v>0</v>
      </c>
      <c r="F192" s="963"/>
      <c r="G192" s="963"/>
    </row>
    <row r="193" spans="1:7" ht="13" x14ac:dyDescent="0.3">
      <c r="A193" s="18" t="s">
        <v>94</v>
      </c>
      <c r="B193" s="313">
        <v>200</v>
      </c>
      <c r="C193" s="1258" t="s">
        <v>99</v>
      </c>
      <c r="D193" s="1259"/>
      <c r="E193" s="49"/>
      <c r="F193" s="956"/>
      <c r="G193" s="956"/>
    </row>
    <row r="194" spans="1:7" ht="13" x14ac:dyDescent="0.3">
      <c r="A194" s="18" t="s">
        <v>94</v>
      </c>
      <c r="B194" s="313">
        <v>201</v>
      </c>
      <c r="C194" s="1411" t="s">
        <v>805</v>
      </c>
      <c r="D194" s="1412"/>
      <c r="E194" s="624">
        <f>+'FSR All Non Med - Supp'!$G$56+'FSR All Non Med - Supp'!$G$59</f>
        <v>0</v>
      </c>
      <c r="F194" s="963"/>
      <c r="G194" s="963"/>
    </row>
    <row r="195" spans="1:7" ht="13" x14ac:dyDescent="0.3">
      <c r="A195" s="18" t="s">
        <v>94</v>
      </c>
      <c r="B195" s="313">
        <v>202</v>
      </c>
      <c r="C195" s="1239" t="s">
        <v>888</v>
      </c>
      <c r="D195" s="1244"/>
      <c r="E195" s="624">
        <f>+'FSR All Non Med - Supp'!$G$71</f>
        <v>0</v>
      </c>
      <c r="F195" s="963"/>
      <c r="G195" s="963"/>
    </row>
    <row r="196" spans="1:7" ht="13" x14ac:dyDescent="0.3">
      <c r="A196" s="18" t="s">
        <v>94</v>
      </c>
      <c r="B196" s="313">
        <v>203</v>
      </c>
      <c r="C196" s="1239" t="s">
        <v>1029</v>
      </c>
      <c r="D196" s="1244"/>
      <c r="E196" s="624">
        <f>+'FSR All Non Med - Supp'!$G$66+'FSR All Non Med - Supp'!$G$73+'FSR All Non Med - Supp'!$G$75</f>
        <v>0</v>
      </c>
      <c r="F196" s="963"/>
      <c r="G196" s="963"/>
    </row>
    <row r="197" spans="1:7" ht="13" x14ac:dyDescent="0.3">
      <c r="A197" s="18" t="s">
        <v>94</v>
      </c>
      <c r="B197" s="313">
        <v>204</v>
      </c>
      <c r="C197" s="1239" t="s">
        <v>960</v>
      </c>
      <c r="D197" s="1244"/>
      <c r="E197" s="624">
        <f>+'FSR All Non Med - Supp'!$G$85+'FSR All Non Med - Supp'!$G$87</f>
        <v>0</v>
      </c>
      <c r="F197" s="963"/>
      <c r="G197" s="963"/>
    </row>
    <row r="198" spans="1:7" ht="13" x14ac:dyDescent="0.3">
      <c r="A198" s="18" t="s">
        <v>94</v>
      </c>
      <c r="B198" s="313">
        <v>205</v>
      </c>
      <c r="C198" s="1239" t="s">
        <v>898</v>
      </c>
      <c r="D198" s="1244"/>
      <c r="E198" s="624">
        <f>+'FSR All Non Med - Supp'!$G$77</f>
        <v>0</v>
      </c>
      <c r="F198" s="963"/>
      <c r="G198" s="963"/>
    </row>
    <row r="199" spans="1:7" ht="13" x14ac:dyDescent="0.3">
      <c r="A199" s="18" t="s">
        <v>94</v>
      </c>
      <c r="B199" s="313">
        <v>206</v>
      </c>
      <c r="C199" s="1239" t="s">
        <v>900</v>
      </c>
      <c r="D199" s="1244"/>
      <c r="E199" s="624">
        <f>+'FSR All Non Med - Supp'!$G$79</f>
        <v>0</v>
      </c>
      <c r="F199" s="963"/>
      <c r="G199" s="963"/>
    </row>
    <row r="200" spans="1:7" ht="13" x14ac:dyDescent="0.3">
      <c r="A200" s="18" t="s">
        <v>94</v>
      </c>
      <c r="B200" s="313">
        <v>207</v>
      </c>
      <c r="C200" s="1239" t="s">
        <v>902</v>
      </c>
      <c r="D200" s="1244"/>
      <c r="E200" s="624">
        <f>+'FSR All Non Med - Supp'!$G$81+'FSR All Non Med - Supp'!$G$83</f>
        <v>0</v>
      </c>
      <c r="F200" s="963"/>
      <c r="G200" s="963"/>
    </row>
    <row r="201" spans="1:7" ht="13" x14ac:dyDescent="0.3">
      <c r="A201" s="18" t="s">
        <v>94</v>
      </c>
      <c r="B201" s="313">
        <v>208</v>
      </c>
      <c r="C201" s="1432" t="s">
        <v>959</v>
      </c>
      <c r="D201" s="1433"/>
      <c r="E201" s="624">
        <f>+'FSR All Non Med - Supp'!$G$64+'FSR All Non Med - Supp'!$G$101</f>
        <v>0</v>
      </c>
      <c r="F201" s="963"/>
      <c r="G201" s="963"/>
    </row>
    <row r="202" spans="1:7" ht="13" hidden="1" x14ac:dyDescent="0.3">
      <c r="A202" s="41" t="s">
        <v>94</v>
      </c>
      <c r="B202" s="418">
        <v>209</v>
      </c>
      <c r="C202" s="1239" t="s">
        <v>285</v>
      </c>
      <c r="D202" s="1240"/>
      <c r="E202" s="46"/>
      <c r="F202" s="964"/>
      <c r="G202" s="964"/>
    </row>
    <row r="203" spans="1:7" ht="13" x14ac:dyDescent="0.3">
      <c r="A203" s="18" t="s">
        <v>94</v>
      </c>
      <c r="B203" s="313">
        <v>250</v>
      </c>
      <c r="C203" s="1413" t="s">
        <v>559</v>
      </c>
      <c r="D203" s="1414"/>
      <c r="E203" s="624">
        <f>+'FSR All Non Med - Supp'!$G$102</f>
        <v>0</v>
      </c>
      <c r="F203" s="963"/>
      <c r="G203" s="963"/>
    </row>
    <row r="204" spans="1:7" ht="13" x14ac:dyDescent="0.3">
      <c r="A204" s="18" t="s">
        <v>94</v>
      </c>
      <c r="B204" s="313">
        <v>251</v>
      </c>
      <c r="C204" s="1413" t="s">
        <v>559</v>
      </c>
      <c r="D204" s="1414"/>
      <c r="E204" s="624">
        <f>+'FSR All Non Med - Supp'!$G$103</f>
        <v>0</v>
      </c>
      <c r="F204" s="963"/>
      <c r="G204" s="963"/>
    </row>
    <row r="205" spans="1:7" ht="13" x14ac:dyDescent="0.3">
      <c r="A205" s="18" t="s">
        <v>94</v>
      </c>
      <c r="B205" s="313">
        <v>290</v>
      </c>
      <c r="C205" s="1258" t="s">
        <v>102</v>
      </c>
      <c r="D205" s="1259"/>
      <c r="E205" s="974">
        <f>SUM(E193:E204)</f>
        <v>0</v>
      </c>
      <c r="F205" s="963"/>
      <c r="G205" s="963"/>
    </row>
    <row r="206" spans="1:7" ht="13" x14ac:dyDescent="0.3">
      <c r="A206" s="18" t="s">
        <v>94</v>
      </c>
      <c r="B206" s="313">
        <v>400</v>
      </c>
      <c r="C206" s="1406" t="s">
        <v>912</v>
      </c>
      <c r="D206" s="1407"/>
      <c r="E206" s="974">
        <f>+E192-E205</f>
        <v>0</v>
      </c>
      <c r="F206" s="963"/>
      <c r="G206" s="963"/>
    </row>
    <row r="207" spans="1:7" ht="19.899999999999999" customHeight="1" x14ac:dyDescent="0.3">
      <c r="A207" s="77"/>
      <c r="B207" s="631"/>
      <c r="C207" s="75"/>
      <c r="D207" s="75"/>
      <c r="E207" s="155"/>
    </row>
    <row r="208" spans="1:7" ht="13" x14ac:dyDescent="0.3">
      <c r="A208" s="15" t="s">
        <v>96</v>
      </c>
      <c r="B208" s="634"/>
      <c r="C208" s="1296" t="s">
        <v>152</v>
      </c>
      <c r="D208" s="1297"/>
      <c r="E208" s="45"/>
      <c r="F208" s="914"/>
      <c r="G208" s="914"/>
    </row>
    <row r="209" spans="1:24" ht="13" x14ac:dyDescent="0.3">
      <c r="A209" s="41" t="s">
        <v>96</v>
      </c>
      <c r="B209" s="313">
        <v>100</v>
      </c>
      <c r="C209" s="1258" t="s">
        <v>71</v>
      </c>
      <c r="D209" s="1259"/>
      <c r="E209" s="48"/>
      <c r="F209" s="964"/>
      <c r="G209" s="956"/>
    </row>
    <row r="210" spans="1:24" ht="13" x14ac:dyDescent="0.3">
      <c r="A210" s="41" t="s">
        <v>96</v>
      </c>
      <c r="B210" s="313">
        <v>101</v>
      </c>
      <c r="C210" s="1239" t="s">
        <v>927</v>
      </c>
      <c r="D210" s="1240"/>
      <c r="E210" s="7"/>
      <c r="F210" s="968"/>
      <c r="G210" s="957">
        <f t="shared" ref="G210:G214" si="7">SUM(E210:F210)</f>
        <v>0</v>
      </c>
    </row>
    <row r="211" spans="1:24" ht="13" x14ac:dyDescent="0.3">
      <c r="A211" s="41" t="s">
        <v>96</v>
      </c>
      <c r="B211" s="418">
        <v>104</v>
      </c>
      <c r="C211" s="1239" t="s">
        <v>928</v>
      </c>
      <c r="D211" s="1240"/>
      <c r="E211" s="7"/>
      <c r="F211" s="968"/>
      <c r="G211" s="957">
        <f t="shared" si="7"/>
        <v>0</v>
      </c>
    </row>
    <row r="212" spans="1:24" ht="13" x14ac:dyDescent="0.3">
      <c r="A212" s="41" t="s">
        <v>96</v>
      </c>
      <c r="B212" s="418">
        <v>122</v>
      </c>
      <c r="C212" s="1434" t="s">
        <v>63</v>
      </c>
      <c r="D212" s="1257"/>
      <c r="E212" s="7"/>
      <c r="F212" s="968"/>
      <c r="G212" s="957">
        <f t="shared" si="7"/>
        <v>0</v>
      </c>
    </row>
    <row r="213" spans="1:24" ht="13" x14ac:dyDescent="0.3">
      <c r="A213" s="41" t="s">
        <v>96</v>
      </c>
      <c r="B213" s="418">
        <v>123</v>
      </c>
      <c r="C213" s="1256" t="s">
        <v>453</v>
      </c>
      <c r="D213" s="1320"/>
      <c r="E213" s="7"/>
      <c r="F213" s="968"/>
      <c r="G213" s="957">
        <f t="shared" si="7"/>
        <v>0</v>
      </c>
    </row>
    <row r="214" spans="1:24" ht="13" x14ac:dyDescent="0.3">
      <c r="A214" s="41" t="s">
        <v>96</v>
      </c>
      <c r="B214" s="313">
        <v>190</v>
      </c>
      <c r="C214" s="1258" t="s">
        <v>72</v>
      </c>
      <c r="D214" s="1259"/>
      <c r="E214" s="974">
        <f>SUM(E209:E213)</f>
        <v>0</v>
      </c>
      <c r="F214" s="969">
        <f>SUM(F209:F213)</f>
        <v>0</v>
      </c>
      <c r="G214" s="959">
        <f t="shared" si="7"/>
        <v>0</v>
      </c>
    </row>
    <row r="215" spans="1:24" ht="13" x14ac:dyDescent="0.3">
      <c r="A215" s="41" t="s">
        <v>96</v>
      </c>
      <c r="B215" s="313">
        <v>201</v>
      </c>
      <c r="C215" s="1239" t="s">
        <v>929</v>
      </c>
      <c r="D215" s="1240"/>
      <c r="E215" s="924">
        <f>+'All Non Med - DCW Supp'!F14</f>
        <v>0</v>
      </c>
      <c r="F215" s="963"/>
      <c r="G215" s="963"/>
      <c r="H215" s="512"/>
      <c r="I215" s="512"/>
    </row>
    <row r="216" spans="1:24" ht="13" x14ac:dyDescent="0.3">
      <c r="A216" s="41" t="s">
        <v>96</v>
      </c>
      <c r="B216" s="313">
        <v>202</v>
      </c>
      <c r="C216" s="1239" t="s">
        <v>930</v>
      </c>
      <c r="D216" s="1240"/>
      <c r="E216" s="924">
        <f>+'All Non Med - DCW Supp'!F17</f>
        <v>0</v>
      </c>
      <c r="F216" s="963"/>
      <c r="G216" s="963"/>
      <c r="H216" s="512"/>
      <c r="I216" s="512"/>
      <c r="J216" s="8"/>
      <c r="K216" s="8"/>
      <c r="L216" s="8"/>
      <c r="M216" s="8"/>
      <c r="N216" s="8"/>
      <c r="O216" s="8"/>
      <c r="P216" s="8"/>
      <c r="Q216" s="8"/>
      <c r="R216" s="8"/>
      <c r="S216" s="8"/>
      <c r="T216" s="8"/>
      <c r="U216" s="8"/>
      <c r="V216" s="8"/>
      <c r="W216" s="8"/>
      <c r="X216" s="8"/>
    </row>
    <row r="217" spans="1:24" ht="13" x14ac:dyDescent="0.3">
      <c r="A217" s="41" t="s">
        <v>96</v>
      </c>
      <c r="B217" s="418">
        <v>203</v>
      </c>
      <c r="C217" s="1239" t="s">
        <v>952</v>
      </c>
      <c r="D217" s="1240"/>
      <c r="E217" s="924">
        <f>+'All Non Med - DCW Supp'!F20</f>
        <v>0</v>
      </c>
      <c r="F217" s="963"/>
      <c r="G217" s="963"/>
      <c r="H217" s="512"/>
      <c r="I217" s="512"/>
      <c r="J217" s="8"/>
      <c r="K217" s="8"/>
      <c r="L217" s="8"/>
      <c r="M217" s="8"/>
      <c r="N217" s="8"/>
      <c r="O217" s="8"/>
      <c r="P217" s="8"/>
      <c r="Q217" s="8"/>
      <c r="R217" s="8"/>
      <c r="S217" s="8"/>
      <c r="T217" s="8"/>
      <c r="U217" s="8"/>
      <c r="V217" s="8"/>
      <c r="W217" s="8"/>
      <c r="X217" s="8"/>
    </row>
    <row r="218" spans="1:24" ht="13" x14ac:dyDescent="0.3">
      <c r="A218" s="41" t="s">
        <v>96</v>
      </c>
      <c r="B218" s="313">
        <v>290</v>
      </c>
      <c r="C218" s="1258" t="s">
        <v>102</v>
      </c>
      <c r="D218" s="1259"/>
      <c r="E218" s="977">
        <f>SUM(E215:E217)</f>
        <v>0</v>
      </c>
      <c r="F218" s="963"/>
      <c r="G218" s="963"/>
      <c r="H218" s="27"/>
      <c r="I218" s="27"/>
      <c r="J218" s="8"/>
      <c r="K218" s="8"/>
      <c r="L218" s="8"/>
      <c r="M218" s="8"/>
      <c r="N218" s="8"/>
      <c r="O218" s="8"/>
      <c r="P218" s="8"/>
      <c r="Q218" s="8"/>
      <c r="R218" s="8"/>
      <c r="S218" s="8"/>
      <c r="T218" s="8"/>
      <c r="U218" s="8"/>
      <c r="V218" s="8"/>
      <c r="W218" s="8"/>
      <c r="X218" s="8"/>
    </row>
    <row r="219" spans="1:24" ht="13" x14ac:dyDescent="0.3">
      <c r="A219" s="41" t="s">
        <v>96</v>
      </c>
      <c r="B219" s="313">
        <v>295</v>
      </c>
      <c r="C219" s="1258" t="s">
        <v>149</v>
      </c>
      <c r="D219" s="1259"/>
      <c r="E219" s="977">
        <f>+E214-E218</f>
        <v>0</v>
      </c>
      <c r="F219" s="963"/>
      <c r="G219" s="963"/>
      <c r="H219" s="8"/>
      <c r="I219" s="8"/>
      <c r="J219" s="8"/>
      <c r="K219" s="8"/>
      <c r="L219" s="8"/>
      <c r="M219" s="8"/>
      <c r="N219" s="8"/>
      <c r="O219" s="8"/>
      <c r="P219" s="8"/>
      <c r="Q219" s="8"/>
      <c r="R219" s="8"/>
      <c r="S219" s="8"/>
      <c r="T219" s="8"/>
      <c r="U219" s="8"/>
      <c r="V219" s="8"/>
      <c r="W219" s="8"/>
      <c r="X219" s="8"/>
    </row>
    <row r="220" spans="1:24" ht="13" x14ac:dyDescent="0.3">
      <c r="A220" s="41" t="s">
        <v>96</v>
      </c>
      <c r="B220" s="313">
        <v>300</v>
      </c>
      <c r="C220" s="1258" t="s">
        <v>87</v>
      </c>
      <c r="D220" s="1259"/>
      <c r="E220" s="47"/>
      <c r="F220" s="964"/>
      <c r="G220" s="899"/>
      <c r="H220" s="8"/>
      <c r="I220" s="8"/>
      <c r="J220" s="8"/>
      <c r="K220" s="8"/>
      <c r="L220" s="8"/>
      <c r="M220" s="8"/>
      <c r="N220" s="8"/>
      <c r="O220" s="8"/>
      <c r="P220" s="8"/>
      <c r="Q220" s="8"/>
      <c r="R220" s="8"/>
      <c r="S220" s="8"/>
      <c r="T220" s="8"/>
      <c r="U220" s="8"/>
      <c r="V220" s="8"/>
      <c r="W220" s="8"/>
      <c r="X220" s="8"/>
    </row>
    <row r="221" spans="1:24" ht="13" x14ac:dyDescent="0.3">
      <c r="A221" s="41" t="s">
        <v>96</v>
      </c>
      <c r="B221" s="313">
        <v>301</v>
      </c>
      <c r="C221" s="1405" t="s">
        <v>170</v>
      </c>
      <c r="D221" s="1244"/>
      <c r="E221" s="924">
        <f>-E309</f>
        <v>0</v>
      </c>
      <c r="F221" s="970">
        <f>-F309</f>
        <v>0</v>
      </c>
      <c r="G221" s="957">
        <f t="shared" ref="G221:G227" si="8">SUM(E221:F221)</f>
        <v>0</v>
      </c>
      <c r="H221" s="8"/>
      <c r="I221" s="8"/>
      <c r="J221" s="8"/>
      <c r="K221" s="8"/>
      <c r="L221" s="8"/>
      <c r="M221" s="8"/>
      <c r="N221" s="8"/>
      <c r="O221" s="8"/>
      <c r="P221" s="8"/>
      <c r="Q221" s="8"/>
      <c r="R221" s="8"/>
      <c r="S221" s="8"/>
      <c r="T221" s="8"/>
      <c r="U221" s="8"/>
      <c r="V221" s="8"/>
      <c r="W221" s="8"/>
      <c r="X221" s="8"/>
    </row>
    <row r="222" spans="1:24" ht="13" x14ac:dyDescent="0.3">
      <c r="A222" s="41" t="s">
        <v>96</v>
      </c>
      <c r="B222" s="313">
        <v>302</v>
      </c>
      <c r="C222" s="1405" t="s">
        <v>169</v>
      </c>
      <c r="D222" s="1244"/>
      <c r="E222" s="7"/>
      <c r="F222" s="968"/>
      <c r="G222" s="957">
        <f t="shared" si="8"/>
        <v>0</v>
      </c>
      <c r="H222" s="8"/>
      <c r="I222" s="8"/>
      <c r="J222" s="8"/>
      <c r="K222" s="8"/>
      <c r="L222" s="8"/>
      <c r="M222" s="8"/>
      <c r="N222" s="8"/>
      <c r="O222" s="8"/>
      <c r="P222" s="8"/>
      <c r="Q222" s="8"/>
      <c r="R222" s="8"/>
      <c r="S222" s="8"/>
      <c r="T222" s="8"/>
      <c r="U222" s="8"/>
      <c r="V222" s="8"/>
      <c r="W222" s="8"/>
      <c r="X222" s="8"/>
    </row>
    <row r="223" spans="1:24" ht="13" x14ac:dyDescent="0.3">
      <c r="A223" s="41" t="s">
        <v>96</v>
      </c>
      <c r="B223" s="313">
        <v>303</v>
      </c>
      <c r="C223" s="1239" t="s">
        <v>580</v>
      </c>
      <c r="D223" s="1244"/>
      <c r="E223" s="3"/>
      <c r="F223" s="968"/>
      <c r="G223" s="957">
        <f t="shared" si="8"/>
        <v>0</v>
      </c>
      <c r="H223" s="8"/>
      <c r="I223" s="8"/>
      <c r="J223" s="8"/>
      <c r="K223" s="8"/>
      <c r="L223" s="8"/>
      <c r="M223" s="8"/>
      <c r="N223" s="8"/>
      <c r="O223" s="8"/>
      <c r="P223" s="8"/>
      <c r="Q223" s="8"/>
      <c r="R223" s="8"/>
      <c r="S223" s="8"/>
      <c r="T223" s="8"/>
      <c r="U223" s="8"/>
      <c r="V223" s="8"/>
      <c r="W223" s="8"/>
      <c r="X223" s="8"/>
    </row>
    <row r="224" spans="1:24" ht="13" x14ac:dyDescent="0.3">
      <c r="A224" s="41" t="s">
        <v>96</v>
      </c>
      <c r="B224" s="418">
        <v>304</v>
      </c>
      <c r="C224" s="1239" t="s">
        <v>146</v>
      </c>
      <c r="D224" s="1240"/>
      <c r="E224" s="7"/>
      <c r="F224" s="968"/>
      <c r="G224" s="957">
        <f t="shared" si="8"/>
        <v>0</v>
      </c>
      <c r="H224" s="8"/>
      <c r="I224" s="8"/>
      <c r="J224" s="8"/>
      <c r="K224" s="8"/>
      <c r="L224" s="8"/>
      <c r="M224" s="8"/>
      <c r="N224" s="8"/>
      <c r="O224" s="8"/>
      <c r="P224" s="8"/>
      <c r="Q224" s="8"/>
      <c r="R224" s="8"/>
      <c r="S224" s="8"/>
      <c r="T224" s="8"/>
      <c r="U224" s="8"/>
      <c r="V224" s="8"/>
      <c r="W224" s="8"/>
      <c r="X224" s="8"/>
    </row>
    <row r="225" spans="1:24" ht="13" x14ac:dyDescent="0.3">
      <c r="A225" s="41" t="s">
        <v>96</v>
      </c>
      <c r="B225" s="418">
        <v>306</v>
      </c>
      <c r="C225" s="1250" t="s">
        <v>713</v>
      </c>
      <c r="D225" s="1251"/>
      <c r="E225" s="7"/>
      <c r="F225" s="975"/>
      <c r="G225" s="957">
        <f t="shared" si="8"/>
        <v>0</v>
      </c>
      <c r="H225" s="8"/>
      <c r="I225" s="8"/>
      <c r="J225" s="8"/>
      <c r="K225" s="8"/>
      <c r="L225" s="8"/>
      <c r="M225" s="8"/>
      <c r="N225" s="8"/>
      <c r="O225" s="8"/>
      <c r="P225" s="8"/>
      <c r="Q225" s="8"/>
      <c r="R225" s="8"/>
      <c r="S225" s="8"/>
      <c r="T225" s="8"/>
      <c r="U225" s="8"/>
      <c r="V225" s="8"/>
      <c r="W225" s="8"/>
      <c r="X225" s="8"/>
    </row>
    <row r="226" spans="1:24" ht="13" x14ac:dyDescent="0.3">
      <c r="A226" s="41" t="s">
        <v>96</v>
      </c>
      <c r="B226" s="313">
        <v>390</v>
      </c>
      <c r="C226" s="1258" t="s">
        <v>84</v>
      </c>
      <c r="D226" s="1259"/>
      <c r="E226" s="977">
        <f>SUM(E220:E225)</f>
        <v>0</v>
      </c>
      <c r="F226" s="976">
        <f>SUM(F220:F225)</f>
        <v>0</v>
      </c>
      <c r="G226" s="959">
        <f t="shared" si="8"/>
        <v>0</v>
      </c>
      <c r="H226" s="8"/>
      <c r="I226" s="8"/>
      <c r="J226" s="8"/>
      <c r="K226" s="8"/>
      <c r="L226" s="8"/>
      <c r="M226" s="8"/>
      <c r="N226" s="8"/>
      <c r="O226" s="8"/>
      <c r="P226" s="8"/>
      <c r="Q226" s="8"/>
      <c r="R226" s="8"/>
      <c r="S226" s="8"/>
      <c r="T226" s="8"/>
      <c r="U226" s="8"/>
      <c r="V226" s="8"/>
      <c r="W226" s="8"/>
      <c r="X226" s="8"/>
    </row>
    <row r="227" spans="1:24" ht="13" x14ac:dyDescent="0.3">
      <c r="A227" s="41" t="s">
        <v>96</v>
      </c>
      <c r="B227" s="313">
        <v>400</v>
      </c>
      <c r="C227" s="1402" t="s">
        <v>150</v>
      </c>
      <c r="D227" s="1403"/>
      <c r="E227" s="974">
        <f>+E219+E226</f>
        <v>0</v>
      </c>
      <c r="F227" s="969">
        <f>+F219+F226</f>
        <v>0</v>
      </c>
      <c r="G227" s="959">
        <f t="shared" si="8"/>
        <v>0</v>
      </c>
      <c r="H227" s="8"/>
      <c r="I227" s="8"/>
      <c r="J227" s="8"/>
      <c r="K227" s="8"/>
      <c r="L227" s="8"/>
      <c r="M227" s="8"/>
      <c r="N227" s="8"/>
      <c r="O227" s="8"/>
      <c r="P227" s="8"/>
      <c r="Q227" s="8"/>
      <c r="R227" s="8"/>
      <c r="S227" s="8"/>
      <c r="T227" s="8"/>
      <c r="U227" s="8"/>
      <c r="V227" s="8"/>
      <c r="W227" s="8"/>
      <c r="X227" s="8"/>
    </row>
    <row r="228" spans="1:24" ht="19.899999999999999" customHeight="1" x14ac:dyDescent="0.3">
      <c r="A228" s="166"/>
      <c r="B228" s="631"/>
      <c r="C228" s="167"/>
      <c r="D228" s="167"/>
      <c r="E228" s="155"/>
      <c r="G228" s="8"/>
      <c r="H228" s="8"/>
      <c r="I228" s="8"/>
      <c r="J228" s="8"/>
      <c r="K228" s="8"/>
      <c r="L228" s="8"/>
      <c r="M228" s="8"/>
      <c r="N228" s="8"/>
      <c r="O228" s="8"/>
      <c r="P228" s="8"/>
      <c r="Q228" s="8"/>
      <c r="R228" s="8"/>
      <c r="S228" s="8"/>
      <c r="T228" s="8"/>
      <c r="U228" s="8"/>
      <c r="V228" s="8"/>
      <c r="W228" s="8"/>
      <c r="X228" s="8"/>
    </row>
    <row r="229" spans="1:24" ht="13" x14ac:dyDescent="0.3">
      <c r="A229" s="621" t="s">
        <v>200</v>
      </c>
      <c r="B229" s="633"/>
      <c r="C229" s="1401" t="s">
        <v>482</v>
      </c>
      <c r="D229" s="1401"/>
      <c r="E229" s="622"/>
      <c r="F229" s="914"/>
      <c r="G229" s="914"/>
      <c r="H229" s="8"/>
      <c r="I229" s="8"/>
      <c r="J229" s="8"/>
      <c r="K229" s="8"/>
      <c r="L229" s="8"/>
      <c r="M229" s="8"/>
      <c r="N229" s="8"/>
      <c r="O229" s="8"/>
      <c r="P229" s="8"/>
      <c r="Q229" s="8"/>
      <c r="R229" s="8"/>
      <c r="S229" s="8"/>
      <c r="T229" s="8"/>
      <c r="U229" s="8"/>
      <c r="V229" s="8"/>
      <c r="W229" s="8"/>
      <c r="X229" s="8"/>
    </row>
    <row r="230" spans="1:24" ht="13" hidden="1" x14ac:dyDescent="0.3">
      <c r="A230" s="41" t="s">
        <v>200</v>
      </c>
      <c r="B230" s="415">
        <v>100</v>
      </c>
      <c r="C230" s="1254" t="s">
        <v>71</v>
      </c>
      <c r="D230" s="1254"/>
      <c r="E230" s="46"/>
      <c r="G230" s="8"/>
      <c r="H230" s="8"/>
      <c r="I230" s="8"/>
      <c r="J230" s="8"/>
      <c r="K230" s="8"/>
      <c r="L230" s="8"/>
      <c r="M230" s="8"/>
      <c r="N230" s="8"/>
      <c r="O230" s="8"/>
      <c r="P230" s="8"/>
      <c r="Q230" s="8"/>
      <c r="R230" s="8"/>
      <c r="S230" s="8"/>
      <c r="T230" s="8"/>
      <c r="U230" s="8"/>
      <c r="V230" s="8"/>
      <c r="W230" s="8"/>
      <c r="X230" s="8"/>
    </row>
    <row r="231" spans="1:24" ht="13" hidden="1" x14ac:dyDescent="0.3">
      <c r="A231" s="41" t="s">
        <v>200</v>
      </c>
      <c r="B231" s="415">
        <v>101</v>
      </c>
      <c r="C231" s="1250" t="s">
        <v>77</v>
      </c>
      <c r="D231" s="1251"/>
      <c r="E231" s="46"/>
      <c r="G231" s="8"/>
      <c r="H231" s="8"/>
      <c r="I231" s="8"/>
      <c r="J231" s="8"/>
      <c r="K231" s="8"/>
      <c r="L231" s="8"/>
      <c r="M231" s="8"/>
      <c r="N231" s="8"/>
      <c r="O231" s="8"/>
      <c r="P231" s="8"/>
      <c r="Q231" s="8"/>
      <c r="R231" s="8"/>
      <c r="S231" s="8"/>
      <c r="T231" s="8"/>
      <c r="U231" s="8"/>
      <c r="V231" s="8"/>
      <c r="W231" s="8"/>
      <c r="X231" s="8"/>
    </row>
    <row r="232" spans="1:24" ht="13" hidden="1" x14ac:dyDescent="0.3">
      <c r="A232" s="41" t="s">
        <v>200</v>
      </c>
      <c r="B232" s="415">
        <v>122</v>
      </c>
      <c r="C232" s="1239" t="s">
        <v>398</v>
      </c>
      <c r="D232" s="1240"/>
      <c r="E232" s="46"/>
      <c r="G232" s="8"/>
      <c r="H232" s="8"/>
      <c r="I232" s="8"/>
      <c r="J232" s="8"/>
      <c r="K232" s="8"/>
      <c r="L232" s="8"/>
      <c r="M232" s="8"/>
      <c r="N232" s="8"/>
      <c r="O232" s="8"/>
      <c r="P232" s="8"/>
      <c r="Q232" s="8"/>
      <c r="R232" s="8"/>
      <c r="S232" s="8"/>
      <c r="T232" s="8"/>
      <c r="U232" s="8"/>
      <c r="V232" s="8"/>
      <c r="W232" s="8"/>
      <c r="X232" s="8"/>
    </row>
    <row r="233" spans="1:24" ht="13" hidden="1" x14ac:dyDescent="0.3">
      <c r="A233" s="41" t="s">
        <v>200</v>
      </c>
      <c r="B233" s="415">
        <v>190</v>
      </c>
      <c r="C233" s="1254" t="s">
        <v>72</v>
      </c>
      <c r="D233" s="1254"/>
      <c r="E233" s="46">
        <f>SUM(E230:E232)</f>
        <v>0</v>
      </c>
      <c r="G233" s="8"/>
      <c r="H233" s="8"/>
      <c r="I233" s="8"/>
      <c r="J233" s="8"/>
      <c r="K233" s="8"/>
      <c r="L233" s="8"/>
      <c r="M233" s="8"/>
      <c r="N233" s="8"/>
      <c r="O233" s="8"/>
      <c r="P233" s="8"/>
      <c r="Q233" s="8"/>
      <c r="R233" s="8"/>
      <c r="S233" s="8"/>
      <c r="T233" s="8"/>
      <c r="U233" s="8"/>
      <c r="V233" s="8"/>
      <c r="W233" s="8"/>
      <c r="X233" s="8"/>
    </row>
    <row r="234" spans="1:24" ht="13" hidden="1" x14ac:dyDescent="0.3">
      <c r="A234" s="41" t="s">
        <v>200</v>
      </c>
      <c r="B234" s="415">
        <v>200</v>
      </c>
      <c r="C234" s="1254" t="s">
        <v>99</v>
      </c>
      <c r="D234" s="1254"/>
      <c r="E234" s="46"/>
      <c r="G234" s="8"/>
      <c r="H234" s="8"/>
      <c r="I234" s="8"/>
      <c r="J234" s="8"/>
      <c r="K234" s="8"/>
      <c r="L234" s="8"/>
      <c r="M234" s="8"/>
      <c r="N234" s="8"/>
      <c r="O234" s="8"/>
      <c r="P234" s="8"/>
      <c r="Q234" s="8"/>
      <c r="R234" s="8"/>
      <c r="S234" s="8"/>
      <c r="T234" s="8"/>
      <c r="U234" s="8"/>
      <c r="V234" s="8"/>
      <c r="W234" s="8"/>
      <c r="X234" s="8"/>
    </row>
    <row r="235" spans="1:24" ht="13" hidden="1" x14ac:dyDescent="0.3">
      <c r="A235" s="41" t="s">
        <v>200</v>
      </c>
      <c r="B235" s="415">
        <v>201</v>
      </c>
      <c r="C235" s="1250" t="s">
        <v>463</v>
      </c>
      <c r="D235" s="1251"/>
      <c r="E235" s="46"/>
      <c r="G235" s="8"/>
      <c r="H235" s="8"/>
      <c r="I235" s="8"/>
      <c r="J235" s="8"/>
      <c r="K235" s="8"/>
      <c r="L235" s="8"/>
      <c r="M235" s="8"/>
      <c r="N235" s="8"/>
      <c r="O235" s="8"/>
      <c r="P235" s="8"/>
      <c r="Q235" s="8"/>
      <c r="R235" s="8"/>
      <c r="S235" s="8"/>
      <c r="T235" s="8"/>
      <c r="U235" s="8"/>
      <c r="V235" s="8"/>
      <c r="W235" s="8"/>
      <c r="X235" s="8"/>
    </row>
    <row r="236" spans="1:24" ht="13" hidden="1" x14ac:dyDescent="0.3">
      <c r="A236" s="41" t="s">
        <v>200</v>
      </c>
      <c r="B236" s="415">
        <v>202</v>
      </c>
      <c r="C236" s="1250" t="s">
        <v>285</v>
      </c>
      <c r="D236" s="1251"/>
      <c r="E236" s="46"/>
      <c r="G236" s="8"/>
      <c r="H236" s="8"/>
      <c r="I236" s="8"/>
      <c r="J236" s="8"/>
      <c r="K236" s="8"/>
      <c r="L236" s="8"/>
      <c r="M236" s="8"/>
      <c r="N236" s="8"/>
      <c r="O236" s="8"/>
      <c r="P236" s="8"/>
      <c r="Q236" s="8"/>
      <c r="R236" s="8"/>
      <c r="S236" s="8"/>
      <c r="T236" s="8"/>
      <c r="U236" s="8"/>
      <c r="V236" s="8"/>
      <c r="W236" s="8"/>
      <c r="X236" s="8"/>
    </row>
    <row r="237" spans="1:24" ht="13" hidden="1" x14ac:dyDescent="0.3">
      <c r="A237" s="41" t="s">
        <v>200</v>
      </c>
      <c r="B237" s="415">
        <v>290</v>
      </c>
      <c r="C237" s="1254" t="s">
        <v>102</v>
      </c>
      <c r="D237" s="1254"/>
      <c r="E237" s="46">
        <f>+E235</f>
        <v>0</v>
      </c>
      <c r="G237" s="8"/>
      <c r="H237" s="8"/>
      <c r="I237" s="8"/>
      <c r="J237" s="8"/>
      <c r="K237" s="8"/>
      <c r="L237" s="8"/>
      <c r="M237" s="8"/>
      <c r="N237" s="8"/>
      <c r="O237" s="8"/>
      <c r="P237" s="8"/>
      <c r="Q237" s="8"/>
      <c r="R237" s="8"/>
      <c r="S237" s="8"/>
      <c r="T237" s="8"/>
      <c r="U237" s="8"/>
      <c r="V237" s="8"/>
      <c r="W237" s="8"/>
      <c r="X237" s="8"/>
    </row>
    <row r="238" spans="1:24" ht="13" hidden="1" x14ac:dyDescent="0.3">
      <c r="A238" s="41" t="s">
        <v>200</v>
      </c>
      <c r="B238" s="415">
        <v>295</v>
      </c>
      <c r="C238" s="1254" t="s">
        <v>914</v>
      </c>
      <c r="D238" s="1254"/>
      <c r="E238" s="46">
        <f>+E233-E237</f>
        <v>0</v>
      </c>
      <c r="G238" s="8"/>
      <c r="H238" s="8"/>
      <c r="I238" s="8"/>
      <c r="J238" s="8"/>
      <c r="K238" s="8"/>
      <c r="L238" s="8"/>
      <c r="M238" s="8"/>
      <c r="N238" s="8"/>
      <c r="O238" s="8"/>
      <c r="P238" s="8"/>
      <c r="Q238" s="8"/>
      <c r="R238" s="8"/>
      <c r="S238" s="8"/>
      <c r="T238" s="8"/>
      <c r="U238" s="8"/>
      <c r="V238" s="8"/>
      <c r="W238" s="8"/>
      <c r="X238" s="8"/>
    </row>
    <row r="239" spans="1:24" ht="13" hidden="1" x14ac:dyDescent="0.3">
      <c r="A239" s="41" t="s">
        <v>200</v>
      </c>
      <c r="B239" s="415">
        <v>300</v>
      </c>
      <c r="C239" s="1254" t="s">
        <v>87</v>
      </c>
      <c r="D239" s="1254"/>
      <c r="E239" s="46"/>
      <c r="G239" s="8"/>
      <c r="H239" s="8"/>
      <c r="I239" s="8"/>
      <c r="J239" s="8"/>
      <c r="K239" s="8"/>
      <c r="L239" s="8"/>
      <c r="M239" s="8"/>
      <c r="N239" s="8"/>
      <c r="O239" s="8"/>
      <c r="P239" s="8"/>
      <c r="Q239" s="8"/>
      <c r="R239" s="8"/>
      <c r="S239" s="8"/>
      <c r="T239" s="8"/>
      <c r="U239" s="8"/>
      <c r="V239" s="8"/>
      <c r="W239" s="8"/>
      <c r="X239" s="8"/>
    </row>
    <row r="240" spans="1:24" ht="13" hidden="1" x14ac:dyDescent="0.3">
      <c r="A240" s="41" t="s">
        <v>200</v>
      </c>
      <c r="B240" s="415">
        <v>301</v>
      </c>
      <c r="C240" s="1250" t="s">
        <v>506</v>
      </c>
      <c r="D240" s="1251"/>
      <c r="E240" s="46">
        <f>-E310</f>
        <v>0</v>
      </c>
      <c r="F240" s="436"/>
      <c r="G240" s="8"/>
      <c r="H240" s="8"/>
      <c r="I240" s="8"/>
      <c r="J240" s="8"/>
      <c r="K240" s="8"/>
      <c r="L240" s="8"/>
      <c r="M240" s="8"/>
      <c r="N240" s="8"/>
      <c r="O240" s="8"/>
      <c r="P240" s="8"/>
      <c r="Q240" s="8"/>
      <c r="R240" s="8"/>
      <c r="S240" s="8"/>
      <c r="T240" s="8"/>
      <c r="U240" s="8"/>
      <c r="V240" s="8"/>
      <c r="W240" s="8"/>
      <c r="X240" s="8"/>
    </row>
    <row r="241" spans="1:24" ht="13" hidden="1" x14ac:dyDescent="0.3">
      <c r="A241" s="41" t="s">
        <v>200</v>
      </c>
      <c r="B241" s="415">
        <v>302</v>
      </c>
      <c r="C241" s="1250" t="s">
        <v>511</v>
      </c>
      <c r="D241" s="1251"/>
      <c r="E241" s="46"/>
      <c r="G241" s="8"/>
      <c r="H241" s="8"/>
      <c r="I241" s="8"/>
      <c r="J241" s="8"/>
      <c r="K241" s="8"/>
      <c r="L241" s="8"/>
      <c r="M241" s="8"/>
      <c r="N241" s="8"/>
      <c r="O241" s="8"/>
      <c r="P241" s="8"/>
      <c r="Q241" s="8"/>
      <c r="R241" s="8"/>
      <c r="S241" s="8"/>
      <c r="T241" s="8"/>
      <c r="U241" s="8"/>
      <c r="V241" s="8"/>
      <c r="W241" s="8"/>
      <c r="X241" s="8"/>
    </row>
    <row r="242" spans="1:24" ht="13" hidden="1" x14ac:dyDescent="0.3">
      <c r="A242" s="41" t="s">
        <v>200</v>
      </c>
      <c r="B242" s="415">
        <v>303</v>
      </c>
      <c r="C242" s="1250" t="s">
        <v>579</v>
      </c>
      <c r="D242" s="1251"/>
      <c r="E242" s="46"/>
      <c r="G242" s="8"/>
      <c r="H242" s="8"/>
      <c r="I242" s="8"/>
      <c r="J242" s="8"/>
      <c r="K242" s="8"/>
      <c r="L242" s="8"/>
      <c r="M242" s="8"/>
      <c r="N242" s="8"/>
      <c r="O242" s="8"/>
      <c r="P242" s="8"/>
      <c r="Q242" s="8"/>
      <c r="R242" s="8"/>
      <c r="S242" s="8"/>
      <c r="T242" s="8"/>
      <c r="U242" s="8"/>
      <c r="V242" s="8"/>
      <c r="W242" s="8"/>
      <c r="X242" s="8"/>
    </row>
    <row r="243" spans="1:24" ht="13" hidden="1" x14ac:dyDescent="0.3">
      <c r="A243" s="41" t="s">
        <v>200</v>
      </c>
      <c r="B243" s="415">
        <v>304</v>
      </c>
      <c r="C243" s="1239" t="s">
        <v>526</v>
      </c>
      <c r="D243" s="1240"/>
      <c r="E243" s="46"/>
      <c r="G243" s="8"/>
      <c r="H243" s="8"/>
      <c r="I243" s="8"/>
      <c r="J243" s="8"/>
      <c r="K243" s="8"/>
      <c r="L243" s="8"/>
      <c r="M243" s="8"/>
      <c r="N243" s="8"/>
      <c r="O243" s="8"/>
      <c r="P243" s="8"/>
      <c r="Q243" s="8"/>
      <c r="R243" s="8"/>
      <c r="S243" s="8"/>
      <c r="T243" s="8"/>
      <c r="U243" s="8"/>
      <c r="V243" s="8"/>
      <c r="W243" s="8"/>
      <c r="X243" s="8"/>
    </row>
    <row r="244" spans="1:24" ht="13" hidden="1" x14ac:dyDescent="0.3">
      <c r="A244" s="41" t="s">
        <v>200</v>
      </c>
      <c r="B244" s="415">
        <v>305</v>
      </c>
      <c r="C244" s="1250" t="s">
        <v>285</v>
      </c>
      <c r="D244" s="1251"/>
      <c r="E244" s="46"/>
      <c r="G244" s="8"/>
      <c r="H244" s="8"/>
      <c r="I244" s="8"/>
      <c r="J244" s="8"/>
      <c r="K244" s="8"/>
      <c r="L244" s="8"/>
      <c r="M244" s="8"/>
      <c r="N244" s="8"/>
      <c r="O244" s="8"/>
      <c r="P244" s="8"/>
      <c r="Q244" s="8"/>
      <c r="R244" s="8"/>
      <c r="S244" s="8"/>
      <c r="T244" s="8"/>
      <c r="U244" s="8"/>
      <c r="V244" s="8"/>
      <c r="W244" s="8"/>
      <c r="X244" s="8"/>
    </row>
    <row r="245" spans="1:24" ht="13" hidden="1" x14ac:dyDescent="0.3">
      <c r="A245" s="41" t="s">
        <v>200</v>
      </c>
      <c r="B245" s="415">
        <v>306</v>
      </c>
      <c r="C245" s="1250" t="s">
        <v>512</v>
      </c>
      <c r="D245" s="1251"/>
      <c r="E245" s="46"/>
      <c r="G245" s="8"/>
      <c r="H245" s="8"/>
      <c r="I245" s="8"/>
      <c r="J245" s="8"/>
      <c r="K245" s="8"/>
      <c r="L245" s="8"/>
      <c r="M245" s="8"/>
      <c r="N245" s="8"/>
      <c r="O245" s="8"/>
      <c r="P245" s="8"/>
      <c r="Q245" s="8"/>
      <c r="R245" s="8"/>
      <c r="S245" s="8"/>
      <c r="T245" s="8"/>
      <c r="U245" s="8"/>
      <c r="V245" s="8"/>
      <c r="W245" s="8"/>
      <c r="X245" s="8"/>
    </row>
    <row r="246" spans="1:24" ht="13" hidden="1" x14ac:dyDescent="0.3">
      <c r="A246" s="41" t="s">
        <v>200</v>
      </c>
      <c r="B246" s="415">
        <v>390</v>
      </c>
      <c r="C246" s="1254" t="s">
        <v>84</v>
      </c>
      <c r="D246" s="1254"/>
      <c r="E246" s="46">
        <f>SUM(E239:E245)</f>
        <v>0</v>
      </c>
      <c r="G246" s="8"/>
      <c r="H246" s="8"/>
      <c r="I246" s="8"/>
      <c r="J246" s="8"/>
      <c r="K246" s="8"/>
      <c r="L246" s="8"/>
      <c r="M246" s="8"/>
      <c r="N246" s="8"/>
      <c r="O246" s="8"/>
      <c r="P246" s="8"/>
      <c r="Q246" s="8"/>
      <c r="R246" s="8"/>
      <c r="S246" s="8"/>
      <c r="T246" s="8"/>
      <c r="U246" s="8"/>
      <c r="V246" s="8"/>
      <c r="W246" s="8"/>
      <c r="X246" s="8"/>
    </row>
    <row r="247" spans="1:24" ht="13" hidden="1" x14ac:dyDescent="0.3">
      <c r="A247" s="41" t="s">
        <v>200</v>
      </c>
      <c r="B247" s="415">
        <v>400</v>
      </c>
      <c r="C247" s="1309" t="s">
        <v>915</v>
      </c>
      <c r="D247" s="1309"/>
      <c r="E247" s="46">
        <f>+E238+E246</f>
        <v>0</v>
      </c>
      <c r="F247" s="436"/>
      <c r="G247" s="8"/>
      <c r="H247" s="8"/>
      <c r="I247" s="8"/>
      <c r="J247" s="8"/>
      <c r="K247" s="8"/>
      <c r="L247" s="8"/>
      <c r="M247" s="8"/>
      <c r="N247" s="8"/>
      <c r="O247" s="8"/>
      <c r="P247" s="8"/>
      <c r="Q247" s="8"/>
      <c r="R247" s="8"/>
      <c r="S247" s="8"/>
      <c r="T247" s="8"/>
      <c r="U247" s="8"/>
      <c r="V247" s="8"/>
      <c r="W247" s="8"/>
      <c r="X247" s="8"/>
    </row>
    <row r="248" spans="1:24" ht="19.899999999999999" customHeight="1" x14ac:dyDescent="0.3">
      <c r="A248" s="166"/>
      <c r="B248" s="631"/>
      <c r="C248" s="167"/>
      <c r="D248" s="167"/>
      <c r="E248" s="155"/>
      <c r="G248" s="8"/>
      <c r="H248" s="8"/>
      <c r="I248" s="8"/>
      <c r="J248" s="8"/>
      <c r="K248" s="8"/>
      <c r="L248" s="8"/>
      <c r="M248" s="8"/>
      <c r="N248" s="8"/>
      <c r="O248" s="8"/>
      <c r="P248" s="8"/>
      <c r="Q248" s="8"/>
      <c r="R248" s="8"/>
      <c r="S248" s="8"/>
      <c r="T248" s="8"/>
      <c r="U248" s="8"/>
      <c r="V248" s="8"/>
      <c r="W248" s="8"/>
      <c r="X248" s="8"/>
    </row>
    <row r="249" spans="1:24" ht="13" x14ac:dyDescent="0.3">
      <c r="A249" s="621" t="s">
        <v>330</v>
      </c>
      <c r="B249" s="636"/>
      <c r="C249" s="1396" t="s">
        <v>726</v>
      </c>
      <c r="D249" s="1397"/>
      <c r="E249" s="787"/>
      <c r="F249" s="914"/>
      <c r="G249" s="914"/>
      <c r="H249" s="8"/>
      <c r="I249" s="8"/>
      <c r="J249" s="8"/>
      <c r="K249" s="8"/>
      <c r="L249" s="8"/>
      <c r="M249" s="8"/>
      <c r="N249" s="8"/>
      <c r="O249" s="8"/>
      <c r="P249" s="8"/>
      <c r="Q249" s="8"/>
      <c r="R249" s="8"/>
      <c r="S249" s="8"/>
      <c r="T249" s="8"/>
      <c r="U249" s="8"/>
      <c r="V249" s="8"/>
      <c r="W249" s="8"/>
      <c r="X249" s="8"/>
    </row>
    <row r="250" spans="1:24" ht="13" x14ac:dyDescent="0.3">
      <c r="A250" s="41" t="s">
        <v>330</v>
      </c>
      <c r="B250" s="418">
        <v>190</v>
      </c>
      <c r="C250" s="1239" t="s">
        <v>727</v>
      </c>
      <c r="D250" s="1240"/>
      <c r="E250" s="3"/>
      <c r="F250" s="968"/>
      <c r="G250" s="957">
        <f t="shared" ref="G250:G257" si="9">SUM(E250:F250)</f>
        <v>0</v>
      </c>
      <c r="H250" s="8"/>
      <c r="I250" s="8"/>
      <c r="J250" s="8"/>
      <c r="K250" s="8"/>
      <c r="L250" s="8"/>
      <c r="M250" s="8"/>
      <c r="N250" s="8"/>
      <c r="O250" s="8"/>
      <c r="P250" s="8"/>
      <c r="Q250" s="8"/>
      <c r="R250" s="8"/>
      <c r="S250" s="8"/>
      <c r="T250" s="8"/>
      <c r="U250" s="8"/>
      <c r="V250" s="8"/>
      <c r="W250" s="8"/>
      <c r="X250" s="8"/>
    </row>
    <row r="251" spans="1:24" ht="13" x14ac:dyDescent="0.3">
      <c r="A251" s="41" t="s">
        <v>330</v>
      </c>
      <c r="B251" s="418">
        <v>290</v>
      </c>
      <c r="C251" s="1239" t="s">
        <v>729</v>
      </c>
      <c r="D251" s="1240"/>
      <c r="E251" s="3"/>
      <c r="F251" s="968"/>
      <c r="G251" s="957">
        <f t="shared" si="9"/>
        <v>0</v>
      </c>
      <c r="H251" s="8"/>
      <c r="I251" s="8"/>
      <c r="J251" s="8"/>
      <c r="K251" s="8"/>
      <c r="L251" s="8"/>
      <c r="M251" s="8"/>
      <c r="N251" s="8"/>
      <c r="O251" s="8"/>
      <c r="P251" s="8"/>
      <c r="Q251" s="8"/>
      <c r="R251" s="8"/>
      <c r="S251" s="8"/>
      <c r="T251" s="8"/>
      <c r="U251" s="8"/>
      <c r="V251" s="8"/>
      <c r="W251" s="8"/>
      <c r="X251" s="8"/>
    </row>
    <row r="252" spans="1:24" ht="13" x14ac:dyDescent="0.3">
      <c r="A252" s="41" t="s">
        <v>330</v>
      </c>
      <c r="B252" s="418">
        <v>295</v>
      </c>
      <c r="C252" s="1258" t="s">
        <v>728</v>
      </c>
      <c r="D252" s="1259"/>
      <c r="E252" s="977">
        <f>+E250-E251</f>
        <v>0</v>
      </c>
      <c r="F252" s="976">
        <f>+F250-F251</f>
        <v>0</v>
      </c>
      <c r="G252" s="959">
        <f t="shared" si="9"/>
        <v>0</v>
      </c>
      <c r="H252" s="8"/>
      <c r="I252" s="8"/>
      <c r="J252" s="8"/>
      <c r="K252" s="8"/>
      <c r="L252" s="8"/>
      <c r="M252" s="8"/>
      <c r="N252" s="8"/>
      <c r="O252" s="8"/>
      <c r="P252" s="8"/>
      <c r="Q252" s="8"/>
      <c r="R252" s="8"/>
      <c r="S252" s="8"/>
      <c r="T252" s="8"/>
      <c r="U252" s="8"/>
      <c r="V252" s="8"/>
      <c r="W252" s="8"/>
      <c r="X252" s="8"/>
    </row>
    <row r="253" spans="1:24" ht="13" x14ac:dyDescent="0.3">
      <c r="A253" s="41" t="s">
        <v>330</v>
      </c>
      <c r="B253" s="418">
        <v>300</v>
      </c>
      <c r="C253" s="1258" t="s">
        <v>87</v>
      </c>
      <c r="D253" s="1259"/>
      <c r="E253" s="46"/>
      <c r="F253" s="964"/>
      <c r="G253" s="506"/>
      <c r="H253" s="8"/>
      <c r="I253" s="8"/>
      <c r="J253" s="8"/>
      <c r="K253" s="8"/>
      <c r="L253" s="8"/>
      <c r="M253" s="8"/>
      <c r="N253" s="8"/>
      <c r="O253" s="8"/>
      <c r="P253" s="8"/>
      <c r="Q253" s="8"/>
      <c r="R253" s="8"/>
      <c r="S253" s="8"/>
      <c r="T253" s="8"/>
      <c r="U253" s="8"/>
      <c r="V253" s="8"/>
      <c r="W253" s="8"/>
      <c r="X253" s="8"/>
    </row>
    <row r="254" spans="1:24" ht="13" x14ac:dyDescent="0.3">
      <c r="A254" s="41" t="s">
        <v>330</v>
      </c>
      <c r="B254" s="418">
        <v>304</v>
      </c>
      <c r="C254" s="1239" t="s">
        <v>765</v>
      </c>
      <c r="D254" s="1240"/>
      <c r="E254" s="7"/>
      <c r="F254" s="975"/>
      <c r="G254" s="957">
        <f t="shared" si="9"/>
        <v>0</v>
      </c>
      <c r="H254" s="8"/>
      <c r="I254" s="8"/>
      <c r="J254" s="8"/>
      <c r="K254" s="8"/>
      <c r="L254" s="8"/>
      <c r="M254" s="8"/>
      <c r="N254" s="8"/>
      <c r="O254" s="8"/>
      <c r="P254" s="8"/>
      <c r="Q254" s="8"/>
      <c r="R254" s="8"/>
      <c r="S254" s="8"/>
      <c r="T254" s="8"/>
      <c r="U254" s="8"/>
      <c r="V254" s="8"/>
      <c r="W254" s="8"/>
      <c r="X254" s="8"/>
    </row>
    <row r="255" spans="1:24" ht="13" x14ac:dyDescent="0.3">
      <c r="A255" s="41" t="s">
        <v>330</v>
      </c>
      <c r="B255" s="418">
        <v>306</v>
      </c>
      <c r="C255" s="1239" t="s">
        <v>766</v>
      </c>
      <c r="D255" s="1240"/>
      <c r="E255" s="3"/>
      <c r="F255" s="968"/>
      <c r="G255" s="957">
        <f t="shared" si="9"/>
        <v>0</v>
      </c>
      <c r="H255" s="8"/>
      <c r="I255" s="8"/>
      <c r="J255" s="8"/>
      <c r="K255" s="8"/>
      <c r="L255" s="8"/>
      <c r="M255" s="8"/>
      <c r="N255" s="8"/>
      <c r="O255" s="8"/>
      <c r="P255" s="8"/>
      <c r="Q255" s="8"/>
      <c r="R255" s="8"/>
      <c r="S255" s="8"/>
      <c r="T255" s="8"/>
      <c r="U255" s="8"/>
      <c r="V255" s="8"/>
      <c r="W255" s="8"/>
      <c r="X255" s="8"/>
    </row>
    <row r="256" spans="1:24" ht="13" x14ac:dyDescent="0.3">
      <c r="A256" s="41" t="s">
        <v>330</v>
      </c>
      <c r="B256" s="418">
        <v>390</v>
      </c>
      <c r="C256" s="1258" t="s">
        <v>84</v>
      </c>
      <c r="D256" s="1259"/>
      <c r="E256" s="977">
        <f>SUM(E253:E255)</f>
        <v>0</v>
      </c>
      <c r="F256" s="976">
        <f>SUM(F253:F255)</f>
        <v>0</v>
      </c>
      <c r="G256" s="959">
        <f t="shared" si="9"/>
        <v>0</v>
      </c>
      <c r="H256" s="8"/>
      <c r="I256" s="8"/>
      <c r="J256" s="8"/>
      <c r="K256" s="8"/>
      <c r="L256" s="8"/>
      <c r="M256" s="8"/>
      <c r="N256" s="8"/>
      <c r="O256" s="8"/>
      <c r="P256" s="8"/>
      <c r="Q256" s="8"/>
      <c r="R256" s="8"/>
      <c r="S256" s="8"/>
      <c r="T256" s="8"/>
      <c r="U256" s="8"/>
      <c r="V256" s="8"/>
      <c r="W256" s="8"/>
      <c r="X256" s="8"/>
    </row>
    <row r="257" spans="1:24" ht="13" x14ac:dyDescent="0.3">
      <c r="A257" s="41" t="s">
        <v>330</v>
      </c>
      <c r="B257" s="418">
        <v>400</v>
      </c>
      <c r="C257" s="1402" t="s">
        <v>788</v>
      </c>
      <c r="D257" s="1403"/>
      <c r="E257" s="974">
        <f>+E252+E256</f>
        <v>0</v>
      </c>
      <c r="F257" s="969">
        <f>+F252+F256</f>
        <v>0</v>
      </c>
      <c r="G257" s="959">
        <f t="shared" si="9"/>
        <v>0</v>
      </c>
      <c r="H257" s="8"/>
      <c r="I257" s="8"/>
      <c r="J257" s="8"/>
      <c r="K257" s="8"/>
      <c r="L257" s="8"/>
      <c r="M257" s="8"/>
      <c r="N257" s="8"/>
      <c r="O257" s="8"/>
      <c r="P257" s="8"/>
      <c r="Q257" s="8"/>
      <c r="R257" s="8"/>
      <c r="S257" s="8"/>
      <c r="T257" s="8"/>
      <c r="U257" s="8"/>
      <c r="V257" s="8"/>
      <c r="W257" s="8"/>
      <c r="X257" s="8"/>
    </row>
    <row r="258" spans="1:24" ht="19.899999999999999" customHeight="1" x14ac:dyDescent="0.3">
      <c r="A258" s="166"/>
      <c r="B258" s="631"/>
      <c r="C258" s="167"/>
      <c r="D258" s="167"/>
      <c r="E258" s="155"/>
      <c r="G258" s="8"/>
      <c r="H258" s="8"/>
      <c r="I258" s="8"/>
      <c r="J258" s="8"/>
      <c r="K258" s="8"/>
      <c r="L258" s="8"/>
      <c r="M258" s="8"/>
      <c r="N258" s="8"/>
      <c r="O258" s="8"/>
      <c r="P258" s="8"/>
      <c r="Q258" s="8"/>
      <c r="R258" s="8"/>
      <c r="S258" s="8"/>
      <c r="T258" s="8"/>
      <c r="U258" s="8"/>
      <c r="V258" s="8"/>
      <c r="W258" s="8"/>
      <c r="X258" s="8"/>
    </row>
    <row r="259" spans="1:24" ht="13" x14ac:dyDescent="0.3">
      <c r="A259" s="15" t="s">
        <v>382</v>
      </c>
      <c r="B259" s="636"/>
      <c r="C259" s="1396" t="s">
        <v>392</v>
      </c>
      <c r="D259" s="1397"/>
      <c r="E259" s="45"/>
      <c r="F259" s="914"/>
      <c r="G259" s="914"/>
      <c r="H259" s="8"/>
      <c r="I259" s="8"/>
      <c r="J259" s="8"/>
      <c r="K259" s="8"/>
      <c r="L259" s="8"/>
      <c r="M259" s="8"/>
      <c r="N259" s="8"/>
      <c r="O259" s="8"/>
      <c r="P259" s="8"/>
      <c r="Q259" s="8"/>
      <c r="R259" s="8"/>
      <c r="S259" s="8"/>
      <c r="T259" s="8"/>
      <c r="U259" s="8"/>
      <c r="V259" s="8"/>
      <c r="W259" s="8"/>
      <c r="X259" s="8"/>
    </row>
    <row r="260" spans="1:24" ht="13" x14ac:dyDescent="0.3">
      <c r="A260" s="41" t="s">
        <v>382</v>
      </c>
      <c r="B260" s="313">
        <v>190</v>
      </c>
      <c r="C260" s="1239" t="s">
        <v>393</v>
      </c>
      <c r="D260" s="1240"/>
      <c r="E260" s="3"/>
      <c r="F260" s="968"/>
      <c r="G260" s="957">
        <f t="shared" ref="G260:G262" si="10">SUM(E260:F260)</f>
        <v>0</v>
      </c>
      <c r="H260" s="8"/>
      <c r="I260" s="8"/>
      <c r="J260" s="8"/>
      <c r="K260" s="8"/>
      <c r="L260" s="8"/>
      <c r="M260" s="8"/>
      <c r="N260" s="8"/>
      <c r="O260" s="8"/>
      <c r="P260" s="8"/>
      <c r="Q260" s="8"/>
      <c r="R260" s="8"/>
      <c r="S260" s="8"/>
      <c r="T260" s="8"/>
      <c r="U260" s="8"/>
      <c r="V260" s="8"/>
      <c r="W260" s="8"/>
      <c r="X260" s="8"/>
    </row>
    <row r="261" spans="1:24" ht="13" x14ac:dyDescent="0.3">
      <c r="A261" s="41" t="s">
        <v>382</v>
      </c>
      <c r="B261" s="313">
        <v>290</v>
      </c>
      <c r="C261" s="1239" t="s">
        <v>397</v>
      </c>
      <c r="D261" s="1240"/>
      <c r="E261" s="3"/>
      <c r="F261" s="968"/>
      <c r="G261" s="957">
        <f t="shared" si="10"/>
        <v>0</v>
      </c>
      <c r="H261" s="8"/>
      <c r="I261" s="8"/>
      <c r="J261" s="8"/>
      <c r="K261" s="8"/>
      <c r="L261" s="8"/>
      <c r="M261" s="8"/>
      <c r="N261" s="8"/>
      <c r="O261" s="8"/>
      <c r="P261" s="8"/>
      <c r="Q261" s="8"/>
      <c r="R261" s="8"/>
      <c r="S261" s="8"/>
      <c r="T261" s="8"/>
      <c r="U261" s="8"/>
      <c r="V261" s="8"/>
      <c r="W261" s="8"/>
      <c r="X261" s="8"/>
    </row>
    <row r="262" spans="1:24" ht="13" x14ac:dyDescent="0.3">
      <c r="A262" s="41" t="s">
        <v>382</v>
      </c>
      <c r="B262" s="313">
        <v>295</v>
      </c>
      <c r="C262" s="1258" t="s">
        <v>391</v>
      </c>
      <c r="D262" s="1259"/>
      <c r="E262" s="977">
        <f>+E260-E261</f>
        <v>0</v>
      </c>
      <c r="F262" s="976">
        <f>+F260-F261</f>
        <v>0</v>
      </c>
      <c r="G262" s="959">
        <f t="shared" si="10"/>
        <v>0</v>
      </c>
      <c r="H262" s="8"/>
      <c r="I262" s="8"/>
      <c r="J262" s="8"/>
      <c r="K262" s="8"/>
      <c r="L262" s="8"/>
      <c r="M262" s="8"/>
      <c r="N262" s="8"/>
      <c r="O262" s="8"/>
      <c r="P262" s="8"/>
      <c r="Q262" s="8"/>
      <c r="R262" s="8"/>
      <c r="S262" s="8"/>
      <c r="T262" s="8"/>
      <c r="U262" s="8"/>
      <c r="V262" s="8"/>
      <c r="W262" s="8"/>
      <c r="X262" s="8"/>
    </row>
    <row r="263" spans="1:24" ht="13" x14ac:dyDescent="0.3">
      <c r="A263" s="41" t="s">
        <v>382</v>
      </c>
      <c r="B263" s="313">
        <v>300</v>
      </c>
      <c r="C263" s="1258" t="s">
        <v>87</v>
      </c>
      <c r="D263" s="1259"/>
      <c r="E263" s="47"/>
      <c r="F263" s="978"/>
      <c r="G263" s="506"/>
      <c r="H263" s="8"/>
      <c r="I263" s="8"/>
      <c r="J263" s="8"/>
      <c r="K263" s="8"/>
      <c r="L263" s="8"/>
      <c r="M263" s="8"/>
      <c r="N263" s="8"/>
      <c r="O263" s="8"/>
      <c r="P263" s="8"/>
      <c r="Q263" s="8"/>
      <c r="R263" s="8"/>
      <c r="S263" s="8"/>
      <c r="T263" s="8"/>
      <c r="U263" s="8"/>
      <c r="V263" s="8"/>
      <c r="W263" s="8"/>
      <c r="X263" s="8"/>
    </row>
    <row r="264" spans="1:24" ht="13" x14ac:dyDescent="0.3">
      <c r="A264" s="41" t="s">
        <v>382</v>
      </c>
      <c r="B264" s="418">
        <v>304</v>
      </c>
      <c r="C264" s="1239" t="s">
        <v>527</v>
      </c>
      <c r="D264" s="1240"/>
      <c r="E264" s="7"/>
      <c r="F264" s="975"/>
      <c r="G264" s="957">
        <f t="shared" ref="G264:G267" si="11">SUM(E264:F264)</f>
        <v>0</v>
      </c>
      <c r="H264" s="8"/>
      <c r="I264" s="8"/>
      <c r="J264" s="8"/>
      <c r="K264" s="8"/>
      <c r="L264" s="8"/>
      <c r="M264" s="8"/>
      <c r="N264" s="8"/>
      <c r="O264" s="8"/>
      <c r="P264" s="8"/>
      <c r="Q264" s="8"/>
      <c r="R264" s="8"/>
      <c r="S264" s="8"/>
      <c r="T264" s="8"/>
      <c r="U264" s="8"/>
      <c r="V264" s="8"/>
      <c r="W264" s="8"/>
      <c r="X264" s="8"/>
    </row>
    <row r="265" spans="1:24" ht="13" x14ac:dyDescent="0.3">
      <c r="A265" s="41" t="s">
        <v>382</v>
      </c>
      <c r="B265" s="313">
        <v>306</v>
      </c>
      <c r="C265" s="1239" t="s">
        <v>514</v>
      </c>
      <c r="D265" s="1240"/>
      <c r="E265" s="3"/>
      <c r="F265" s="968"/>
      <c r="G265" s="957">
        <f t="shared" si="11"/>
        <v>0</v>
      </c>
      <c r="H265" s="8"/>
      <c r="I265" s="8"/>
      <c r="J265" s="8"/>
      <c r="K265" s="8"/>
      <c r="L265" s="8"/>
      <c r="M265" s="8"/>
      <c r="N265" s="8"/>
      <c r="O265" s="8"/>
      <c r="P265" s="8"/>
      <c r="Q265" s="8"/>
      <c r="R265" s="8"/>
      <c r="S265" s="8"/>
      <c r="T265" s="8"/>
      <c r="U265" s="8"/>
      <c r="V265" s="8"/>
      <c r="W265" s="8"/>
      <c r="X265" s="8"/>
    </row>
    <row r="266" spans="1:24" ht="13" x14ac:dyDescent="0.3">
      <c r="A266" s="41" t="s">
        <v>382</v>
      </c>
      <c r="B266" s="313">
        <v>390</v>
      </c>
      <c r="C266" s="1258" t="s">
        <v>84</v>
      </c>
      <c r="D266" s="1259"/>
      <c r="E266" s="977">
        <f>SUM(E263:E265)</f>
        <v>0</v>
      </c>
      <c r="F266" s="976">
        <f>SUM(F263:F265)</f>
        <v>0</v>
      </c>
      <c r="G266" s="959">
        <f t="shared" si="11"/>
        <v>0</v>
      </c>
      <c r="H266" s="8"/>
      <c r="I266" s="8"/>
      <c r="J266" s="8"/>
      <c r="K266" s="8"/>
      <c r="L266" s="8"/>
      <c r="M266" s="8"/>
      <c r="N266" s="8"/>
      <c r="O266" s="8"/>
      <c r="P266" s="8"/>
      <c r="Q266" s="8"/>
      <c r="R266" s="8"/>
      <c r="S266" s="8"/>
      <c r="T266" s="8"/>
      <c r="U266" s="8"/>
      <c r="V266" s="8"/>
      <c r="W266" s="8"/>
      <c r="X266" s="8"/>
    </row>
    <row r="267" spans="1:24" ht="13" x14ac:dyDescent="0.3">
      <c r="A267" s="41" t="s">
        <v>382</v>
      </c>
      <c r="B267" s="313">
        <v>400</v>
      </c>
      <c r="C267" s="1402" t="s">
        <v>789</v>
      </c>
      <c r="D267" s="1403"/>
      <c r="E267" s="974">
        <f>+E262+E266</f>
        <v>0</v>
      </c>
      <c r="F267" s="969">
        <f>+F262+F266</f>
        <v>0</v>
      </c>
      <c r="G267" s="959">
        <f t="shared" si="11"/>
        <v>0</v>
      </c>
      <c r="H267" s="8"/>
      <c r="I267" s="8"/>
      <c r="J267" s="8"/>
      <c r="K267" s="8"/>
      <c r="L267" s="8"/>
      <c r="M267" s="8"/>
      <c r="N267" s="8"/>
      <c r="O267" s="8"/>
      <c r="P267" s="8"/>
      <c r="Q267" s="8"/>
      <c r="R267" s="8"/>
      <c r="S267" s="8"/>
      <c r="T267" s="8"/>
      <c r="U267" s="8"/>
      <c r="V267" s="8"/>
      <c r="W267" s="8"/>
      <c r="X267" s="8"/>
    </row>
    <row r="268" spans="1:24" ht="19.899999999999999" customHeight="1" x14ac:dyDescent="0.3">
      <c r="A268" s="166"/>
      <c r="B268" s="631"/>
      <c r="C268" s="167"/>
      <c r="D268" s="167"/>
      <c r="E268" s="155"/>
      <c r="G268" s="8"/>
      <c r="H268" s="8"/>
      <c r="I268" s="8"/>
      <c r="J268" s="8"/>
      <c r="K268" s="8"/>
      <c r="L268" s="8"/>
      <c r="M268" s="8"/>
      <c r="N268" s="8"/>
      <c r="O268" s="8"/>
      <c r="P268" s="8"/>
      <c r="Q268" s="8"/>
      <c r="R268" s="8"/>
      <c r="S268" s="8"/>
      <c r="T268" s="8"/>
      <c r="U268" s="8"/>
      <c r="V268" s="8"/>
      <c r="W268" s="8"/>
      <c r="X268" s="8"/>
    </row>
    <row r="269" spans="1:24" ht="13" x14ac:dyDescent="0.3">
      <c r="A269" s="621" t="s">
        <v>484</v>
      </c>
      <c r="B269" s="633"/>
      <c r="C269" s="1401" t="s">
        <v>521</v>
      </c>
      <c r="D269" s="1401"/>
      <c r="E269" s="622"/>
      <c r="F269" s="914"/>
      <c r="G269" s="914"/>
      <c r="H269" s="8"/>
      <c r="I269" s="8"/>
      <c r="J269" s="8"/>
      <c r="K269" s="8"/>
      <c r="L269" s="8"/>
      <c r="M269" s="8"/>
      <c r="N269" s="8"/>
      <c r="O269" s="8"/>
      <c r="P269" s="8"/>
      <c r="Q269" s="8"/>
      <c r="R269" s="8"/>
      <c r="S269" s="8"/>
      <c r="T269" s="8"/>
      <c r="U269" s="8"/>
      <c r="V269" s="8"/>
      <c r="W269" s="8"/>
      <c r="X269" s="8"/>
    </row>
    <row r="270" spans="1:24" ht="13" x14ac:dyDescent="0.3">
      <c r="A270" s="41" t="s">
        <v>484</v>
      </c>
      <c r="B270" s="415">
        <v>100</v>
      </c>
      <c r="C270" s="1254" t="s">
        <v>71</v>
      </c>
      <c r="D270" s="1254"/>
      <c r="E270" s="46"/>
      <c r="F270" s="951"/>
      <c r="G270" s="506"/>
      <c r="H270" s="8"/>
      <c r="I270" s="8"/>
      <c r="J270" s="8"/>
      <c r="K270" s="8"/>
      <c r="L270" s="8"/>
      <c r="M270" s="8"/>
      <c r="N270" s="8"/>
      <c r="O270" s="8"/>
      <c r="P270" s="8"/>
      <c r="Q270" s="8"/>
      <c r="R270" s="8"/>
      <c r="S270" s="8"/>
      <c r="T270" s="8"/>
      <c r="U270" s="8"/>
      <c r="V270" s="8"/>
      <c r="W270" s="8"/>
      <c r="X270" s="8"/>
    </row>
    <row r="271" spans="1:24" ht="13" x14ac:dyDescent="0.3">
      <c r="A271" s="41" t="s">
        <v>484</v>
      </c>
      <c r="B271" s="415">
        <v>101</v>
      </c>
      <c r="C271" s="1250" t="s">
        <v>492</v>
      </c>
      <c r="D271" s="1251"/>
      <c r="E271" s="623"/>
      <c r="F271" s="971"/>
      <c r="G271" s="957">
        <f t="shared" ref="G271:G273" si="12">SUM(E271:F271)</f>
        <v>0</v>
      </c>
      <c r="H271" s="8"/>
      <c r="I271" s="8"/>
      <c r="J271" s="8"/>
      <c r="K271" s="8"/>
      <c r="L271" s="8"/>
      <c r="M271" s="8"/>
      <c r="N271" s="8"/>
      <c r="O271" s="8"/>
      <c r="P271" s="8"/>
      <c r="Q271" s="8"/>
      <c r="R271" s="8"/>
      <c r="S271" s="8"/>
      <c r="T271" s="8"/>
      <c r="U271" s="8"/>
      <c r="V271" s="8"/>
      <c r="W271" s="8"/>
      <c r="X271" s="8"/>
    </row>
    <row r="272" spans="1:24" ht="13" x14ac:dyDescent="0.3">
      <c r="A272" s="41" t="s">
        <v>484</v>
      </c>
      <c r="B272" s="415">
        <v>122</v>
      </c>
      <c r="C272" s="1256" t="s">
        <v>485</v>
      </c>
      <c r="D272" s="1257"/>
      <c r="E272" s="623"/>
      <c r="F272" s="971"/>
      <c r="G272" s="957">
        <f t="shared" si="12"/>
        <v>0</v>
      </c>
      <c r="H272" s="8"/>
      <c r="I272" s="8"/>
      <c r="J272" s="8"/>
      <c r="K272" s="8"/>
      <c r="L272" s="8"/>
      <c r="M272" s="8"/>
      <c r="N272" s="8"/>
      <c r="O272" s="8"/>
      <c r="P272" s="8"/>
      <c r="Q272" s="8"/>
      <c r="R272" s="8"/>
      <c r="S272" s="8"/>
      <c r="T272" s="8"/>
      <c r="U272" s="8"/>
      <c r="V272" s="8"/>
      <c r="W272" s="8"/>
      <c r="X272" s="8"/>
    </row>
    <row r="273" spans="1:24" ht="13" x14ac:dyDescent="0.3">
      <c r="A273" s="41" t="s">
        <v>484</v>
      </c>
      <c r="B273" s="415">
        <v>190</v>
      </c>
      <c r="C273" s="1254" t="s">
        <v>72</v>
      </c>
      <c r="D273" s="1254"/>
      <c r="E273" s="974">
        <f>SUM(E270:E272)</f>
        <v>0</v>
      </c>
      <c r="F273" s="969">
        <f>SUM(F270:F272)</f>
        <v>0</v>
      </c>
      <c r="G273" s="959">
        <f t="shared" si="12"/>
        <v>0</v>
      </c>
      <c r="H273" s="8"/>
      <c r="I273" s="8"/>
      <c r="J273" s="8"/>
      <c r="K273" s="8"/>
      <c r="L273" s="8"/>
      <c r="M273" s="8"/>
      <c r="N273" s="8"/>
      <c r="O273" s="8"/>
      <c r="P273" s="8"/>
      <c r="Q273" s="8"/>
      <c r="R273" s="8"/>
      <c r="S273" s="8"/>
      <c r="T273" s="8"/>
      <c r="U273" s="8"/>
      <c r="V273" s="8"/>
      <c r="W273" s="8"/>
      <c r="X273" s="8"/>
    </row>
    <row r="274" spans="1:24" ht="13" x14ac:dyDescent="0.3">
      <c r="A274" s="41" t="s">
        <v>484</v>
      </c>
      <c r="B274" s="415">
        <v>200</v>
      </c>
      <c r="C274" s="1254" t="s">
        <v>99</v>
      </c>
      <c r="D274" s="1254"/>
      <c r="E274" s="46"/>
      <c r="F274" s="964"/>
      <c r="G274" s="899"/>
      <c r="H274" s="8"/>
      <c r="I274" s="8"/>
      <c r="J274" s="8"/>
      <c r="K274" s="8"/>
      <c r="L274" s="8"/>
      <c r="M274" s="8"/>
      <c r="N274" s="8"/>
      <c r="O274" s="8"/>
      <c r="P274" s="8"/>
      <c r="Q274" s="8"/>
      <c r="R274" s="8"/>
      <c r="S274" s="8"/>
      <c r="T274" s="8"/>
      <c r="U274" s="8"/>
      <c r="V274" s="8"/>
      <c r="W274" s="8"/>
      <c r="X274" s="8"/>
    </row>
    <row r="275" spans="1:24" ht="13" x14ac:dyDescent="0.3">
      <c r="A275" s="41" t="s">
        <v>484</v>
      </c>
      <c r="B275" s="415">
        <v>201</v>
      </c>
      <c r="C275" s="1250" t="s">
        <v>463</v>
      </c>
      <c r="D275" s="1251"/>
      <c r="E275" s="623"/>
      <c r="F275" s="971"/>
      <c r="G275" s="957">
        <f t="shared" ref="G275" si="13">SUM(E275:F275)</f>
        <v>0</v>
      </c>
      <c r="H275" s="8"/>
      <c r="I275" s="8"/>
      <c r="J275" s="8"/>
      <c r="K275" s="8"/>
      <c r="L275" s="8"/>
      <c r="M275" s="8"/>
      <c r="N275" s="8"/>
      <c r="O275" s="8"/>
      <c r="P275" s="8"/>
      <c r="Q275" s="8"/>
      <c r="R275" s="8"/>
      <c r="S275" s="8"/>
      <c r="T275" s="8"/>
      <c r="U275" s="8"/>
      <c r="V275" s="8"/>
      <c r="W275" s="8"/>
      <c r="X275" s="8"/>
    </row>
    <row r="276" spans="1:24" ht="13" hidden="1" x14ac:dyDescent="0.3">
      <c r="A276" s="41" t="s">
        <v>484</v>
      </c>
      <c r="B276" s="415">
        <v>202</v>
      </c>
      <c r="C276" s="1250" t="s">
        <v>285</v>
      </c>
      <c r="D276" s="1251"/>
      <c r="E276" s="620"/>
      <c r="F276" s="956"/>
      <c r="G276" s="899"/>
      <c r="H276" s="8"/>
      <c r="I276" s="8"/>
      <c r="J276" s="8"/>
      <c r="K276" s="8"/>
      <c r="L276" s="8"/>
      <c r="M276" s="8"/>
      <c r="N276" s="8"/>
      <c r="O276" s="8"/>
      <c r="P276" s="8"/>
      <c r="Q276" s="8"/>
      <c r="R276" s="8"/>
      <c r="S276" s="8"/>
      <c r="T276" s="8"/>
      <c r="U276" s="8"/>
      <c r="V276" s="8"/>
      <c r="W276" s="8"/>
      <c r="X276" s="8"/>
    </row>
    <row r="277" spans="1:24" ht="13" x14ac:dyDescent="0.3">
      <c r="A277" s="41" t="s">
        <v>484</v>
      </c>
      <c r="B277" s="415">
        <v>290</v>
      </c>
      <c r="C277" s="1254" t="s">
        <v>102</v>
      </c>
      <c r="D277" s="1254"/>
      <c r="E277" s="974">
        <f>+E275</f>
        <v>0</v>
      </c>
      <c r="F277" s="969">
        <f>+F275</f>
        <v>0</v>
      </c>
      <c r="G277" s="959">
        <f t="shared" ref="G277:G278" si="14">SUM(E277:F277)</f>
        <v>0</v>
      </c>
      <c r="H277" s="8"/>
      <c r="I277" s="8"/>
      <c r="J277" s="8"/>
      <c r="K277" s="8"/>
      <c r="L277" s="8"/>
      <c r="M277" s="8"/>
      <c r="N277" s="8"/>
      <c r="O277" s="8"/>
      <c r="P277" s="8"/>
      <c r="Q277" s="8"/>
      <c r="R277" s="8"/>
      <c r="S277" s="8"/>
      <c r="T277" s="8"/>
      <c r="U277" s="8"/>
      <c r="V277" s="8"/>
      <c r="W277" s="8"/>
      <c r="X277" s="8"/>
    </row>
    <row r="278" spans="1:24" ht="13" x14ac:dyDescent="0.3">
      <c r="A278" s="41" t="s">
        <v>484</v>
      </c>
      <c r="B278" s="415">
        <v>295</v>
      </c>
      <c r="C278" s="1254" t="s">
        <v>517</v>
      </c>
      <c r="D278" s="1254"/>
      <c r="E278" s="974">
        <f>+E273-E277</f>
        <v>0</v>
      </c>
      <c r="F278" s="969">
        <f>+F273-F277</f>
        <v>0</v>
      </c>
      <c r="G278" s="959">
        <f t="shared" si="14"/>
        <v>0</v>
      </c>
      <c r="H278" s="8"/>
      <c r="I278" s="8"/>
      <c r="J278" s="8"/>
      <c r="K278" s="8"/>
      <c r="L278" s="8"/>
      <c r="M278" s="8"/>
      <c r="N278" s="8"/>
      <c r="O278" s="8"/>
      <c r="P278" s="8"/>
      <c r="Q278" s="8"/>
      <c r="R278" s="8"/>
      <c r="S278" s="8"/>
      <c r="T278" s="8"/>
      <c r="U278" s="8"/>
      <c r="V278" s="8"/>
      <c r="W278" s="8"/>
      <c r="X278" s="8"/>
    </row>
    <row r="279" spans="1:24" ht="13" x14ac:dyDescent="0.3">
      <c r="A279" s="41" t="s">
        <v>484</v>
      </c>
      <c r="B279" s="415">
        <v>300</v>
      </c>
      <c r="C279" s="1254" t="s">
        <v>87</v>
      </c>
      <c r="D279" s="1254"/>
      <c r="E279" s="46"/>
      <c r="F279" s="964"/>
      <c r="G279" s="899"/>
      <c r="H279" s="8"/>
      <c r="I279" s="8"/>
      <c r="J279" s="8"/>
      <c r="K279" s="8"/>
      <c r="L279" s="8"/>
      <c r="M279" s="8"/>
      <c r="N279" s="8"/>
      <c r="O279" s="8"/>
      <c r="P279" s="8"/>
      <c r="Q279" s="8"/>
      <c r="R279" s="8"/>
      <c r="S279" s="8"/>
      <c r="T279" s="8"/>
      <c r="U279" s="8"/>
      <c r="V279" s="8"/>
      <c r="W279" s="8"/>
      <c r="X279" s="8"/>
    </row>
    <row r="280" spans="1:24" ht="13" x14ac:dyDescent="0.3">
      <c r="A280" s="41" t="s">
        <v>484</v>
      </c>
      <c r="B280" s="418">
        <v>301</v>
      </c>
      <c r="C280" s="1239" t="s">
        <v>507</v>
      </c>
      <c r="D280" s="1244"/>
      <c r="E280" s="624">
        <f>-E311</f>
        <v>0</v>
      </c>
      <c r="F280" s="970">
        <f>-F311</f>
        <v>0</v>
      </c>
      <c r="G280" s="957">
        <f t="shared" ref="G280:G283" si="15">SUM(E280:F280)</f>
        <v>0</v>
      </c>
      <c r="H280" s="8"/>
      <c r="I280" s="8"/>
      <c r="J280" s="8"/>
      <c r="K280" s="8"/>
      <c r="L280" s="8"/>
      <c r="M280" s="8"/>
      <c r="N280" s="8"/>
      <c r="O280" s="8"/>
      <c r="P280" s="8"/>
      <c r="Q280" s="8"/>
      <c r="R280" s="8"/>
      <c r="S280" s="8"/>
      <c r="T280" s="8"/>
      <c r="U280" s="8"/>
      <c r="V280" s="8"/>
      <c r="W280" s="8"/>
      <c r="X280" s="8"/>
    </row>
    <row r="281" spans="1:24" ht="13" x14ac:dyDescent="0.3">
      <c r="A281" s="41" t="s">
        <v>484</v>
      </c>
      <c r="B281" s="418">
        <v>302</v>
      </c>
      <c r="C281" s="1239" t="s">
        <v>509</v>
      </c>
      <c r="D281" s="1244"/>
      <c r="E281" s="623"/>
      <c r="F281" s="971"/>
      <c r="G281" s="957">
        <f t="shared" si="15"/>
        <v>0</v>
      </c>
      <c r="H281" s="8"/>
      <c r="I281" s="8"/>
      <c r="J281" s="8"/>
      <c r="K281" s="8"/>
      <c r="L281" s="8"/>
      <c r="M281" s="8"/>
      <c r="N281" s="8"/>
      <c r="O281" s="8"/>
      <c r="P281" s="8"/>
      <c r="Q281" s="8"/>
      <c r="R281" s="8"/>
      <c r="S281" s="8"/>
      <c r="T281" s="8"/>
      <c r="U281" s="8"/>
      <c r="V281" s="8"/>
      <c r="W281" s="8"/>
      <c r="X281" s="8"/>
    </row>
    <row r="282" spans="1:24" ht="13" x14ac:dyDescent="0.3">
      <c r="A282" s="41" t="s">
        <v>484</v>
      </c>
      <c r="B282" s="418">
        <v>303</v>
      </c>
      <c r="C282" s="1239" t="s">
        <v>560</v>
      </c>
      <c r="D282" s="1244"/>
      <c r="E282" s="623"/>
      <c r="F282" s="971"/>
      <c r="G282" s="957">
        <f t="shared" si="15"/>
        <v>0</v>
      </c>
      <c r="H282" s="8"/>
      <c r="I282" s="8"/>
      <c r="J282" s="8"/>
      <c r="K282" s="8"/>
      <c r="L282" s="8"/>
      <c r="M282" s="8"/>
      <c r="N282" s="8"/>
      <c r="O282" s="8"/>
      <c r="P282" s="8"/>
      <c r="Q282" s="8"/>
      <c r="R282" s="8"/>
      <c r="S282" s="8"/>
      <c r="T282" s="8"/>
      <c r="U282" s="8"/>
      <c r="V282" s="8"/>
      <c r="W282" s="8"/>
      <c r="X282" s="8"/>
    </row>
    <row r="283" spans="1:24" ht="13" x14ac:dyDescent="0.3">
      <c r="A283" s="41" t="s">
        <v>484</v>
      </c>
      <c r="B283" s="415">
        <v>304</v>
      </c>
      <c r="C283" s="1250" t="s">
        <v>522</v>
      </c>
      <c r="D283" s="1251"/>
      <c r="E283" s="623"/>
      <c r="F283" s="971"/>
      <c r="G283" s="957">
        <f t="shared" si="15"/>
        <v>0</v>
      </c>
      <c r="H283" s="8"/>
      <c r="I283" s="8"/>
      <c r="J283" s="8"/>
      <c r="K283" s="8"/>
      <c r="L283" s="8"/>
      <c r="M283" s="8"/>
      <c r="N283" s="8"/>
      <c r="O283" s="8"/>
      <c r="P283" s="8"/>
      <c r="Q283" s="8"/>
      <c r="R283" s="8"/>
      <c r="S283" s="8"/>
      <c r="T283" s="8"/>
      <c r="U283" s="8"/>
      <c r="V283" s="8"/>
      <c r="W283" s="8"/>
      <c r="X283" s="8"/>
    </row>
    <row r="284" spans="1:24" ht="13" hidden="1" x14ac:dyDescent="0.3">
      <c r="A284" s="41" t="s">
        <v>484</v>
      </c>
      <c r="B284" s="415">
        <v>305</v>
      </c>
      <c r="C284" s="1250" t="s">
        <v>285</v>
      </c>
      <c r="D284" s="1251"/>
      <c r="E284" s="623"/>
      <c r="F284" s="899"/>
      <c r="G284" s="899"/>
      <c r="H284" s="8"/>
      <c r="I284" s="8"/>
      <c r="J284" s="8"/>
      <c r="K284" s="8"/>
      <c r="L284" s="8"/>
      <c r="M284" s="8"/>
      <c r="N284" s="8"/>
      <c r="O284" s="8"/>
      <c r="P284" s="8"/>
      <c r="Q284" s="8"/>
      <c r="R284" s="8"/>
      <c r="S284" s="8"/>
      <c r="T284" s="8"/>
      <c r="U284" s="8"/>
      <c r="V284" s="8"/>
      <c r="W284" s="8"/>
      <c r="X284" s="8"/>
    </row>
    <row r="285" spans="1:24" ht="13" x14ac:dyDescent="0.3">
      <c r="A285" s="41" t="s">
        <v>484</v>
      </c>
      <c r="B285" s="415">
        <v>306</v>
      </c>
      <c r="C285" s="1250" t="s">
        <v>767</v>
      </c>
      <c r="D285" s="1250"/>
      <c r="E285" s="623"/>
      <c r="F285" s="971"/>
      <c r="G285" s="957">
        <f t="shared" ref="G285:G287" si="16">SUM(E285:F285)</f>
        <v>0</v>
      </c>
      <c r="H285" s="8"/>
      <c r="I285" s="8"/>
      <c r="J285" s="8"/>
      <c r="K285" s="8"/>
      <c r="L285" s="8"/>
      <c r="M285" s="8"/>
      <c r="N285" s="8"/>
      <c r="O285" s="8"/>
      <c r="P285" s="8"/>
      <c r="Q285" s="8"/>
      <c r="R285" s="8"/>
      <c r="S285" s="8"/>
      <c r="T285" s="8"/>
      <c r="U285" s="8"/>
      <c r="V285" s="8"/>
      <c r="W285" s="8"/>
      <c r="X285" s="8"/>
    </row>
    <row r="286" spans="1:24" ht="13" x14ac:dyDescent="0.3">
      <c r="A286" s="41" t="s">
        <v>484</v>
      </c>
      <c r="B286" s="415">
        <v>390</v>
      </c>
      <c r="C286" s="1254" t="s">
        <v>84</v>
      </c>
      <c r="D286" s="1254"/>
      <c r="E286" s="974">
        <f>SUM(E279:E285)</f>
        <v>0</v>
      </c>
      <c r="F286" s="969">
        <f>SUM(F279:F285)</f>
        <v>0</v>
      </c>
      <c r="G286" s="959">
        <f t="shared" si="16"/>
        <v>0</v>
      </c>
      <c r="H286" s="8"/>
      <c r="I286" s="8"/>
      <c r="J286" s="8"/>
      <c r="K286" s="8"/>
      <c r="L286" s="8"/>
      <c r="M286" s="8"/>
      <c r="N286" s="8"/>
      <c r="O286" s="8"/>
      <c r="P286" s="8"/>
      <c r="Q286" s="8"/>
      <c r="R286" s="8"/>
      <c r="S286" s="8"/>
      <c r="T286" s="8"/>
      <c r="U286" s="8"/>
      <c r="V286" s="8"/>
      <c r="W286" s="8"/>
      <c r="X286" s="8"/>
    </row>
    <row r="287" spans="1:24" ht="13" x14ac:dyDescent="0.3">
      <c r="A287" s="41" t="s">
        <v>484</v>
      </c>
      <c r="B287" s="415">
        <v>400</v>
      </c>
      <c r="C287" s="1309" t="s">
        <v>518</v>
      </c>
      <c r="D287" s="1309"/>
      <c r="E287" s="974">
        <f>+E278+E286</f>
        <v>0</v>
      </c>
      <c r="F287" s="969">
        <f>+F278+F286</f>
        <v>0</v>
      </c>
      <c r="G287" s="959">
        <f t="shared" si="16"/>
        <v>0</v>
      </c>
      <c r="H287" s="8"/>
      <c r="I287" s="8"/>
      <c r="J287" s="8"/>
      <c r="K287" s="8"/>
      <c r="L287" s="8"/>
      <c r="M287" s="8"/>
      <c r="N287" s="8"/>
      <c r="O287" s="8"/>
      <c r="P287" s="8"/>
      <c r="Q287" s="8"/>
      <c r="R287" s="8"/>
      <c r="S287" s="8"/>
      <c r="T287" s="8"/>
      <c r="U287" s="8"/>
      <c r="V287" s="8"/>
      <c r="W287" s="8"/>
      <c r="X287" s="8"/>
    </row>
    <row r="288" spans="1:24" ht="19.899999999999999" customHeight="1" x14ac:dyDescent="0.25">
      <c r="A288" s="36"/>
      <c r="B288" s="631"/>
      <c r="C288" s="499"/>
      <c r="D288" s="499"/>
      <c r="E288" s="155"/>
      <c r="G288" s="8"/>
      <c r="H288" s="8"/>
      <c r="I288" s="8"/>
      <c r="J288" s="8"/>
      <c r="K288" s="8"/>
      <c r="L288" s="8"/>
      <c r="M288" s="8"/>
      <c r="N288" s="8"/>
      <c r="O288" s="8"/>
      <c r="P288" s="8"/>
      <c r="Q288" s="8"/>
      <c r="R288" s="8"/>
      <c r="S288" s="8"/>
      <c r="T288" s="8"/>
      <c r="U288" s="8"/>
      <c r="V288" s="8"/>
      <c r="W288" s="8"/>
      <c r="X288" s="8"/>
    </row>
    <row r="289" spans="1:24" ht="13" x14ac:dyDescent="0.3">
      <c r="A289" s="15" t="s">
        <v>97</v>
      </c>
      <c r="B289" s="634"/>
      <c r="C289" s="1296" t="s">
        <v>115</v>
      </c>
      <c r="D289" s="1297"/>
      <c r="E289" s="45"/>
      <c r="F289" s="914"/>
      <c r="G289" s="914"/>
      <c r="H289" s="8"/>
      <c r="I289" s="8"/>
      <c r="J289" s="8"/>
      <c r="K289" s="8"/>
      <c r="L289" s="8"/>
      <c r="M289" s="8"/>
      <c r="N289" s="8"/>
      <c r="O289" s="8"/>
      <c r="P289" s="8"/>
      <c r="Q289" s="8"/>
      <c r="R289" s="8"/>
      <c r="S289" s="8"/>
      <c r="T289" s="8"/>
      <c r="U289" s="8"/>
      <c r="V289" s="8"/>
      <c r="W289" s="8"/>
      <c r="X289" s="8"/>
    </row>
    <row r="290" spans="1:24" ht="13" x14ac:dyDescent="0.3">
      <c r="A290" s="18" t="s">
        <v>97</v>
      </c>
      <c r="B290" s="313">
        <v>190</v>
      </c>
      <c r="C290" s="1405" t="s">
        <v>77</v>
      </c>
      <c r="D290" s="1244"/>
      <c r="E290" s="5"/>
      <c r="F290" s="973"/>
      <c r="G290" s="957">
        <f t="shared" ref="G290:G292" si="17">SUM(E290:F290)</f>
        <v>0</v>
      </c>
      <c r="H290" s="8"/>
      <c r="I290" s="8"/>
      <c r="J290" s="8"/>
      <c r="K290" s="8"/>
      <c r="L290" s="8"/>
      <c r="M290" s="8"/>
      <c r="N290" s="8"/>
      <c r="O290" s="8"/>
      <c r="P290" s="8"/>
      <c r="Q290" s="8"/>
      <c r="R290" s="8"/>
      <c r="S290" s="8"/>
      <c r="T290" s="8"/>
      <c r="U290" s="8"/>
      <c r="V290" s="8"/>
      <c r="W290" s="8"/>
      <c r="X290" s="8"/>
    </row>
    <row r="291" spans="1:24" ht="13" x14ac:dyDescent="0.3">
      <c r="A291" s="18" t="s">
        <v>97</v>
      </c>
      <c r="B291" s="313">
        <v>290</v>
      </c>
      <c r="C291" s="1405" t="s">
        <v>78</v>
      </c>
      <c r="D291" s="1244"/>
      <c r="E291" s="3"/>
      <c r="F291" s="968"/>
      <c r="G291" s="957">
        <f t="shared" si="17"/>
        <v>0</v>
      </c>
      <c r="H291" s="8"/>
      <c r="I291" s="8"/>
      <c r="J291" s="8"/>
      <c r="K291" s="8"/>
      <c r="L291" s="8"/>
      <c r="M291" s="8"/>
      <c r="N291" s="8"/>
      <c r="O291" s="8"/>
      <c r="P291" s="8"/>
      <c r="Q291" s="8"/>
      <c r="R291" s="8"/>
      <c r="S291" s="8"/>
      <c r="T291" s="8"/>
      <c r="U291" s="8"/>
      <c r="V291" s="8"/>
      <c r="W291" s="8"/>
      <c r="X291" s="8"/>
    </row>
    <row r="292" spans="1:24" ht="13" x14ac:dyDescent="0.3">
      <c r="A292" s="18" t="s">
        <v>97</v>
      </c>
      <c r="B292" s="313">
        <v>295</v>
      </c>
      <c r="C292" s="1258" t="s">
        <v>120</v>
      </c>
      <c r="D292" s="1259"/>
      <c r="E292" s="974">
        <f>+E290-E291</f>
        <v>0</v>
      </c>
      <c r="F292" s="969">
        <f>+F290-F291</f>
        <v>0</v>
      </c>
      <c r="G292" s="959">
        <f t="shared" si="17"/>
        <v>0</v>
      </c>
      <c r="H292" s="8"/>
      <c r="I292" s="8"/>
      <c r="J292" s="8"/>
      <c r="K292" s="8"/>
      <c r="L292" s="8"/>
      <c r="M292" s="8"/>
      <c r="N292" s="8"/>
      <c r="O292" s="8"/>
      <c r="P292" s="8"/>
      <c r="Q292" s="8"/>
      <c r="R292" s="8"/>
      <c r="S292" s="8"/>
      <c r="T292" s="8"/>
      <c r="U292" s="8"/>
      <c r="V292" s="8"/>
      <c r="W292" s="8"/>
      <c r="X292" s="8"/>
    </row>
    <row r="293" spans="1:24" ht="13" x14ac:dyDescent="0.3">
      <c r="A293" s="18" t="s">
        <v>97</v>
      </c>
      <c r="B293" s="313">
        <v>300</v>
      </c>
      <c r="C293" s="1258" t="s">
        <v>87</v>
      </c>
      <c r="D293" s="1259"/>
      <c r="E293" s="49"/>
      <c r="F293" s="964"/>
      <c r="G293" s="964"/>
      <c r="H293" s="8"/>
      <c r="I293" s="8"/>
      <c r="J293" s="8"/>
      <c r="K293" s="8"/>
      <c r="L293" s="8"/>
      <c r="M293" s="8"/>
      <c r="N293" s="8"/>
      <c r="O293" s="8"/>
      <c r="P293" s="8"/>
      <c r="Q293" s="8"/>
      <c r="R293" s="8"/>
      <c r="S293" s="8"/>
      <c r="T293" s="8"/>
      <c r="U293" s="8"/>
      <c r="V293" s="8"/>
      <c r="W293" s="8"/>
      <c r="X293" s="8"/>
    </row>
    <row r="294" spans="1:24" ht="13" hidden="1" x14ac:dyDescent="0.3">
      <c r="A294" s="18" t="s">
        <v>97</v>
      </c>
      <c r="B294" s="313">
        <v>301</v>
      </c>
      <c r="C294" s="1405" t="s">
        <v>155</v>
      </c>
      <c r="D294" s="1244"/>
      <c r="E294" s="49">
        <f>-'FSR - Medicaid'!E37</f>
        <v>0</v>
      </c>
      <c r="F294" s="963"/>
      <c r="G294" s="963"/>
      <c r="H294" s="8"/>
      <c r="I294" s="8"/>
      <c r="J294" s="8"/>
      <c r="K294" s="8"/>
      <c r="L294" s="8"/>
      <c r="M294" s="8"/>
      <c r="N294" s="8"/>
      <c r="O294" s="8"/>
      <c r="P294" s="8"/>
      <c r="Q294" s="8"/>
      <c r="R294" s="8"/>
      <c r="S294" s="8"/>
      <c r="T294" s="8"/>
      <c r="U294" s="8"/>
      <c r="V294" s="8"/>
      <c r="W294" s="8"/>
      <c r="X294" s="8"/>
    </row>
    <row r="295" spans="1:24" ht="13" hidden="1" x14ac:dyDescent="0.3">
      <c r="A295" s="18" t="s">
        <v>97</v>
      </c>
      <c r="B295" s="418">
        <v>301.10000000000002</v>
      </c>
      <c r="C295" s="1239" t="s">
        <v>429</v>
      </c>
      <c r="D295" s="1240"/>
      <c r="E295" s="49">
        <f>-'FSR - Healthy Michigan'!E34</f>
        <v>0</v>
      </c>
      <c r="F295" s="963"/>
      <c r="G295" s="963"/>
      <c r="H295" s="8"/>
      <c r="I295" s="8"/>
      <c r="J295" s="8"/>
      <c r="K295" s="8"/>
      <c r="L295" s="8"/>
      <c r="M295" s="8"/>
      <c r="N295" s="8"/>
      <c r="O295" s="8"/>
      <c r="P295" s="8"/>
      <c r="Q295" s="8"/>
      <c r="R295" s="8"/>
      <c r="S295" s="8"/>
      <c r="T295" s="8"/>
      <c r="U295" s="8"/>
      <c r="V295" s="8"/>
      <c r="W295" s="8"/>
      <c r="X295" s="8"/>
    </row>
    <row r="296" spans="1:24" ht="13" hidden="1" x14ac:dyDescent="0.3">
      <c r="A296" s="18" t="s">
        <v>97</v>
      </c>
      <c r="B296" s="418">
        <v>301.2</v>
      </c>
      <c r="C296" s="1239" t="s">
        <v>285</v>
      </c>
      <c r="D296" s="1240"/>
      <c r="E296" s="49"/>
      <c r="F296" s="963"/>
      <c r="G296" s="963"/>
      <c r="H296" s="8"/>
      <c r="I296" s="8"/>
      <c r="J296" s="8"/>
      <c r="K296" s="8"/>
      <c r="L296" s="8"/>
      <c r="M296" s="8"/>
      <c r="N296" s="8"/>
      <c r="O296" s="8"/>
      <c r="P296" s="8"/>
      <c r="Q296" s="8"/>
      <c r="R296" s="8"/>
      <c r="S296" s="8"/>
      <c r="T296" s="8"/>
      <c r="U296" s="8"/>
      <c r="V296" s="8"/>
      <c r="W296" s="8"/>
      <c r="X296" s="8"/>
    </row>
    <row r="297" spans="1:24" ht="13" hidden="1" x14ac:dyDescent="0.3">
      <c r="A297" s="18" t="s">
        <v>97</v>
      </c>
      <c r="B297" s="418">
        <v>301.3</v>
      </c>
      <c r="C297" s="1239" t="s">
        <v>486</v>
      </c>
      <c r="D297" s="1240"/>
      <c r="E297" s="49">
        <f>-'FSR - MI Health Link'!E26</f>
        <v>0</v>
      </c>
      <c r="F297" s="963"/>
      <c r="G297" s="963"/>
      <c r="H297" s="8"/>
      <c r="I297" s="8"/>
      <c r="J297" s="8"/>
      <c r="K297" s="8"/>
      <c r="L297" s="8"/>
      <c r="M297" s="8"/>
      <c r="N297" s="8"/>
      <c r="O297" s="8"/>
      <c r="P297" s="8"/>
      <c r="Q297" s="8"/>
      <c r="R297" s="8"/>
      <c r="S297" s="8"/>
      <c r="T297" s="8"/>
      <c r="U297" s="8"/>
      <c r="V297" s="8"/>
      <c r="W297" s="8"/>
      <c r="X297" s="8"/>
    </row>
    <row r="298" spans="1:24" ht="13" x14ac:dyDescent="0.3">
      <c r="A298" s="18" t="s">
        <v>97</v>
      </c>
      <c r="B298" s="418">
        <v>302</v>
      </c>
      <c r="C298" s="1405" t="s">
        <v>147</v>
      </c>
      <c r="D298" s="1244"/>
      <c r="E298" s="624">
        <f>-E99</f>
        <v>0</v>
      </c>
      <c r="F298" s="970">
        <f>-F99</f>
        <v>0</v>
      </c>
      <c r="G298" s="957">
        <f t="shared" ref="G298:G299" si="18">SUM(E298:F298)</f>
        <v>0</v>
      </c>
      <c r="H298" s="8"/>
      <c r="I298" s="8"/>
      <c r="J298" s="8"/>
      <c r="K298" s="8"/>
      <c r="L298" s="8"/>
      <c r="M298" s="8"/>
      <c r="N298" s="8"/>
      <c r="O298" s="8"/>
      <c r="P298" s="8"/>
      <c r="Q298" s="8"/>
      <c r="R298" s="8"/>
      <c r="S298" s="8"/>
      <c r="T298" s="8"/>
      <c r="U298" s="8"/>
      <c r="V298" s="8"/>
      <c r="W298" s="8"/>
      <c r="X298" s="8"/>
    </row>
    <row r="299" spans="1:24" ht="13" x14ac:dyDescent="0.3">
      <c r="A299" s="18" t="s">
        <v>97</v>
      </c>
      <c r="B299" s="418">
        <v>303</v>
      </c>
      <c r="C299" s="1405" t="s">
        <v>171</v>
      </c>
      <c r="D299" s="1244"/>
      <c r="E299" s="624">
        <f>-E222</f>
        <v>0</v>
      </c>
      <c r="F299" s="970">
        <f>-F222</f>
        <v>0</v>
      </c>
      <c r="G299" s="957">
        <f t="shared" si="18"/>
        <v>0</v>
      </c>
      <c r="H299" s="8"/>
      <c r="I299" s="8"/>
      <c r="J299" s="8"/>
      <c r="K299" s="8"/>
      <c r="L299" s="8"/>
      <c r="M299" s="8"/>
      <c r="N299" s="8"/>
      <c r="O299" s="8"/>
      <c r="P299" s="8"/>
      <c r="Q299" s="8"/>
      <c r="R299" s="8"/>
      <c r="S299" s="8"/>
      <c r="T299" s="8"/>
      <c r="U299" s="8"/>
      <c r="V299" s="8"/>
      <c r="W299" s="8"/>
      <c r="X299" s="8"/>
    </row>
    <row r="300" spans="1:24" ht="13" hidden="1" x14ac:dyDescent="0.3">
      <c r="A300" s="18" t="s">
        <v>97</v>
      </c>
      <c r="B300" s="644">
        <v>303.2</v>
      </c>
      <c r="C300" s="1239" t="s">
        <v>285</v>
      </c>
      <c r="D300" s="1240"/>
      <c r="E300" s="624"/>
      <c r="F300" s="963"/>
      <c r="G300" s="963"/>
      <c r="H300" s="8"/>
      <c r="I300" s="8"/>
      <c r="J300" s="8"/>
      <c r="K300" s="8"/>
      <c r="L300" s="8"/>
      <c r="M300" s="8"/>
      <c r="N300" s="8"/>
      <c r="O300" s="8"/>
      <c r="P300" s="8"/>
      <c r="Q300" s="8"/>
      <c r="R300" s="8"/>
      <c r="S300" s="8"/>
      <c r="T300" s="8"/>
      <c r="U300" s="8"/>
      <c r="V300" s="8"/>
      <c r="W300" s="8"/>
      <c r="X300" s="8"/>
    </row>
    <row r="301" spans="1:24" ht="13" x14ac:dyDescent="0.3">
      <c r="A301" s="18" t="s">
        <v>97</v>
      </c>
      <c r="B301" s="644">
        <v>303.3</v>
      </c>
      <c r="C301" s="1239" t="s">
        <v>508</v>
      </c>
      <c r="D301" s="1240"/>
      <c r="E301" s="624">
        <f>-E281</f>
        <v>0</v>
      </c>
      <c r="F301" s="970">
        <f>-F281</f>
        <v>0</v>
      </c>
      <c r="G301" s="957">
        <f t="shared" ref="G301:G302" si="19">SUM(E301:F301)</f>
        <v>0</v>
      </c>
      <c r="H301" s="8"/>
      <c r="I301" s="8"/>
      <c r="J301" s="8"/>
      <c r="K301" s="8"/>
      <c r="L301" s="8"/>
      <c r="M301" s="8"/>
      <c r="N301" s="8"/>
      <c r="O301" s="8"/>
      <c r="P301" s="8"/>
      <c r="Q301" s="8"/>
      <c r="R301" s="8"/>
      <c r="S301" s="8"/>
      <c r="T301" s="8"/>
      <c r="U301" s="8"/>
      <c r="V301" s="8"/>
      <c r="W301" s="8"/>
      <c r="X301" s="8"/>
    </row>
    <row r="302" spans="1:24" ht="13" x14ac:dyDescent="0.3">
      <c r="A302" s="41" t="s">
        <v>97</v>
      </c>
      <c r="B302" s="644">
        <v>303.39999999999998</v>
      </c>
      <c r="C302" s="1239" t="s">
        <v>634</v>
      </c>
      <c r="D302" s="1240"/>
      <c r="E302" s="624">
        <f>-E132</f>
        <v>0</v>
      </c>
      <c r="F302" s="970">
        <f>-F132</f>
        <v>0</v>
      </c>
      <c r="G302" s="957">
        <f t="shared" si="19"/>
        <v>0</v>
      </c>
      <c r="H302" s="8"/>
      <c r="I302" s="8"/>
      <c r="J302" s="8"/>
      <c r="K302" s="8"/>
      <c r="L302" s="8"/>
      <c r="M302" s="8"/>
      <c r="N302" s="8"/>
      <c r="O302" s="8"/>
      <c r="P302" s="8"/>
      <c r="Q302" s="8"/>
      <c r="R302" s="8"/>
      <c r="S302" s="8"/>
      <c r="T302" s="8"/>
      <c r="U302" s="8"/>
      <c r="V302" s="8"/>
      <c r="W302" s="8"/>
      <c r="X302" s="8"/>
    </row>
    <row r="303" spans="1:24" ht="13" hidden="1" x14ac:dyDescent="0.3">
      <c r="A303" s="41" t="s">
        <v>97</v>
      </c>
      <c r="B303" s="418">
        <v>304</v>
      </c>
      <c r="C303" s="1239" t="s">
        <v>156</v>
      </c>
      <c r="D303" s="1240"/>
      <c r="E303" s="3"/>
      <c r="F303" s="8"/>
      <c r="G303" s="8"/>
      <c r="H303" s="8"/>
      <c r="I303" s="8"/>
      <c r="J303" s="8"/>
      <c r="K303" s="8"/>
      <c r="L303" s="8"/>
      <c r="M303" s="8"/>
      <c r="N303" s="8"/>
      <c r="O303" s="8"/>
      <c r="P303" s="8"/>
      <c r="Q303" s="8"/>
      <c r="R303" s="8"/>
      <c r="S303" s="8"/>
      <c r="T303" s="8"/>
      <c r="U303" s="8"/>
      <c r="V303" s="8"/>
      <c r="W303" s="8"/>
      <c r="X303" s="8"/>
    </row>
    <row r="304" spans="1:24" ht="13" hidden="1" x14ac:dyDescent="0.3">
      <c r="A304" s="41" t="s">
        <v>97</v>
      </c>
      <c r="B304" s="418">
        <v>304.10000000000002</v>
      </c>
      <c r="C304" s="1239" t="s">
        <v>428</v>
      </c>
      <c r="D304" s="1240"/>
      <c r="E304" s="3"/>
      <c r="F304" s="8"/>
      <c r="G304" s="8"/>
      <c r="H304" s="8"/>
      <c r="I304" s="8"/>
      <c r="J304" s="8"/>
      <c r="K304" s="8"/>
      <c r="L304" s="8"/>
      <c r="M304" s="8"/>
      <c r="N304" s="8"/>
      <c r="O304" s="8"/>
      <c r="P304" s="8"/>
      <c r="Q304" s="8"/>
      <c r="R304" s="8"/>
      <c r="S304" s="8"/>
      <c r="T304" s="8"/>
      <c r="U304" s="8"/>
      <c r="V304" s="8"/>
      <c r="W304" s="8"/>
      <c r="X304" s="8"/>
    </row>
    <row r="305" spans="1:24" ht="13" hidden="1" x14ac:dyDescent="0.3">
      <c r="A305" s="41" t="s">
        <v>97</v>
      </c>
      <c r="B305" s="418">
        <v>304.2</v>
      </c>
      <c r="C305" s="1239" t="s">
        <v>285</v>
      </c>
      <c r="D305" s="1240"/>
      <c r="E305" s="3"/>
      <c r="F305" s="8"/>
      <c r="G305" s="8"/>
      <c r="H305" s="8"/>
      <c r="I305" s="8"/>
      <c r="J305" s="8"/>
      <c r="K305" s="8"/>
      <c r="L305" s="8"/>
      <c r="M305" s="8"/>
      <c r="N305" s="8"/>
      <c r="O305" s="8"/>
      <c r="P305" s="8"/>
      <c r="Q305" s="8"/>
      <c r="R305" s="8"/>
      <c r="S305" s="8"/>
      <c r="T305" s="8"/>
      <c r="U305" s="8"/>
      <c r="V305" s="8"/>
      <c r="W305" s="8"/>
      <c r="X305" s="8"/>
    </row>
    <row r="306" spans="1:24" ht="13" hidden="1" x14ac:dyDescent="0.3">
      <c r="A306" s="41" t="s">
        <v>97</v>
      </c>
      <c r="B306" s="418">
        <v>304.3</v>
      </c>
      <c r="C306" s="1239" t="s">
        <v>493</v>
      </c>
      <c r="D306" s="1240"/>
      <c r="E306" s="3"/>
      <c r="F306" s="8"/>
      <c r="G306" s="8"/>
      <c r="H306" s="8"/>
      <c r="I306" s="8"/>
      <c r="J306" s="8"/>
      <c r="K306" s="8"/>
      <c r="L306" s="8"/>
      <c r="M306" s="8"/>
      <c r="N306" s="8"/>
      <c r="O306" s="8"/>
      <c r="P306" s="8"/>
      <c r="Q306" s="8"/>
      <c r="R306" s="8"/>
      <c r="S306" s="8"/>
      <c r="T306" s="8"/>
      <c r="U306" s="8"/>
      <c r="V306" s="8"/>
      <c r="W306" s="8"/>
      <c r="X306" s="8"/>
    </row>
    <row r="307" spans="1:24" ht="13" x14ac:dyDescent="0.3">
      <c r="A307" s="41" t="s">
        <v>97</v>
      </c>
      <c r="B307" s="418">
        <v>304.39999999999998</v>
      </c>
      <c r="C307" s="1239" t="s">
        <v>635</v>
      </c>
      <c r="D307" s="1240"/>
      <c r="E307" s="3"/>
      <c r="F307" s="971"/>
      <c r="G307" s="957">
        <f t="shared" ref="G307:G309" si="20">SUM(E307:F307)</f>
        <v>0</v>
      </c>
      <c r="H307" s="8"/>
      <c r="I307" s="8"/>
      <c r="J307" s="8"/>
      <c r="K307" s="8"/>
      <c r="L307" s="8"/>
      <c r="M307" s="8"/>
      <c r="N307" s="8"/>
      <c r="O307" s="8"/>
      <c r="P307" s="8"/>
      <c r="Q307" s="8"/>
      <c r="R307" s="8"/>
      <c r="S307" s="8"/>
      <c r="T307" s="8"/>
      <c r="U307" s="8"/>
      <c r="V307" s="8"/>
      <c r="W307" s="8"/>
      <c r="X307" s="8"/>
    </row>
    <row r="308" spans="1:24" ht="13" x14ac:dyDescent="0.3">
      <c r="A308" s="41" t="s">
        <v>97</v>
      </c>
      <c r="B308" s="418">
        <v>305</v>
      </c>
      <c r="C308" s="1239" t="s">
        <v>524</v>
      </c>
      <c r="D308" s="1240"/>
      <c r="E308" s="3"/>
      <c r="F308" s="971"/>
      <c r="G308" s="957">
        <f t="shared" si="20"/>
        <v>0</v>
      </c>
      <c r="H308" s="8"/>
      <c r="I308" s="8"/>
      <c r="J308" s="8"/>
      <c r="K308" s="8"/>
      <c r="L308" s="8"/>
      <c r="M308" s="8"/>
      <c r="N308" s="8"/>
      <c r="O308" s="8"/>
      <c r="P308" s="8"/>
      <c r="Q308" s="8"/>
      <c r="R308" s="8"/>
      <c r="S308" s="8"/>
      <c r="T308" s="8"/>
      <c r="U308" s="8"/>
      <c r="V308" s="8"/>
      <c r="W308" s="8"/>
      <c r="X308" s="8"/>
    </row>
    <row r="309" spans="1:24" ht="13" x14ac:dyDescent="0.3">
      <c r="A309" s="18" t="s">
        <v>97</v>
      </c>
      <c r="B309" s="418">
        <v>306</v>
      </c>
      <c r="C309" s="1239" t="s">
        <v>172</v>
      </c>
      <c r="D309" s="1240"/>
      <c r="E309" s="3"/>
      <c r="F309" s="971"/>
      <c r="G309" s="957">
        <f t="shared" si="20"/>
        <v>0</v>
      </c>
      <c r="H309" s="8"/>
      <c r="I309" s="8"/>
      <c r="J309" s="8"/>
      <c r="K309" s="8"/>
      <c r="L309" s="8"/>
      <c r="M309" s="8"/>
      <c r="N309" s="8"/>
      <c r="O309" s="8"/>
      <c r="P309" s="8"/>
      <c r="Q309" s="8"/>
      <c r="R309" s="8"/>
      <c r="S309" s="8"/>
      <c r="T309" s="8"/>
      <c r="U309" s="8"/>
      <c r="V309" s="8"/>
      <c r="W309" s="8"/>
      <c r="X309" s="8"/>
    </row>
    <row r="310" spans="1:24" ht="13" hidden="1" x14ac:dyDescent="0.3">
      <c r="A310" s="18" t="s">
        <v>97</v>
      </c>
      <c r="B310" s="644">
        <v>306.2</v>
      </c>
      <c r="C310" s="1239" t="s">
        <v>285</v>
      </c>
      <c r="D310" s="1240"/>
      <c r="E310" s="3"/>
      <c r="F310" s="8"/>
      <c r="G310" s="8"/>
      <c r="H310" s="8"/>
      <c r="I310" s="8"/>
      <c r="J310" s="8"/>
      <c r="K310" s="8"/>
      <c r="L310" s="8"/>
      <c r="M310" s="8"/>
      <c r="N310" s="8"/>
      <c r="O310" s="8"/>
      <c r="P310" s="8"/>
      <c r="Q310" s="8"/>
      <c r="R310" s="8"/>
      <c r="S310" s="8"/>
      <c r="T310" s="8"/>
      <c r="U310" s="8"/>
      <c r="V310" s="8"/>
      <c r="W310" s="8"/>
      <c r="X310" s="8"/>
    </row>
    <row r="311" spans="1:24" ht="13" x14ac:dyDescent="0.3">
      <c r="A311" s="18" t="s">
        <v>97</v>
      </c>
      <c r="B311" s="644">
        <v>306.3</v>
      </c>
      <c r="C311" s="1239" t="s">
        <v>505</v>
      </c>
      <c r="D311" s="1240"/>
      <c r="E311" s="3"/>
      <c r="F311" s="968"/>
      <c r="G311" s="957">
        <f t="shared" ref="G311:G314" si="21">SUM(E311:F311)</f>
        <v>0</v>
      </c>
      <c r="H311" s="8"/>
      <c r="I311" s="8"/>
      <c r="J311" s="8"/>
      <c r="K311" s="8"/>
      <c r="L311" s="8"/>
      <c r="M311" s="8"/>
      <c r="N311" s="8"/>
      <c r="O311" s="8"/>
      <c r="P311" s="8"/>
      <c r="Q311" s="8"/>
      <c r="R311" s="8"/>
      <c r="S311" s="8"/>
      <c r="T311" s="8"/>
      <c r="U311" s="8"/>
      <c r="V311" s="8"/>
      <c r="W311" s="8"/>
      <c r="X311" s="8"/>
    </row>
    <row r="312" spans="1:24" ht="13" x14ac:dyDescent="0.3">
      <c r="A312" s="18" t="s">
        <v>97</v>
      </c>
      <c r="B312" s="418">
        <v>307</v>
      </c>
      <c r="C312" s="1405" t="s">
        <v>173</v>
      </c>
      <c r="D312" s="1244"/>
      <c r="E312" s="3"/>
      <c r="F312" s="968"/>
      <c r="G312" s="957">
        <f t="shared" si="21"/>
        <v>0</v>
      </c>
      <c r="H312" s="8"/>
      <c r="I312" s="8"/>
      <c r="J312" s="8"/>
      <c r="K312" s="8"/>
      <c r="L312" s="8"/>
      <c r="M312" s="8"/>
      <c r="N312" s="8"/>
      <c r="O312" s="8"/>
      <c r="P312" s="8"/>
      <c r="Q312" s="8"/>
      <c r="R312" s="8"/>
      <c r="S312" s="8"/>
      <c r="T312" s="8"/>
      <c r="U312" s="8"/>
      <c r="V312" s="8"/>
      <c r="W312" s="8"/>
      <c r="X312" s="8"/>
    </row>
    <row r="313" spans="1:24" ht="13" x14ac:dyDescent="0.3">
      <c r="A313" s="18" t="s">
        <v>97</v>
      </c>
      <c r="B313" s="418">
        <v>390</v>
      </c>
      <c r="C313" s="1258" t="s">
        <v>84</v>
      </c>
      <c r="D313" s="1259"/>
      <c r="E313" s="974">
        <f>SUM(E293:E312)</f>
        <v>0</v>
      </c>
      <c r="F313" s="969">
        <f>SUM(F293:F312)</f>
        <v>0</v>
      </c>
      <c r="G313" s="959">
        <f t="shared" si="21"/>
        <v>0</v>
      </c>
      <c r="H313" s="8"/>
      <c r="I313" s="8"/>
      <c r="J313" s="8"/>
      <c r="K313" s="8"/>
      <c r="L313" s="8"/>
      <c r="M313" s="8"/>
      <c r="N313" s="8"/>
      <c r="O313" s="8"/>
      <c r="P313" s="8"/>
      <c r="Q313" s="8"/>
      <c r="R313" s="8"/>
      <c r="S313" s="8"/>
      <c r="T313" s="8"/>
      <c r="U313" s="8"/>
      <c r="V313" s="8"/>
      <c r="W313" s="8"/>
      <c r="X313" s="8"/>
    </row>
    <row r="314" spans="1:24" ht="13" x14ac:dyDescent="0.3">
      <c r="A314" s="18" t="s">
        <v>97</v>
      </c>
      <c r="B314" s="418">
        <v>400</v>
      </c>
      <c r="C314" s="1402" t="s">
        <v>142</v>
      </c>
      <c r="D314" s="1403"/>
      <c r="E314" s="974">
        <f>+E292+E313</f>
        <v>0</v>
      </c>
      <c r="F314" s="969">
        <f>+F292+F313</f>
        <v>0</v>
      </c>
      <c r="G314" s="959">
        <f t="shared" si="21"/>
        <v>0</v>
      </c>
      <c r="H314" s="8"/>
      <c r="I314" s="8"/>
      <c r="J314" s="8"/>
      <c r="K314" s="8"/>
      <c r="L314" s="8"/>
      <c r="M314" s="8"/>
      <c r="N314" s="8"/>
      <c r="O314" s="8"/>
      <c r="P314" s="8"/>
      <c r="Q314" s="8"/>
      <c r="R314" s="8"/>
      <c r="S314" s="8"/>
      <c r="T314" s="8"/>
      <c r="U314" s="8"/>
      <c r="V314" s="8"/>
      <c r="W314" s="8"/>
      <c r="X314" s="8"/>
    </row>
    <row r="315" spans="1:24" ht="19.899999999999999" customHeight="1" x14ac:dyDescent="0.3">
      <c r="A315" s="77"/>
      <c r="B315" s="311"/>
      <c r="C315" s="167"/>
      <c r="D315" s="167"/>
      <c r="E315" s="155"/>
      <c r="F315" s="8"/>
      <c r="G315" s="8"/>
      <c r="H315" s="8"/>
      <c r="I315" s="8"/>
      <c r="J315" s="8"/>
      <c r="K315" s="8"/>
      <c r="L315" s="8"/>
      <c r="M315" s="8"/>
      <c r="N315" s="8"/>
      <c r="O315" s="8"/>
      <c r="P315" s="8"/>
      <c r="Q315" s="8"/>
      <c r="R315" s="8"/>
      <c r="S315" s="8"/>
      <c r="T315" s="8"/>
      <c r="U315" s="8"/>
      <c r="V315" s="8"/>
      <c r="W315" s="8"/>
      <c r="X315" s="8"/>
    </row>
    <row r="316" spans="1:24" ht="13" x14ac:dyDescent="0.3">
      <c r="A316" s="15" t="s">
        <v>105</v>
      </c>
      <c r="B316" s="633"/>
      <c r="C316" s="1296" t="s">
        <v>561</v>
      </c>
      <c r="D316" s="1297"/>
      <c r="E316" s="45"/>
      <c r="F316" s="914"/>
      <c r="G316" s="914"/>
      <c r="H316" s="8"/>
      <c r="I316" s="8"/>
      <c r="J316" s="8"/>
      <c r="K316" s="8"/>
      <c r="L316" s="8"/>
      <c r="M316" s="8"/>
      <c r="N316" s="8"/>
      <c r="O316" s="8"/>
      <c r="P316" s="8"/>
      <c r="Q316" s="8"/>
      <c r="R316" s="8"/>
      <c r="S316" s="8"/>
      <c r="T316" s="8"/>
      <c r="U316" s="8"/>
      <c r="V316" s="8"/>
      <c r="W316" s="8"/>
      <c r="X316" s="8"/>
    </row>
    <row r="317" spans="1:24" ht="13" x14ac:dyDescent="0.3">
      <c r="A317" s="18" t="s">
        <v>105</v>
      </c>
      <c r="B317" s="418">
        <v>190</v>
      </c>
      <c r="C317" s="1405" t="s">
        <v>77</v>
      </c>
      <c r="D317" s="1244"/>
      <c r="E317" s="5"/>
      <c r="F317" s="973"/>
      <c r="G317" s="957">
        <f t="shared" ref="G317:G319" si="22">SUM(E317:F317)</f>
        <v>0</v>
      </c>
      <c r="H317" s="8"/>
      <c r="I317" s="8"/>
      <c r="J317" s="8"/>
      <c r="K317" s="8"/>
      <c r="L317" s="8"/>
      <c r="M317" s="8"/>
      <c r="N317" s="8"/>
      <c r="O317" s="8"/>
      <c r="P317" s="8"/>
      <c r="Q317" s="8"/>
      <c r="R317" s="8"/>
      <c r="S317" s="8"/>
      <c r="T317" s="8"/>
      <c r="U317" s="8"/>
      <c r="V317" s="8"/>
      <c r="W317" s="8"/>
      <c r="X317" s="8"/>
    </row>
    <row r="318" spans="1:24" ht="13" x14ac:dyDescent="0.3">
      <c r="A318" s="18" t="s">
        <v>105</v>
      </c>
      <c r="B318" s="418">
        <v>290</v>
      </c>
      <c r="C318" s="1405" t="s">
        <v>78</v>
      </c>
      <c r="D318" s="1244"/>
      <c r="E318" s="3"/>
      <c r="F318" s="968"/>
      <c r="G318" s="957">
        <f t="shared" si="22"/>
        <v>0</v>
      </c>
      <c r="H318" s="8"/>
      <c r="I318" s="8"/>
      <c r="J318" s="8"/>
      <c r="K318" s="8"/>
      <c r="L318" s="8"/>
      <c r="M318" s="8"/>
      <c r="N318" s="8"/>
      <c r="O318" s="8"/>
      <c r="P318" s="8"/>
      <c r="Q318" s="8"/>
      <c r="R318" s="8"/>
      <c r="S318" s="8"/>
      <c r="T318" s="8"/>
      <c r="U318" s="8"/>
      <c r="V318" s="8"/>
      <c r="W318" s="8"/>
      <c r="X318" s="8"/>
    </row>
    <row r="319" spans="1:24" ht="13" x14ac:dyDescent="0.3">
      <c r="A319" s="18" t="s">
        <v>105</v>
      </c>
      <c r="B319" s="418">
        <v>295</v>
      </c>
      <c r="C319" s="1258" t="s">
        <v>562</v>
      </c>
      <c r="D319" s="1259"/>
      <c r="E319" s="974">
        <f>+E317-E318</f>
        <v>0</v>
      </c>
      <c r="F319" s="969">
        <f>+F317-F318</f>
        <v>0</v>
      </c>
      <c r="G319" s="959">
        <f t="shared" si="22"/>
        <v>0</v>
      </c>
      <c r="H319" s="8"/>
      <c r="I319" s="8"/>
      <c r="J319" s="8"/>
      <c r="K319" s="8"/>
      <c r="L319" s="8"/>
      <c r="M319" s="8"/>
      <c r="N319" s="8"/>
      <c r="O319" s="8"/>
      <c r="P319" s="8"/>
      <c r="Q319" s="8"/>
      <c r="R319" s="8"/>
      <c r="S319" s="8"/>
      <c r="T319" s="8"/>
      <c r="U319" s="8"/>
      <c r="V319" s="8"/>
      <c r="W319" s="8"/>
      <c r="X319" s="8"/>
    </row>
    <row r="320" spans="1:24" ht="13" x14ac:dyDescent="0.3">
      <c r="A320" s="18" t="s">
        <v>105</v>
      </c>
      <c r="B320" s="418">
        <v>300</v>
      </c>
      <c r="C320" s="1258" t="s">
        <v>87</v>
      </c>
      <c r="D320" s="1259"/>
      <c r="E320" s="49"/>
      <c r="F320" s="964"/>
      <c r="G320" s="964"/>
      <c r="H320" s="8"/>
      <c r="I320" s="8"/>
      <c r="J320" s="8"/>
      <c r="K320" s="8"/>
      <c r="L320" s="8"/>
      <c r="M320" s="8"/>
      <c r="N320" s="8"/>
      <c r="O320" s="8"/>
      <c r="P320" s="8"/>
      <c r="Q320" s="8"/>
      <c r="R320" s="8"/>
      <c r="S320" s="8"/>
      <c r="T320" s="8"/>
      <c r="U320" s="8"/>
      <c r="V320" s="8"/>
      <c r="W320" s="8"/>
      <c r="X320" s="8"/>
    </row>
    <row r="321" spans="1:24" ht="13" hidden="1" x14ac:dyDescent="0.3">
      <c r="A321" s="18" t="s">
        <v>105</v>
      </c>
      <c r="B321" s="418">
        <v>301</v>
      </c>
      <c r="C321" s="1405" t="s">
        <v>157</v>
      </c>
      <c r="D321" s="1244"/>
      <c r="E321" s="46">
        <f>-'FSR - Medicaid'!E38</f>
        <v>0</v>
      </c>
      <c r="F321" s="8"/>
      <c r="G321" s="8"/>
      <c r="H321" s="8"/>
      <c r="I321" s="8"/>
      <c r="J321" s="8"/>
      <c r="K321" s="8"/>
      <c r="L321" s="8"/>
      <c r="M321" s="8"/>
      <c r="N321" s="8"/>
      <c r="O321" s="8"/>
      <c r="P321" s="8"/>
      <c r="Q321" s="8"/>
      <c r="R321" s="8"/>
      <c r="S321" s="8"/>
      <c r="T321" s="8"/>
      <c r="U321" s="8"/>
      <c r="V321" s="8"/>
      <c r="W321" s="8"/>
      <c r="X321" s="8"/>
    </row>
    <row r="322" spans="1:24" ht="13" hidden="1" x14ac:dyDescent="0.3">
      <c r="A322" s="18" t="s">
        <v>105</v>
      </c>
      <c r="B322" s="418">
        <v>301.10000000000002</v>
      </c>
      <c r="C322" s="1239" t="s">
        <v>430</v>
      </c>
      <c r="D322" s="1240"/>
      <c r="E322" s="46">
        <f>-'FSR - Healthy Michigan'!E35</f>
        <v>0</v>
      </c>
      <c r="F322" s="8"/>
      <c r="G322" s="8"/>
      <c r="H322" s="8"/>
      <c r="I322" s="8"/>
      <c r="J322" s="8"/>
      <c r="K322" s="8"/>
      <c r="L322" s="8"/>
      <c r="M322" s="8"/>
      <c r="N322" s="8"/>
      <c r="O322" s="8"/>
      <c r="P322" s="8"/>
      <c r="Q322" s="8"/>
      <c r="R322" s="8"/>
      <c r="S322" s="8"/>
      <c r="T322" s="8"/>
      <c r="U322" s="8"/>
      <c r="V322" s="8"/>
      <c r="W322" s="8"/>
      <c r="X322" s="8"/>
    </row>
    <row r="323" spans="1:24" ht="13" hidden="1" x14ac:dyDescent="0.3">
      <c r="A323" s="18" t="s">
        <v>105</v>
      </c>
      <c r="B323" s="418">
        <v>301.2</v>
      </c>
      <c r="C323" s="1239" t="s">
        <v>285</v>
      </c>
      <c r="D323" s="1240"/>
      <c r="E323" s="46"/>
      <c r="F323" s="8"/>
      <c r="G323" s="8"/>
      <c r="H323" s="8"/>
      <c r="I323" s="8"/>
      <c r="J323" s="8"/>
      <c r="K323" s="8"/>
      <c r="L323" s="8"/>
      <c r="M323" s="8"/>
      <c r="N323" s="8"/>
      <c r="O323" s="8"/>
      <c r="P323" s="8"/>
      <c r="Q323" s="8"/>
      <c r="R323" s="8"/>
      <c r="S323" s="8"/>
      <c r="T323" s="8"/>
      <c r="U323" s="8"/>
      <c r="V323" s="8"/>
      <c r="W323" s="8"/>
      <c r="X323" s="8"/>
    </row>
    <row r="324" spans="1:24" ht="13" hidden="1" x14ac:dyDescent="0.3">
      <c r="A324" s="18" t="s">
        <v>105</v>
      </c>
      <c r="B324" s="418">
        <v>301.3</v>
      </c>
      <c r="C324" s="1239" t="s">
        <v>498</v>
      </c>
      <c r="D324" s="1240"/>
      <c r="E324" s="46">
        <f>-'FSR - MI Health Link'!E27</f>
        <v>0</v>
      </c>
      <c r="F324" s="8"/>
      <c r="G324" s="8"/>
      <c r="H324" s="8"/>
      <c r="I324" s="8"/>
      <c r="J324" s="8"/>
      <c r="K324" s="8"/>
      <c r="L324" s="8"/>
      <c r="M324" s="8"/>
      <c r="N324" s="8"/>
      <c r="O324" s="8"/>
      <c r="P324" s="8"/>
      <c r="Q324" s="8"/>
      <c r="R324" s="8"/>
      <c r="S324" s="8"/>
      <c r="T324" s="8"/>
      <c r="U324" s="8"/>
      <c r="V324" s="8"/>
      <c r="W324" s="8"/>
      <c r="X324" s="8"/>
    </row>
    <row r="325" spans="1:24" ht="13" x14ac:dyDescent="0.3">
      <c r="A325" s="18" t="s">
        <v>105</v>
      </c>
      <c r="B325" s="418">
        <v>302</v>
      </c>
      <c r="C325" s="1405" t="s">
        <v>184</v>
      </c>
      <c r="D325" s="1244"/>
      <c r="E325" s="624">
        <f>-E100</f>
        <v>0</v>
      </c>
      <c r="F325" s="970">
        <f>-F100</f>
        <v>0</v>
      </c>
      <c r="G325" s="957">
        <f t="shared" ref="G325:G326" si="23">SUM(E325:F325)</f>
        <v>0</v>
      </c>
      <c r="H325" s="8"/>
      <c r="I325" s="8"/>
      <c r="J325" s="8"/>
      <c r="K325" s="8"/>
      <c r="L325" s="8"/>
      <c r="M325" s="8"/>
      <c r="N325" s="8"/>
      <c r="O325" s="8"/>
      <c r="P325" s="8"/>
      <c r="Q325" s="8"/>
      <c r="R325" s="8"/>
      <c r="S325" s="8"/>
      <c r="T325" s="8"/>
      <c r="U325" s="8"/>
      <c r="V325" s="8"/>
      <c r="W325" s="8"/>
      <c r="X325" s="8"/>
    </row>
    <row r="326" spans="1:24" ht="13" x14ac:dyDescent="0.3">
      <c r="A326" s="18" t="s">
        <v>105</v>
      </c>
      <c r="B326" s="418">
        <v>303</v>
      </c>
      <c r="C326" s="1405" t="s">
        <v>174</v>
      </c>
      <c r="D326" s="1244"/>
      <c r="E326" s="624">
        <f>-E223</f>
        <v>0</v>
      </c>
      <c r="F326" s="970">
        <f>-F223</f>
        <v>0</v>
      </c>
      <c r="G326" s="957">
        <f t="shared" si="23"/>
        <v>0</v>
      </c>
      <c r="H326" s="8"/>
      <c r="I326" s="8"/>
      <c r="J326" s="8"/>
      <c r="K326" s="8"/>
      <c r="L326" s="8"/>
      <c r="M326" s="8"/>
      <c r="N326" s="8"/>
      <c r="O326" s="8"/>
      <c r="P326" s="8"/>
      <c r="Q326" s="8"/>
      <c r="R326" s="8"/>
      <c r="S326" s="8"/>
      <c r="T326" s="8"/>
      <c r="U326" s="8"/>
      <c r="V326" s="8"/>
      <c r="W326" s="8"/>
      <c r="X326" s="8"/>
    </row>
    <row r="327" spans="1:24" ht="13" hidden="1" x14ac:dyDescent="0.3">
      <c r="A327" s="18" t="s">
        <v>105</v>
      </c>
      <c r="B327" s="644">
        <v>303.2</v>
      </c>
      <c r="C327" s="1239" t="s">
        <v>285</v>
      </c>
      <c r="D327" s="1240"/>
      <c r="E327" s="624"/>
      <c r="G327" s="8"/>
      <c r="H327" s="8"/>
      <c r="I327" s="8"/>
      <c r="J327" s="8"/>
      <c r="K327" s="8"/>
      <c r="L327" s="8"/>
      <c r="M327" s="8"/>
      <c r="N327" s="8"/>
      <c r="O327" s="8"/>
      <c r="P327" s="8"/>
      <c r="Q327" s="8"/>
      <c r="R327" s="8"/>
      <c r="S327" s="8"/>
      <c r="T327" s="8"/>
      <c r="U327" s="8"/>
      <c r="V327" s="8"/>
      <c r="W327" s="8"/>
      <c r="X327" s="8"/>
    </row>
    <row r="328" spans="1:24" ht="13" x14ac:dyDescent="0.3">
      <c r="A328" s="18" t="s">
        <v>105</v>
      </c>
      <c r="B328" s="644">
        <v>303.3</v>
      </c>
      <c r="C328" s="1239" t="s">
        <v>510</v>
      </c>
      <c r="D328" s="1240"/>
      <c r="E328" s="624">
        <f>-E282</f>
        <v>0</v>
      </c>
      <c r="F328" s="970">
        <f>-F282</f>
        <v>0</v>
      </c>
      <c r="G328" s="957">
        <f t="shared" ref="G328:G332" si="24">SUM(E328:F328)</f>
        <v>0</v>
      </c>
      <c r="H328" s="8"/>
      <c r="I328" s="8"/>
      <c r="J328" s="8"/>
      <c r="K328" s="8"/>
      <c r="L328" s="8"/>
      <c r="M328" s="8"/>
      <c r="N328" s="8"/>
      <c r="O328" s="8"/>
      <c r="P328" s="8"/>
      <c r="Q328" s="8"/>
      <c r="R328" s="8"/>
      <c r="S328" s="8"/>
      <c r="T328" s="8"/>
      <c r="U328" s="8"/>
      <c r="V328" s="8"/>
      <c r="W328" s="8"/>
      <c r="X328" s="8"/>
    </row>
    <row r="329" spans="1:24" ht="13" x14ac:dyDescent="0.3">
      <c r="A329" s="18" t="s">
        <v>105</v>
      </c>
      <c r="B329" s="418">
        <v>304</v>
      </c>
      <c r="C329" s="1405" t="s">
        <v>185</v>
      </c>
      <c r="D329" s="1244"/>
      <c r="E329" s="624">
        <f>-E404</f>
        <v>0</v>
      </c>
      <c r="F329" s="970">
        <f>-F406</f>
        <v>0</v>
      </c>
      <c r="G329" s="957">
        <f t="shared" si="24"/>
        <v>0</v>
      </c>
      <c r="H329" s="8"/>
      <c r="I329" s="8"/>
      <c r="J329" s="8"/>
      <c r="K329" s="8"/>
      <c r="L329" s="8"/>
      <c r="M329" s="8"/>
      <c r="N329" s="8"/>
      <c r="O329" s="8"/>
      <c r="P329" s="8"/>
      <c r="Q329" s="8"/>
      <c r="R329" s="8"/>
      <c r="S329" s="8"/>
      <c r="T329" s="8"/>
      <c r="U329" s="8"/>
      <c r="V329" s="8"/>
      <c r="W329" s="8"/>
      <c r="X329" s="8"/>
    </row>
    <row r="330" spans="1:24" ht="13" x14ac:dyDescent="0.3">
      <c r="A330" s="18" t="s">
        <v>105</v>
      </c>
      <c r="B330" s="418">
        <v>305</v>
      </c>
      <c r="C330" s="1405" t="s">
        <v>175</v>
      </c>
      <c r="D330" s="1244"/>
      <c r="E330" s="3"/>
      <c r="F330" s="968"/>
      <c r="G330" s="957">
        <f t="shared" si="24"/>
        <v>0</v>
      </c>
      <c r="H330" s="8"/>
      <c r="I330" s="8"/>
      <c r="J330" s="8"/>
      <c r="K330" s="8"/>
      <c r="L330" s="8"/>
      <c r="M330" s="8"/>
      <c r="N330" s="8"/>
      <c r="O330" s="8"/>
      <c r="P330" s="8"/>
      <c r="Q330" s="8"/>
      <c r="R330" s="8"/>
      <c r="S330" s="8"/>
      <c r="T330" s="8"/>
      <c r="U330" s="8"/>
      <c r="V330" s="8"/>
      <c r="W330" s="8"/>
      <c r="X330" s="8"/>
    </row>
    <row r="331" spans="1:24" ht="13" x14ac:dyDescent="0.3">
      <c r="A331" s="18" t="s">
        <v>105</v>
      </c>
      <c r="B331" s="418">
        <v>390</v>
      </c>
      <c r="C331" s="1258" t="s">
        <v>84</v>
      </c>
      <c r="D331" s="1259"/>
      <c r="E331" s="974">
        <f>SUM(E320:E330)</f>
        <v>0</v>
      </c>
      <c r="F331" s="969">
        <f>SUM(F320:F330)</f>
        <v>0</v>
      </c>
      <c r="G331" s="959">
        <f t="shared" si="24"/>
        <v>0</v>
      </c>
      <c r="H331" s="8"/>
      <c r="I331" s="8"/>
      <c r="J331" s="8"/>
      <c r="K331" s="8"/>
      <c r="L331" s="8"/>
      <c r="M331" s="8"/>
      <c r="N331" s="8"/>
      <c r="O331" s="8"/>
      <c r="P331" s="8"/>
      <c r="Q331" s="8"/>
      <c r="R331" s="8"/>
      <c r="S331" s="8"/>
      <c r="T331" s="8"/>
      <c r="U331" s="8"/>
      <c r="V331" s="8"/>
      <c r="W331" s="8"/>
      <c r="X331" s="8"/>
    </row>
    <row r="332" spans="1:24" ht="13" x14ac:dyDescent="0.3">
      <c r="A332" s="18" t="s">
        <v>105</v>
      </c>
      <c r="B332" s="418">
        <v>400</v>
      </c>
      <c r="C332" s="1402" t="s">
        <v>563</v>
      </c>
      <c r="D332" s="1403"/>
      <c r="E332" s="974">
        <f>+E319+E331</f>
        <v>0</v>
      </c>
      <c r="F332" s="969">
        <f>+F319+F331</f>
        <v>0</v>
      </c>
      <c r="G332" s="959">
        <f t="shared" si="24"/>
        <v>0</v>
      </c>
      <c r="H332" s="8"/>
      <c r="I332" s="8"/>
      <c r="J332" s="8"/>
      <c r="K332" s="8"/>
      <c r="L332" s="8"/>
      <c r="M332" s="8"/>
      <c r="N332" s="8"/>
      <c r="O332" s="8"/>
      <c r="P332" s="8"/>
      <c r="Q332" s="8"/>
      <c r="R332" s="8"/>
      <c r="S332" s="8"/>
      <c r="T332" s="8"/>
      <c r="U332" s="8"/>
      <c r="V332" s="8"/>
      <c r="W332" s="8"/>
      <c r="X332" s="8"/>
    </row>
    <row r="333" spans="1:24" ht="19.899999999999999" customHeight="1" x14ac:dyDescent="0.3">
      <c r="A333" s="77"/>
      <c r="B333" s="631"/>
      <c r="C333" s="167"/>
      <c r="D333" s="167"/>
      <c r="E333" s="155"/>
      <c r="G333" s="8"/>
      <c r="H333" s="8"/>
      <c r="I333" s="8"/>
      <c r="J333" s="8"/>
      <c r="K333" s="8"/>
      <c r="L333" s="8"/>
      <c r="M333" s="8"/>
      <c r="N333" s="8"/>
      <c r="O333" s="8"/>
      <c r="P333" s="8"/>
      <c r="Q333" s="8"/>
      <c r="R333" s="8"/>
      <c r="S333" s="8"/>
      <c r="T333" s="8"/>
      <c r="U333" s="8"/>
      <c r="V333" s="8"/>
      <c r="W333" s="8"/>
      <c r="X333" s="8"/>
    </row>
    <row r="334" spans="1:24" ht="13" x14ac:dyDescent="0.3">
      <c r="A334" s="621" t="s">
        <v>106</v>
      </c>
      <c r="B334" s="633"/>
      <c r="C334" s="1401" t="s">
        <v>482</v>
      </c>
      <c r="D334" s="1401"/>
      <c r="E334" s="807"/>
      <c r="F334" s="914"/>
      <c r="G334" s="914"/>
      <c r="H334" s="8"/>
      <c r="I334" s="8"/>
      <c r="J334" s="8"/>
      <c r="K334" s="8"/>
      <c r="L334" s="8"/>
      <c r="M334" s="8"/>
      <c r="N334" s="8"/>
      <c r="O334" s="8"/>
      <c r="P334" s="8"/>
      <c r="Q334" s="8"/>
      <c r="R334" s="8"/>
      <c r="S334" s="8"/>
      <c r="T334" s="8"/>
      <c r="U334" s="8"/>
      <c r="V334" s="8"/>
      <c r="W334" s="8"/>
      <c r="X334" s="8"/>
    </row>
    <row r="335" spans="1:24" ht="13" hidden="1" x14ac:dyDescent="0.3">
      <c r="A335" s="41" t="s">
        <v>106</v>
      </c>
      <c r="B335" s="415">
        <v>100</v>
      </c>
      <c r="C335" s="1254" t="s">
        <v>71</v>
      </c>
      <c r="D335" s="1254"/>
      <c r="E335" s="687"/>
      <c r="G335" s="8"/>
      <c r="H335" s="8"/>
      <c r="I335" s="8"/>
      <c r="J335" s="8"/>
      <c r="K335" s="8"/>
      <c r="L335" s="8"/>
      <c r="M335" s="8"/>
      <c r="N335" s="8"/>
      <c r="O335" s="8"/>
      <c r="P335" s="8"/>
      <c r="Q335" s="8"/>
      <c r="R335" s="8"/>
      <c r="S335" s="8"/>
      <c r="T335" s="8"/>
      <c r="U335" s="8"/>
      <c r="V335" s="8"/>
      <c r="W335" s="8"/>
      <c r="X335" s="8"/>
    </row>
    <row r="336" spans="1:24" ht="13" hidden="1" x14ac:dyDescent="0.3">
      <c r="A336" s="41" t="s">
        <v>106</v>
      </c>
      <c r="B336" s="415">
        <v>101</v>
      </c>
      <c r="C336" s="1250"/>
      <c r="D336" s="1250"/>
      <c r="E336" s="414"/>
      <c r="G336" s="8"/>
      <c r="H336" s="8"/>
      <c r="I336" s="8"/>
      <c r="J336" s="8"/>
      <c r="K336" s="8"/>
      <c r="L336" s="8"/>
      <c r="M336" s="8"/>
      <c r="N336" s="8"/>
      <c r="O336" s="8"/>
      <c r="P336" s="8"/>
      <c r="Q336" s="8"/>
      <c r="R336" s="8"/>
      <c r="S336" s="8"/>
      <c r="T336" s="8"/>
      <c r="U336" s="8"/>
      <c r="V336" s="8"/>
      <c r="W336" s="8"/>
      <c r="X336" s="8"/>
    </row>
    <row r="337" spans="1:24" ht="13" hidden="1" x14ac:dyDescent="0.3">
      <c r="A337" s="41" t="s">
        <v>106</v>
      </c>
      <c r="B337" s="415">
        <v>102</v>
      </c>
      <c r="C337" s="1250"/>
      <c r="D337" s="1250"/>
      <c r="E337" s="414"/>
      <c r="G337" s="8"/>
      <c r="H337" s="8"/>
      <c r="I337" s="8"/>
      <c r="J337" s="8"/>
      <c r="K337" s="8"/>
      <c r="L337" s="8"/>
      <c r="M337" s="8"/>
      <c r="N337" s="8"/>
      <c r="O337" s="8"/>
      <c r="P337" s="8"/>
      <c r="Q337" s="8"/>
      <c r="R337" s="8"/>
      <c r="S337" s="8"/>
      <c r="T337" s="8"/>
      <c r="U337" s="8"/>
      <c r="V337" s="8"/>
      <c r="W337" s="8"/>
      <c r="X337" s="8"/>
    </row>
    <row r="338" spans="1:24" ht="13" hidden="1" x14ac:dyDescent="0.3">
      <c r="A338" s="41" t="s">
        <v>106</v>
      </c>
      <c r="B338" s="415">
        <v>190</v>
      </c>
      <c r="C338" s="1254" t="s">
        <v>72</v>
      </c>
      <c r="D338" s="1254"/>
      <c r="E338" s="687">
        <f>SUM(E335:E337)</f>
        <v>0</v>
      </c>
      <c r="G338" s="8"/>
      <c r="H338" s="8"/>
      <c r="I338" s="8"/>
      <c r="J338" s="8"/>
      <c r="K338" s="8"/>
      <c r="L338" s="8"/>
      <c r="M338" s="8"/>
      <c r="N338" s="8"/>
      <c r="O338" s="8"/>
      <c r="P338" s="8"/>
      <c r="Q338" s="8"/>
      <c r="R338" s="8"/>
      <c r="S338" s="8"/>
      <c r="T338" s="8"/>
      <c r="U338" s="8"/>
      <c r="V338" s="8"/>
      <c r="W338" s="8"/>
      <c r="X338" s="8"/>
    </row>
    <row r="339" spans="1:24" ht="13" hidden="1" x14ac:dyDescent="0.3">
      <c r="A339" s="41" t="s">
        <v>106</v>
      </c>
      <c r="B339" s="415">
        <v>200</v>
      </c>
      <c r="C339" s="1254" t="s">
        <v>99</v>
      </c>
      <c r="D339" s="1254"/>
      <c r="E339" s="687"/>
      <c r="G339" s="8"/>
      <c r="H339" s="8"/>
      <c r="I339" s="8"/>
      <c r="J339" s="8"/>
      <c r="K339" s="8"/>
      <c r="L339" s="8"/>
      <c r="M339" s="8"/>
      <c r="N339" s="8"/>
      <c r="O339" s="8"/>
      <c r="P339" s="8"/>
      <c r="Q339" s="8"/>
      <c r="R339" s="8"/>
      <c r="S339" s="8"/>
      <c r="T339" s="8"/>
      <c r="U339" s="8"/>
      <c r="V339" s="8"/>
      <c r="W339" s="8"/>
      <c r="X339" s="8"/>
    </row>
    <row r="340" spans="1:24" ht="13" hidden="1" x14ac:dyDescent="0.3">
      <c r="A340" s="41" t="s">
        <v>106</v>
      </c>
      <c r="B340" s="415">
        <v>201</v>
      </c>
      <c r="C340" s="1250"/>
      <c r="D340" s="1250"/>
      <c r="E340" s="414"/>
      <c r="G340" s="8"/>
      <c r="H340" s="8"/>
      <c r="I340" s="8"/>
      <c r="J340" s="8"/>
      <c r="K340" s="8"/>
      <c r="L340" s="8"/>
      <c r="M340" s="8"/>
      <c r="N340" s="8"/>
      <c r="O340" s="8"/>
      <c r="P340" s="8"/>
      <c r="Q340" s="8"/>
      <c r="R340" s="8"/>
      <c r="S340" s="8"/>
      <c r="T340" s="8"/>
      <c r="U340" s="8"/>
      <c r="V340" s="8"/>
      <c r="W340" s="8"/>
      <c r="X340" s="8"/>
    </row>
    <row r="341" spans="1:24" ht="13" hidden="1" x14ac:dyDescent="0.3">
      <c r="A341" s="41" t="s">
        <v>106</v>
      </c>
      <c r="B341" s="415">
        <v>202</v>
      </c>
      <c r="C341" s="1250"/>
      <c r="D341" s="1250"/>
      <c r="E341" s="414"/>
      <c r="G341" s="8"/>
      <c r="H341" s="8"/>
      <c r="I341" s="8"/>
      <c r="J341" s="8"/>
      <c r="K341" s="8"/>
      <c r="L341" s="8"/>
      <c r="M341" s="8"/>
      <c r="N341" s="8"/>
      <c r="O341" s="8"/>
      <c r="P341" s="8"/>
      <c r="Q341" s="8"/>
      <c r="R341" s="8"/>
      <c r="S341" s="8"/>
      <c r="T341" s="8"/>
      <c r="U341" s="8"/>
      <c r="V341" s="8"/>
      <c r="W341" s="8"/>
      <c r="X341" s="8"/>
    </row>
    <row r="342" spans="1:24" ht="13" hidden="1" x14ac:dyDescent="0.3">
      <c r="A342" s="41" t="s">
        <v>106</v>
      </c>
      <c r="B342" s="415">
        <v>290</v>
      </c>
      <c r="C342" s="1254" t="s">
        <v>102</v>
      </c>
      <c r="D342" s="1254"/>
      <c r="E342" s="687">
        <f>SUM(E339:E341)</f>
        <v>0</v>
      </c>
      <c r="G342" s="8"/>
      <c r="H342" s="8"/>
      <c r="I342" s="8"/>
      <c r="J342" s="8"/>
      <c r="K342" s="8"/>
      <c r="L342" s="8"/>
      <c r="M342" s="8"/>
      <c r="N342" s="8"/>
      <c r="O342" s="8"/>
      <c r="P342" s="8"/>
      <c r="Q342" s="8"/>
      <c r="R342" s="8"/>
      <c r="S342" s="8"/>
      <c r="T342" s="8"/>
      <c r="U342" s="8"/>
      <c r="V342" s="8"/>
      <c r="W342" s="8"/>
      <c r="X342" s="8"/>
    </row>
    <row r="343" spans="1:24" ht="13" hidden="1" x14ac:dyDescent="0.3">
      <c r="A343" s="41" t="s">
        <v>106</v>
      </c>
      <c r="B343" s="415">
        <v>295</v>
      </c>
      <c r="C343" s="1254" t="s">
        <v>333</v>
      </c>
      <c r="D343" s="1254"/>
      <c r="E343" s="687">
        <f>+E338-E342</f>
        <v>0</v>
      </c>
      <c r="G343" s="8"/>
      <c r="H343" s="8"/>
      <c r="I343" s="8"/>
      <c r="J343" s="8"/>
      <c r="K343" s="8"/>
      <c r="L343" s="8"/>
      <c r="M343" s="8"/>
      <c r="N343" s="8"/>
      <c r="O343" s="8"/>
      <c r="P343" s="8"/>
      <c r="Q343" s="8"/>
      <c r="R343" s="8"/>
      <c r="S343" s="8"/>
      <c r="T343" s="8"/>
      <c r="U343" s="8"/>
      <c r="V343" s="8"/>
      <c r="W343" s="8"/>
      <c r="X343" s="8"/>
    </row>
    <row r="344" spans="1:24" ht="13" hidden="1" x14ac:dyDescent="0.3">
      <c r="A344" s="41" t="s">
        <v>106</v>
      </c>
      <c r="B344" s="415">
        <v>300</v>
      </c>
      <c r="C344" s="1254" t="s">
        <v>87</v>
      </c>
      <c r="D344" s="1254"/>
      <c r="E344" s="687"/>
      <c r="G344" s="8"/>
      <c r="H344" s="8"/>
      <c r="I344" s="8"/>
      <c r="J344" s="8"/>
      <c r="K344" s="8"/>
      <c r="L344" s="8"/>
      <c r="M344" s="8"/>
      <c r="N344" s="8"/>
      <c r="O344" s="8"/>
      <c r="P344" s="8"/>
      <c r="Q344" s="8"/>
      <c r="R344" s="8"/>
      <c r="S344" s="8"/>
      <c r="T344" s="8"/>
      <c r="U344" s="8"/>
      <c r="V344" s="8"/>
      <c r="W344" s="8"/>
      <c r="X344" s="8"/>
    </row>
    <row r="345" spans="1:24" ht="12.75" hidden="1" customHeight="1" x14ac:dyDescent="0.3">
      <c r="A345" s="41" t="s">
        <v>106</v>
      </c>
      <c r="B345" s="806">
        <v>300.3</v>
      </c>
      <c r="C345" s="1250"/>
      <c r="D345" s="1250"/>
      <c r="E345" s="687"/>
      <c r="G345" s="8"/>
      <c r="H345" s="8"/>
      <c r="I345" s="8"/>
      <c r="J345" s="8"/>
      <c r="K345" s="8"/>
      <c r="L345" s="8"/>
      <c r="M345" s="8"/>
      <c r="N345" s="8"/>
      <c r="O345" s="8"/>
      <c r="P345" s="8"/>
      <c r="Q345" s="8"/>
      <c r="R345" s="8"/>
      <c r="S345" s="8"/>
      <c r="T345" s="8"/>
      <c r="U345" s="8"/>
      <c r="V345" s="8"/>
      <c r="W345" s="8"/>
      <c r="X345" s="8"/>
    </row>
    <row r="346" spans="1:24" ht="13" hidden="1" x14ac:dyDescent="0.3">
      <c r="A346" s="41" t="s">
        <v>106</v>
      </c>
      <c r="B346" s="806">
        <v>300.5</v>
      </c>
      <c r="C346" s="1250"/>
      <c r="D346" s="1250"/>
      <c r="E346" s="687"/>
      <c r="G346" s="8"/>
      <c r="H346" s="8"/>
      <c r="I346" s="8"/>
      <c r="J346" s="8"/>
      <c r="K346" s="8"/>
      <c r="L346" s="8"/>
      <c r="M346" s="8"/>
      <c r="N346" s="8"/>
      <c r="O346" s="8"/>
      <c r="P346" s="8"/>
      <c r="Q346" s="8"/>
      <c r="R346" s="8"/>
      <c r="S346" s="8"/>
      <c r="T346" s="8"/>
      <c r="U346" s="8"/>
      <c r="V346" s="8"/>
      <c r="W346" s="8"/>
      <c r="X346" s="8"/>
    </row>
    <row r="347" spans="1:24" ht="13" hidden="1" x14ac:dyDescent="0.3">
      <c r="A347" s="41" t="s">
        <v>106</v>
      </c>
      <c r="B347" s="415">
        <v>301</v>
      </c>
      <c r="C347" s="1250"/>
      <c r="D347" s="1250"/>
      <c r="E347" s="414"/>
      <c r="G347" s="8"/>
      <c r="H347" s="8"/>
      <c r="I347" s="8"/>
      <c r="J347" s="8"/>
      <c r="K347" s="8"/>
      <c r="L347" s="8"/>
      <c r="M347" s="8"/>
      <c r="N347" s="8"/>
      <c r="O347" s="8"/>
      <c r="P347" s="8"/>
      <c r="Q347" s="8"/>
      <c r="R347" s="8"/>
      <c r="S347" s="8"/>
      <c r="T347" s="8"/>
      <c r="U347" s="8"/>
      <c r="V347" s="8"/>
      <c r="W347" s="8"/>
      <c r="X347" s="8"/>
    </row>
    <row r="348" spans="1:24" ht="13" hidden="1" x14ac:dyDescent="0.3">
      <c r="A348" s="41" t="s">
        <v>106</v>
      </c>
      <c r="B348" s="415">
        <v>302</v>
      </c>
      <c r="C348" s="1250"/>
      <c r="D348" s="1250"/>
      <c r="E348" s="414"/>
      <c r="F348" s="436"/>
      <c r="G348" s="8"/>
      <c r="H348" s="8"/>
      <c r="I348" s="8"/>
      <c r="J348" s="8"/>
      <c r="K348" s="8"/>
      <c r="L348" s="8"/>
      <c r="M348" s="8"/>
      <c r="N348" s="8"/>
      <c r="O348" s="8"/>
      <c r="P348" s="8"/>
      <c r="Q348" s="8"/>
      <c r="R348" s="8"/>
      <c r="S348" s="8"/>
      <c r="T348" s="8"/>
      <c r="U348" s="8"/>
      <c r="V348" s="8"/>
      <c r="W348" s="8"/>
      <c r="X348" s="8"/>
    </row>
    <row r="349" spans="1:24" ht="13" hidden="1" x14ac:dyDescent="0.3">
      <c r="A349" s="41" t="s">
        <v>106</v>
      </c>
      <c r="B349" s="415">
        <v>390</v>
      </c>
      <c r="C349" s="1254" t="s">
        <v>84</v>
      </c>
      <c r="D349" s="1254"/>
      <c r="E349" s="687">
        <f>SUM(E344:E348)</f>
        <v>0</v>
      </c>
      <c r="F349" s="436"/>
      <c r="G349" s="8"/>
      <c r="H349" s="8"/>
      <c r="I349" s="8"/>
      <c r="J349" s="8"/>
      <c r="K349" s="8"/>
      <c r="L349" s="8"/>
      <c r="M349" s="8"/>
      <c r="N349" s="8"/>
      <c r="O349" s="8"/>
      <c r="P349" s="8"/>
      <c r="Q349" s="8"/>
      <c r="R349" s="8"/>
      <c r="S349" s="8"/>
      <c r="T349" s="8"/>
      <c r="U349" s="8"/>
      <c r="V349" s="8"/>
      <c r="W349" s="8"/>
      <c r="X349" s="8"/>
    </row>
    <row r="350" spans="1:24" ht="13" hidden="1" x14ac:dyDescent="0.3">
      <c r="A350" s="41" t="s">
        <v>106</v>
      </c>
      <c r="B350" s="415">
        <v>400</v>
      </c>
      <c r="C350" s="1429" t="s">
        <v>733</v>
      </c>
      <c r="D350" s="1429"/>
      <c r="E350" s="687">
        <f>+E343+E349</f>
        <v>0</v>
      </c>
      <c r="F350" s="436"/>
      <c r="G350" s="8"/>
      <c r="H350" s="8"/>
      <c r="I350" s="8"/>
      <c r="J350" s="8"/>
      <c r="K350" s="8"/>
      <c r="L350" s="8"/>
      <c r="M350" s="8"/>
      <c r="N350" s="8"/>
      <c r="O350" s="8"/>
      <c r="P350" s="8"/>
      <c r="Q350" s="8"/>
      <c r="R350" s="8"/>
      <c r="S350" s="8"/>
      <c r="T350" s="8"/>
      <c r="U350" s="8"/>
      <c r="V350" s="8"/>
      <c r="W350" s="8"/>
      <c r="X350" s="8"/>
    </row>
    <row r="351" spans="1:24" ht="19.899999999999999" customHeight="1" x14ac:dyDescent="0.3">
      <c r="A351" s="77"/>
      <c r="B351" s="631"/>
      <c r="C351" s="75"/>
      <c r="D351" s="75"/>
      <c r="E351" s="155"/>
      <c r="G351" s="8"/>
      <c r="H351" s="8"/>
      <c r="I351" s="8"/>
      <c r="J351" s="8"/>
      <c r="K351" s="8"/>
      <c r="L351" s="8"/>
      <c r="M351" s="8"/>
      <c r="N351" s="8"/>
      <c r="O351" s="8"/>
      <c r="P351" s="8"/>
      <c r="Q351" s="8"/>
      <c r="R351" s="8"/>
      <c r="S351" s="8"/>
      <c r="T351" s="8"/>
      <c r="U351" s="8"/>
      <c r="V351" s="8"/>
      <c r="W351" s="8"/>
      <c r="X351" s="8"/>
    </row>
    <row r="352" spans="1:24" ht="13" x14ac:dyDescent="0.3">
      <c r="A352" s="15" t="s">
        <v>113</v>
      </c>
      <c r="B352" s="634"/>
      <c r="C352" s="1296" t="s">
        <v>98</v>
      </c>
      <c r="D352" s="1297"/>
      <c r="E352" s="45"/>
      <c r="F352" s="914"/>
      <c r="G352" s="914"/>
      <c r="H352" s="8"/>
      <c r="I352" s="8"/>
      <c r="J352" s="8"/>
      <c r="K352" s="8"/>
      <c r="L352" s="8"/>
      <c r="M352" s="8"/>
      <c r="N352" s="8"/>
      <c r="O352" s="8"/>
      <c r="P352" s="8"/>
      <c r="Q352" s="8"/>
      <c r="R352" s="8"/>
      <c r="S352" s="8"/>
      <c r="T352" s="8"/>
      <c r="U352" s="8"/>
      <c r="V352" s="8"/>
      <c r="W352" s="8"/>
      <c r="X352" s="8"/>
    </row>
    <row r="353" spans="1:24" ht="13" x14ac:dyDescent="0.3">
      <c r="A353" s="18" t="s">
        <v>113</v>
      </c>
      <c r="B353" s="313">
        <v>100</v>
      </c>
      <c r="C353" s="1258" t="s">
        <v>71</v>
      </c>
      <c r="D353" s="1259"/>
      <c r="E353" s="50"/>
      <c r="F353" s="979"/>
      <c r="G353" s="506"/>
      <c r="H353" s="8"/>
      <c r="I353" s="8"/>
      <c r="J353" s="8"/>
      <c r="K353" s="8"/>
      <c r="L353" s="8"/>
      <c r="M353" s="8"/>
      <c r="N353" s="8"/>
      <c r="O353" s="8"/>
      <c r="P353" s="8"/>
      <c r="Q353" s="8"/>
      <c r="R353" s="8"/>
      <c r="S353" s="8"/>
      <c r="T353" s="8"/>
      <c r="U353" s="8"/>
      <c r="V353" s="8"/>
      <c r="W353" s="8"/>
      <c r="X353" s="8"/>
    </row>
    <row r="354" spans="1:24" ht="13" x14ac:dyDescent="0.3">
      <c r="A354" s="18" t="s">
        <v>113</v>
      </c>
      <c r="B354" s="313">
        <v>101</v>
      </c>
      <c r="C354" s="1405" t="s">
        <v>11</v>
      </c>
      <c r="D354" s="1244"/>
      <c r="E354" s="3"/>
      <c r="F354" s="968"/>
      <c r="G354" s="957">
        <f t="shared" ref="G354:G360" si="25">SUM(E354:F354)</f>
        <v>0</v>
      </c>
      <c r="H354" s="8"/>
      <c r="I354" s="8"/>
      <c r="J354" s="8"/>
      <c r="K354" s="8"/>
      <c r="L354" s="8"/>
      <c r="M354" s="8"/>
      <c r="N354" s="8"/>
      <c r="O354" s="8"/>
      <c r="P354" s="8"/>
      <c r="Q354" s="8"/>
      <c r="R354" s="8"/>
      <c r="S354" s="8"/>
      <c r="T354" s="8"/>
      <c r="U354" s="8"/>
      <c r="V354" s="8"/>
      <c r="W354" s="8"/>
      <c r="X354" s="8"/>
    </row>
    <row r="355" spans="1:24" ht="13" x14ac:dyDescent="0.3">
      <c r="A355" s="41" t="s">
        <v>113</v>
      </c>
      <c r="B355" s="418">
        <v>102</v>
      </c>
      <c r="C355" s="1239" t="s">
        <v>197</v>
      </c>
      <c r="D355" s="1240"/>
      <c r="E355" s="3"/>
      <c r="F355" s="968"/>
      <c r="G355" s="957">
        <f t="shared" si="25"/>
        <v>0</v>
      </c>
      <c r="H355" s="8"/>
      <c r="I355" s="8"/>
      <c r="J355" s="8"/>
      <c r="K355" s="8"/>
      <c r="L355" s="8"/>
      <c r="M355" s="8"/>
      <c r="N355" s="8"/>
      <c r="O355" s="8"/>
      <c r="P355" s="8"/>
      <c r="Q355" s="8"/>
      <c r="R355" s="8"/>
      <c r="S355" s="8"/>
      <c r="T355" s="8"/>
      <c r="U355" s="8"/>
      <c r="V355" s="8"/>
      <c r="W355" s="8"/>
      <c r="X355" s="8"/>
    </row>
    <row r="356" spans="1:24" ht="13" x14ac:dyDescent="0.3">
      <c r="A356" s="41" t="s">
        <v>113</v>
      </c>
      <c r="B356" s="313">
        <v>103</v>
      </c>
      <c r="C356" s="1239" t="s">
        <v>132</v>
      </c>
      <c r="D356" s="1240"/>
      <c r="E356" s="624">
        <f>'GF Special Fund Account - 226a'!H33</f>
        <v>0</v>
      </c>
      <c r="F356" s="970">
        <f>'GF Special Fund Account - 226a'!I33</f>
        <v>0</v>
      </c>
      <c r="G356" s="957">
        <f t="shared" si="25"/>
        <v>0</v>
      </c>
      <c r="H356" s="8"/>
      <c r="I356" s="8"/>
      <c r="J356" s="8"/>
      <c r="K356" s="8"/>
      <c r="L356" s="8"/>
      <c r="M356" s="8"/>
      <c r="N356" s="8"/>
      <c r="O356" s="8"/>
      <c r="P356" s="8"/>
      <c r="Q356" s="8"/>
      <c r="R356" s="8"/>
      <c r="S356" s="8"/>
      <c r="T356" s="8"/>
      <c r="U356" s="8"/>
      <c r="V356" s="8"/>
      <c r="W356" s="8"/>
      <c r="X356" s="8"/>
    </row>
    <row r="357" spans="1:24" ht="13" hidden="1" x14ac:dyDescent="0.3">
      <c r="A357" s="41" t="s">
        <v>113</v>
      </c>
      <c r="B357" s="418">
        <v>104</v>
      </c>
      <c r="C357" s="1239" t="s">
        <v>327</v>
      </c>
      <c r="D357" s="1240"/>
      <c r="E357" s="3"/>
      <c r="F357" s="968"/>
      <c r="G357" s="957">
        <f t="shared" si="25"/>
        <v>0</v>
      </c>
      <c r="H357" s="8"/>
      <c r="I357" s="8"/>
      <c r="J357" s="8"/>
      <c r="K357" s="8"/>
      <c r="L357" s="8"/>
      <c r="M357" s="8"/>
      <c r="N357" s="8"/>
      <c r="O357" s="8"/>
      <c r="P357" s="8"/>
      <c r="Q357" s="8"/>
      <c r="R357" s="8"/>
      <c r="S357" s="8"/>
      <c r="T357" s="8"/>
      <c r="U357" s="8"/>
      <c r="V357" s="8"/>
      <c r="W357" s="8"/>
      <c r="X357" s="8"/>
    </row>
    <row r="358" spans="1:24" ht="13" x14ac:dyDescent="0.3">
      <c r="A358" s="41" t="s">
        <v>113</v>
      </c>
      <c r="B358" s="313">
        <v>105</v>
      </c>
      <c r="C358" s="1239" t="s">
        <v>334</v>
      </c>
      <c r="D358" s="1240"/>
      <c r="E358" s="3"/>
      <c r="F358" s="968"/>
      <c r="G358" s="957">
        <f t="shared" si="25"/>
        <v>0</v>
      </c>
      <c r="H358" s="8"/>
      <c r="I358" s="8"/>
      <c r="J358" s="8"/>
      <c r="K358" s="8"/>
      <c r="L358" s="8"/>
      <c r="M358" s="8"/>
      <c r="N358" s="8"/>
      <c r="O358" s="8"/>
      <c r="P358" s="8"/>
      <c r="Q358" s="8"/>
      <c r="R358" s="8"/>
      <c r="S358" s="8"/>
      <c r="T358" s="8"/>
      <c r="U358" s="8"/>
      <c r="V358" s="8"/>
      <c r="W358" s="8"/>
      <c r="X358" s="8"/>
    </row>
    <row r="359" spans="1:24" ht="13" x14ac:dyDescent="0.3">
      <c r="A359" s="41" t="s">
        <v>113</v>
      </c>
      <c r="B359" s="313">
        <v>106</v>
      </c>
      <c r="C359" s="1239" t="s">
        <v>82</v>
      </c>
      <c r="D359" s="1240"/>
      <c r="E359" s="3"/>
      <c r="F359" s="968"/>
      <c r="G359" s="957">
        <f t="shared" si="25"/>
        <v>0</v>
      </c>
      <c r="H359" s="8"/>
      <c r="I359" s="8"/>
      <c r="J359" s="8"/>
      <c r="K359" s="8"/>
      <c r="L359" s="8"/>
      <c r="M359" s="8"/>
      <c r="N359" s="8"/>
      <c r="O359" s="8"/>
      <c r="P359" s="8"/>
      <c r="Q359" s="8"/>
      <c r="R359" s="8"/>
      <c r="S359" s="8"/>
      <c r="T359" s="8"/>
      <c r="U359" s="8"/>
      <c r="V359" s="8"/>
      <c r="W359" s="8"/>
      <c r="X359" s="8"/>
    </row>
    <row r="360" spans="1:24" ht="13" x14ac:dyDescent="0.3">
      <c r="A360" s="41" t="s">
        <v>113</v>
      </c>
      <c r="B360" s="313">
        <v>107</v>
      </c>
      <c r="C360" s="1239" t="s">
        <v>81</v>
      </c>
      <c r="D360" s="1240"/>
      <c r="E360" s="3"/>
      <c r="F360" s="968"/>
      <c r="G360" s="957">
        <f t="shared" si="25"/>
        <v>0</v>
      </c>
      <c r="H360" s="8"/>
      <c r="I360" s="8"/>
      <c r="J360" s="8"/>
      <c r="K360" s="8"/>
      <c r="L360" s="8"/>
      <c r="M360" s="8"/>
      <c r="N360" s="8"/>
      <c r="O360" s="8"/>
      <c r="P360" s="8"/>
      <c r="Q360" s="8"/>
      <c r="R360" s="8"/>
      <c r="S360" s="8"/>
      <c r="T360" s="8"/>
      <c r="U360" s="8"/>
      <c r="V360" s="8"/>
      <c r="W360" s="8"/>
      <c r="X360" s="8"/>
    </row>
    <row r="361" spans="1:24" ht="13" hidden="1" x14ac:dyDescent="0.3">
      <c r="A361" s="41" t="s">
        <v>113</v>
      </c>
      <c r="B361" s="418">
        <v>108</v>
      </c>
      <c r="C361" s="1239" t="s">
        <v>285</v>
      </c>
      <c r="D361" s="1240"/>
      <c r="E361" s="3"/>
      <c r="F361" s="506"/>
      <c r="G361" s="506"/>
      <c r="H361" s="8"/>
      <c r="I361" s="8"/>
      <c r="J361" s="8"/>
      <c r="K361" s="8"/>
      <c r="L361" s="8"/>
      <c r="M361" s="8"/>
      <c r="N361" s="8"/>
      <c r="O361" s="8"/>
      <c r="P361" s="8"/>
      <c r="Q361" s="8"/>
      <c r="R361" s="8"/>
      <c r="S361" s="8"/>
      <c r="T361" s="8"/>
      <c r="U361" s="8"/>
      <c r="V361" s="8"/>
      <c r="W361" s="8"/>
      <c r="X361" s="8"/>
    </row>
    <row r="362" spans="1:24" ht="13" x14ac:dyDescent="0.3">
      <c r="A362" s="41" t="s">
        <v>113</v>
      </c>
      <c r="B362" s="313">
        <v>109</v>
      </c>
      <c r="C362" s="1239" t="s">
        <v>917</v>
      </c>
      <c r="D362" s="1244"/>
      <c r="E362" s="3"/>
      <c r="F362" s="968"/>
      <c r="G362" s="957">
        <f t="shared" ref="G362:G365" si="26">SUM(E362:F362)</f>
        <v>0</v>
      </c>
      <c r="H362" s="8"/>
      <c r="I362" s="8"/>
      <c r="J362" s="8"/>
      <c r="K362" s="8"/>
      <c r="L362" s="8"/>
      <c r="M362" s="8"/>
      <c r="N362" s="8"/>
      <c r="O362" s="8"/>
      <c r="P362" s="8"/>
      <c r="Q362" s="8"/>
      <c r="R362" s="8"/>
      <c r="S362" s="8"/>
      <c r="T362" s="8"/>
      <c r="U362" s="8"/>
      <c r="V362" s="8"/>
      <c r="W362" s="8"/>
      <c r="X362" s="8"/>
    </row>
    <row r="363" spans="1:24" ht="13" x14ac:dyDescent="0.3">
      <c r="A363" s="41" t="s">
        <v>113</v>
      </c>
      <c r="B363" s="313">
        <v>110</v>
      </c>
      <c r="C363" s="1239" t="s">
        <v>364</v>
      </c>
      <c r="D363" s="1240"/>
      <c r="E363" s="3"/>
      <c r="F363" s="968"/>
      <c r="G363" s="957">
        <f t="shared" si="26"/>
        <v>0</v>
      </c>
      <c r="H363" s="8"/>
      <c r="I363" s="8"/>
      <c r="J363" s="8"/>
      <c r="K363" s="8"/>
      <c r="L363" s="8"/>
      <c r="M363" s="8"/>
      <c r="N363" s="8"/>
      <c r="O363" s="8"/>
      <c r="P363" s="8"/>
      <c r="Q363" s="8"/>
      <c r="R363" s="8"/>
      <c r="S363" s="8"/>
      <c r="T363" s="8"/>
      <c r="U363" s="8"/>
      <c r="V363" s="8"/>
      <c r="W363" s="8"/>
      <c r="X363" s="8"/>
    </row>
    <row r="364" spans="1:24" ht="13" x14ac:dyDescent="0.3">
      <c r="A364" s="41" t="s">
        <v>113</v>
      </c>
      <c r="B364" s="418">
        <v>111</v>
      </c>
      <c r="C364" s="1239" t="s">
        <v>671</v>
      </c>
      <c r="D364" s="1240"/>
      <c r="E364" s="3"/>
      <c r="F364" s="968"/>
      <c r="G364" s="957">
        <f t="shared" si="26"/>
        <v>0</v>
      </c>
      <c r="H364" s="8"/>
      <c r="I364" s="8"/>
      <c r="J364" s="8"/>
      <c r="K364" s="8"/>
      <c r="L364" s="8"/>
      <c r="M364" s="8"/>
      <c r="N364" s="8"/>
      <c r="O364" s="8"/>
      <c r="P364" s="8"/>
      <c r="Q364" s="8"/>
      <c r="R364" s="8"/>
      <c r="S364" s="8"/>
      <c r="T364" s="8"/>
      <c r="U364" s="8"/>
      <c r="V364" s="8"/>
      <c r="W364" s="8"/>
      <c r="X364" s="8"/>
    </row>
    <row r="365" spans="1:24" ht="13" x14ac:dyDescent="0.3">
      <c r="A365" s="41" t="s">
        <v>113</v>
      </c>
      <c r="B365" s="313">
        <v>190</v>
      </c>
      <c r="C365" s="1258" t="s">
        <v>72</v>
      </c>
      <c r="D365" s="1259"/>
      <c r="E365" s="974">
        <f>SUM(E353:E364)</f>
        <v>0</v>
      </c>
      <c r="F365" s="969">
        <f>SUM(F353:F364)</f>
        <v>0</v>
      </c>
      <c r="G365" s="959">
        <f t="shared" si="26"/>
        <v>0</v>
      </c>
      <c r="H365" s="8"/>
      <c r="I365" s="8"/>
      <c r="J365" s="8"/>
      <c r="K365" s="8"/>
      <c r="L365" s="8"/>
      <c r="M365" s="8"/>
      <c r="N365" s="8"/>
      <c r="O365" s="8"/>
      <c r="P365" s="8"/>
      <c r="Q365" s="8"/>
      <c r="R365" s="8"/>
      <c r="S365" s="8"/>
      <c r="T365" s="8"/>
      <c r="U365" s="8"/>
      <c r="V365" s="8"/>
      <c r="W365" s="8"/>
      <c r="X365" s="8"/>
    </row>
    <row r="366" spans="1:24" ht="13" x14ac:dyDescent="0.3">
      <c r="A366" s="41" t="s">
        <v>113</v>
      </c>
      <c r="B366" s="313">
        <v>200</v>
      </c>
      <c r="C366" s="1258" t="s">
        <v>99</v>
      </c>
      <c r="D366" s="1259"/>
      <c r="E366" s="46"/>
      <c r="F366" s="506"/>
      <c r="G366" s="506"/>
      <c r="H366" s="8"/>
      <c r="I366" s="8"/>
      <c r="J366" s="8"/>
      <c r="K366" s="8"/>
      <c r="L366" s="8"/>
      <c r="M366" s="8"/>
      <c r="N366" s="8"/>
      <c r="O366" s="8"/>
      <c r="P366" s="8"/>
      <c r="Q366" s="8"/>
      <c r="R366" s="8"/>
      <c r="S366" s="8"/>
      <c r="T366" s="8"/>
      <c r="U366" s="8"/>
      <c r="V366" s="8"/>
      <c r="W366" s="8"/>
      <c r="X366" s="8"/>
    </row>
    <row r="367" spans="1:24" ht="13" x14ac:dyDescent="0.3">
      <c r="A367" s="41" t="s">
        <v>113</v>
      </c>
      <c r="B367" s="313">
        <v>201</v>
      </c>
      <c r="C367" s="1405" t="s">
        <v>324</v>
      </c>
      <c r="D367" s="1244"/>
      <c r="E367" s="295">
        <f>+$D$72-$E$74</f>
        <v>0</v>
      </c>
      <c r="F367" s="970">
        <f>G367-E367</f>
        <v>0</v>
      </c>
      <c r="G367" s="957">
        <f>+$D$74-$G$74</f>
        <v>0</v>
      </c>
      <c r="H367" s="8"/>
      <c r="I367" s="8"/>
      <c r="J367" s="8"/>
      <c r="K367" s="8"/>
      <c r="L367" s="8"/>
      <c r="M367" s="8"/>
      <c r="N367" s="8"/>
      <c r="O367" s="8"/>
      <c r="P367" s="8"/>
      <c r="Q367" s="8"/>
      <c r="R367" s="8"/>
      <c r="S367" s="8"/>
      <c r="T367" s="8"/>
      <c r="U367" s="8"/>
      <c r="V367" s="8"/>
      <c r="W367" s="8"/>
      <c r="X367" s="8"/>
    </row>
    <row r="368" spans="1:24" ht="13" x14ac:dyDescent="0.3">
      <c r="A368" s="41" t="s">
        <v>113</v>
      </c>
      <c r="B368" s="313">
        <v>202</v>
      </c>
      <c r="C368" s="980" t="s">
        <v>1040</v>
      </c>
      <c r="D368" s="3"/>
      <c r="E368" s="963"/>
      <c r="F368" s="963"/>
      <c r="G368" s="963"/>
      <c r="H368" s="8"/>
      <c r="I368" s="8"/>
      <c r="J368" s="8"/>
      <c r="K368" s="8"/>
      <c r="L368" s="8"/>
      <c r="M368" s="8"/>
      <c r="N368" s="8"/>
      <c r="O368" s="8"/>
      <c r="P368" s="8"/>
      <c r="Q368" s="8"/>
      <c r="R368" s="8"/>
      <c r="S368" s="8"/>
      <c r="T368" s="8"/>
      <c r="U368" s="8"/>
      <c r="V368" s="8"/>
      <c r="W368" s="8"/>
      <c r="X368" s="8"/>
    </row>
    <row r="369" spans="1:24" ht="13" x14ac:dyDescent="0.3">
      <c r="A369" s="41"/>
      <c r="B369" s="313"/>
      <c r="C369" s="980" t="s">
        <v>1041</v>
      </c>
      <c r="D369" s="3"/>
      <c r="E369" s="963"/>
      <c r="F369" s="963"/>
      <c r="G369" s="963"/>
      <c r="H369" s="8"/>
      <c r="I369" s="8"/>
      <c r="J369" s="8"/>
      <c r="K369" s="8"/>
      <c r="L369" s="8"/>
      <c r="M369" s="8"/>
      <c r="N369" s="8"/>
      <c r="O369" s="8"/>
      <c r="P369" s="8"/>
      <c r="Q369" s="8"/>
      <c r="R369" s="8"/>
      <c r="S369" s="8"/>
      <c r="T369" s="8"/>
      <c r="U369" s="8"/>
      <c r="V369" s="8"/>
      <c r="W369" s="8"/>
      <c r="X369" s="8"/>
    </row>
    <row r="370" spans="1:24" ht="13" x14ac:dyDescent="0.3">
      <c r="A370" s="41"/>
      <c r="B370" s="313"/>
      <c r="C370" s="980" t="s">
        <v>1042</v>
      </c>
      <c r="D370" s="957">
        <f>SUM(D368:D369)</f>
        <v>0</v>
      </c>
      <c r="E370" s="963"/>
      <c r="F370" s="963"/>
      <c r="G370" s="963"/>
      <c r="H370" s="8"/>
      <c r="I370" s="8"/>
      <c r="J370" s="8"/>
      <c r="K370" s="8"/>
      <c r="L370" s="8"/>
      <c r="M370" s="8"/>
      <c r="N370" s="8"/>
      <c r="O370" s="8"/>
      <c r="P370" s="8"/>
      <c r="Q370" s="8"/>
      <c r="R370" s="8"/>
      <c r="S370" s="8"/>
      <c r="T370" s="8"/>
      <c r="U370" s="8"/>
      <c r="V370" s="8"/>
      <c r="W370" s="8"/>
      <c r="X370" s="8"/>
    </row>
    <row r="371" spans="1:24" ht="13" x14ac:dyDescent="0.3">
      <c r="A371" s="41" t="s">
        <v>113</v>
      </c>
      <c r="B371" s="313">
        <v>203</v>
      </c>
      <c r="C371" s="1405" t="s">
        <v>183</v>
      </c>
      <c r="D371" s="1244"/>
      <c r="E371" s="295">
        <f>IF($D$368=0,0,IF($E$367+$E$373&gt;$D$368,(-$E$367-$E$373+$D$368),0))</f>
        <v>0</v>
      </c>
      <c r="F371" s="574">
        <f>IF($D$368=0,0,IF($E$367+$E$373&gt;$D$368,(-$E$367-$E$373+$D$368),0))</f>
        <v>0</v>
      </c>
      <c r="G371" s="295">
        <f>IF($D$370=0,0,IF($E$367+$E$373&gt;$D$370,(-$E$367-$E$373+$D$370),0))</f>
        <v>0</v>
      </c>
      <c r="H371" s="8"/>
      <c r="I371" s="8"/>
      <c r="J371" s="8"/>
      <c r="K371" s="8"/>
      <c r="L371" s="8"/>
      <c r="M371" s="8"/>
      <c r="N371" s="8"/>
      <c r="O371" s="8"/>
      <c r="P371" s="8"/>
      <c r="Q371" s="8"/>
      <c r="R371" s="8"/>
      <c r="S371" s="8"/>
      <c r="T371" s="8"/>
      <c r="U371" s="8"/>
      <c r="V371" s="8"/>
      <c r="W371" s="8"/>
      <c r="X371" s="8"/>
    </row>
    <row r="372" spans="1:24" ht="13" x14ac:dyDescent="0.3">
      <c r="A372" s="41" t="s">
        <v>113</v>
      </c>
      <c r="B372" s="313">
        <v>204</v>
      </c>
      <c r="C372" s="1405" t="s">
        <v>100</v>
      </c>
      <c r="D372" s="1244"/>
      <c r="E372" s="3"/>
      <c r="F372" s="968"/>
      <c r="G372" s="957">
        <f t="shared" ref="G372:G373" si="27">SUM(E372:F372)</f>
        <v>0</v>
      </c>
      <c r="H372" s="8"/>
      <c r="I372" s="8"/>
      <c r="J372" s="8"/>
      <c r="K372" s="8"/>
      <c r="L372" s="8"/>
      <c r="M372" s="8"/>
      <c r="N372" s="8"/>
      <c r="O372" s="8"/>
      <c r="P372" s="8"/>
      <c r="Q372" s="8"/>
      <c r="R372" s="8"/>
      <c r="S372" s="8"/>
      <c r="T372" s="8"/>
      <c r="U372" s="8"/>
      <c r="V372" s="8"/>
      <c r="W372" s="8"/>
      <c r="X372" s="8"/>
    </row>
    <row r="373" spans="1:24" ht="14.25" customHeight="1" x14ac:dyDescent="0.3">
      <c r="A373" s="41" t="s">
        <v>113</v>
      </c>
      <c r="B373" s="313">
        <v>205</v>
      </c>
      <c r="C373" s="1239" t="s">
        <v>328</v>
      </c>
      <c r="D373" s="1240"/>
      <c r="E373" s="3"/>
      <c r="F373" s="968"/>
      <c r="G373" s="957">
        <f t="shared" si="27"/>
        <v>0</v>
      </c>
      <c r="H373" s="8"/>
      <c r="I373" s="8"/>
      <c r="J373" s="8"/>
      <c r="K373" s="8"/>
      <c r="L373" s="8"/>
      <c r="M373" s="8"/>
      <c r="N373" s="8"/>
      <c r="O373" s="8"/>
      <c r="P373" s="8"/>
      <c r="Q373" s="8"/>
      <c r="R373" s="8"/>
      <c r="S373" s="8"/>
      <c r="T373" s="8"/>
      <c r="U373" s="8"/>
      <c r="V373" s="8"/>
      <c r="W373" s="8"/>
      <c r="X373" s="8"/>
    </row>
    <row r="374" spans="1:24" ht="14.25" hidden="1" customHeight="1" x14ac:dyDescent="0.3">
      <c r="A374" s="41" t="s">
        <v>113</v>
      </c>
      <c r="B374" s="313">
        <v>206</v>
      </c>
      <c r="C374" s="1405" t="s">
        <v>325</v>
      </c>
      <c r="D374" s="1244"/>
      <c r="E374" s="3"/>
      <c r="F374" s="8"/>
      <c r="G374" s="8"/>
      <c r="H374" s="8"/>
      <c r="I374" s="8"/>
      <c r="J374" s="8"/>
      <c r="K374" s="8"/>
      <c r="L374" s="8"/>
      <c r="M374" s="8"/>
      <c r="N374" s="8"/>
      <c r="O374" s="8"/>
      <c r="P374" s="8"/>
      <c r="Q374" s="8"/>
      <c r="R374" s="8"/>
      <c r="S374" s="8"/>
      <c r="T374" s="8"/>
      <c r="U374" s="8"/>
      <c r="V374" s="8"/>
      <c r="W374" s="8"/>
      <c r="X374" s="8"/>
    </row>
    <row r="375" spans="1:24" ht="14.25" customHeight="1" x14ac:dyDescent="0.3">
      <c r="A375" s="41" t="s">
        <v>113</v>
      </c>
      <c r="B375" s="313">
        <v>207</v>
      </c>
      <c r="C375" s="1405" t="s">
        <v>564</v>
      </c>
      <c r="D375" s="1244"/>
      <c r="E375" s="3"/>
      <c r="F375" s="968"/>
      <c r="G375" s="957">
        <f t="shared" ref="G375" si="28">SUM(E375:F375)</f>
        <v>0</v>
      </c>
      <c r="H375" s="8"/>
      <c r="I375" s="8"/>
      <c r="J375" s="8"/>
      <c r="K375" s="8"/>
      <c r="L375" s="8"/>
      <c r="M375" s="8"/>
      <c r="N375" s="8"/>
      <c r="O375" s="8"/>
      <c r="P375" s="8"/>
      <c r="Q375" s="8"/>
      <c r="R375" s="8"/>
      <c r="S375" s="8"/>
      <c r="T375" s="8"/>
      <c r="U375" s="8"/>
      <c r="V375" s="8"/>
      <c r="W375" s="8"/>
      <c r="X375" s="8"/>
    </row>
    <row r="376" spans="1:24" ht="14.25" hidden="1" customHeight="1" x14ac:dyDescent="0.3">
      <c r="A376" s="41" t="s">
        <v>113</v>
      </c>
      <c r="B376" s="418">
        <v>208</v>
      </c>
      <c r="C376" s="1239" t="s">
        <v>285</v>
      </c>
      <c r="D376" s="1240"/>
      <c r="E376" s="3"/>
      <c r="F376" s="8"/>
      <c r="G376" s="8"/>
      <c r="H376" s="8"/>
      <c r="I376" s="8"/>
      <c r="J376" s="8"/>
      <c r="K376" s="8"/>
      <c r="L376" s="8"/>
      <c r="M376" s="8"/>
      <c r="N376" s="8"/>
      <c r="O376" s="8"/>
      <c r="P376" s="8"/>
      <c r="Q376" s="8"/>
      <c r="R376" s="8"/>
      <c r="S376" s="8"/>
      <c r="T376" s="8"/>
      <c r="U376" s="8"/>
      <c r="V376" s="8"/>
      <c r="W376" s="8"/>
      <c r="X376" s="8"/>
    </row>
    <row r="377" spans="1:24" ht="13" x14ac:dyDescent="0.3">
      <c r="A377" s="41" t="s">
        <v>113</v>
      </c>
      <c r="B377" s="313">
        <v>209</v>
      </c>
      <c r="C377" s="1405" t="s">
        <v>101</v>
      </c>
      <c r="D377" s="1244"/>
      <c r="E377" s="3"/>
      <c r="F377" s="968"/>
      <c r="G377" s="957">
        <f t="shared" ref="G377:G379" si="29">SUM(E377:F377)</f>
        <v>0</v>
      </c>
      <c r="H377" s="8"/>
      <c r="I377" s="8"/>
      <c r="J377" s="8"/>
      <c r="K377" s="8"/>
      <c r="L377" s="8"/>
      <c r="M377" s="8"/>
      <c r="N377" s="8"/>
      <c r="O377" s="8"/>
      <c r="P377" s="8"/>
      <c r="Q377" s="8"/>
      <c r="R377" s="8"/>
      <c r="S377" s="8"/>
      <c r="T377" s="8"/>
      <c r="U377" s="8"/>
      <c r="V377" s="8"/>
      <c r="W377" s="8"/>
      <c r="X377" s="8"/>
    </row>
    <row r="378" spans="1:24" ht="13" x14ac:dyDescent="0.3">
      <c r="A378" s="41" t="s">
        <v>113</v>
      </c>
      <c r="B378" s="313">
        <v>290</v>
      </c>
      <c r="C378" s="1258" t="s">
        <v>102</v>
      </c>
      <c r="D378" s="1259"/>
      <c r="E378" s="974">
        <f>SUM(E366:E377)</f>
        <v>0</v>
      </c>
      <c r="F378" s="969">
        <f>SUM(F366:F377)</f>
        <v>0</v>
      </c>
      <c r="G378" s="959">
        <f t="shared" si="29"/>
        <v>0</v>
      </c>
      <c r="H378" s="8"/>
      <c r="I378" s="8"/>
      <c r="J378" s="8"/>
      <c r="K378" s="8"/>
      <c r="L378" s="8"/>
      <c r="M378" s="8"/>
      <c r="N378" s="8"/>
      <c r="O378" s="8"/>
      <c r="P378" s="8"/>
      <c r="Q378" s="8"/>
      <c r="R378" s="8"/>
      <c r="S378" s="8"/>
      <c r="T378" s="8"/>
      <c r="U378" s="8"/>
      <c r="V378" s="8"/>
      <c r="W378" s="8"/>
      <c r="X378" s="8"/>
    </row>
    <row r="379" spans="1:24" ht="13" x14ac:dyDescent="0.3">
      <c r="A379" s="41" t="s">
        <v>113</v>
      </c>
      <c r="B379" s="313">
        <v>295</v>
      </c>
      <c r="C379" s="1258" t="s">
        <v>110</v>
      </c>
      <c r="D379" s="1259"/>
      <c r="E379" s="974">
        <f>+E365-E378</f>
        <v>0</v>
      </c>
      <c r="F379" s="969">
        <f>+F365-F378</f>
        <v>0</v>
      </c>
      <c r="G379" s="959">
        <f t="shared" si="29"/>
        <v>0</v>
      </c>
      <c r="H379" s="8"/>
      <c r="I379" s="8"/>
      <c r="J379" s="8"/>
      <c r="K379" s="8"/>
      <c r="L379" s="8"/>
      <c r="M379" s="8"/>
      <c r="N379" s="8"/>
      <c r="O379" s="8"/>
      <c r="P379" s="8"/>
      <c r="Q379" s="8"/>
      <c r="R379" s="8"/>
      <c r="S379" s="8"/>
      <c r="T379" s="8"/>
      <c r="U379" s="8"/>
      <c r="V379" s="8"/>
      <c r="W379" s="8"/>
      <c r="X379" s="8"/>
    </row>
    <row r="380" spans="1:24" ht="13" x14ac:dyDescent="0.3">
      <c r="A380" s="41" t="s">
        <v>113</v>
      </c>
      <c r="B380" s="313">
        <v>300</v>
      </c>
      <c r="C380" s="1258" t="s">
        <v>87</v>
      </c>
      <c r="D380" s="1259"/>
      <c r="E380" s="49"/>
      <c r="F380" s="506"/>
      <c r="G380" s="506"/>
      <c r="H380" s="8"/>
      <c r="I380" s="8"/>
      <c r="J380" s="8"/>
      <c r="K380" s="8"/>
      <c r="L380" s="8"/>
      <c r="M380" s="8"/>
      <c r="N380" s="8"/>
      <c r="O380" s="8"/>
      <c r="P380" s="8"/>
      <c r="Q380" s="8"/>
      <c r="R380" s="8"/>
      <c r="S380" s="8"/>
      <c r="T380" s="8"/>
      <c r="U380" s="8"/>
      <c r="V380" s="8"/>
      <c r="W380" s="8"/>
      <c r="X380" s="8"/>
    </row>
    <row r="381" spans="1:24" ht="13" hidden="1" x14ac:dyDescent="0.3">
      <c r="A381" s="41" t="s">
        <v>113</v>
      </c>
      <c r="B381" s="313">
        <v>301</v>
      </c>
      <c r="C381" s="1405" t="s">
        <v>158</v>
      </c>
      <c r="D381" s="1244"/>
      <c r="E381" s="49">
        <f>-'FSR - Medicaid'!E44</f>
        <v>0</v>
      </c>
      <c r="F381" s="8"/>
      <c r="G381" s="8"/>
      <c r="H381" s="8"/>
      <c r="I381" s="8"/>
      <c r="J381" s="8"/>
      <c r="K381" s="8"/>
      <c r="L381" s="8"/>
      <c r="M381" s="8"/>
      <c r="N381" s="8"/>
      <c r="O381" s="8"/>
      <c r="P381" s="8"/>
      <c r="Q381" s="8"/>
      <c r="R381" s="8"/>
      <c r="S381" s="8"/>
      <c r="T381" s="8"/>
      <c r="U381" s="8"/>
      <c r="V381" s="8"/>
      <c r="W381" s="8"/>
      <c r="X381" s="8"/>
    </row>
    <row r="382" spans="1:24" ht="13" hidden="1" x14ac:dyDescent="0.3">
      <c r="A382" s="41" t="s">
        <v>113</v>
      </c>
      <c r="B382" s="313">
        <v>301.10000000000002</v>
      </c>
      <c r="C382" s="1239" t="s">
        <v>432</v>
      </c>
      <c r="D382" s="1240"/>
      <c r="E382" s="49">
        <f>-'FSR - Healthy Michigan'!E41</f>
        <v>0</v>
      </c>
      <c r="F382" s="8"/>
      <c r="G382" s="8"/>
      <c r="H382" s="8"/>
      <c r="I382" s="8"/>
      <c r="J382" s="8"/>
      <c r="K382" s="8"/>
      <c r="L382" s="8"/>
      <c r="M382" s="8"/>
      <c r="N382" s="8"/>
      <c r="O382" s="8"/>
      <c r="P382" s="8"/>
      <c r="Q382" s="8"/>
      <c r="R382" s="8"/>
      <c r="S382" s="8"/>
      <c r="T382" s="8"/>
      <c r="U382" s="8"/>
      <c r="V382" s="8"/>
      <c r="W382" s="8"/>
      <c r="X382" s="8"/>
    </row>
    <row r="383" spans="1:24" ht="13" hidden="1" x14ac:dyDescent="0.3">
      <c r="A383" s="41" t="s">
        <v>113</v>
      </c>
      <c r="B383" s="644">
        <v>301.2</v>
      </c>
      <c r="C383" s="1239" t="s">
        <v>285</v>
      </c>
      <c r="D383" s="1240"/>
      <c r="E383" s="49"/>
      <c r="F383" s="8"/>
      <c r="G383" s="8"/>
      <c r="H383" s="8"/>
      <c r="I383" s="8"/>
      <c r="J383" s="8"/>
      <c r="K383" s="8"/>
      <c r="L383" s="8"/>
      <c r="M383" s="8"/>
      <c r="N383" s="8"/>
      <c r="O383" s="8"/>
      <c r="P383" s="8"/>
      <c r="Q383" s="8"/>
      <c r="R383" s="8"/>
      <c r="S383" s="8"/>
      <c r="T383" s="8"/>
      <c r="U383" s="8"/>
      <c r="V383" s="8"/>
      <c r="W383" s="8"/>
      <c r="X383" s="8"/>
    </row>
    <row r="384" spans="1:24" ht="13" hidden="1" x14ac:dyDescent="0.3">
      <c r="A384" s="41" t="s">
        <v>113</v>
      </c>
      <c r="B384" s="644">
        <v>301.3</v>
      </c>
      <c r="C384" s="1239" t="s">
        <v>730</v>
      </c>
      <c r="D384" s="1240"/>
      <c r="E384" s="49">
        <f>-'FSR - Opioid Health Home BH'!E26</f>
        <v>0</v>
      </c>
      <c r="F384" s="8"/>
      <c r="G384" s="8"/>
      <c r="H384" s="8"/>
      <c r="I384" s="8"/>
      <c r="J384" s="8"/>
      <c r="K384" s="8"/>
      <c r="L384" s="8"/>
      <c r="M384" s="8"/>
      <c r="N384" s="8"/>
      <c r="O384" s="8"/>
      <c r="P384" s="8"/>
      <c r="Q384" s="8"/>
      <c r="R384" s="8"/>
      <c r="S384" s="8"/>
      <c r="T384" s="8"/>
      <c r="U384" s="8"/>
      <c r="V384" s="8"/>
      <c r="W384" s="8"/>
      <c r="X384" s="8"/>
    </row>
    <row r="385" spans="1:24" ht="13" hidden="1" x14ac:dyDescent="0.3">
      <c r="A385" s="41" t="s">
        <v>113</v>
      </c>
      <c r="B385" s="644">
        <v>301.39999999999998</v>
      </c>
      <c r="C385" s="1239" t="s">
        <v>494</v>
      </c>
      <c r="D385" s="1240"/>
      <c r="E385" s="49">
        <f>-'FSR - Health Homes BH'!E26</f>
        <v>0</v>
      </c>
      <c r="F385" s="8"/>
      <c r="G385" s="8"/>
      <c r="H385" s="8"/>
      <c r="I385" s="8"/>
      <c r="J385" s="8"/>
      <c r="K385" s="8"/>
      <c r="L385" s="8"/>
      <c r="M385" s="8"/>
      <c r="N385" s="8"/>
      <c r="O385" s="8"/>
      <c r="P385" s="8"/>
      <c r="Q385" s="8"/>
      <c r="R385" s="8"/>
      <c r="S385" s="8"/>
      <c r="T385" s="8"/>
      <c r="U385" s="8"/>
      <c r="V385" s="8"/>
      <c r="W385" s="8"/>
      <c r="X385" s="8"/>
    </row>
    <row r="386" spans="1:24" ht="13" hidden="1" x14ac:dyDescent="0.3">
      <c r="A386" s="41" t="s">
        <v>113</v>
      </c>
      <c r="B386" s="418">
        <v>301.5</v>
      </c>
      <c r="C386" s="1239" t="s">
        <v>483</v>
      </c>
      <c r="D386" s="1240"/>
      <c r="E386" s="49">
        <f>-'FSR - MI Health Link'!E33</f>
        <v>0</v>
      </c>
      <c r="F386" s="436"/>
      <c r="G386" s="8"/>
      <c r="H386" s="8"/>
      <c r="I386" s="8"/>
      <c r="J386" s="8"/>
      <c r="K386" s="8"/>
      <c r="L386" s="8"/>
      <c r="M386" s="8"/>
      <c r="N386" s="8"/>
      <c r="O386" s="8"/>
      <c r="P386" s="8"/>
      <c r="Q386" s="8"/>
      <c r="R386" s="8"/>
      <c r="S386" s="8"/>
      <c r="T386" s="8"/>
      <c r="U386" s="8"/>
      <c r="V386" s="8"/>
      <c r="W386" s="8"/>
      <c r="X386" s="8"/>
    </row>
    <row r="387" spans="1:24" ht="13" x14ac:dyDescent="0.3">
      <c r="A387" s="41" t="s">
        <v>113</v>
      </c>
      <c r="B387" s="418">
        <v>302</v>
      </c>
      <c r="C387" s="1239" t="s">
        <v>69</v>
      </c>
      <c r="D387" s="1240"/>
      <c r="E387" s="624">
        <f>-E102</f>
        <v>0</v>
      </c>
      <c r="F387" s="970">
        <f>-F102</f>
        <v>0</v>
      </c>
      <c r="G387" s="957">
        <f t="shared" ref="G387" si="30">SUM(E387:F387)</f>
        <v>0</v>
      </c>
      <c r="H387" s="8"/>
      <c r="I387" s="8"/>
      <c r="J387" s="8"/>
      <c r="K387" s="8"/>
      <c r="L387" s="8"/>
      <c r="M387" s="8"/>
      <c r="N387" s="8"/>
      <c r="O387" s="8"/>
      <c r="P387" s="8"/>
      <c r="Q387" s="8"/>
      <c r="R387" s="8"/>
      <c r="S387" s="8"/>
      <c r="T387" s="8"/>
      <c r="U387" s="8"/>
      <c r="V387" s="8"/>
      <c r="W387" s="8"/>
      <c r="X387" s="8"/>
    </row>
    <row r="388" spans="1:24" ht="13" x14ac:dyDescent="0.3">
      <c r="A388" s="41" t="s">
        <v>113</v>
      </c>
      <c r="B388" s="418">
        <v>304</v>
      </c>
      <c r="C388" s="1239" t="s">
        <v>624</v>
      </c>
      <c r="D388" s="1240"/>
      <c r="E388" s="624">
        <f>-E130</f>
        <v>0</v>
      </c>
      <c r="F388" s="970">
        <f>-F130</f>
        <v>0</v>
      </c>
      <c r="G388" s="957">
        <f>SUM(E388:F388)</f>
        <v>0</v>
      </c>
      <c r="H388" s="8"/>
      <c r="I388" s="8"/>
      <c r="J388" s="8"/>
      <c r="K388" s="8"/>
      <c r="L388" s="8"/>
      <c r="M388" s="8"/>
      <c r="N388" s="8"/>
      <c r="O388" s="8"/>
      <c r="P388" s="8"/>
      <c r="Q388" s="8"/>
      <c r="R388" s="8"/>
      <c r="S388" s="8"/>
      <c r="T388" s="8"/>
      <c r="U388" s="8"/>
      <c r="V388" s="8"/>
      <c r="W388" s="8"/>
      <c r="X388" s="8"/>
    </row>
    <row r="389" spans="1:24" ht="13" hidden="1" x14ac:dyDescent="0.3">
      <c r="A389" s="41" t="s">
        <v>113</v>
      </c>
      <c r="B389" s="418">
        <v>305</v>
      </c>
      <c r="C389" s="1239" t="s">
        <v>285</v>
      </c>
      <c r="D389" s="1240"/>
      <c r="E389" s="624"/>
      <c r="F389" s="8"/>
      <c r="G389" s="8"/>
      <c r="H389" s="8"/>
      <c r="I389" s="8"/>
      <c r="J389" s="8"/>
      <c r="K389" s="8"/>
      <c r="L389" s="8"/>
      <c r="M389" s="8"/>
      <c r="N389" s="8"/>
      <c r="O389" s="8"/>
      <c r="P389" s="8"/>
      <c r="Q389" s="8"/>
      <c r="R389" s="8"/>
      <c r="S389" s="8"/>
      <c r="T389" s="8"/>
      <c r="U389" s="8"/>
      <c r="V389" s="8"/>
      <c r="W389" s="8"/>
      <c r="X389" s="8"/>
    </row>
    <row r="390" spans="1:24" ht="13" hidden="1" x14ac:dyDescent="0.3">
      <c r="A390" s="41" t="s">
        <v>113</v>
      </c>
      <c r="B390" s="418">
        <v>306</v>
      </c>
      <c r="C390" s="1239" t="s">
        <v>285</v>
      </c>
      <c r="D390" s="1240"/>
      <c r="E390" s="624"/>
      <c r="F390" s="8"/>
      <c r="G390" s="8"/>
      <c r="H390" s="8"/>
      <c r="I390" s="8"/>
      <c r="J390" s="8"/>
      <c r="K390" s="8"/>
      <c r="L390" s="8"/>
      <c r="M390" s="8"/>
      <c r="N390" s="8"/>
      <c r="O390" s="8"/>
      <c r="P390" s="8"/>
      <c r="Q390" s="8"/>
      <c r="R390" s="8"/>
      <c r="S390" s="8"/>
      <c r="T390" s="8"/>
      <c r="U390" s="8"/>
      <c r="V390" s="8"/>
      <c r="W390" s="8"/>
      <c r="X390" s="8"/>
    </row>
    <row r="391" spans="1:24" ht="13" hidden="1" x14ac:dyDescent="0.3">
      <c r="A391" s="41" t="s">
        <v>113</v>
      </c>
      <c r="B391" s="418">
        <v>307</v>
      </c>
      <c r="C391" s="1239" t="s">
        <v>285</v>
      </c>
      <c r="D391" s="1240"/>
      <c r="E391" s="624"/>
      <c r="F391" s="8"/>
      <c r="G391" s="8"/>
      <c r="H391" s="8"/>
      <c r="I391" s="8"/>
      <c r="J391" s="8"/>
      <c r="K391" s="8"/>
      <c r="L391" s="8"/>
      <c r="M391" s="8"/>
      <c r="N391" s="8"/>
      <c r="O391" s="8"/>
      <c r="P391" s="8"/>
      <c r="Q391" s="8"/>
      <c r="R391" s="8"/>
      <c r="S391" s="8"/>
      <c r="T391" s="8"/>
      <c r="U391" s="8"/>
      <c r="V391" s="8"/>
      <c r="W391" s="8"/>
      <c r="X391" s="8"/>
    </row>
    <row r="392" spans="1:24" ht="13" hidden="1" x14ac:dyDescent="0.3">
      <c r="A392" s="41" t="s">
        <v>113</v>
      </c>
      <c r="B392" s="418">
        <v>308</v>
      </c>
      <c r="C392" s="1239" t="s">
        <v>285</v>
      </c>
      <c r="D392" s="1240"/>
      <c r="E392" s="624"/>
      <c r="F392" s="8"/>
      <c r="G392" s="8"/>
      <c r="H392" s="8"/>
      <c r="I392" s="8"/>
      <c r="J392" s="8"/>
      <c r="K392" s="8"/>
      <c r="L392" s="8"/>
      <c r="M392" s="8"/>
      <c r="N392" s="8"/>
      <c r="O392" s="8"/>
      <c r="P392" s="8"/>
      <c r="Q392" s="8"/>
      <c r="R392" s="8"/>
      <c r="S392" s="8"/>
      <c r="T392" s="8"/>
      <c r="U392" s="8"/>
      <c r="V392" s="8"/>
      <c r="W392" s="8"/>
      <c r="X392" s="8"/>
    </row>
    <row r="393" spans="1:24" ht="13" x14ac:dyDescent="0.3">
      <c r="A393" s="41" t="s">
        <v>113</v>
      </c>
      <c r="B393" s="418">
        <v>309</v>
      </c>
      <c r="C393" s="1239" t="s">
        <v>148</v>
      </c>
      <c r="D393" s="1240"/>
      <c r="E393" s="624">
        <f>-E173</f>
        <v>0</v>
      </c>
      <c r="F393" s="970">
        <f>-F173</f>
        <v>0</v>
      </c>
      <c r="G393" s="957">
        <f>SUM(E393:F393)</f>
        <v>0</v>
      </c>
      <c r="H393" s="8"/>
      <c r="I393" s="8"/>
      <c r="J393" s="8"/>
      <c r="K393" s="8"/>
      <c r="L393" s="8"/>
      <c r="M393" s="8"/>
      <c r="N393" s="8"/>
      <c r="O393" s="8"/>
      <c r="P393" s="8"/>
      <c r="Q393" s="8"/>
      <c r="R393" s="8"/>
      <c r="S393" s="8"/>
      <c r="T393" s="8"/>
      <c r="U393" s="8"/>
      <c r="V393" s="8"/>
      <c r="W393" s="8"/>
      <c r="X393" s="8"/>
    </row>
    <row r="394" spans="1:24" ht="13" x14ac:dyDescent="0.3">
      <c r="A394" s="41" t="s">
        <v>113</v>
      </c>
      <c r="B394" s="644">
        <v>309.10000000000002</v>
      </c>
      <c r="C394" s="1239" t="s">
        <v>712</v>
      </c>
      <c r="D394" s="1240"/>
      <c r="E394" s="624">
        <f>-E225</f>
        <v>0</v>
      </c>
      <c r="F394" s="970">
        <f>-F225</f>
        <v>0</v>
      </c>
      <c r="G394" s="957">
        <f>SUM(E394:F394)</f>
        <v>0</v>
      </c>
      <c r="H394" s="8"/>
      <c r="I394" s="8"/>
      <c r="J394" s="8"/>
      <c r="K394" s="8"/>
      <c r="L394" s="8"/>
      <c r="M394" s="8"/>
      <c r="N394" s="8"/>
      <c r="O394" s="8"/>
      <c r="P394" s="8"/>
      <c r="Q394" s="8"/>
      <c r="R394" s="8"/>
      <c r="S394" s="8"/>
      <c r="T394" s="8"/>
      <c r="U394" s="8"/>
      <c r="V394" s="8"/>
      <c r="W394" s="8"/>
      <c r="X394" s="8"/>
    </row>
    <row r="395" spans="1:24" ht="13" hidden="1" x14ac:dyDescent="0.3">
      <c r="A395" s="41" t="s">
        <v>113</v>
      </c>
      <c r="B395" s="644">
        <v>309.2</v>
      </c>
      <c r="C395" s="1239" t="s">
        <v>285</v>
      </c>
      <c r="D395" s="1240"/>
      <c r="E395" s="624"/>
      <c r="F395" s="8"/>
      <c r="G395" s="8"/>
      <c r="H395" s="8"/>
      <c r="I395" s="8"/>
      <c r="J395" s="8"/>
      <c r="K395" s="8"/>
      <c r="L395" s="8"/>
      <c r="M395" s="8"/>
      <c r="N395" s="8"/>
      <c r="O395" s="8"/>
      <c r="P395" s="8"/>
      <c r="Q395" s="8"/>
      <c r="R395" s="8"/>
      <c r="S395" s="8"/>
      <c r="T395" s="8"/>
      <c r="U395" s="8"/>
      <c r="V395" s="8"/>
      <c r="W395" s="8"/>
      <c r="X395" s="8"/>
    </row>
    <row r="396" spans="1:24" ht="13" x14ac:dyDescent="0.3">
      <c r="A396" s="41" t="s">
        <v>113</v>
      </c>
      <c r="B396" s="644">
        <v>309.3</v>
      </c>
      <c r="C396" s="1239" t="s">
        <v>731</v>
      </c>
      <c r="D396" s="1240"/>
      <c r="E396" s="624">
        <f>-E255</f>
        <v>0</v>
      </c>
      <c r="F396" s="970">
        <f>-F255</f>
        <v>0</v>
      </c>
      <c r="G396" s="957">
        <f t="shared" ref="G396:G402" si="31">SUM(E396:F396)</f>
        <v>0</v>
      </c>
      <c r="H396" s="8"/>
      <c r="I396" s="8"/>
      <c r="J396" s="8"/>
      <c r="K396" s="8"/>
      <c r="L396" s="8"/>
      <c r="M396" s="8"/>
      <c r="N396" s="8"/>
      <c r="O396" s="8"/>
      <c r="P396" s="8"/>
      <c r="Q396" s="8"/>
      <c r="R396" s="8"/>
      <c r="S396" s="8"/>
      <c r="T396" s="8"/>
      <c r="U396" s="8"/>
      <c r="V396" s="8"/>
      <c r="W396" s="8"/>
      <c r="X396" s="8"/>
    </row>
    <row r="397" spans="1:24" ht="13" x14ac:dyDescent="0.3">
      <c r="A397" s="41" t="s">
        <v>113</v>
      </c>
      <c r="B397" s="418">
        <v>309.39999999999998</v>
      </c>
      <c r="C397" s="1239" t="s">
        <v>396</v>
      </c>
      <c r="D397" s="1240"/>
      <c r="E397" s="624">
        <f>-E265</f>
        <v>0</v>
      </c>
      <c r="F397" s="970">
        <f>-F265</f>
        <v>0</v>
      </c>
      <c r="G397" s="957">
        <f t="shared" si="31"/>
        <v>0</v>
      </c>
      <c r="H397" s="8"/>
      <c r="I397" s="8"/>
      <c r="J397" s="8"/>
      <c r="K397" s="8"/>
      <c r="L397" s="8"/>
      <c r="M397" s="8"/>
      <c r="N397" s="8"/>
      <c r="O397" s="8"/>
      <c r="P397" s="8"/>
      <c r="Q397" s="8"/>
      <c r="R397" s="8"/>
      <c r="S397" s="8"/>
      <c r="T397" s="8"/>
      <c r="U397" s="8"/>
      <c r="V397" s="8"/>
      <c r="W397" s="8"/>
      <c r="X397" s="8"/>
    </row>
    <row r="398" spans="1:24" ht="13" x14ac:dyDescent="0.3">
      <c r="A398" s="41" t="s">
        <v>113</v>
      </c>
      <c r="B398" s="644">
        <v>309.5</v>
      </c>
      <c r="C398" s="1239" t="s">
        <v>513</v>
      </c>
      <c r="D398" s="1240"/>
      <c r="E398" s="624">
        <f>-E285</f>
        <v>0</v>
      </c>
      <c r="F398" s="970">
        <f>-F285</f>
        <v>0</v>
      </c>
      <c r="G398" s="957">
        <f t="shared" si="31"/>
        <v>0</v>
      </c>
      <c r="H398" s="8"/>
      <c r="I398" s="8"/>
      <c r="J398" s="8"/>
      <c r="K398" s="8"/>
      <c r="L398" s="8"/>
      <c r="M398" s="8"/>
      <c r="N398" s="8"/>
      <c r="O398" s="8"/>
      <c r="P398" s="8"/>
      <c r="Q398" s="8"/>
      <c r="R398" s="8"/>
      <c r="S398" s="8"/>
      <c r="T398" s="8"/>
      <c r="U398" s="8"/>
      <c r="V398" s="8"/>
      <c r="W398" s="8"/>
      <c r="X398" s="8"/>
    </row>
    <row r="399" spans="1:24" ht="13" x14ac:dyDescent="0.3">
      <c r="A399" s="41" t="s">
        <v>113</v>
      </c>
      <c r="B399" s="418">
        <v>310</v>
      </c>
      <c r="C399" s="1239" t="s">
        <v>582</v>
      </c>
      <c r="D399" s="1240"/>
      <c r="E399" s="624">
        <f>-E312</f>
        <v>0</v>
      </c>
      <c r="F399" s="970">
        <f>-F312</f>
        <v>0</v>
      </c>
      <c r="G399" s="957">
        <f t="shared" si="31"/>
        <v>0</v>
      </c>
      <c r="H399" s="8"/>
      <c r="I399" s="8"/>
      <c r="J399" s="8"/>
      <c r="K399" s="8"/>
      <c r="L399" s="8"/>
      <c r="M399" s="8"/>
      <c r="N399" s="8"/>
      <c r="O399" s="8"/>
      <c r="P399" s="8"/>
      <c r="Q399" s="8"/>
      <c r="R399" s="8"/>
      <c r="S399" s="8"/>
      <c r="T399" s="8"/>
      <c r="U399" s="8"/>
      <c r="V399" s="8"/>
      <c r="W399" s="8"/>
      <c r="X399" s="8"/>
    </row>
    <row r="400" spans="1:24" ht="13" x14ac:dyDescent="0.3">
      <c r="A400" s="41" t="s">
        <v>113</v>
      </c>
      <c r="B400" s="418">
        <v>311</v>
      </c>
      <c r="C400" s="804" t="s">
        <v>583</v>
      </c>
      <c r="D400" s="805"/>
      <c r="E400" s="624">
        <f>-E330</f>
        <v>0</v>
      </c>
      <c r="F400" s="970">
        <f>-F330</f>
        <v>0</v>
      </c>
      <c r="G400" s="957">
        <f t="shared" si="31"/>
        <v>0</v>
      </c>
      <c r="H400" s="8"/>
      <c r="I400" s="8"/>
      <c r="J400" s="8"/>
      <c r="K400" s="8"/>
      <c r="L400" s="8"/>
      <c r="M400" s="8"/>
      <c r="N400" s="8"/>
      <c r="O400" s="8"/>
      <c r="P400" s="8"/>
      <c r="Q400" s="8"/>
      <c r="R400" s="8"/>
      <c r="S400" s="8"/>
      <c r="T400" s="8"/>
      <c r="U400" s="8"/>
      <c r="V400" s="8"/>
      <c r="W400" s="8"/>
      <c r="X400" s="8"/>
    </row>
    <row r="401" spans="1:24" ht="13" x14ac:dyDescent="0.3">
      <c r="A401" s="41" t="s">
        <v>113</v>
      </c>
      <c r="B401" s="418">
        <v>313</v>
      </c>
      <c r="C401" s="1239" t="s">
        <v>176</v>
      </c>
      <c r="D401" s="1240"/>
      <c r="E401" s="624">
        <f>-E441</f>
        <v>0</v>
      </c>
      <c r="F401" s="970">
        <f>-F441</f>
        <v>0</v>
      </c>
      <c r="G401" s="957">
        <f t="shared" si="31"/>
        <v>0</v>
      </c>
      <c r="H401" s="8"/>
      <c r="I401" s="8"/>
      <c r="J401" s="8"/>
      <c r="K401" s="8"/>
      <c r="L401" s="8"/>
      <c r="M401" s="8"/>
      <c r="N401" s="8"/>
      <c r="O401" s="8"/>
      <c r="P401" s="8"/>
      <c r="Q401" s="8"/>
      <c r="R401" s="8"/>
      <c r="S401" s="8"/>
      <c r="T401" s="8"/>
      <c r="U401" s="8"/>
      <c r="V401" s="8"/>
      <c r="W401" s="8"/>
      <c r="X401" s="8"/>
    </row>
    <row r="402" spans="1:24" ht="13" hidden="1" x14ac:dyDescent="0.3">
      <c r="A402" s="41" t="s">
        <v>113</v>
      </c>
      <c r="B402" s="418">
        <v>313.3</v>
      </c>
      <c r="C402" s="1239" t="s">
        <v>504</v>
      </c>
      <c r="D402" s="1244"/>
      <c r="E402" s="3"/>
      <c r="F402" s="968"/>
      <c r="G402" s="957">
        <f t="shared" si="31"/>
        <v>0</v>
      </c>
      <c r="H402" s="8"/>
      <c r="I402" s="8"/>
      <c r="J402" s="8"/>
      <c r="K402" s="8"/>
      <c r="L402" s="8"/>
      <c r="M402" s="8"/>
      <c r="N402" s="8"/>
      <c r="O402" s="8"/>
      <c r="P402" s="8"/>
      <c r="Q402" s="8"/>
      <c r="R402" s="8"/>
      <c r="S402" s="8"/>
      <c r="T402" s="8"/>
      <c r="U402" s="8"/>
      <c r="V402" s="8"/>
      <c r="W402" s="8"/>
      <c r="X402" s="8"/>
    </row>
    <row r="403" spans="1:24" ht="13" hidden="1" x14ac:dyDescent="0.3">
      <c r="A403" s="41" t="s">
        <v>113</v>
      </c>
      <c r="B403" s="418">
        <v>314</v>
      </c>
      <c r="C403" s="1239" t="s">
        <v>285</v>
      </c>
      <c r="D403" s="1240"/>
      <c r="E403" s="414"/>
      <c r="F403" s="506"/>
      <c r="G403" s="506"/>
      <c r="H403" s="8"/>
      <c r="I403" s="8"/>
      <c r="J403" s="8"/>
      <c r="K403" s="8"/>
      <c r="L403" s="8"/>
      <c r="M403" s="8"/>
      <c r="N403" s="8"/>
      <c r="O403" s="8"/>
      <c r="P403" s="8"/>
      <c r="Q403" s="8"/>
      <c r="R403" s="8"/>
      <c r="S403" s="8"/>
      <c r="T403" s="8"/>
      <c r="U403" s="8"/>
      <c r="V403" s="8"/>
      <c r="W403" s="8"/>
      <c r="X403" s="8"/>
    </row>
    <row r="404" spans="1:24" ht="13" x14ac:dyDescent="0.3">
      <c r="A404" s="41" t="s">
        <v>113</v>
      </c>
      <c r="B404" s="418">
        <v>315</v>
      </c>
      <c r="C404" s="1239" t="s">
        <v>586</v>
      </c>
      <c r="D404" s="1244"/>
      <c r="E404" s="3"/>
      <c r="F404" s="968"/>
      <c r="G404" s="957">
        <f>SUM(E404:F404)</f>
        <v>0</v>
      </c>
      <c r="H404" s="8"/>
      <c r="I404" s="8"/>
      <c r="J404" s="8"/>
      <c r="K404" s="8"/>
      <c r="L404" s="8"/>
      <c r="M404" s="8"/>
      <c r="N404" s="8"/>
      <c r="O404" s="8"/>
      <c r="P404" s="8"/>
      <c r="Q404" s="8"/>
      <c r="R404" s="8"/>
      <c r="S404" s="8"/>
      <c r="T404" s="8"/>
      <c r="U404" s="8"/>
      <c r="V404" s="8"/>
      <c r="W404" s="8"/>
      <c r="X404" s="8"/>
    </row>
    <row r="405" spans="1:24" ht="13" x14ac:dyDescent="0.3">
      <c r="A405" s="41" t="s">
        <v>113</v>
      </c>
      <c r="B405" s="418">
        <v>390</v>
      </c>
      <c r="C405" s="1258" t="s">
        <v>84</v>
      </c>
      <c r="D405" s="1259"/>
      <c r="E405" s="974">
        <f>SUM(E380:E404)</f>
        <v>0</v>
      </c>
      <c r="F405" s="969">
        <f>SUM(F380:F404)</f>
        <v>0</v>
      </c>
      <c r="G405" s="959">
        <f t="shared" ref="G405:G406" si="32">SUM(E405:F405)</f>
        <v>0</v>
      </c>
      <c r="H405" s="8"/>
      <c r="I405" s="8"/>
      <c r="J405" s="8"/>
      <c r="K405" s="8"/>
      <c r="L405" s="8"/>
      <c r="M405" s="8"/>
      <c r="N405" s="8"/>
      <c r="O405" s="8"/>
      <c r="P405" s="8"/>
      <c r="Q405" s="8"/>
      <c r="R405" s="8"/>
      <c r="S405" s="8"/>
      <c r="T405" s="8"/>
      <c r="U405" s="8"/>
      <c r="V405" s="8"/>
      <c r="W405" s="8"/>
      <c r="X405" s="8"/>
    </row>
    <row r="406" spans="1:24" ht="13" x14ac:dyDescent="0.3">
      <c r="A406" s="41" t="s">
        <v>113</v>
      </c>
      <c r="B406" s="418">
        <v>400</v>
      </c>
      <c r="C406" s="1309" t="s">
        <v>321</v>
      </c>
      <c r="D406" s="1427"/>
      <c r="E406" s="974">
        <f>+E379+E405</f>
        <v>0</v>
      </c>
      <c r="F406" s="969">
        <f>+F379+F405</f>
        <v>0</v>
      </c>
      <c r="G406" s="959">
        <f t="shared" si="32"/>
        <v>0</v>
      </c>
      <c r="H406" s="8"/>
      <c r="I406" s="8"/>
      <c r="J406" s="8"/>
      <c r="K406" s="8"/>
      <c r="L406" s="8"/>
      <c r="M406" s="8"/>
      <c r="N406" s="8"/>
      <c r="O406" s="8"/>
      <c r="P406" s="8"/>
      <c r="Q406" s="8"/>
      <c r="R406" s="8"/>
      <c r="S406" s="8"/>
      <c r="T406" s="8"/>
      <c r="U406" s="8"/>
      <c r="V406" s="8"/>
      <c r="W406" s="8"/>
      <c r="X406" s="8"/>
    </row>
    <row r="407" spans="1:24" ht="19.899999999999999" customHeight="1" x14ac:dyDescent="0.25">
      <c r="A407" s="36"/>
      <c r="B407" s="311"/>
      <c r="C407" s="1428"/>
      <c r="D407" s="1428"/>
      <c r="E407" s="155"/>
      <c r="F407" s="8"/>
      <c r="G407" s="8"/>
      <c r="H407" s="8"/>
      <c r="I407" s="8"/>
      <c r="J407" s="8"/>
      <c r="K407" s="8"/>
      <c r="L407" s="8"/>
      <c r="M407" s="8"/>
      <c r="N407" s="8"/>
      <c r="O407" s="8"/>
      <c r="P407" s="8"/>
      <c r="Q407" s="8"/>
      <c r="R407" s="8"/>
      <c r="S407" s="8"/>
      <c r="T407" s="8"/>
      <c r="U407" s="8"/>
      <c r="V407" s="8"/>
      <c r="W407" s="8"/>
      <c r="X407" s="8"/>
    </row>
    <row r="408" spans="1:24" ht="13" x14ac:dyDescent="0.3">
      <c r="A408" s="15" t="s">
        <v>122</v>
      </c>
      <c r="B408" s="636"/>
      <c r="C408" s="1396" t="s">
        <v>130</v>
      </c>
      <c r="D408" s="1397"/>
      <c r="E408" s="45"/>
      <c r="F408" s="914"/>
      <c r="G408" s="914"/>
      <c r="H408" s="8"/>
      <c r="I408" s="8"/>
      <c r="J408" s="8"/>
      <c r="K408" s="8"/>
      <c r="L408" s="8"/>
      <c r="M408" s="8"/>
      <c r="N408" s="8"/>
      <c r="O408" s="8"/>
      <c r="P408" s="8"/>
      <c r="Q408" s="8"/>
      <c r="R408" s="8"/>
      <c r="S408" s="8"/>
      <c r="T408" s="8"/>
      <c r="U408" s="8"/>
      <c r="V408" s="8"/>
      <c r="W408" s="8"/>
      <c r="X408" s="8"/>
    </row>
    <row r="409" spans="1:24" ht="13" x14ac:dyDescent="0.3">
      <c r="A409" s="18" t="s">
        <v>122</v>
      </c>
      <c r="B409" s="418">
        <v>100</v>
      </c>
      <c r="C409" s="1258" t="s">
        <v>71</v>
      </c>
      <c r="D409" s="1259"/>
      <c r="E409" s="42"/>
      <c r="F409" s="506"/>
      <c r="G409" s="506"/>
      <c r="H409" s="8"/>
      <c r="I409" s="8"/>
      <c r="J409" s="8"/>
      <c r="K409" s="8"/>
      <c r="L409" s="8"/>
      <c r="M409" s="8"/>
      <c r="N409" s="8"/>
      <c r="O409" s="8"/>
      <c r="P409" s="8"/>
      <c r="Q409" s="8"/>
      <c r="R409" s="8"/>
      <c r="S409" s="8"/>
      <c r="T409" s="8"/>
      <c r="U409" s="8"/>
      <c r="V409" s="8"/>
      <c r="W409" s="8"/>
      <c r="X409" s="8"/>
    </row>
    <row r="410" spans="1:24" ht="13" x14ac:dyDescent="0.3">
      <c r="A410" s="18" t="s">
        <v>122</v>
      </c>
      <c r="B410" s="418">
        <v>101</v>
      </c>
      <c r="C410" s="1430" t="s">
        <v>520</v>
      </c>
      <c r="D410" s="1431"/>
      <c r="E410" s="2"/>
      <c r="F410" s="493"/>
      <c r="G410" s="957">
        <f>SUM(E410:F410)</f>
        <v>0</v>
      </c>
      <c r="H410" s="8"/>
      <c r="I410" s="8"/>
      <c r="J410" s="8"/>
      <c r="K410" s="8"/>
      <c r="L410" s="8"/>
      <c r="M410" s="8"/>
      <c r="N410" s="8"/>
      <c r="O410" s="8"/>
      <c r="P410" s="8"/>
      <c r="Q410" s="8"/>
      <c r="R410" s="8"/>
      <c r="S410" s="8"/>
      <c r="T410" s="8"/>
      <c r="U410" s="8"/>
      <c r="V410" s="8"/>
      <c r="W410" s="8"/>
      <c r="X410" s="8"/>
    </row>
    <row r="411" spans="1:24" ht="13" hidden="1" x14ac:dyDescent="0.3">
      <c r="A411" s="18" t="s">
        <v>122</v>
      </c>
      <c r="B411" s="418">
        <v>102</v>
      </c>
      <c r="C411" s="1405" t="s">
        <v>124</v>
      </c>
      <c r="D411" s="1244"/>
      <c r="E411" s="351">
        <f>-SUM('Medicaid ISF Report'!H17:I18)</f>
        <v>0</v>
      </c>
      <c r="F411" s="436"/>
      <c r="G411" s="8"/>
      <c r="H411" s="8"/>
      <c r="I411" s="8"/>
      <c r="J411" s="8"/>
      <c r="K411" s="8"/>
      <c r="L411" s="8"/>
      <c r="M411" s="8"/>
      <c r="N411" s="8"/>
      <c r="O411" s="8"/>
      <c r="P411" s="8"/>
      <c r="Q411" s="8"/>
      <c r="R411" s="8"/>
      <c r="S411" s="8"/>
      <c r="T411" s="8"/>
      <c r="U411" s="8"/>
      <c r="V411" s="8"/>
      <c r="W411" s="8"/>
      <c r="X411" s="8"/>
    </row>
    <row r="412" spans="1:24" ht="13" hidden="1" x14ac:dyDescent="0.3">
      <c r="A412" s="18" t="s">
        <v>122</v>
      </c>
      <c r="B412" s="418">
        <v>103</v>
      </c>
      <c r="C412" s="1405" t="s">
        <v>565</v>
      </c>
      <c r="D412" s="1244"/>
      <c r="E412" s="1"/>
      <c r="F412" s="8"/>
      <c r="G412" s="8"/>
      <c r="H412" s="8"/>
      <c r="I412" s="8"/>
      <c r="J412" s="8"/>
      <c r="K412" s="8"/>
      <c r="L412" s="8"/>
      <c r="M412" s="8"/>
      <c r="N412" s="8"/>
      <c r="O412" s="8"/>
      <c r="P412" s="8"/>
      <c r="Q412" s="8"/>
      <c r="R412" s="8"/>
      <c r="S412" s="8"/>
      <c r="T412" s="8"/>
      <c r="U412" s="8"/>
      <c r="V412" s="8"/>
      <c r="W412" s="8"/>
      <c r="X412" s="8"/>
    </row>
    <row r="413" spans="1:24" ht="13" hidden="1" x14ac:dyDescent="0.3">
      <c r="A413" s="18" t="s">
        <v>122</v>
      </c>
      <c r="B413" s="418">
        <v>104</v>
      </c>
      <c r="C413" s="1239" t="s">
        <v>785</v>
      </c>
      <c r="D413" s="1240"/>
      <c r="E413" s="677">
        <f>-SUM('Res Fund Bal'!F14+'Res Fund Bal'!H14+'Res Fund Bal'!F18+'Res Fund Bal'!H18)</f>
        <v>0</v>
      </c>
      <c r="F413" s="8"/>
      <c r="G413" s="8"/>
      <c r="H413" s="8"/>
      <c r="I413" s="8"/>
      <c r="J413" s="8"/>
      <c r="K413" s="8"/>
      <c r="L413" s="8"/>
      <c r="M413" s="8"/>
      <c r="N413" s="8"/>
      <c r="O413" s="8"/>
      <c r="P413" s="8"/>
      <c r="Q413" s="8"/>
      <c r="R413" s="8"/>
      <c r="S413" s="8"/>
      <c r="T413" s="8"/>
      <c r="U413" s="8"/>
      <c r="V413" s="8"/>
      <c r="W413" s="8"/>
      <c r="X413" s="8"/>
    </row>
    <row r="414" spans="1:24" ht="13" x14ac:dyDescent="0.3">
      <c r="A414" s="18" t="s">
        <v>122</v>
      </c>
      <c r="B414" s="418">
        <v>190</v>
      </c>
      <c r="C414" s="1258" t="s">
        <v>72</v>
      </c>
      <c r="D414" s="1259"/>
      <c r="E414" s="967">
        <f>SUM(E409:E413)</f>
        <v>0</v>
      </c>
      <c r="F414" s="958">
        <f>SUM(F409:F413)</f>
        <v>0</v>
      </c>
      <c r="G414" s="959">
        <f t="shared" ref="G414" si="33">SUM(E414:F414)</f>
        <v>0</v>
      </c>
      <c r="H414" s="8"/>
      <c r="I414" s="8"/>
      <c r="J414" s="8"/>
      <c r="K414" s="8"/>
      <c r="L414" s="8"/>
      <c r="M414" s="8"/>
      <c r="N414" s="8"/>
      <c r="O414" s="8"/>
      <c r="P414" s="8"/>
      <c r="Q414" s="8"/>
      <c r="R414" s="8"/>
      <c r="S414" s="8"/>
      <c r="T414" s="8"/>
      <c r="U414" s="8"/>
      <c r="V414" s="8"/>
      <c r="W414" s="8"/>
      <c r="X414" s="8"/>
    </row>
    <row r="415" spans="1:24" ht="13" x14ac:dyDescent="0.3">
      <c r="A415" s="18" t="s">
        <v>122</v>
      </c>
      <c r="B415" s="418">
        <v>300</v>
      </c>
      <c r="C415" s="1258" t="s">
        <v>87</v>
      </c>
      <c r="D415" s="1259"/>
      <c r="E415" s="46"/>
      <c r="F415" s="506"/>
      <c r="G415" s="506"/>
      <c r="H415" s="8"/>
      <c r="I415" s="8"/>
      <c r="J415" s="8"/>
      <c r="K415" s="8"/>
      <c r="L415" s="8"/>
      <c r="M415" s="8"/>
      <c r="N415" s="8"/>
      <c r="O415" s="8"/>
      <c r="P415" s="8"/>
      <c r="Q415" s="8"/>
      <c r="R415" s="8"/>
      <c r="S415" s="8"/>
      <c r="T415" s="8"/>
      <c r="U415" s="8"/>
      <c r="V415" s="8"/>
      <c r="W415" s="8"/>
      <c r="X415" s="8"/>
    </row>
    <row r="416" spans="1:24" ht="13" hidden="1" x14ac:dyDescent="0.3">
      <c r="A416" s="18" t="s">
        <v>122</v>
      </c>
      <c r="B416" s="418">
        <v>301</v>
      </c>
      <c r="C416" s="1405" t="s">
        <v>159</v>
      </c>
      <c r="D416" s="1244"/>
      <c r="E416" s="49">
        <f>-'FSR - Medicaid'!E45</f>
        <v>0</v>
      </c>
      <c r="F416" s="8"/>
      <c r="G416" s="8"/>
      <c r="H416" s="8"/>
      <c r="I416" s="8"/>
      <c r="J416" s="8"/>
      <c r="K416" s="8"/>
      <c r="L416" s="8"/>
      <c r="M416" s="8"/>
      <c r="N416" s="8"/>
      <c r="O416" s="8"/>
      <c r="P416" s="8"/>
      <c r="Q416" s="8"/>
      <c r="R416" s="8"/>
      <c r="S416" s="8"/>
      <c r="T416" s="8"/>
      <c r="U416" s="8"/>
      <c r="V416" s="8"/>
      <c r="W416" s="8"/>
      <c r="X416" s="8"/>
    </row>
    <row r="417" spans="1:24" ht="13" hidden="1" x14ac:dyDescent="0.3">
      <c r="A417" s="18" t="s">
        <v>122</v>
      </c>
      <c r="B417" s="418">
        <v>301.10000000000002</v>
      </c>
      <c r="C417" s="1239" t="s">
        <v>434</v>
      </c>
      <c r="D417" s="1244"/>
      <c r="E417" s="49">
        <f>-'FSR - Healthy Michigan'!E42</f>
        <v>0</v>
      </c>
      <c r="F417" s="8"/>
      <c r="G417" s="8"/>
      <c r="H417" s="8"/>
      <c r="I417" s="8"/>
      <c r="J417" s="8"/>
      <c r="K417" s="8"/>
      <c r="L417" s="8"/>
      <c r="M417" s="8"/>
      <c r="N417" s="8"/>
      <c r="O417" s="8"/>
      <c r="P417" s="8"/>
      <c r="Q417" s="8"/>
      <c r="R417" s="8"/>
      <c r="S417" s="8"/>
      <c r="T417" s="8"/>
      <c r="U417" s="8"/>
      <c r="V417" s="8"/>
      <c r="W417" s="8"/>
      <c r="X417" s="8"/>
    </row>
    <row r="418" spans="1:24" ht="13" hidden="1" x14ac:dyDescent="0.3">
      <c r="A418" s="18" t="s">
        <v>122</v>
      </c>
      <c r="B418" s="418">
        <v>301.2</v>
      </c>
      <c r="C418" s="1239" t="s">
        <v>787</v>
      </c>
      <c r="D418" s="1240"/>
      <c r="E418" s="49">
        <f>-SUM('FSR - Medicaid'!M47+'FSR - Healthy Michigan'!M44)</f>
        <v>0</v>
      </c>
      <c r="F418" s="8"/>
      <c r="G418" s="8"/>
      <c r="H418" s="8"/>
      <c r="I418" s="8"/>
      <c r="J418" s="8"/>
      <c r="K418" s="8"/>
      <c r="L418" s="8"/>
      <c r="M418" s="8"/>
      <c r="N418" s="8"/>
      <c r="O418" s="8"/>
      <c r="P418" s="8"/>
      <c r="Q418" s="8"/>
      <c r="R418" s="8"/>
      <c r="S418" s="8"/>
      <c r="T418" s="8"/>
      <c r="U418" s="8"/>
      <c r="V418" s="8"/>
      <c r="W418" s="8"/>
      <c r="X418" s="8"/>
    </row>
    <row r="419" spans="1:24" ht="13" hidden="1" x14ac:dyDescent="0.3">
      <c r="A419" s="18" t="s">
        <v>122</v>
      </c>
      <c r="B419" s="418">
        <v>302</v>
      </c>
      <c r="C419" s="1239" t="s">
        <v>584</v>
      </c>
      <c r="D419" s="1244"/>
      <c r="E419" s="49">
        <f>-'FSR - Medicaid'!E46</f>
        <v>0</v>
      </c>
      <c r="F419" s="8"/>
      <c r="G419" s="8"/>
      <c r="H419" s="8"/>
      <c r="I419" s="8"/>
      <c r="J419" s="8"/>
      <c r="K419" s="8"/>
      <c r="L419" s="8"/>
      <c r="M419" s="8"/>
      <c r="N419" s="8"/>
      <c r="O419" s="8"/>
      <c r="P419" s="8"/>
      <c r="Q419" s="8"/>
      <c r="R419" s="8"/>
      <c r="S419" s="8"/>
      <c r="T419" s="8"/>
      <c r="U419" s="8"/>
      <c r="V419" s="8"/>
      <c r="W419" s="8"/>
      <c r="X419" s="8"/>
    </row>
    <row r="420" spans="1:24" ht="13" hidden="1" x14ac:dyDescent="0.3">
      <c r="A420" s="18" t="s">
        <v>122</v>
      </c>
      <c r="B420" s="418">
        <v>302.10000000000002</v>
      </c>
      <c r="C420" s="1239" t="s">
        <v>585</v>
      </c>
      <c r="D420" s="1244"/>
      <c r="E420" s="49">
        <f>-'FSR - Healthy Michigan'!E43</f>
        <v>0</v>
      </c>
      <c r="F420" s="8"/>
      <c r="G420" s="8"/>
      <c r="H420" s="8"/>
      <c r="I420" s="8"/>
      <c r="J420" s="8"/>
      <c r="K420" s="8"/>
      <c r="L420" s="8"/>
      <c r="M420" s="8"/>
      <c r="N420" s="8"/>
      <c r="O420" s="8"/>
      <c r="P420" s="8"/>
      <c r="Q420" s="8"/>
      <c r="R420" s="8"/>
      <c r="S420" s="8"/>
      <c r="T420" s="8"/>
      <c r="U420" s="8"/>
      <c r="V420" s="8"/>
      <c r="W420" s="8"/>
      <c r="X420" s="8"/>
    </row>
    <row r="421" spans="1:24" ht="13" hidden="1" x14ac:dyDescent="0.3">
      <c r="A421" s="18" t="s">
        <v>122</v>
      </c>
      <c r="B421" s="418">
        <v>302.3</v>
      </c>
      <c r="C421" s="1239" t="s">
        <v>285</v>
      </c>
      <c r="D421" s="1244"/>
      <c r="E421" s="49"/>
      <c r="F421" s="8"/>
      <c r="G421" s="8"/>
      <c r="H421" s="8"/>
      <c r="I421" s="8"/>
      <c r="J421" s="8"/>
      <c r="K421" s="8"/>
      <c r="L421" s="8"/>
      <c r="M421" s="8"/>
      <c r="N421" s="8"/>
      <c r="O421" s="8"/>
      <c r="P421" s="8"/>
      <c r="Q421" s="8"/>
      <c r="R421" s="8"/>
      <c r="S421" s="8"/>
      <c r="T421" s="8"/>
      <c r="U421" s="8"/>
      <c r="V421" s="8"/>
      <c r="W421" s="8"/>
      <c r="X421" s="8"/>
    </row>
    <row r="422" spans="1:24" ht="13" x14ac:dyDescent="0.3">
      <c r="A422" s="18" t="s">
        <v>122</v>
      </c>
      <c r="B422" s="313">
        <v>303</v>
      </c>
      <c r="C422" s="1405" t="s">
        <v>70</v>
      </c>
      <c r="D422" s="1244"/>
      <c r="E422" s="624">
        <f>-E103</f>
        <v>0</v>
      </c>
      <c r="F422" s="970">
        <f>-F103</f>
        <v>0</v>
      </c>
      <c r="G422" s="957">
        <f>SUM(E422:F422)</f>
        <v>0</v>
      </c>
      <c r="H422" s="8"/>
      <c r="I422" s="8"/>
      <c r="J422" s="8"/>
      <c r="K422" s="8"/>
      <c r="L422" s="8"/>
      <c r="M422" s="8"/>
      <c r="N422" s="8"/>
      <c r="O422" s="8"/>
      <c r="P422" s="8"/>
      <c r="Q422" s="8"/>
      <c r="R422" s="8"/>
      <c r="S422" s="8"/>
      <c r="T422" s="8"/>
      <c r="U422" s="8"/>
      <c r="V422" s="8"/>
      <c r="W422" s="8"/>
      <c r="X422" s="8"/>
    </row>
    <row r="423" spans="1:24" ht="13" hidden="1" x14ac:dyDescent="0.3">
      <c r="A423" s="18" t="s">
        <v>122</v>
      </c>
      <c r="B423" s="418">
        <v>304</v>
      </c>
      <c r="C423" s="1239" t="s">
        <v>285</v>
      </c>
      <c r="D423" s="1244"/>
      <c r="E423" s="49"/>
      <c r="F423" s="436"/>
      <c r="G423" s="8"/>
      <c r="H423" s="8"/>
      <c r="I423" s="8"/>
      <c r="J423" s="8"/>
      <c r="K423" s="8"/>
      <c r="L423" s="8"/>
      <c r="M423" s="8"/>
      <c r="N423" s="8"/>
      <c r="O423" s="8"/>
      <c r="P423" s="8"/>
      <c r="Q423" s="8"/>
      <c r="R423" s="8"/>
      <c r="S423" s="8"/>
      <c r="T423" s="8"/>
      <c r="U423" s="8"/>
      <c r="V423" s="8"/>
      <c r="W423" s="8"/>
      <c r="X423" s="8"/>
    </row>
    <row r="424" spans="1:24" ht="13" x14ac:dyDescent="0.3">
      <c r="A424" s="18" t="s">
        <v>122</v>
      </c>
      <c r="B424" s="313">
        <v>390</v>
      </c>
      <c r="C424" s="1258" t="s">
        <v>84</v>
      </c>
      <c r="D424" s="1259"/>
      <c r="E424" s="974">
        <f>SUM(E415:E423)</f>
        <v>0</v>
      </c>
      <c r="F424" s="969">
        <f>SUM(F415:F423)</f>
        <v>0</v>
      </c>
      <c r="G424" s="959">
        <f t="shared" ref="G424:G425" si="34">SUM(E424:F424)</f>
        <v>0</v>
      </c>
      <c r="H424" s="8"/>
      <c r="I424" s="8"/>
      <c r="J424" s="8"/>
      <c r="K424" s="8"/>
      <c r="L424" s="8"/>
      <c r="M424" s="8"/>
      <c r="N424" s="8"/>
      <c r="O424" s="8"/>
      <c r="P424" s="8"/>
      <c r="Q424" s="8"/>
      <c r="R424" s="8"/>
      <c r="S424" s="8"/>
      <c r="T424" s="8"/>
      <c r="U424" s="8"/>
      <c r="V424" s="8"/>
      <c r="W424" s="8"/>
      <c r="X424" s="8"/>
    </row>
    <row r="425" spans="1:24" ht="13" x14ac:dyDescent="0.3">
      <c r="A425" s="18" t="s">
        <v>122</v>
      </c>
      <c r="B425" s="313">
        <v>400</v>
      </c>
      <c r="C425" s="1402" t="s">
        <v>131</v>
      </c>
      <c r="D425" s="1403"/>
      <c r="E425" s="974">
        <f>+E414+E424</f>
        <v>0</v>
      </c>
      <c r="F425" s="969">
        <f>+F414+F424</f>
        <v>0</v>
      </c>
      <c r="G425" s="959">
        <f t="shared" si="34"/>
        <v>0</v>
      </c>
      <c r="H425" s="8"/>
      <c r="I425" s="8"/>
      <c r="J425" s="8"/>
      <c r="K425" s="8"/>
      <c r="L425" s="8"/>
      <c r="M425" s="8"/>
      <c r="N425" s="8"/>
      <c r="O425" s="8"/>
      <c r="P425" s="8"/>
      <c r="Q425" s="8"/>
      <c r="R425" s="8"/>
      <c r="S425" s="8"/>
      <c r="T425" s="8"/>
      <c r="U425" s="8"/>
      <c r="V425" s="8"/>
      <c r="W425" s="8"/>
      <c r="X425" s="8"/>
    </row>
    <row r="426" spans="1:24" ht="19.899999999999999" customHeight="1" x14ac:dyDescent="0.3">
      <c r="A426" s="77"/>
      <c r="B426" s="631"/>
      <c r="C426" s="167"/>
      <c r="D426" s="167"/>
      <c r="E426" s="155"/>
      <c r="F426" s="8"/>
      <c r="G426" s="8"/>
      <c r="H426" s="8"/>
      <c r="I426" s="8"/>
      <c r="J426" s="8"/>
      <c r="K426" s="8"/>
      <c r="L426" s="8"/>
      <c r="M426" s="8"/>
      <c r="N426" s="8"/>
      <c r="O426" s="8"/>
      <c r="P426" s="8"/>
      <c r="Q426" s="8"/>
      <c r="R426" s="8"/>
      <c r="S426" s="8"/>
      <c r="T426" s="8"/>
      <c r="U426" s="8"/>
      <c r="V426" s="8"/>
      <c r="W426" s="8"/>
      <c r="X426" s="8"/>
    </row>
    <row r="427" spans="1:24" ht="13" x14ac:dyDescent="0.3">
      <c r="A427" s="15" t="s">
        <v>123</v>
      </c>
      <c r="B427" s="634"/>
      <c r="C427" s="1296" t="s">
        <v>103</v>
      </c>
      <c r="D427" s="1297"/>
      <c r="E427" s="45"/>
      <c r="F427" s="914"/>
      <c r="G427" s="914"/>
      <c r="H427" s="8"/>
      <c r="I427" s="8"/>
      <c r="J427" s="8"/>
      <c r="K427" s="8"/>
      <c r="L427" s="8"/>
      <c r="M427" s="8"/>
      <c r="N427" s="8"/>
      <c r="O427" s="8"/>
      <c r="P427" s="8"/>
      <c r="Q427" s="8"/>
      <c r="R427" s="8"/>
      <c r="S427" s="8"/>
      <c r="T427" s="8"/>
      <c r="U427" s="8"/>
      <c r="V427" s="8"/>
      <c r="W427" s="8"/>
      <c r="X427" s="8"/>
    </row>
    <row r="428" spans="1:24" ht="13" x14ac:dyDescent="0.3">
      <c r="A428" s="18" t="s">
        <v>123</v>
      </c>
      <c r="B428" s="313">
        <v>100</v>
      </c>
      <c r="C428" s="1258" t="s">
        <v>71</v>
      </c>
      <c r="D428" s="1259"/>
      <c r="E428" s="48"/>
      <c r="F428" s="981"/>
      <c r="G428" s="506"/>
      <c r="H428" s="8"/>
      <c r="I428" s="8"/>
      <c r="J428" s="8"/>
      <c r="K428" s="8"/>
      <c r="L428" s="8"/>
      <c r="M428" s="8"/>
      <c r="N428" s="8"/>
      <c r="O428" s="8"/>
      <c r="P428" s="8"/>
      <c r="Q428" s="8"/>
      <c r="R428" s="8"/>
      <c r="S428" s="8"/>
      <c r="T428" s="8"/>
      <c r="U428" s="8"/>
      <c r="V428" s="8"/>
      <c r="W428" s="8"/>
      <c r="X428" s="8"/>
    </row>
    <row r="429" spans="1:24" ht="13" x14ac:dyDescent="0.3">
      <c r="A429" s="18" t="s">
        <v>123</v>
      </c>
      <c r="B429" s="635">
        <v>101</v>
      </c>
      <c r="C429" s="1425" t="s">
        <v>126</v>
      </c>
      <c r="D429" s="1426"/>
      <c r="E429" s="3"/>
      <c r="F429" s="968"/>
      <c r="G429" s="957">
        <f>SUM(E429:F429)</f>
        <v>0</v>
      </c>
      <c r="H429" s="8"/>
      <c r="I429" s="8"/>
      <c r="J429" s="8"/>
      <c r="K429" s="8"/>
      <c r="L429" s="8"/>
      <c r="M429" s="8"/>
      <c r="N429" s="8"/>
      <c r="O429" s="8"/>
      <c r="P429" s="8"/>
      <c r="Q429" s="8"/>
      <c r="R429" s="8"/>
      <c r="S429" s="8"/>
      <c r="T429" s="8"/>
      <c r="U429" s="8"/>
      <c r="V429" s="8"/>
      <c r="W429" s="8"/>
      <c r="X429" s="8"/>
    </row>
    <row r="430" spans="1:24" ht="13" x14ac:dyDescent="0.3">
      <c r="A430" s="18" t="s">
        <v>123</v>
      </c>
      <c r="B430" s="635">
        <v>102</v>
      </c>
      <c r="C430" s="1425" t="s">
        <v>126</v>
      </c>
      <c r="D430" s="1426"/>
      <c r="E430" s="3"/>
      <c r="F430" s="968"/>
      <c r="G430" s="957">
        <f>SUM(E430:F430)</f>
        <v>0</v>
      </c>
      <c r="H430" s="8"/>
      <c r="I430" s="8"/>
      <c r="J430" s="8"/>
      <c r="K430" s="8"/>
      <c r="L430" s="8"/>
      <c r="M430" s="8"/>
      <c r="N430" s="8"/>
      <c r="O430" s="8"/>
      <c r="P430" s="8"/>
      <c r="Q430" s="8"/>
      <c r="R430" s="8"/>
      <c r="S430" s="8"/>
      <c r="T430" s="8"/>
      <c r="U430" s="8"/>
      <c r="V430" s="8"/>
      <c r="W430" s="8"/>
      <c r="X430" s="8"/>
    </row>
    <row r="431" spans="1:24" ht="13" x14ac:dyDescent="0.3">
      <c r="A431" s="18" t="s">
        <v>123</v>
      </c>
      <c r="B431" s="635">
        <v>103</v>
      </c>
      <c r="C431" s="1425" t="s">
        <v>126</v>
      </c>
      <c r="D431" s="1426"/>
      <c r="E431" s="3"/>
      <c r="F431" s="968"/>
      <c r="G431" s="957">
        <f>SUM(E431:F431)</f>
        <v>0</v>
      </c>
      <c r="H431" s="8"/>
      <c r="I431" s="8"/>
      <c r="J431" s="8"/>
      <c r="K431" s="8"/>
      <c r="L431" s="8"/>
      <c r="M431" s="8"/>
      <c r="N431" s="8"/>
      <c r="O431" s="8"/>
      <c r="P431" s="8"/>
      <c r="Q431" s="8"/>
      <c r="R431" s="8"/>
      <c r="S431" s="8"/>
      <c r="T431" s="8"/>
      <c r="U431" s="8"/>
      <c r="V431" s="8"/>
      <c r="W431" s="8"/>
      <c r="X431" s="8"/>
    </row>
    <row r="432" spans="1:24" ht="13" x14ac:dyDescent="0.3">
      <c r="A432" s="18" t="s">
        <v>123</v>
      </c>
      <c r="B432" s="313">
        <v>190</v>
      </c>
      <c r="C432" s="1258" t="s">
        <v>72</v>
      </c>
      <c r="D432" s="1259"/>
      <c r="E432" s="974">
        <f>SUM(E428:E431)</f>
        <v>0</v>
      </c>
      <c r="F432" s="969">
        <f>SUM(F428:F431)</f>
        <v>0</v>
      </c>
      <c r="G432" s="959">
        <f t="shared" ref="G432" si="35">SUM(E432:F432)</f>
        <v>0</v>
      </c>
      <c r="H432" s="8"/>
      <c r="I432" s="8"/>
      <c r="J432" s="8"/>
      <c r="K432" s="8"/>
      <c r="L432" s="8"/>
      <c r="M432" s="8"/>
      <c r="N432" s="8"/>
      <c r="O432" s="8"/>
      <c r="P432" s="8"/>
      <c r="Q432" s="8"/>
      <c r="R432" s="8"/>
      <c r="S432" s="8"/>
      <c r="T432" s="8"/>
      <c r="U432" s="8"/>
      <c r="V432" s="8"/>
      <c r="W432" s="8"/>
      <c r="X432" s="8"/>
    </row>
    <row r="433" spans="1:24" ht="13" x14ac:dyDescent="0.3">
      <c r="A433" s="18" t="s">
        <v>123</v>
      </c>
      <c r="B433" s="313">
        <v>200</v>
      </c>
      <c r="C433" s="1258" t="s">
        <v>99</v>
      </c>
      <c r="D433" s="1259"/>
      <c r="E433" s="49"/>
      <c r="F433" s="964"/>
      <c r="G433" s="506"/>
      <c r="H433" s="8"/>
      <c r="I433" s="8"/>
      <c r="J433" s="8"/>
      <c r="K433" s="8"/>
      <c r="L433" s="8"/>
      <c r="M433" s="8"/>
      <c r="N433" s="8"/>
      <c r="O433" s="8"/>
      <c r="P433" s="8"/>
      <c r="Q433" s="8"/>
      <c r="R433" s="8"/>
      <c r="S433" s="8"/>
      <c r="T433" s="8"/>
      <c r="U433" s="8"/>
      <c r="V433" s="8"/>
      <c r="W433" s="8"/>
      <c r="X433" s="8"/>
    </row>
    <row r="434" spans="1:24" ht="13" x14ac:dyDescent="0.3">
      <c r="A434" s="18" t="s">
        <v>123</v>
      </c>
      <c r="B434" s="635">
        <v>201</v>
      </c>
      <c r="C434" s="1425" t="s">
        <v>127</v>
      </c>
      <c r="D434" s="1426"/>
      <c r="E434" s="3"/>
      <c r="F434" s="968"/>
      <c r="G434" s="957">
        <f>SUM(E434:F434)</f>
        <v>0</v>
      </c>
      <c r="H434" s="8"/>
      <c r="I434" s="8"/>
      <c r="J434" s="8"/>
      <c r="K434" s="8"/>
      <c r="L434" s="8"/>
      <c r="M434" s="8"/>
      <c r="N434" s="8"/>
      <c r="O434" s="8"/>
      <c r="P434" s="8"/>
      <c r="Q434" s="8"/>
      <c r="R434" s="8"/>
      <c r="S434" s="8"/>
      <c r="T434" s="8"/>
      <c r="U434" s="8"/>
      <c r="V434" s="8"/>
      <c r="W434" s="8"/>
      <c r="X434" s="8"/>
    </row>
    <row r="435" spans="1:24" ht="13" x14ac:dyDescent="0.3">
      <c r="A435" s="18" t="s">
        <v>123</v>
      </c>
      <c r="B435" s="635">
        <v>202</v>
      </c>
      <c r="C435" s="1425" t="s">
        <v>127</v>
      </c>
      <c r="D435" s="1426"/>
      <c r="E435" s="3"/>
      <c r="F435" s="968"/>
      <c r="G435" s="957">
        <f>SUM(E435:F435)</f>
        <v>0</v>
      </c>
      <c r="H435" s="8"/>
      <c r="I435" s="8"/>
      <c r="J435" s="8"/>
      <c r="K435" s="8"/>
      <c r="L435" s="8"/>
      <c r="M435" s="8"/>
      <c r="N435" s="8"/>
      <c r="O435" s="8"/>
      <c r="P435" s="8"/>
      <c r="Q435" s="8"/>
      <c r="R435" s="8"/>
      <c r="S435" s="8"/>
      <c r="T435" s="8"/>
      <c r="U435" s="8"/>
      <c r="V435" s="8"/>
      <c r="W435" s="8"/>
      <c r="X435" s="8"/>
    </row>
    <row r="436" spans="1:24" ht="13" x14ac:dyDescent="0.3">
      <c r="A436" s="18" t="s">
        <v>123</v>
      </c>
      <c r="B436" s="635">
        <v>203</v>
      </c>
      <c r="C436" s="1425" t="s">
        <v>127</v>
      </c>
      <c r="D436" s="1426"/>
      <c r="E436" s="3"/>
      <c r="F436" s="968"/>
      <c r="G436" s="957">
        <f>SUM(E436:F436)</f>
        <v>0</v>
      </c>
      <c r="H436" s="8"/>
      <c r="I436" s="8"/>
      <c r="J436" s="8"/>
      <c r="K436" s="8"/>
      <c r="L436" s="8"/>
      <c r="M436" s="8"/>
      <c r="N436" s="8"/>
      <c r="O436" s="8"/>
      <c r="P436" s="8"/>
      <c r="Q436" s="8"/>
      <c r="R436" s="8"/>
      <c r="S436" s="8"/>
      <c r="T436" s="8"/>
      <c r="U436" s="8"/>
      <c r="V436" s="8"/>
      <c r="W436" s="8"/>
      <c r="X436" s="8"/>
    </row>
    <row r="437" spans="1:24" ht="13" x14ac:dyDescent="0.3">
      <c r="A437" s="18" t="s">
        <v>123</v>
      </c>
      <c r="B437" s="313">
        <v>290</v>
      </c>
      <c r="C437" s="1258" t="s">
        <v>102</v>
      </c>
      <c r="D437" s="1259"/>
      <c r="E437" s="974">
        <f>SUM(E433:E436)</f>
        <v>0</v>
      </c>
      <c r="F437" s="969">
        <f>SUM(F433:F436)</f>
        <v>0</v>
      </c>
      <c r="G437" s="959">
        <f t="shared" ref="G437:G438" si="36">SUM(E437:F437)</f>
        <v>0</v>
      </c>
      <c r="H437" s="8"/>
      <c r="I437" s="8"/>
      <c r="J437" s="8"/>
      <c r="K437" s="8"/>
      <c r="L437" s="8"/>
      <c r="M437" s="8"/>
      <c r="N437" s="8"/>
      <c r="O437" s="8"/>
      <c r="P437" s="8"/>
      <c r="Q437" s="8"/>
      <c r="R437" s="8"/>
      <c r="S437" s="8"/>
      <c r="T437" s="8"/>
      <c r="U437" s="8"/>
      <c r="V437" s="8"/>
      <c r="W437" s="8"/>
      <c r="X437" s="8"/>
    </row>
    <row r="438" spans="1:24" ht="13" x14ac:dyDescent="0.3">
      <c r="A438" s="18" t="s">
        <v>123</v>
      </c>
      <c r="B438" s="313">
        <v>295</v>
      </c>
      <c r="C438" s="1258" t="s">
        <v>104</v>
      </c>
      <c r="D438" s="1259"/>
      <c r="E438" s="974">
        <f>+E432-E437</f>
        <v>0</v>
      </c>
      <c r="F438" s="969">
        <f>+F432-F437</f>
        <v>0</v>
      </c>
      <c r="G438" s="959">
        <f t="shared" si="36"/>
        <v>0</v>
      </c>
      <c r="H438" s="8"/>
      <c r="I438" s="8"/>
      <c r="J438" s="8"/>
      <c r="K438" s="8"/>
      <c r="L438" s="8"/>
      <c r="M438" s="8"/>
      <c r="N438" s="8"/>
      <c r="O438" s="8"/>
      <c r="P438" s="8"/>
      <c r="Q438" s="8"/>
      <c r="R438" s="8"/>
      <c r="S438" s="8"/>
      <c r="T438" s="8"/>
      <c r="U438" s="8"/>
      <c r="V438" s="8"/>
      <c r="W438" s="8"/>
      <c r="X438" s="8"/>
    </row>
    <row r="439" spans="1:24" ht="13" x14ac:dyDescent="0.3">
      <c r="A439" s="18" t="s">
        <v>123</v>
      </c>
      <c r="B439" s="313">
        <v>300</v>
      </c>
      <c r="C439" s="1258" t="s">
        <v>87</v>
      </c>
      <c r="D439" s="1259"/>
      <c r="E439" s="46"/>
      <c r="F439" s="964"/>
      <c r="G439" s="506"/>
      <c r="H439" s="8"/>
      <c r="I439" s="8"/>
      <c r="J439" s="8"/>
      <c r="K439" s="8"/>
      <c r="L439" s="8"/>
      <c r="M439" s="8"/>
      <c r="N439" s="8"/>
      <c r="O439" s="8"/>
      <c r="P439" s="8"/>
      <c r="Q439" s="8"/>
      <c r="R439" s="8"/>
      <c r="S439" s="8"/>
      <c r="T439" s="8"/>
      <c r="U439" s="8"/>
      <c r="V439" s="8"/>
      <c r="W439" s="8"/>
      <c r="X439" s="8"/>
    </row>
    <row r="440" spans="1:24" ht="13" hidden="1" x14ac:dyDescent="0.3">
      <c r="A440" s="18" t="s">
        <v>123</v>
      </c>
      <c r="B440" s="313">
        <v>301</v>
      </c>
      <c r="C440" s="1239" t="s">
        <v>285</v>
      </c>
      <c r="D440" s="1240"/>
      <c r="E440" s="46"/>
      <c r="F440" s="964"/>
      <c r="G440" s="951"/>
      <c r="H440" s="8"/>
      <c r="I440" s="8"/>
      <c r="J440" s="8"/>
      <c r="K440" s="8"/>
      <c r="L440" s="8"/>
      <c r="M440" s="8"/>
      <c r="N440" s="8"/>
      <c r="O440" s="8"/>
      <c r="P440" s="8"/>
      <c r="Q440" s="8"/>
      <c r="R440" s="8"/>
      <c r="S440" s="8"/>
      <c r="T440" s="8"/>
      <c r="U440" s="8"/>
      <c r="V440" s="8"/>
      <c r="W440" s="8"/>
      <c r="X440" s="8"/>
    </row>
    <row r="441" spans="1:24" ht="13" x14ac:dyDescent="0.3">
      <c r="A441" s="18" t="s">
        <v>123</v>
      </c>
      <c r="B441" s="313">
        <v>302</v>
      </c>
      <c r="C441" s="1405" t="s">
        <v>177</v>
      </c>
      <c r="D441" s="1244"/>
      <c r="E441" s="3"/>
      <c r="F441" s="968"/>
      <c r="G441" s="957">
        <f>SUM(E441:F441)</f>
        <v>0</v>
      </c>
      <c r="H441" s="8"/>
      <c r="I441" s="8"/>
      <c r="J441" s="8"/>
      <c r="K441" s="8"/>
      <c r="L441" s="8"/>
      <c r="M441" s="8"/>
      <c r="N441" s="8"/>
      <c r="O441" s="8"/>
      <c r="P441" s="8"/>
      <c r="Q441" s="8"/>
      <c r="R441" s="8"/>
      <c r="S441" s="8"/>
      <c r="T441" s="8"/>
      <c r="U441" s="8"/>
      <c r="V441" s="8"/>
      <c r="W441" s="8"/>
      <c r="X441" s="8"/>
    </row>
    <row r="442" spans="1:24" ht="13" x14ac:dyDescent="0.3">
      <c r="A442" s="18" t="s">
        <v>123</v>
      </c>
      <c r="B442" s="313">
        <v>390</v>
      </c>
      <c r="C442" s="1258" t="s">
        <v>84</v>
      </c>
      <c r="D442" s="1259"/>
      <c r="E442" s="974">
        <f>SUM(E439:E441)</f>
        <v>0</v>
      </c>
      <c r="F442" s="969">
        <f>SUM(F439:F441)</f>
        <v>0</v>
      </c>
      <c r="G442" s="959">
        <f t="shared" ref="G442:G443" si="37">SUM(E442:F442)</f>
        <v>0</v>
      </c>
      <c r="H442" s="8"/>
      <c r="I442" s="8"/>
      <c r="J442" s="8"/>
      <c r="K442" s="8"/>
      <c r="L442" s="8"/>
      <c r="M442" s="8"/>
      <c r="N442" s="8"/>
      <c r="O442" s="8"/>
      <c r="P442" s="8"/>
      <c r="Q442" s="8"/>
      <c r="R442" s="8"/>
      <c r="S442" s="8"/>
      <c r="T442" s="8"/>
      <c r="U442" s="8"/>
      <c r="V442" s="8"/>
      <c r="W442" s="8"/>
      <c r="X442" s="8"/>
    </row>
    <row r="443" spans="1:24" ht="13" x14ac:dyDescent="0.3">
      <c r="A443" s="18" t="s">
        <v>123</v>
      </c>
      <c r="B443" s="313">
        <v>400</v>
      </c>
      <c r="C443" s="1406" t="s">
        <v>125</v>
      </c>
      <c r="D443" s="1407"/>
      <c r="E443" s="974">
        <f>+E438+E442</f>
        <v>0</v>
      </c>
      <c r="F443" s="969">
        <f>+F438+F442</f>
        <v>0</v>
      </c>
      <c r="G443" s="959">
        <f t="shared" si="37"/>
        <v>0</v>
      </c>
      <c r="H443" s="8"/>
      <c r="I443" s="8"/>
      <c r="J443" s="8"/>
      <c r="K443" s="8"/>
      <c r="L443" s="8"/>
      <c r="M443" s="8"/>
      <c r="N443" s="8"/>
      <c r="O443" s="8"/>
      <c r="P443" s="8"/>
      <c r="Q443" s="8"/>
      <c r="R443" s="8"/>
      <c r="S443" s="8"/>
      <c r="T443" s="8"/>
      <c r="U443" s="8"/>
      <c r="V443" s="8"/>
      <c r="W443" s="8"/>
      <c r="X443" s="8"/>
    </row>
    <row r="444" spans="1:24" ht="19.899999999999999" customHeight="1" x14ac:dyDescent="0.25">
      <c r="A444" s="36"/>
      <c r="B444" s="631"/>
      <c r="C444" s="1415"/>
      <c r="D444" s="1415"/>
      <c r="E444" s="24"/>
      <c r="H444" s="8"/>
      <c r="I444" s="8"/>
      <c r="J444" s="8"/>
      <c r="K444" s="8"/>
      <c r="L444" s="8"/>
      <c r="M444" s="8"/>
      <c r="N444" s="8"/>
      <c r="O444" s="8"/>
      <c r="P444" s="8"/>
      <c r="Q444" s="8"/>
      <c r="R444" s="8"/>
      <c r="S444" s="8"/>
      <c r="T444" s="8"/>
      <c r="U444" s="8"/>
      <c r="V444" s="8"/>
      <c r="W444" s="8"/>
      <c r="X444" s="8"/>
    </row>
    <row r="445" spans="1:24" ht="13" x14ac:dyDescent="0.3">
      <c r="A445" s="15" t="s">
        <v>129</v>
      </c>
      <c r="B445" s="634"/>
      <c r="C445" s="1296" t="s">
        <v>114</v>
      </c>
      <c r="D445" s="1297"/>
      <c r="E445" s="45"/>
      <c r="F445" s="914"/>
      <c r="G445" s="914"/>
      <c r="H445" s="8"/>
      <c r="I445" s="8"/>
      <c r="J445" s="8"/>
      <c r="K445" s="8"/>
      <c r="L445" s="8"/>
      <c r="M445" s="8"/>
      <c r="N445" s="8"/>
      <c r="O445" s="8"/>
      <c r="P445" s="8"/>
      <c r="Q445" s="8"/>
      <c r="R445" s="8"/>
      <c r="S445" s="8"/>
      <c r="T445" s="8"/>
      <c r="U445" s="8"/>
      <c r="V445" s="8"/>
      <c r="W445" s="8"/>
      <c r="X445" s="8"/>
    </row>
    <row r="446" spans="1:24" ht="13" x14ac:dyDescent="0.3">
      <c r="A446" s="18" t="s">
        <v>129</v>
      </c>
      <c r="B446" s="313">
        <v>190</v>
      </c>
      <c r="C446" s="1258" t="s">
        <v>111</v>
      </c>
      <c r="D446" s="1259"/>
      <c r="E446" s="983">
        <f>+E9+E16+E52+E68+E113+E125+E140+E157+E168+E192+E214+E233+E250+E290+E317+E338+E365+E414+E432+E23+E30+E37+E260+E44+E273</f>
        <v>0</v>
      </c>
      <c r="F446" s="982">
        <f>+F9+F16+F52+F68+F113+F125+F140+F157+F168+F192+F214+F233+F250+F290+F317+F338+F365+F414+F432+F23+F30+F37+F260+F44+F273</f>
        <v>0</v>
      </c>
      <c r="G446" s="959">
        <f t="shared" ref="G446:G449" si="38">SUM(E446:F446)</f>
        <v>0</v>
      </c>
      <c r="H446" s="8"/>
      <c r="I446" s="8"/>
      <c r="J446" s="8"/>
      <c r="K446" s="8"/>
      <c r="L446" s="8"/>
      <c r="M446" s="8"/>
      <c r="N446" s="8"/>
      <c r="O446" s="8"/>
      <c r="P446" s="8"/>
      <c r="Q446" s="8"/>
      <c r="R446" s="8"/>
      <c r="S446" s="8"/>
      <c r="T446" s="8"/>
      <c r="U446" s="8"/>
      <c r="V446" s="8"/>
      <c r="W446" s="8"/>
      <c r="X446" s="8"/>
    </row>
    <row r="447" spans="1:24" ht="13" x14ac:dyDescent="0.3">
      <c r="A447" s="18" t="s">
        <v>129</v>
      </c>
      <c r="B447" s="313">
        <v>290</v>
      </c>
      <c r="C447" s="1258" t="s">
        <v>112</v>
      </c>
      <c r="D447" s="1259"/>
      <c r="E447" s="974">
        <f>+E10+E17+E53+E77+E114+E126+E146+E158+E169+E205+E218+E237+E251+E291+E318+E342+E378+E437+E24+E31+E38+E261+E45+E277+D53</f>
        <v>0</v>
      </c>
      <c r="F447" s="969">
        <f>+F10+F17+F53+F77+F114+F126+F146+F158+F169+F205+F218+F237+F251+F291+F318+F342+F378+F437+F24+F31+F38+F261+F45+F277+D53</f>
        <v>0</v>
      </c>
      <c r="G447" s="959">
        <f t="shared" si="38"/>
        <v>0</v>
      </c>
      <c r="H447" s="8"/>
      <c r="I447" s="8"/>
      <c r="J447" s="8"/>
      <c r="K447" s="8"/>
      <c r="L447" s="8"/>
      <c r="M447" s="8"/>
      <c r="N447" s="8"/>
      <c r="O447" s="8"/>
      <c r="P447" s="8"/>
      <c r="Q447" s="8"/>
      <c r="R447" s="8"/>
      <c r="S447" s="8"/>
      <c r="T447" s="8"/>
      <c r="U447" s="8"/>
      <c r="V447" s="8"/>
      <c r="W447" s="8"/>
      <c r="X447" s="8"/>
    </row>
    <row r="448" spans="1:24" ht="13" x14ac:dyDescent="0.3">
      <c r="A448" s="18" t="s">
        <v>129</v>
      </c>
      <c r="B448" s="313">
        <v>390</v>
      </c>
      <c r="C448" s="1258" t="s">
        <v>134</v>
      </c>
      <c r="D448" s="1259"/>
      <c r="E448" s="977">
        <f>+E12+E19+E54+E104+E119+E133+E153+E164+E174+E226+E246+E256+E313+E331+E349+E405+E424+E442+E26+E33+E40+E266+E47+E286-E418</f>
        <v>0</v>
      </c>
      <c r="F448" s="976">
        <f>+F12+F19+F54+F104+F119+F133+F153+F164+F174+F226+F246+F256+F313+F331+F349+F405+F424+F442+F26+F33+F40+F266+F47+F286-F418</f>
        <v>0</v>
      </c>
      <c r="G448" s="959">
        <f t="shared" si="38"/>
        <v>0</v>
      </c>
      <c r="H448" s="8"/>
      <c r="I448" s="8"/>
      <c r="J448" s="8"/>
      <c r="K448" s="8"/>
      <c r="L448" s="8"/>
      <c r="M448" s="8"/>
      <c r="N448" s="8"/>
      <c r="O448" s="8"/>
      <c r="P448" s="8"/>
      <c r="Q448" s="8"/>
      <c r="R448" s="8"/>
      <c r="S448" s="8"/>
      <c r="T448" s="8"/>
      <c r="U448" s="8"/>
      <c r="V448" s="8"/>
      <c r="W448" s="8"/>
      <c r="X448" s="8"/>
    </row>
    <row r="449" spans="1:24" ht="14.5" customHeight="1" x14ac:dyDescent="0.3">
      <c r="A449" s="18" t="s">
        <v>129</v>
      </c>
      <c r="B449" s="313">
        <v>400</v>
      </c>
      <c r="C449" s="1258" t="s">
        <v>121</v>
      </c>
      <c r="D449" s="1259"/>
      <c r="E449" s="974">
        <f>+E446-E447</f>
        <v>0</v>
      </c>
      <c r="F449" s="969">
        <f>+F446-F447</f>
        <v>0</v>
      </c>
      <c r="G449" s="959">
        <f t="shared" si="38"/>
        <v>0</v>
      </c>
      <c r="H449" s="8"/>
      <c r="I449" s="8"/>
      <c r="J449" s="8"/>
      <c r="K449" s="8"/>
      <c r="L449" s="8"/>
      <c r="M449" s="8"/>
      <c r="N449" s="8"/>
      <c r="O449" s="8"/>
      <c r="P449" s="8"/>
      <c r="Q449" s="8"/>
      <c r="R449" s="8"/>
      <c r="S449" s="8"/>
      <c r="T449" s="8"/>
      <c r="U449" s="8"/>
      <c r="V449" s="8"/>
      <c r="W449" s="8"/>
      <c r="X449" s="8"/>
    </row>
    <row r="450" spans="1:24" ht="19.899999999999999" customHeight="1" x14ac:dyDescent="0.25">
      <c r="A450" s="36"/>
      <c r="B450" s="631"/>
      <c r="C450" s="1300"/>
      <c r="D450" s="1300"/>
      <c r="E450" s="24"/>
      <c r="H450" s="8"/>
      <c r="I450" s="8"/>
      <c r="J450" s="8"/>
      <c r="K450" s="8"/>
      <c r="L450" s="8"/>
      <c r="M450" s="8"/>
      <c r="N450" s="8"/>
      <c r="O450" s="8"/>
      <c r="P450" s="8"/>
      <c r="Q450" s="8"/>
      <c r="R450" s="8"/>
      <c r="S450" s="8"/>
      <c r="T450" s="8"/>
      <c r="U450" s="8"/>
      <c r="V450" s="8"/>
      <c r="W450" s="8"/>
      <c r="X450" s="8"/>
    </row>
    <row r="451" spans="1:24" ht="13" x14ac:dyDescent="0.3">
      <c r="A451" s="15" t="s">
        <v>151</v>
      </c>
      <c r="B451" s="634"/>
      <c r="C451" s="1296" t="s">
        <v>128</v>
      </c>
      <c r="D451" s="1297"/>
      <c r="E451" s="1298"/>
      <c r="H451" s="8"/>
      <c r="I451" s="8"/>
      <c r="J451" s="8"/>
      <c r="K451" s="8"/>
      <c r="L451" s="8"/>
      <c r="M451" s="8"/>
      <c r="N451" s="8"/>
      <c r="O451" s="8"/>
      <c r="P451" s="8"/>
      <c r="Q451" s="8"/>
      <c r="R451" s="8"/>
      <c r="S451" s="8"/>
      <c r="T451" s="8"/>
      <c r="U451" s="8"/>
      <c r="V451" s="8"/>
      <c r="W451" s="8"/>
      <c r="X451" s="8"/>
    </row>
    <row r="452" spans="1:24" ht="27" customHeight="1" x14ac:dyDescent="0.25">
      <c r="A452" s="162" t="s">
        <v>151</v>
      </c>
      <c r="B452" s="418"/>
      <c r="C452" s="1408" t="s">
        <v>566</v>
      </c>
      <c r="D452" s="1409"/>
      <c r="E452" s="1410"/>
      <c r="H452" s="8"/>
      <c r="I452" s="8"/>
      <c r="J452" s="8"/>
      <c r="K452" s="8"/>
      <c r="L452" s="8"/>
      <c r="M452" s="8"/>
      <c r="N452" s="8"/>
      <c r="O452" s="8"/>
      <c r="P452" s="8"/>
      <c r="Q452" s="8"/>
      <c r="R452" s="8"/>
      <c r="S452" s="8"/>
      <c r="T452" s="8"/>
      <c r="U452" s="8"/>
      <c r="V452" s="8"/>
      <c r="W452" s="8"/>
      <c r="X452" s="8"/>
    </row>
    <row r="453" spans="1:24" ht="13" x14ac:dyDescent="0.3">
      <c r="A453" s="18" t="s">
        <v>151</v>
      </c>
      <c r="B453" s="637"/>
      <c r="C453" s="1416"/>
      <c r="D453" s="1417"/>
      <c r="E453" s="1418"/>
      <c r="H453" s="8"/>
      <c r="I453" s="8"/>
      <c r="J453" s="8"/>
      <c r="K453" s="8"/>
      <c r="L453" s="8"/>
      <c r="M453" s="8"/>
      <c r="N453" s="8"/>
      <c r="O453" s="8"/>
      <c r="P453" s="8"/>
      <c r="Q453" s="8"/>
      <c r="R453" s="8"/>
      <c r="S453" s="8"/>
      <c r="T453" s="8"/>
      <c r="U453" s="8"/>
      <c r="V453" s="8"/>
      <c r="W453" s="8"/>
      <c r="X453" s="8"/>
    </row>
    <row r="454" spans="1:24" ht="13" x14ac:dyDescent="0.3">
      <c r="A454" s="18" t="s">
        <v>151</v>
      </c>
      <c r="B454" s="638"/>
      <c r="C454" s="1419"/>
      <c r="D454" s="1420"/>
      <c r="E454" s="1421"/>
      <c r="H454" s="8"/>
      <c r="I454" s="8"/>
      <c r="J454" s="8"/>
      <c r="K454" s="8"/>
      <c r="L454" s="8"/>
      <c r="M454" s="8"/>
      <c r="N454" s="8"/>
      <c r="O454" s="8"/>
      <c r="P454" s="8"/>
      <c r="Q454" s="8"/>
      <c r="R454" s="8"/>
      <c r="S454" s="8"/>
      <c r="T454" s="8"/>
      <c r="U454" s="8"/>
      <c r="V454" s="8"/>
      <c r="W454" s="8"/>
      <c r="X454" s="8"/>
    </row>
    <row r="455" spans="1:24" ht="13" x14ac:dyDescent="0.3">
      <c r="A455" s="18" t="s">
        <v>151</v>
      </c>
      <c r="B455" s="638"/>
      <c r="C455" s="1419"/>
      <c r="D455" s="1420"/>
      <c r="E455" s="1421"/>
      <c r="H455" s="8"/>
      <c r="I455" s="8"/>
      <c r="J455" s="8"/>
      <c r="K455" s="8"/>
      <c r="L455" s="8"/>
      <c r="M455" s="8"/>
      <c r="N455" s="8"/>
      <c r="O455" s="8"/>
      <c r="P455" s="8"/>
      <c r="Q455" s="8"/>
      <c r="R455" s="8"/>
      <c r="S455" s="8"/>
      <c r="T455" s="8"/>
      <c r="U455" s="8"/>
      <c r="V455" s="8"/>
      <c r="W455" s="8"/>
      <c r="X455" s="8"/>
    </row>
    <row r="456" spans="1:24" ht="13" x14ac:dyDescent="0.3">
      <c r="A456" s="18" t="s">
        <v>151</v>
      </c>
      <c r="B456" s="638"/>
      <c r="C456" s="1419"/>
      <c r="D456" s="1420"/>
      <c r="E456" s="1421"/>
      <c r="F456" s="8"/>
      <c r="G456" s="8"/>
      <c r="H456" s="8"/>
      <c r="I456" s="8"/>
      <c r="J456" s="8"/>
      <c r="K456" s="8"/>
      <c r="L456" s="8"/>
      <c r="M456" s="8"/>
      <c r="N456" s="8"/>
      <c r="O456" s="8"/>
      <c r="P456" s="8"/>
      <c r="Q456" s="8"/>
      <c r="R456" s="8"/>
      <c r="S456" s="8"/>
      <c r="T456" s="8"/>
      <c r="U456" s="8"/>
      <c r="V456" s="8"/>
      <c r="W456" s="8"/>
      <c r="X456" s="8"/>
    </row>
    <row r="457" spans="1:24" ht="13" x14ac:dyDescent="0.3">
      <c r="A457" s="18" t="s">
        <v>151</v>
      </c>
      <c r="B457" s="638"/>
      <c r="C457" s="1419"/>
      <c r="D457" s="1420"/>
      <c r="E457" s="1421"/>
      <c r="F457" s="8"/>
      <c r="G457" s="8"/>
      <c r="H457" s="8"/>
      <c r="I457" s="8"/>
      <c r="J457" s="8"/>
      <c r="K457" s="8"/>
      <c r="L457" s="8"/>
      <c r="M457" s="8"/>
      <c r="N457" s="8"/>
      <c r="O457" s="8"/>
      <c r="P457" s="8"/>
      <c r="Q457" s="8"/>
      <c r="R457" s="8"/>
      <c r="S457" s="8"/>
      <c r="T457" s="8"/>
      <c r="U457" s="8"/>
      <c r="V457" s="8"/>
      <c r="W457" s="8"/>
      <c r="X457" s="8"/>
    </row>
    <row r="458" spans="1:24" ht="13" x14ac:dyDescent="0.3">
      <c r="A458" s="18" t="s">
        <v>151</v>
      </c>
      <c r="B458" s="638"/>
      <c r="C458" s="1419"/>
      <c r="D458" s="1420"/>
      <c r="E458" s="1421"/>
      <c r="F458" s="8"/>
      <c r="G458" s="8"/>
      <c r="H458" s="8"/>
      <c r="I458" s="8"/>
      <c r="J458" s="8"/>
      <c r="K458" s="8"/>
      <c r="L458" s="8"/>
      <c r="M458" s="8"/>
      <c r="N458" s="8"/>
      <c r="O458" s="8"/>
      <c r="P458" s="8"/>
      <c r="Q458" s="8"/>
      <c r="R458" s="8"/>
      <c r="S458" s="8"/>
      <c r="T458" s="8"/>
      <c r="U458" s="8"/>
      <c r="V458" s="8"/>
      <c r="W458" s="8"/>
      <c r="X458" s="8"/>
    </row>
    <row r="459" spans="1:24" ht="13" x14ac:dyDescent="0.3">
      <c r="A459" s="18" t="s">
        <v>151</v>
      </c>
      <c r="B459" s="638"/>
      <c r="C459" s="1419"/>
      <c r="D459" s="1420"/>
      <c r="E459" s="1421"/>
      <c r="F459" s="8"/>
      <c r="G459" s="8"/>
      <c r="H459" s="8"/>
      <c r="I459" s="8"/>
      <c r="J459" s="8"/>
      <c r="K459" s="8"/>
      <c r="L459" s="8"/>
      <c r="M459" s="8"/>
      <c r="N459" s="8"/>
      <c r="O459" s="8"/>
      <c r="P459" s="8"/>
      <c r="Q459" s="8"/>
      <c r="R459" s="8"/>
      <c r="S459" s="8"/>
      <c r="T459" s="8"/>
      <c r="U459" s="8"/>
      <c r="V459" s="8"/>
      <c r="W459" s="8"/>
      <c r="X459" s="8"/>
    </row>
    <row r="460" spans="1:24" ht="13" x14ac:dyDescent="0.3">
      <c r="A460" s="18" t="s">
        <v>151</v>
      </c>
      <c r="B460" s="638"/>
      <c r="C460" s="1419"/>
      <c r="D460" s="1420"/>
      <c r="E460" s="1421"/>
      <c r="F460" s="8"/>
      <c r="G460" s="8"/>
      <c r="H460" s="8"/>
      <c r="I460" s="8"/>
      <c r="J460" s="8"/>
      <c r="K460" s="8"/>
      <c r="L460" s="8"/>
      <c r="M460" s="8"/>
      <c r="N460" s="8"/>
      <c r="O460" s="8"/>
      <c r="P460" s="8"/>
      <c r="Q460" s="8"/>
      <c r="R460" s="8"/>
      <c r="S460" s="8"/>
      <c r="T460" s="8"/>
      <c r="U460" s="8"/>
      <c r="V460" s="8"/>
      <c r="W460" s="8"/>
      <c r="X460" s="8"/>
    </row>
    <row r="461" spans="1:24" ht="13" x14ac:dyDescent="0.3">
      <c r="A461" s="18" t="s">
        <v>151</v>
      </c>
      <c r="B461" s="638"/>
      <c r="C461" s="1419"/>
      <c r="D461" s="1420"/>
      <c r="E461" s="1421"/>
      <c r="F461" s="8"/>
      <c r="G461" s="8"/>
      <c r="H461" s="8"/>
      <c r="I461" s="8"/>
      <c r="J461" s="8"/>
      <c r="K461" s="8"/>
      <c r="L461" s="8"/>
      <c r="M461" s="8"/>
      <c r="N461" s="8"/>
      <c r="O461" s="8"/>
      <c r="P461" s="8"/>
      <c r="Q461" s="8"/>
      <c r="R461" s="8"/>
      <c r="S461" s="8"/>
      <c r="T461" s="8"/>
      <c r="U461" s="8"/>
      <c r="V461" s="8"/>
      <c r="W461" s="8"/>
      <c r="X461" s="8"/>
    </row>
    <row r="462" spans="1:24" ht="13" x14ac:dyDescent="0.3">
      <c r="A462" s="18" t="s">
        <v>151</v>
      </c>
      <c r="B462" s="639"/>
      <c r="C462" s="1422"/>
      <c r="D462" s="1423"/>
      <c r="E462" s="1424"/>
      <c r="F462" s="8"/>
      <c r="G462" s="8"/>
      <c r="H462" s="8"/>
      <c r="I462" s="8"/>
      <c r="J462" s="8"/>
      <c r="K462" s="8"/>
      <c r="L462" s="8"/>
      <c r="M462" s="8"/>
      <c r="N462" s="8"/>
      <c r="O462" s="8"/>
      <c r="P462" s="8"/>
      <c r="Q462" s="8"/>
      <c r="R462" s="8"/>
      <c r="S462" s="8"/>
      <c r="T462" s="8"/>
      <c r="U462" s="8"/>
      <c r="V462" s="8"/>
      <c r="W462" s="8"/>
      <c r="X462" s="8"/>
    </row>
    <row r="467" spans="3:24" x14ac:dyDescent="0.25">
      <c r="C467" s="37"/>
      <c r="D467" s="37"/>
      <c r="F467" s="8"/>
      <c r="G467" s="8"/>
      <c r="H467" s="8"/>
      <c r="I467" s="8"/>
      <c r="J467" s="8"/>
      <c r="K467" s="8"/>
      <c r="L467" s="8"/>
      <c r="M467" s="8"/>
      <c r="N467" s="8"/>
      <c r="O467" s="8"/>
      <c r="P467" s="8"/>
      <c r="Q467" s="8"/>
      <c r="R467" s="8"/>
      <c r="S467" s="8"/>
      <c r="T467" s="8"/>
      <c r="U467" s="8"/>
      <c r="V467" s="8"/>
      <c r="W467" s="8"/>
      <c r="X467" s="8"/>
    </row>
    <row r="468" spans="3:24" x14ac:dyDescent="0.25">
      <c r="C468" s="37"/>
      <c r="D468" s="37"/>
      <c r="F468" s="8"/>
      <c r="G468" s="8"/>
      <c r="H468" s="8"/>
      <c r="I468" s="8"/>
      <c r="J468" s="8"/>
      <c r="K468" s="8"/>
      <c r="L468" s="8"/>
      <c r="M468" s="8"/>
      <c r="N468" s="8"/>
      <c r="O468" s="8"/>
      <c r="P468" s="8"/>
      <c r="Q468" s="8"/>
      <c r="R468" s="8"/>
      <c r="S468" s="8"/>
      <c r="T468" s="8"/>
      <c r="U468" s="8"/>
      <c r="V468" s="8"/>
      <c r="W468" s="8"/>
      <c r="X468" s="8"/>
    </row>
  </sheetData>
  <sheetProtection algorithmName="SHA-512" hashValue="0Pva902BgPtgKNHGDog9KJnbqEURGA3kbQcA9kWzpkElpWDg4KtmlzeqMF79RPVdBjYB2qlRuGvuF2M7I7QBlQ==" saltValue="MOfTJ6e1qPFSFMqSvWuBQA==" spinCount="100000" sheet="1" objects="1" scenarios="1" formatColumns="0"/>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16">
    <mergeCell ref="C143:D143"/>
    <mergeCell ref="C140:D140"/>
    <mergeCell ref="C136:D136"/>
    <mergeCell ref="C128:D128"/>
    <mergeCell ref="C133:D133"/>
    <mergeCell ref="C131:D131"/>
    <mergeCell ref="C112:D112"/>
    <mergeCell ref="C113:D113"/>
    <mergeCell ref="C138:D138"/>
    <mergeCell ref="C129:D129"/>
    <mergeCell ref="C125:D125"/>
    <mergeCell ref="A122:D122"/>
    <mergeCell ref="C117:D117"/>
    <mergeCell ref="C126:D126"/>
    <mergeCell ref="C127:D127"/>
    <mergeCell ref="C130:D130"/>
    <mergeCell ref="C134:D134"/>
    <mergeCell ref="C105:D105"/>
    <mergeCell ref="A107:D107"/>
    <mergeCell ref="C83:D83"/>
    <mergeCell ref="C104:D104"/>
    <mergeCell ref="C99:D99"/>
    <mergeCell ref="C92:D92"/>
    <mergeCell ref="C89:D89"/>
    <mergeCell ref="C97:D97"/>
    <mergeCell ref="C87:D87"/>
    <mergeCell ref="C90:D90"/>
    <mergeCell ref="C96:D96"/>
    <mergeCell ref="C102:D102"/>
    <mergeCell ref="C98:D98"/>
    <mergeCell ref="C100:D100"/>
    <mergeCell ref="C265:D265"/>
    <mergeCell ref="C52:D52"/>
    <mergeCell ref="C51:D51"/>
    <mergeCell ref="C67:D67"/>
    <mergeCell ref="C62:D62"/>
    <mergeCell ref="C61:D61"/>
    <mergeCell ref="C60:D60"/>
    <mergeCell ref="C59:D59"/>
    <mergeCell ref="C57:D57"/>
    <mergeCell ref="C64:D64"/>
    <mergeCell ref="C63:D63"/>
    <mergeCell ref="C65:D65"/>
    <mergeCell ref="C66:D66"/>
    <mergeCell ref="C55:D55"/>
    <mergeCell ref="C58:D58"/>
    <mergeCell ref="C110:D110"/>
    <mergeCell ref="C109:D109"/>
    <mergeCell ref="C78:D78"/>
    <mergeCell ref="C84:D84"/>
    <mergeCell ref="C75:D75"/>
    <mergeCell ref="C85:D85"/>
    <mergeCell ref="C82:D82"/>
    <mergeCell ref="C91:D91"/>
    <mergeCell ref="C80:D80"/>
    <mergeCell ref="C257:D257"/>
    <mergeCell ref="C230:D230"/>
    <mergeCell ref="C244:D244"/>
    <mergeCell ref="C132:D132"/>
    <mergeCell ref="C137:D137"/>
    <mergeCell ref="C193:D193"/>
    <mergeCell ref="C186:D186"/>
    <mergeCell ref="C210:D210"/>
    <mergeCell ref="C182:D182"/>
    <mergeCell ref="C218:D218"/>
    <mergeCell ref="C145:D145"/>
    <mergeCell ref="C139:D139"/>
    <mergeCell ref="C151:D151"/>
    <mergeCell ref="C154:D154"/>
    <mergeCell ref="C150:D150"/>
    <mergeCell ref="C141:D141"/>
    <mergeCell ref="C142:D142"/>
    <mergeCell ref="C147:D147"/>
    <mergeCell ref="C153:D153"/>
    <mergeCell ref="C146:D146"/>
    <mergeCell ref="C152:D152"/>
    <mergeCell ref="C189:D189"/>
    <mergeCell ref="C202:D202"/>
    <mergeCell ref="C144:D144"/>
    <mergeCell ref="C30:D30"/>
    <mergeCell ref="C31:D31"/>
    <mergeCell ref="C34:D34"/>
    <mergeCell ref="C32:D32"/>
    <mergeCell ref="C33:D33"/>
    <mergeCell ref="C71:D71"/>
    <mergeCell ref="C103:D103"/>
    <mergeCell ref="C86:D86"/>
    <mergeCell ref="C309:D309"/>
    <mergeCell ref="C300:D300"/>
    <mergeCell ref="C299:D299"/>
    <mergeCell ref="C303:D303"/>
    <mergeCell ref="C281:D281"/>
    <mergeCell ref="C289:D289"/>
    <mergeCell ref="C285:D285"/>
    <mergeCell ref="C286:D286"/>
    <mergeCell ref="C287:D287"/>
    <mergeCell ref="C297:D297"/>
    <mergeCell ref="C306:D306"/>
    <mergeCell ref="C294:D294"/>
    <mergeCell ref="C308:D308"/>
    <mergeCell ref="C296:D296"/>
    <mergeCell ref="C305:D305"/>
    <mergeCell ref="C283:D283"/>
    <mergeCell ref="A1:E1"/>
    <mergeCell ref="A2:E2"/>
    <mergeCell ref="E4:E5"/>
    <mergeCell ref="C19:D19"/>
    <mergeCell ref="C20:D20"/>
    <mergeCell ref="A5:C5"/>
    <mergeCell ref="C6:D6"/>
    <mergeCell ref="A4:C4"/>
    <mergeCell ref="A3:B3"/>
    <mergeCell ref="C16:D16"/>
    <mergeCell ref="C17:D17"/>
    <mergeCell ref="C18:D18"/>
    <mergeCell ref="C8:E8"/>
    <mergeCell ref="C93:D93"/>
    <mergeCell ref="C94:D94"/>
    <mergeCell ref="C101:D101"/>
    <mergeCell ref="C79:D79"/>
    <mergeCell ref="C88:D88"/>
    <mergeCell ref="C68:D68"/>
    <mergeCell ref="C69:D69"/>
    <mergeCell ref="C46:D46"/>
    <mergeCell ref="C47:D47"/>
    <mergeCell ref="C48:D48"/>
    <mergeCell ref="C54:D54"/>
    <mergeCell ref="C95:D95"/>
    <mergeCell ref="C76:D76"/>
    <mergeCell ref="C81:D81"/>
    <mergeCell ref="C70:D70"/>
    <mergeCell ref="C77:D77"/>
    <mergeCell ref="C37:D37"/>
    <mergeCell ref="C38:D38"/>
    <mergeCell ref="C39:D39"/>
    <mergeCell ref="C40:D40"/>
    <mergeCell ref="C41:D41"/>
    <mergeCell ref="C237:D237"/>
    <mergeCell ref="C242:D242"/>
    <mergeCell ref="C245:D245"/>
    <mergeCell ref="C235:D235"/>
    <mergeCell ref="C236:D236"/>
    <mergeCell ref="A177:D177"/>
    <mergeCell ref="C183:D183"/>
    <mergeCell ref="C184:D184"/>
    <mergeCell ref="C185:D185"/>
    <mergeCell ref="C213:D213"/>
    <mergeCell ref="C224:D224"/>
    <mergeCell ref="C221:D221"/>
    <mergeCell ref="C198:D198"/>
    <mergeCell ref="C199:D199"/>
    <mergeCell ref="C216:D216"/>
    <mergeCell ref="C215:D215"/>
    <mergeCell ref="C191:D191"/>
    <mergeCell ref="C201:D201"/>
    <mergeCell ref="C174:D174"/>
    <mergeCell ref="C238:D238"/>
    <mergeCell ref="C239:D239"/>
    <mergeCell ref="C187:D187"/>
    <mergeCell ref="C188:D188"/>
    <mergeCell ref="C214:D214"/>
    <mergeCell ref="C194:D194"/>
    <mergeCell ref="C190:D190"/>
    <mergeCell ref="C192:D192"/>
    <mergeCell ref="C195:D195"/>
    <mergeCell ref="C212:D212"/>
    <mergeCell ref="C196:D196"/>
    <mergeCell ref="C209:D209"/>
    <mergeCell ref="C211:D211"/>
    <mergeCell ref="C217:D217"/>
    <mergeCell ref="C232:D232"/>
    <mergeCell ref="C227:D227"/>
    <mergeCell ref="C225:D225"/>
    <mergeCell ref="C200:D200"/>
    <mergeCell ref="C205:D205"/>
    <mergeCell ref="C222:D222"/>
    <mergeCell ref="C206:D206"/>
    <mergeCell ref="C311:D311"/>
    <mergeCell ref="C301:D301"/>
    <mergeCell ref="C293:D293"/>
    <mergeCell ref="C292:D292"/>
    <mergeCell ref="C307:D307"/>
    <mergeCell ref="C302:D302"/>
    <mergeCell ref="C266:D266"/>
    <mergeCell ref="C246:D246"/>
    <mergeCell ref="C247:D247"/>
    <mergeCell ref="C282:D282"/>
    <mergeCell ref="C249:D249"/>
    <mergeCell ref="C290:D290"/>
    <mergeCell ref="C291:D291"/>
    <mergeCell ref="C304:D304"/>
    <mergeCell ref="C298:D298"/>
    <mergeCell ref="C253:D253"/>
    <mergeCell ref="C251:D251"/>
    <mergeCell ref="C263:D263"/>
    <mergeCell ref="C264:D264"/>
    <mergeCell ref="C276:D276"/>
    <mergeCell ref="C277:D277"/>
    <mergeCell ref="C284:D284"/>
    <mergeCell ref="C279:D279"/>
    <mergeCell ref="C280:D280"/>
    <mergeCell ref="C358:D358"/>
    <mergeCell ref="C361:D361"/>
    <mergeCell ref="C219:D219"/>
    <mergeCell ref="C220:D220"/>
    <mergeCell ref="C231:D231"/>
    <mergeCell ref="C233:D233"/>
    <mergeCell ref="C197:D197"/>
    <mergeCell ref="C208:D208"/>
    <mergeCell ref="C203:D203"/>
    <mergeCell ref="C267:D267"/>
    <mergeCell ref="C259:D259"/>
    <mergeCell ref="C260:D260"/>
    <mergeCell ref="C270:D270"/>
    <mergeCell ref="C271:D271"/>
    <mergeCell ref="C255:D255"/>
    <mergeCell ref="C256:D256"/>
    <mergeCell ref="C254:D254"/>
    <mergeCell ref="C226:D226"/>
    <mergeCell ref="C229:D229"/>
    <mergeCell ref="C278:D278"/>
    <mergeCell ref="C240:D240"/>
    <mergeCell ref="C250:D250"/>
    <mergeCell ref="C234:D234"/>
    <mergeCell ref="C252:D252"/>
    <mergeCell ref="C429:D429"/>
    <mergeCell ref="C434:D434"/>
    <mergeCell ref="C385:D385"/>
    <mergeCell ref="C334:D334"/>
    <mergeCell ref="C332:D332"/>
    <mergeCell ref="C410:D410"/>
    <mergeCell ref="C398:D398"/>
    <mergeCell ref="C360:D360"/>
    <mergeCell ref="C371:D371"/>
    <mergeCell ref="C395:D395"/>
    <mergeCell ref="C376:D376"/>
    <mergeCell ref="C374:D374"/>
    <mergeCell ref="C378:D378"/>
    <mergeCell ref="C377:D377"/>
    <mergeCell ref="C381:D381"/>
    <mergeCell ref="C384:D384"/>
    <mergeCell ref="C380:D380"/>
    <mergeCell ref="C354:D354"/>
    <mergeCell ref="C352:D352"/>
    <mergeCell ref="C356:D356"/>
    <mergeCell ref="C359:D359"/>
    <mergeCell ref="C391:D391"/>
    <mergeCell ref="C397:D397"/>
    <mergeCell ref="C373:D373"/>
    <mergeCell ref="C401:D401"/>
    <mergeCell ref="C413:D413"/>
    <mergeCell ref="C403:D403"/>
    <mergeCell ref="C409:D409"/>
    <mergeCell ref="C411:D411"/>
    <mergeCell ref="C420:D420"/>
    <mergeCell ref="C418:D418"/>
    <mergeCell ref="C425:D425"/>
    <mergeCell ref="C422:D422"/>
    <mergeCell ref="C313:D313"/>
    <mergeCell ref="C355:D355"/>
    <mergeCell ref="C350:D350"/>
    <mergeCell ref="C321:D321"/>
    <mergeCell ref="C316:D316"/>
    <mergeCell ref="C318:D318"/>
    <mergeCell ref="C314:D314"/>
    <mergeCell ref="C341:D341"/>
    <mergeCell ref="C338:D338"/>
    <mergeCell ref="C339:D339"/>
    <mergeCell ref="C346:D346"/>
    <mergeCell ref="C347:D347"/>
    <mergeCell ref="C353:D353"/>
    <mergeCell ref="C342:D342"/>
    <mergeCell ref="C324:D324"/>
    <mergeCell ref="C348:D348"/>
    <mergeCell ref="C327:D327"/>
    <mergeCell ref="C345:D345"/>
    <mergeCell ref="C336:D336"/>
    <mergeCell ref="C322:D322"/>
    <mergeCell ref="C312:D312"/>
    <mergeCell ref="C340:D340"/>
    <mergeCell ref="C382:D382"/>
    <mergeCell ref="C343:D343"/>
    <mergeCell ref="C310:D310"/>
    <mergeCell ref="C328:D328"/>
    <mergeCell ref="C383:D383"/>
    <mergeCell ref="C357:D357"/>
    <mergeCell ref="C407:D407"/>
    <mergeCell ref="C317:D317"/>
    <mergeCell ref="C329:D329"/>
    <mergeCell ref="C331:D331"/>
    <mergeCell ref="C319:D319"/>
    <mergeCell ref="C326:D326"/>
    <mergeCell ref="C320:D320"/>
    <mergeCell ref="C330:D330"/>
    <mergeCell ref="C325:D325"/>
    <mergeCell ref="C375:D375"/>
    <mergeCell ref="C362:D362"/>
    <mergeCell ref="C337:D337"/>
    <mergeCell ref="C344:D344"/>
    <mergeCell ref="C349:D349"/>
    <mergeCell ref="C335:D335"/>
    <mergeCell ref="C323:D323"/>
    <mergeCell ref="C440:D440"/>
    <mergeCell ref="C436:D436"/>
    <mergeCell ref="C379:D379"/>
    <mergeCell ref="C387:D387"/>
    <mergeCell ref="C427:D427"/>
    <mergeCell ref="C366:D366"/>
    <mergeCell ref="C367:D367"/>
    <mergeCell ref="C363:D363"/>
    <mergeCell ref="C372:D372"/>
    <mergeCell ref="C364:D364"/>
    <mergeCell ref="C365:D365"/>
    <mergeCell ref="C416:D416"/>
    <mergeCell ref="C386:D386"/>
    <mergeCell ref="C393:D393"/>
    <mergeCell ref="C417:D417"/>
    <mergeCell ref="C439:D439"/>
    <mergeCell ref="C424:D424"/>
    <mergeCell ref="C421:D421"/>
    <mergeCell ref="C435:D435"/>
    <mergeCell ref="C412:D412"/>
    <mergeCell ref="C433:D433"/>
    <mergeCell ref="C406:D406"/>
    <mergeCell ref="C415:D415"/>
    <mergeCell ref="C408:D408"/>
    <mergeCell ref="C453:E462"/>
    <mergeCell ref="C423:D423"/>
    <mergeCell ref="C402:D402"/>
    <mergeCell ref="C405:D405"/>
    <mergeCell ref="C404:D404"/>
    <mergeCell ref="C399:D399"/>
    <mergeCell ref="C388:D388"/>
    <mergeCell ref="C389:D389"/>
    <mergeCell ref="C392:D392"/>
    <mergeCell ref="C430:D430"/>
    <mergeCell ref="C431:D431"/>
    <mergeCell ref="C394:D394"/>
    <mergeCell ref="C450:D450"/>
    <mergeCell ref="C445:D445"/>
    <mergeCell ref="C446:D446"/>
    <mergeCell ref="C419:D419"/>
    <mergeCell ref="C442:D442"/>
    <mergeCell ref="C449:D449"/>
    <mergeCell ref="C448:D448"/>
    <mergeCell ref="C437:D437"/>
    <mergeCell ref="C438:D438"/>
    <mergeCell ref="C447:D447"/>
    <mergeCell ref="C390:D390"/>
    <mergeCell ref="C396:D396"/>
    <mergeCell ref="C452:E452"/>
    <mergeCell ref="C443:D443"/>
    <mergeCell ref="C428:D428"/>
    <mergeCell ref="C414:D414"/>
    <mergeCell ref="C451:E451"/>
    <mergeCell ref="C432:D432"/>
    <mergeCell ref="C175:D175"/>
    <mergeCell ref="C179:D179"/>
    <mergeCell ref="C181:D181"/>
    <mergeCell ref="C204:D204"/>
    <mergeCell ref="C180:D180"/>
    <mergeCell ref="C223:D223"/>
    <mergeCell ref="C241:D241"/>
    <mergeCell ref="C269:D269"/>
    <mergeCell ref="C272:D272"/>
    <mergeCell ref="C273:D273"/>
    <mergeCell ref="C295:D295"/>
    <mergeCell ref="C243:D243"/>
    <mergeCell ref="C261:D261"/>
    <mergeCell ref="C274:D274"/>
    <mergeCell ref="C262:D262"/>
    <mergeCell ref="C275:D275"/>
    <mergeCell ref="C444:D444"/>
    <mergeCell ref="C441:D441"/>
    <mergeCell ref="C149:D149"/>
    <mergeCell ref="C172:D172"/>
    <mergeCell ref="C171:D171"/>
    <mergeCell ref="C173:D173"/>
    <mergeCell ref="C156:D156"/>
    <mergeCell ref="C169:D169"/>
    <mergeCell ref="C165:D165"/>
    <mergeCell ref="C157:D157"/>
    <mergeCell ref="C163:D163"/>
    <mergeCell ref="C159:D159"/>
    <mergeCell ref="C161:D161"/>
    <mergeCell ref="C160:D160"/>
    <mergeCell ref="C158:D158"/>
    <mergeCell ref="C162:D162"/>
    <mergeCell ref="C167:D167"/>
    <mergeCell ref="C168:D168"/>
    <mergeCell ref="C170:D170"/>
    <mergeCell ref="C164:D164"/>
    <mergeCell ref="F4:F5"/>
    <mergeCell ref="G4:G5"/>
    <mergeCell ref="C22:E22"/>
    <mergeCell ref="C15:E15"/>
    <mergeCell ref="C29:E29"/>
    <mergeCell ref="C36:E36"/>
    <mergeCell ref="C43:E43"/>
    <mergeCell ref="C50:E50"/>
    <mergeCell ref="C148:D148"/>
    <mergeCell ref="C118:D118"/>
    <mergeCell ref="C119:D119"/>
    <mergeCell ref="C111:D111"/>
    <mergeCell ref="C124:D124"/>
    <mergeCell ref="C115:D115"/>
    <mergeCell ref="C114:D114"/>
    <mergeCell ref="C116:D116"/>
    <mergeCell ref="C120:D120"/>
    <mergeCell ref="C23:D23"/>
    <mergeCell ref="C24:D24"/>
    <mergeCell ref="C25:D25"/>
    <mergeCell ref="C27:D27"/>
    <mergeCell ref="A35:E35"/>
    <mergeCell ref="C44:D44"/>
    <mergeCell ref="C45:D45"/>
  </mergeCells>
  <phoneticPr fontId="0" type="noConversion"/>
  <conditionalFormatting sqref="E425:E426 E448 E314:E315 E332:E333 E175:E176 E206:E207 E120:E121">
    <cfRule type="cellIs" dxfId="26" priority="30" stopIfTrue="1" operator="lessThan">
      <formula>0</formula>
    </cfRule>
  </conditionalFormatting>
  <conditionalFormatting sqref="E227:E228">
    <cfRule type="cellIs" dxfId="25" priority="32" stopIfTrue="1" operator="notEqual">
      <formula>0</formula>
    </cfRule>
  </conditionalFormatting>
  <conditionalFormatting sqref="E154:E155 E165:E166">
    <cfRule type="cellIs" dxfId="24" priority="33" stopIfTrue="1" operator="notEqual">
      <formula>0</formula>
    </cfRule>
  </conditionalFormatting>
  <conditionalFormatting sqref="E159 E170">
    <cfRule type="cellIs" dxfId="23" priority="34" stopIfTrue="1" operator="greaterThan">
      <formula>0</formula>
    </cfRule>
  </conditionalFormatting>
  <conditionalFormatting sqref="E247:E248 E268">
    <cfRule type="cellIs" dxfId="22" priority="35" stopIfTrue="1" operator="lessThan">
      <formula>0</formula>
    </cfRule>
  </conditionalFormatting>
  <conditionalFormatting sqref="E134:E135">
    <cfRule type="cellIs" dxfId="21" priority="36" stopIfTrue="1" operator="lessThan">
      <formula>0</formula>
    </cfRule>
  </conditionalFormatting>
  <conditionalFormatting sqref="E257:E258">
    <cfRule type="cellIs" dxfId="20" priority="24" stopIfTrue="1" operator="lessThan">
      <formula>0</formula>
    </cfRule>
  </conditionalFormatting>
  <conditionalFormatting sqref="E267">
    <cfRule type="cellIs" dxfId="19" priority="20" stopIfTrue="1" operator="lessThan">
      <formula>0</formula>
    </cfRule>
  </conditionalFormatting>
  <conditionalFormatting sqref="E287">
    <cfRule type="cellIs" dxfId="18" priority="19" stopIfTrue="1" operator="lessThan">
      <formula>0</formula>
    </cfRule>
  </conditionalFormatting>
  <conditionalFormatting sqref="E105">
    <cfRule type="cellIs" dxfId="17" priority="13" operator="lessThan">
      <formula>-10</formula>
    </cfRule>
    <cfRule type="cellIs" dxfId="16" priority="14" operator="lessThan">
      <formula>0</formula>
    </cfRule>
    <cfRule type="cellIs" dxfId="15" priority="15" operator="lessThan">
      <formula>0</formula>
    </cfRule>
    <cfRule type="cellIs" dxfId="14" priority="16" operator="lessThan">
      <formula>-10</formula>
    </cfRule>
    <cfRule type="cellIs" dxfId="13" priority="17" operator="lessThan">
      <formula>0</formula>
    </cfRule>
  </conditionalFormatting>
  <conditionalFormatting sqref="F134">
    <cfRule type="cellIs" dxfId="12" priority="12" stopIfTrue="1" operator="lessThan">
      <formula>0</formula>
    </cfRule>
  </conditionalFormatting>
  <conditionalFormatting sqref="F170">
    <cfRule type="cellIs" dxfId="11" priority="11" stopIfTrue="1" operator="greaterThan">
      <formula>0</formula>
    </cfRule>
  </conditionalFormatting>
  <conditionalFormatting sqref="F175">
    <cfRule type="cellIs" dxfId="10" priority="10" stopIfTrue="1" operator="lessThan">
      <formula>0</formula>
    </cfRule>
  </conditionalFormatting>
  <conditionalFormatting sqref="F227">
    <cfRule type="cellIs" dxfId="9" priority="9" stopIfTrue="1" operator="notEqual">
      <formula>0</formula>
    </cfRule>
  </conditionalFormatting>
  <conditionalFormatting sqref="F257">
    <cfRule type="cellIs" dxfId="8" priority="8" stopIfTrue="1" operator="lessThan">
      <formula>0</formula>
    </cfRule>
  </conditionalFormatting>
  <conditionalFormatting sqref="F267">
    <cfRule type="cellIs" dxfId="7" priority="7" stopIfTrue="1" operator="lessThan">
      <formula>0</formula>
    </cfRule>
  </conditionalFormatting>
  <conditionalFormatting sqref="F287">
    <cfRule type="cellIs" dxfId="6" priority="5" stopIfTrue="1" operator="lessThan">
      <formula>0</formula>
    </cfRule>
  </conditionalFormatting>
  <conditionalFormatting sqref="F314">
    <cfRule type="cellIs" dxfId="5" priority="4" stopIfTrue="1" operator="lessThan">
      <formula>0</formula>
    </cfRule>
  </conditionalFormatting>
  <conditionalFormatting sqref="F332">
    <cfRule type="cellIs" dxfId="4" priority="3" stopIfTrue="1" operator="lessThan">
      <formula>0</formula>
    </cfRule>
  </conditionalFormatting>
  <conditionalFormatting sqref="F425">
    <cfRule type="cellIs" dxfId="3" priority="2" stopIfTrue="1" operator="lessThan">
      <formula>0</formula>
    </cfRule>
  </conditionalFormatting>
  <conditionalFormatting sqref="F448">
    <cfRule type="cellIs" dxfId="2" priority="1" stopIfTrue="1" operator="lessThan">
      <formula>0</formula>
    </cfRule>
  </conditionalFormatting>
  <dataValidations count="2">
    <dataValidation type="list" allowBlank="1" showInputMessage="1" showErrorMessage="1" sqref="D4" xr:uid="{00000000-0002-0000-0C00-000000000000}">
      <formula1>"SELECT, Projection,YE Interim,YE Final"</formula1>
    </dataValidation>
    <dataValidation type="list" allowBlank="1" showInputMessage="1" showErrorMessage="1" sqref="E3" xr:uid="{00000000-0002-0000-0C00-000001000000}">
      <formula1>"SELECT, FY 20 / 21,FY 21 / 22, FY 22 / 23"</formula1>
    </dataValidation>
  </dataValidations>
  <printOptions horizontalCentered="1"/>
  <pageMargins left="0" right="0" top="0.75" bottom="0.5" header="0.3" footer="0.3"/>
  <pageSetup scale="68" fitToHeight="0" orientation="portrait" r:id="rId2"/>
  <headerFooter>
    <oddFooter>&amp;LV 2021-1&amp;Rprinted: &amp;D, &amp;T</oddFooter>
  </headerFooter>
  <rowBreaks count="5" manualBreakCount="5">
    <brk id="120" max="16383" man="1"/>
    <brk id="175" max="16383" man="1"/>
    <brk id="247" max="16383" man="1"/>
    <brk id="314" max="16383" man="1"/>
    <brk id="40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dimension ref="A1:X118"/>
  <sheetViews>
    <sheetView topLeftCell="A95" zoomScale="80" zoomScaleNormal="80" workbookViewId="0">
      <selection activeCell="C108" sqref="C108:I108"/>
    </sheetView>
  </sheetViews>
  <sheetFormatPr defaultColWidth="8.7265625" defaultRowHeight="14.5" x14ac:dyDescent="0.35"/>
  <cols>
    <col min="1" max="1" width="4.1796875" style="865" customWidth="1"/>
    <col min="2" max="2" width="11.7265625" style="830" customWidth="1"/>
    <col min="3" max="3" width="70.54296875" style="830" customWidth="1"/>
    <col min="4" max="4" width="13" style="830" customWidth="1"/>
    <col min="5" max="5" width="71" style="830" bestFit="1" customWidth="1"/>
    <col min="6" max="8" width="18.81640625" style="830" customWidth="1"/>
    <col min="9" max="9" width="16.26953125" style="866" bestFit="1" customWidth="1"/>
    <col min="10" max="16384" width="8.7265625" style="830"/>
  </cols>
  <sheetData>
    <row r="1" spans="1:24" s="831" customFormat="1" ht="18.399999999999999" customHeight="1" x14ac:dyDescent="0.35">
      <c r="A1" s="1483" t="s">
        <v>536</v>
      </c>
      <c r="B1" s="1484"/>
      <c r="C1" s="1484"/>
      <c r="D1" s="1484"/>
      <c r="E1" s="1484"/>
      <c r="F1" s="1484"/>
      <c r="G1" s="1484"/>
      <c r="H1" s="1484"/>
      <c r="I1" s="1485"/>
      <c r="J1" s="830"/>
      <c r="K1" s="830"/>
      <c r="L1" s="830"/>
      <c r="M1" s="830"/>
      <c r="N1" s="830"/>
      <c r="O1" s="830"/>
      <c r="P1" s="830"/>
      <c r="Q1" s="830"/>
      <c r="R1" s="830"/>
      <c r="S1" s="830"/>
      <c r="T1" s="830"/>
      <c r="U1" s="830"/>
      <c r="V1" s="830"/>
      <c r="W1" s="830"/>
      <c r="X1" s="830"/>
    </row>
    <row r="2" spans="1:24" s="831" customFormat="1" ht="18.399999999999999" customHeight="1" x14ac:dyDescent="0.35">
      <c r="A2" s="1486" t="s">
        <v>797</v>
      </c>
      <c r="B2" s="1487"/>
      <c r="C2" s="1487"/>
      <c r="D2" s="1487"/>
      <c r="E2" s="1487"/>
      <c r="F2" s="1487"/>
      <c r="G2" s="1487"/>
      <c r="H2" s="1487"/>
      <c r="I2" s="1488"/>
      <c r="J2" s="830"/>
      <c r="K2" s="830"/>
      <c r="L2" s="830"/>
      <c r="M2" s="830"/>
      <c r="N2" s="830"/>
      <c r="O2" s="830"/>
      <c r="P2" s="830"/>
      <c r="Q2" s="830"/>
      <c r="R2" s="830"/>
      <c r="S2" s="830"/>
      <c r="T2" s="830"/>
      <c r="U2" s="830"/>
      <c r="V2" s="830"/>
      <c r="W2" s="830"/>
      <c r="X2" s="830"/>
    </row>
    <row r="3" spans="1:24" s="831" customFormat="1" ht="18.399999999999999" customHeight="1" x14ac:dyDescent="0.35">
      <c r="A3" s="1489" t="s">
        <v>8</v>
      </c>
      <c r="B3" s="1490"/>
      <c r="C3" s="1493">
        <f>+'FSR - All Non Medicaid'!C3</f>
        <v>0</v>
      </c>
      <c r="D3" s="1494"/>
      <c r="E3" s="1495"/>
      <c r="F3" s="873" t="s">
        <v>179</v>
      </c>
      <c r="G3" s="884" t="str">
        <f>+'FSR - All Non Medicaid'!E3</f>
        <v>SELECT</v>
      </c>
      <c r="H3" s="872"/>
      <c r="I3" s="875"/>
      <c r="J3" s="830"/>
      <c r="K3" s="830"/>
      <c r="L3" s="830"/>
      <c r="M3" s="830"/>
      <c r="N3" s="830"/>
      <c r="O3" s="830"/>
      <c r="P3" s="830"/>
      <c r="Q3" s="830"/>
      <c r="R3" s="830"/>
      <c r="S3" s="830"/>
      <c r="T3" s="830"/>
      <c r="U3" s="830"/>
      <c r="V3" s="830"/>
      <c r="W3" s="830"/>
      <c r="X3" s="830"/>
    </row>
    <row r="4" spans="1:24" s="831" customFormat="1" ht="18.399999999999999" customHeight="1" x14ac:dyDescent="0.35">
      <c r="A4" s="833"/>
      <c r="B4" s="834"/>
      <c r="C4" s="834"/>
      <c r="D4" s="835"/>
      <c r="E4" s="832" t="s">
        <v>181</v>
      </c>
      <c r="F4" s="883" t="str">
        <f>+'FSR - All Non Medicaid'!D4</f>
        <v>SELECT</v>
      </c>
      <c r="G4" s="876"/>
      <c r="H4" s="1499" t="s">
        <v>910</v>
      </c>
      <c r="I4" s="1491"/>
      <c r="J4" s="830"/>
      <c r="K4" s="830"/>
      <c r="L4" s="830"/>
      <c r="M4" s="830"/>
      <c r="N4" s="830"/>
      <c r="O4" s="830"/>
      <c r="P4" s="830"/>
      <c r="Q4" s="830"/>
      <c r="R4" s="830"/>
      <c r="S4" s="830"/>
      <c r="T4" s="830"/>
      <c r="U4" s="830"/>
      <c r="V4" s="830"/>
      <c r="W4" s="830"/>
      <c r="X4" s="830"/>
    </row>
    <row r="5" spans="1:24" s="831" customFormat="1" ht="18.399999999999999" customHeight="1" x14ac:dyDescent="0.35">
      <c r="A5" s="833"/>
      <c r="B5" s="834"/>
      <c r="C5" s="834"/>
      <c r="D5" s="835"/>
      <c r="E5" s="832" t="s">
        <v>182</v>
      </c>
      <c r="F5" s="882">
        <f>+'FSR - All Non Medicaid'!D5</f>
        <v>0</v>
      </c>
      <c r="G5" s="874"/>
      <c r="H5" s="1492"/>
      <c r="I5" s="1492"/>
      <c r="J5" s="830"/>
      <c r="K5" s="830"/>
      <c r="L5" s="830"/>
      <c r="M5" s="830"/>
      <c r="N5" s="830"/>
      <c r="O5" s="830"/>
      <c r="P5" s="830"/>
      <c r="Q5" s="830"/>
      <c r="R5" s="830"/>
      <c r="S5" s="830"/>
      <c r="T5" s="830"/>
      <c r="U5" s="830"/>
      <c r="V5" s="830"/>
      <c r="W5" s="830"/>
      <c r="X5" s="830"/>
    </row>
    <row r="6" spans="1:24" ht="15.5" x14ac:dyDescent="0.35">
      <c r="A6" s="836"/>
      <c r="B6" s="837"/>
      <c r="C6" s="837"/>
      <c r="D6" s="837"/>
      <c r="E6" s="837"/>
      <c r="F6" s="838" t="s">
        <v>57</v>
      </c>
      <c r="G6" s="838" t="s">
        <v>58</v>
      </c>
      <c r="H6" s="838" t="s">
        <v>798</v>
      </c>
      <c r="I6" s="839"/>
    </row>
    <row r="7" spans="1:24" ht="18.399999999999999" customHeight="1" x14ac:dyDescent="0.35">
      <c r="A7" s="840" t="s">
        <v>94</v>
      </c>
      <c r="B7" s="841" t="s">
        <v>558</v>
      </c>
      <c r="C7" s="842"/>
      <c r="D7" s="842"/>
      <c r="E7" s="842"/>
      <c r="F7" s="842"/>
      <c r="G7" s="842"/>
      <c r="H7" s="843"/>
      <c r="I7" s="878"/>
    </row>
    <row r="8" spans="1:24" ht="52.5" customHeight="1" x14ac:dyDescent="0.35">
      <c r="A8" s="870" t="s">
        <v>94</v>
      </c>
      <c r="B8" s="871" t="s">
        <v>799</v>
      </c>
      <c r="C8" s="871" t="s">
        <v>800</v>
      </c>
      <c r="D8" s="871" t="s">
        <v>801</v>
      </c>
      <c r="E8" s="871" t="s">
        <v>802</v>
      </c>
      <c r="F8" s="871" t="s">
        <v>71</v>
      </c>
      <c r="G8" s="871" t="s">
        <v>478</v>
      </c>
      <c r="H8" s="871" t="s">
        <v>803</v>
      </c>
      <c r="I8" s="877"/>
    </row>
    <row r="9" spans="1:24" ht="18.399999999999999" customHeight="1" x14ac:dyDescent="0.35">
      <c r="A9" s="844" t="s">
        <v>94</v>
      </c>
      <c r="B9" s="845" t="s">
        <v>804</v>
      </c>
      <c r="C9" s="846" t="s">
        <v>805</v>
      </c>
      <c r="D9" s="845" t="s">
        <v>806</v>
      </c>
      <c r="E9" s="846" t="s">
        <v>807</v>
      </c>
      <c r="F9" s="847"/>
      <c r="G9" s="847"/>
      <c r="H9" s="848">
        <f t="shared" ref="H9:H54" si="0">F9-G9</f>
        <v>0</v>
      </c>
      <c r="I9" s="849"/>
    </row>
    <row r="10" spans="1:24" ht="18.399999999999999" customHeight="1" x14ac:dyDescent="0.35">
      <c r="A10" s="941" t="s">
        <v>94</v>
      </c>
      <c r="B10" s="942" t="s">
        <v>804</v>
      </c>
      <c r="C10" s="943" t="s">
        <v>805</v>
      </c>
      <c r="D10" s="942" t="s">
        <v>961</v>
      </c>
      <c r="E10" s="943" t="s">
        <v>962</v>
      </c>
      <c r="F10" s="847"/>
      <c r="G10" s="847"/>
      <c r="H10" s="848">
        <f t="shared" si="0"/>
        <v>0</v>
      </c>
      <c r="I10" s="944" t="s">
        <v>808</v>
      </c>
    </row>
    <row r="11" spans="1:24" ht="18.399999999999999" customHeight="1" x14ac:dyDescent="0.35">
      <c r="A11" s="844" t="s">
        <v>94</v>
      </c>
      <c r="B11" s="845" t="s">
        <v>804</v>
      </c>
      <c r="C11" s="846" t="s">
        <v>805</v>
      </c>
      <c r="D11" s="845" t="s">
        <v>809</v>
      </c>
      <c r="E11" s="846" t="s">
        <v>810</v>
      </c>
      <c r="F11" s="847"/>
      <c r="G11" s="847"/>
      <c r="H11" s="848">
        <f t="shared" si="0"/>
        <v>0</v>
      </c>
      <c r="I11" s="849" t="s">
        <v>808</v>
      </c>
    </row>
    <row r="12" spans="1:24" ht="18.399999999999999" customHeight="1" x14ac:dyDescent="0.35">
      <c r="A12" s="844" t="s">
        <v>94</v>
      </c>
      <c r="B12" s="845" t="s">
        <v>804</v>
      </c>
      <c r="C12" s="846" t="s">
        <v>805</v>
      </c>
      <c r="D12" s="845" t="s">
        <v>811</v>
      </c>
      <c r="E12" s="846" t="s">
        <v>812</v>
      </c>
      <c r="F12" s="847"/>
      <c r="G12" s="847"/>
      <c r="H12" s="848">
        <f t="shared" si="0"/>
        <v>0</v>
      </c>
      <c r="I12" s="849" t="s">
        <v>808</v>
      </c>
    </row>
    <row r="13" spans="1:24" ht="18.399999999999999" customHeight="1" x14ac:dyDescent="0.35">
      <c r="A13" s="844" t="s">
        <v>94</v>
      </c>
      <c r="B13" s="845" t="s">
        <v>804</v>
      </c>
      <c r="C13" s="846" t="s">
        <v>805</v>
      </c>
      <c r="D13" s="845" t="s">
        <v>813</v>
      </c>
      <c r="E13" s="846" t="s">
        <v>814</v>
      </c>
      <c r="F13" s="847"/>
      <c r="G13" s="847"/>
      <c r="H13" s="848">
        <f t="shared" si="0"/>
        <v>0</v>
      </c>
      <c r="I13" s="849" t="s">
        <v>808</v>
      </c>
    </row>
    <row r="14" spans="1:24" ht="18.399999999999999" customHeight="1" x14ac:dyDescent="0.35">
      <c r="A14" s="844" t="s">
        <v>94</v>
      </c>
      <c r="B14" s="845" t="s">
        <v>804</v>
      </c>
      <c r="C14" s="846" t="s">
        <v>805</v>
      </c>
      <c r="D14" s="845" t="s">
        <v>815</v>
      </c>
      <c r="E14" s="846" t="s">
        <v>816</v>
      </c>
      <c r="F14" s="847"/>
      <c r="G14" s="847"/>
      <c r="H14" s="848">
        <f t="shared" si="0"/>
        <v>0</v>
      </c>
      <c r="I14" s="849" t="s">
        <v>808</v>
      </c>
    </row>
    <row r="15" spans="1:24" ht="18.399999999999999" customHeight="1" x14ac:dyDescent="0.35">
      <c r="A15" s="844" t="s">
        <v>94</v>
      </c>
      <c r="B15" s="845" t="s">
        <v>804</v>
      </c>
      <c r="C15" s="846" t="s">
        <v>805</v>
      </c>
      <c r="D15" s="845" t="s">
        <v>818</v>
      </c>
      <c r="E15" s="846" t="s">
        <v>819</v>
      </c>
      <c r="F15" s="847"/>
      <c r="G15" s="847"/>
      <c r="H15" s="848">
        <f t="shared" si="0"/>
        <v>0</v>
      </c>
      <c r="I15" s="849" t="s">
        <v>808</v>
      </c>
    </row>
    <row r="16" spans="1:24" ht="18.399999999999999" customHeight="1" x14ac:dyDescent="0.35">
      <c r="A16" s="844" t="s">
        <v>94</v>
      </c>
      <c r="B16" s="845" t="s">
        <v>804</v>
      </c>
      <c r="C16" s="846" t="s">
        <v>805</v>
      </c>
      <c r="D16" s="845" t="s">
        <v>820</v>
      </c>
      <c r="E16" s="846" t="s">
        <v>821</v>
      </c>
      <c r="F16" s="847"/>
      <c r="G16" s="847"/>
      <c r="H16" s="848">
        <f t="shared" si="0"/>
        <v>0</v>
      </c>
      <c r="I16" s="849" t="s">
        <v>808</v>
      </c>
    </row>
    <row r="17" spans="1:9" ht="18.399999999999999" customHeight="1" x14ac:dyDescent="0.35">
      <c r="A17" s="844" t="s">
        <v>94</v>
      </c>
      <c r="B17" s="845" t="s">
        <v>804</v>
      </c>
      <c r="C17" s="846" t="s">
        <v>805</v>
      </c>
      <c r="D17" s="845" t="s">
        <v>822</v>
      </c>
      <c r="E17" s="846" t="s">
        <v>823</v>
      </c>
      <c r="F17" s="847"/>
      <c r="G17" s="847"/>
      <c r="H17" s="848">
        <f t="shared" si="0"/>
        <v>0</v>
      </c>
      <c r="I17" s="849" t="s">
        <v>808</v>
      </c>
    </row>
    <row r="18" spans="1:9" ht="18.399999999999999" customHeight="1" x14ac:dyDescent="0.35">
      <c r="A18" s="844" t="s">
        <v>94</v>
      </c>
      <c r="B18" s="845" t="s">
        <v>804</v>
      </c>
      <c r="C18" s="846" t="s">
        <v>805</v>
      </c>
      <c r="D18" s="845" t="s">
        <v>824</v>
      </c>
      <c r="E18" s="846" t="s">
        <v>825</v>
      </c>
      <c r="F18" s="847"/>
      <c r="G18" s="847"/>
      <c r="H18" s="848">
        <f t="shared" si="0"/>
        <v>0</v>
      </c>
      <c r="I18" s="849" t="s">
        <v>808</v>
      </c>
    </row>
    <row r="19" spans="1:9" ht="18.399999999999999" customHeight="1" x14ac:dyDescent="0.35">
      <c r="A19" s="844" t="s">
        <v>94</v>
      </c>
      <c r="B19" s="845" t="s">
        <v>804</v>
      </c>
      <c r="C19" s="846" t="s">
        <v>805</v>
      </c>
      <c r="D19" s="845" t="s">
        <v>922</v>
      </c>
      <c r="E19" s="847"/>
      <c r="F19" s="847"/>
      <c r="G19" s="847"/>
      <c r="H19" s="848">
        <f t="shared" si="0"/>
        <v>0</v>
      </c>
      <c r="I19" s="849" t="s">
        <v>808</v>
      </c>
    </row>
    <row r="20" spans="1:9" ht="18.399999999999999" customHeight="1" x14ac:dyDescent="0.35">
      <c r="A20" s="844" t="s">
        <v>94</v>
      </c>
      <c r="B20" s="845" t="s">
        <v>804</v>
      </c>
      <c r="C20" s="846" t="s">
        <v>805</v>
      </c>
      <c r="D20" s="845" t="s">
        <v>922</v>
      </c>
      <c r="E20" s="847"/>
      <c r="F20" s="847"/>
      <c r="G20" s="847"/>
      <c r="H20" s="848">
        <f t="shared" si="0"/>
        <v>0</v>
      </c>
      <c r="I20" s="849" t="s">
        <v>808</v>
      </c>
    </row>
    <row r="21" spans="1:9" ht="18.399999999999999" customHeight="1" x14ac:dyDescent="0.35">
      <c r="A21" s="844" t="s">
        <v>94</v>
      </c>
      <c r="B21" s="845" t="s">
        <v>804</v>
      </c>
      <c r="C21" s="846" t="s">
        <v>805</v>
      </c>
      <c r="D21" s="845" t="s">
        <v>922</v>
      </c>
      <c r="E21" s="847"/>
      <c r="F21" s="847"/>
      <c r="G21" s="847"/>
      <c r="H21" s="848">
        <f t="shared" si="0"/>
        <v>0</v>
      </c>
      <c r="I21" s="849" t="s">
        <v>808</v>
      </c>
    </row>
    <row r="22" spans="1:9" ht="18.399999999999999" customHeight="1" x14ac:dyDescent="0.35">
      <c r="A22" s="844" t="s">
        <v>94</v>
      </c>
      <c r="B22" s="845" t="s">
        <v>804</v>
      </c>
      <c r="C22" s="846" t="s">
        <v>805</v>
      </c>
      <c r="D22" s="845" t="s">
        <v>826</v>
      </c>
      <c r="E22" s="846" t="s">
        <v>827</v>
      </c>
      <c r="F22" s="847"/>
      <c r="G22" s="847"/>
      <c r="H22" s="848">
        <f t="shared" si="0"/>
        <v>0</v>
      </c>
      <c r="I22" s="849" t="s">
        <v>808</v>
      </c>
    </row>
    <row r="23" spans="1:9" ht="18.399999999999999" customHeight="1" x14ac:dyDescent="0.35">
      <c r="A23" s="844" t="s">
        <v>94</v>
      </c>
      <c r="B23" s="845" t="s">
        <v>804</v>
      </c>
      <c r="C23" s="846" t="s">
        <v>805</v>
      </c>
      <c r="D23" s="845" t="s">
        <v>830</v>
      </c>
      <c r="E23" s="846" t="s">
        <v>831</v>
      </c>
      <c r="F23" s="847"/>
      <c r="G23" s="847"/>
      <c r="H23" s="848">
        <f t="shared" si="0"/>
        <v>0</v>
      </c>
      <c r="I23" s="849" t="s">
        <v>808</v>
      </c>
    </row>
    <row r="24" spans="1:9" ht="18.399999999999999" customHeight="1" x14ac:dyDescent="0.35">
      <c r="A24" s="941" t="s">
        <v>94</v>
      </c>
      <c r="B24" s="942" t="s">
        <v>804</v>
      </c>
      <c r="C24" s="943" t="s">
        <v>805</v>
      </c>
      <c r="D24" s="942" t="s">
        <v>832</v>
      </c>
      <c r="E24" s="943" t="s">
        <v>963</v>
      </c>
      <c r="F24" s="847"/>
      <c r="G24" s="847"/>
      <c r="H24" s="848">
        <f t="shared" si="0"/>
        <v>0</v>
      </c>
      <c r="I24" s="944" t="s">
        <v>808</v>
      </c>
    </row>
    <row r="25" spans="1:9" ht="18.399999999999999" customHeight="1" x14ac:dyDescent="0.35">
      <c r="A25" s="941" t="s">
        <v>94</v>
      </c>
      <c r="B25" s="942" t="s">
        <v>804</v>
      </c>
      <c r="C25" s="943" t="s">
        <v>805</v>
      </c>
      <c r="D25" s="942" t="s">
        <v>964</v>
      </c>
      <c r="E25" s="943" t="s">
        <v>965</v>
      </c>
      <c r="F25" s="847"/>
      <c r="G25" s="847"/>
      <c r="H25" s="848">
        <f t="shared" si="0"/>
        <v>0</v>
      </c>
      <c r="I25" s="944" t="s">
        <v>808</v>
      </c>
    </row>
    <row r="26" spans="1:9" ht="18.399999999999999" customHeight="1" x14ac:dyDescent="0.35">
      <c r="A26" s="844" t="s">
        <v>94</v>
      </c>
      <c r="B26" s="845" t="s">
        <v>804</v>
      </c>
      <c r="C26" s="846" t="s">
        <v>805</v>
      </c>
      <c r="D26" s="845" t="s">
        <v>833</v>
      </c>
      <c r="E26" s="846" t="s">
        <v>834</v>
      </c>
      <c r="F26" s="847"/>
      <c r="G26" s="847"/>
      <c r="H26" s="848">
        <f t="shared" si="0"/>
        <v>0</v>
      </c>
      <c r="I26" s="849" t="s">
        <v>808</v>
      </c>
    </row>
    <row r="27" spans="1:9" ht="18.399999999999999" customHeight="1" x14ac:dyDescent="0.35">
      <c r="A27" s="941" t="s">
        <v>94</v>
      </c>
      <c r="B27" s="942" t="s">
        <v>804</v>
      </c>
      <c r="C27" s="943" t="s">
        <v>805</v>
      </c>
      <c r="D27" s="942" t="s">
        <v>966</v>
      </c>
      <c r="E27" s="943" t="s">
        <v>967</v>
      </c>
      <c r="F27" s="847"/>
      <c r="G27" s="847"/>
      <c r="H27" s="848">
        <f t="shared" si="0"/>
        <v>0</v>
      </c>
      <c r="I27" s="944" t="s">
        <v>808</v>
      </c>
    </row>
    <row r="28" spans="1:9" ht="18.399999999999999" customHeight="1" x14ac:dyDescent="0.35">
      <c r="A28" s="844" t="s">
        <v>94</v>
      </c>
      <c r="B28" s="845" t="s">
        <v>804</v>
      </c>
      <c r="C28" s="846" t="s">
        <v>805</v>
      </c>
      <c r="D28" s="845" t="s">
        <v>837</v>
      </c>
      <c r="E28" s="846" t="s">
        <v>838</v>
      </c>
      <c r="F28" s="847"/>
      <c r="G28" s="847"/>
      <c r="H28" s="848">
        <f t="shared" si="0"/>
        <v>0</v>
      </c>
      <c r="I28" s="849" t="s">
        <v>808</v>
      </c>
    </row>
    <row r="29" spans="1:9" ht="18.399999999999999" customHeight="1" x14ac:dyDescent="0.35">
      <c r="A29" s="844" t="s">
        <v>94</v>
      </c>
      <c r="B29" s="845" t="s">
        <v>804</v>
      </c>
      <c r="C29" s="846" t="s">
        <v>805</v>
      </c>
      <c r="D29" s="845" t="s">
        <v>839</v>
      </c>
      <c r="E29" s="846" t="s">
        <v>840</v>
      </c>
      <c r="F29" s="847"/>
      <c r="G29" s="847"/>
      <c r="H29" s="848">
        <f t="shared" si="0"/>
        <v>0</v>
      </c>
      <c r="I29" s="849" t="s">
        <v>808</v>
      </c>
    </row>
    <row r="30" spans="1:9" ht="18.399999999999999" customHeight="1" x14ac:dyDescent="0.35">
      <c r="A30" s="844" t="s">
        <v>94</v>
      </c>
      <c r="B30" s="845" t="s">
        <v>804</v>
      </c>
      <c r="C30" s="846" t="s">
        <v>805</v>
      </c>
      <c r="D30" s="845" t="s">
        <v>841</v>
      </c>
      <c r="E30" s="846" t="s">
        <v>842</v>
      </c>
      <c r="F30" s="847"/>
      <c r="G30" s="847"/>
      <c r="H30" s="848">
        <f t="shared" si="0"/>
        <v>0</v>
      </c>
      <c r="I30" s="849" t="s">
        <v>808</v>
      </c>
    </row>
    <row r="31" spans="1:9" ht="18.399999999999999" customHeight="1" x14ac:dyDescent="0.35">
      <c r="A31" s="844" t="s">
        <v>94</v>
      </c>
      <c r="B31" s="845" t="s">
        <v>804</v>
      </c>
      <c r="C31" s="846" t="s">
        <v>805</v>
      </c>
      <c r="D31" s="845" t="s">
        <v>843</v>
      </c>
      <c r="E31" s="846" t="s">
        <v>844</v>
      </c>
      <c r="F31" s="847"/>
      <c r="G31" s="847"/>
      <c r="H31" s="848">
        <f t="shared" si="0"/>
        <v>0</v>
      </c>
      <c r="I31" s="849" t="s">
        <v>808</v>
      </c>
    </row>
    <row r="32" spans="1:9" ht="18.399999999999999" customHeight="1" x14ac:dyDescent="0.35">
      <c r="A32" s="844" t="s">
        <v>94</v>
      </c>
      <c r="B32" s="845" t="s">
        <v>804</v>
      </c>
      <c r="C32" s="846" t="s">
        <v>805</v>
      </c>
      <c r="D32" s="845" t="s">
        <v>845</v>
      </c>
      <c r="E32" s="846" t="s">
        <v>846</v>
      </c>
      <c r="F32" s="847"/>
      <c r="G32" s="847"/>
      <c r="H32" s="848">
        <f t="shared" si="0"/>
        <v>0</v>
      </c>
      <c r="I32" s="849" t="s">
        <v>808</v>
      </c>
    </row>
    <row r="33" spans="1:9" ht="18.399999999999999" customHeight="1" x14ac:dyDescent="0.35">
      <c r="A33" s="844" t="s">
        <v>94</v>
      </c>
      <c r="B33" s="845" t="s">
        <v>804</v>
      </c>
      <c r="C33" s="846" t="s">
        <v>805</v>
      </c>
      <c r="D33" s="845" t="s">
        <v>850</v>
      </c>
      <c r="E33" s="846" t="s">
        <v>851</v>
      </c>
      <c r="F33" s="847"/>
      <c r="G33" s="847"/>
      <c r="H33" s="848">
        <f t="shared" si="0"/>
        <v>0</v>
      </c>
      <c r="I33" s="849" t="s">
        <v>808</v>
      </c>
    </row>
    <row r="34" spans="1:9" ht="18.399999999999999" customHeight="1" x14ac:dyDescent="0.35">
      <c r="A34" s="941" t="s">
        <v>94</v>
      </c>
      <c r="B34" s="942" t="s">
        <v>804</v>
      </c>
      <c r="C34" s="943" t="s">
        <v>805</v>
      </c>
      <c r="D34" s="942" t="s">
        <v>968</v>
      </c>
      <c r="E34" s="943" t="s">
        <v>969</v>
      </c>
      <c r="F34" s="847"/>
      <c r="G34" s="847"/>
      <c r="H34" s="848">
        <f t="shared" si="0"/>
        <v>0</v>
      </c>
      <c r="I34" s="944" t="s">
        <v>808</v>
      </c>
    </row>
    <row r="35" spans="1:9" ht="18.399999999999999" customHeight="1" x14ac:dyDescent="0.35">
      <c r="A35" s="844" t="s">
        <v>94</v>
      </c>
      <c r="B35" s="845" t="s">
        <v>804</v>
      </c>
      <c r="C35" s="846" t="s">
        <v>805</v>
      </c>
      <c r="D35" s="845" t="s">
        <v>852</v>
      </c>
      <c r="E35" s="846" t="s">
        <v>853</v>
      </c>
      <c r="F35" s="847"/>
      <c r="G35" s="847"/>
      <c r="H35" s="848">
        <f t="shared" si="0"/>
        <v>0</v>
      </c>
      <c r="I35" s="849" t="s">
        <v>808</v>
      </c>
    </row>
    <row r="36" spans="1:9" ht="18.399999999999999" customHeight="1" x14ac:dyDescent="0.35">
      <c r="A36" s="941" t="s">
        <v>94</v>
      </c>
      <c r="B36" s="942" t="s">
        <v>804</v>
      </c>
      <c r="C36" s="943" t="s">
        <v>805</v>
      </c>
      <c r="D36" s="942" t="s">
        <v>970</v>
      </c>
      <c r="E36" s="943" t="s">
        <v>971</v>
      </c>
      <c r="F36" s="847"/>
      <c r="G36" s="847"/>
      <c r="H36" s="848">
        <f t="shared" si="0"/>
        <v>0</v>
      </c>
      <c r="I36" s="944" t="s">
        <v>808</v>
      </c>
    </row>
    <row r="37" spans="1:9" ht="18.399999999999999" customHeight="1" x14ac:dyDescent="0.35">
      <c r="A37" s="844" t="s">
        <v>94</v>
      </c>
      <c r="B37" s="845" t="s">
        <v>804</v>
      </c>
      <c r="C37" s="846" t="s">
        <v>805</v>
      </c>
      <c r="D37" s="845" t="s">
        <v>854</v>
      </c>
      <c r="E37" s="846" t="s">
        <v>855</v>
      </c>
      <c r="F37" s="847"/>
      <c r="G37" s="847"/>
      <c r="H37" s="848">
        <f t="shared" si="0"/>
        <v>0</v>
      </c>
      <c r="I37" s="849" t="s">
        <v>808</v>
      </c>
    </row>
    <row r="38" spans="1:9" ht="18.399999999999999" customHeight="1" x14ac:dyDescent="0.35">
      <c r="A38" s="844" t="s">
        <v>94</v>
      </c>
      <c r="B38" s="845" t="s">
        <v>804</v>
      </c>
      <c r="C38" s="846" t="s">
        <v>805</v>
      </c>
      <c r="D38" s="845" t="s">
        <v>856</v>
      </c>
      <c r="E38" s="846" t="s">
        <v>857</v>
      </c>
      <c r="F38" s="847"/>
      <c r="G38" s="847"/>
      <c r="H38" s="848">
        <f t="shared" si="0"/>
        <v>0</v>
      </c>
      <c r="I38" s="849" t="s">
        <v>808</v>
      </c>
    </row>
    <row r="39" spans="1:9" ht="18.399999999999999" customHeight="1" x14ac:dyDescent="0.35">
      <c r="A39" s="941" t="s">
        <v>94</v>
      </c>
      <c r="B39" s="942" t="s">
        <v>804</v>
      </c>
      <c r="C39" s="943" t="s">
        <v>805</v>
      </c>
      <c r="D39" s="942" t="s">
        <v>972</v>
      </c>
      <c r="E39" s="943" t="s">
        <v>973</v>
      </c>
      <c r="F39" s="847"/>
      <c r="G39" s="847"/>
      <c r="H39" s="848">
        <f t="shared" si="0"/>
        <v>0</v>
      </c>
      <c r="I39" s="944" t="s">
        <v>808</v>
      </c>
    </row>
    <row r="40" spans="1:9" ht="18.399999999999999" customHeight="1" x14ac:dyDescent="0.35">
      <c r="A40" s="844" t="s">
        <v>94</v>
      </c>
      <c r="B40" s="845" t="s">
        <v>804</v>
      </c>
      <c r="C40" s="846" t="s">
        <v>805</v>
      </c>
      <c r="D40" s="845" t="s">
        <v>858</v>
      </c>
      <c r="E40" s="846" t="s">
        <v>859</v>
      </c>
      <c r="F40" s="847"/>
      <c r="G40" s="847"/>
      <c r="H40" s="848">
        <f t="shared" si="0"/>
        <v>0</v>
      </c>
      <c r="I40" s="849" t="s">
        <v>808</v>
      </c>
    </row>
    <row r="41" spans="1:9" ht="18.399999999999999" customHeight="1" x14ac:dyDescent="0.35">
      <c r="A41" s="941" t="s">
        <v>94</v>
      </c>
      <c r="B41" s="942" t="s">
        <v>804</v>
      </c>
      <c r="C41" s="943" t="s">
        <v>805</v>
      </c>
      <c r="D41" s="942" t="s">
        <v>974</v>
      </c>
      <c r="E41" s="847"/>
      <c r="F41" s="847"/>
      <c r="G41" s="847"/>
      <c r="H41" s="848">
        <f t="shared" si="0"/>
        <v>0</v>
      </c>
      <c r="I41" s="944" t="s">
        <v>808</v>
      </c>
    </row>
    <row r="42" spans="1:9" ht="18.399999999999999" customHeight="1" x14ac:dyDescent="0.35">
      <c r="A42" s="844" t="s">
        <v>94</v>
      </c>
      <c r="B42" s="845" t="s">
        <v>804</v>
      </c>
      <c r="C42" s="846" t="s">
        <v>805</v>
      </c>
      <c r="D42" s="845" t="s">
        <v>860</v>
      </c>
      <c r="E42" s="846" t="s">
        <v>861</v>
      </c>
      <c r="F42" s="847"/>
      <c r="G42" s="847"/>
      <c r="H42" s="848">
        <f t="shared" si="0"/>
        <v>0</v>
      </c>
      <c r="I42" s="849" t="s">
        <v>808</v>
      </c>
    </row>
    <row r="43" spans="1:9" ht="18.399999999999999" customHeight="1" x14ac:dyDescent="0.35">
      <c r="A43" s="844" t="s">
        <v>94</v>
      </c>
      <c r="B43" s="845" t="s">
        <v>804</v>
      </c>
      <c r="C43" s="846" t="s">
        <v>805</v>
      </c>
      <c r="D43" s="845" t="s">
        <v>862</v>
      </c>
      <c r="E43" s="846" t="s">
        <v>863</v>
      </c>
      <c r="F43" s="847"/>
      <c r="G43" s="847"/>
      <c r="H43" s="848">
        <f t="shared" si="0"/>
        <v>0</v>
      </c>
      <c r="I43" s="849" t="s">
        <v>808</v>
      </c>
    </row>
    <row r="44" spans="1:9" ht="18.399999999999999" customHeight="1" x14ac:dyDescent="0.35">
      <c r="A44" s="844" t="s">
        <v>94</v>
      </c>
      <c r="B44" s="845" t="s">
        <v>804</v>
      </c>
      <c r="C44" s="846" t="s">
        <v>805</v>
      </c>
      <c r="D44" s="845" t="s">
        <v>864</v>
      </c>
      <c r="E44" s="846" t="s">
        <v>865</v>
      </c>
      <c r="F44" s="847"/>
      <c r="G44" s="847"/>
      <c r="H44" s="848">
        <f t="shared" si="0"/>
        <v>0</v>
      </c>
      <c r="I44" s="849" t="s">
        <v>808</v>
      </c>
    </row>
    <row r="45" spans="1:9" ht="18.399999999999999" customHeight="1" x14ac:dyDescent="0.35">
      <c r="A45" s="844" t="s">
        <v>94</v>
      </c>
      <c r="B45" s="845" t="s">
        <v>804</v>
      </c>
      <c r="C45" s="846" t="s">
        <v>805</v>
      </c>
      <c r="D45" s="845" t="s">
        <v>866</v>
      </c>
      <c r="E45" s="846" t="s">
        <v>867</v>
      </c>
      <c r="F45" s="847"/>
      <c r="G45" s="847"/>
      <c r="H45" s="848">
        <f t="shared" si="0"/>
        <v>0</v>
      </c>
      <c r="I45" s="849" t="s">
        <v>808</v>
      </c>
    </row>
    <row r="46" spans="1:9" ht="18.399999999999999" customHeight="1" x14ac:dyDescent="0.35">
      <c r="A46" s="941" t="s">
        <v>94</v>
      </c>
      <c r="B46" s="942" t="s">
        <v>804</v>
      </c>
      <c r="C46" s="943" t="s">
        <v>805</v>
      </c>
      <c r="D46" s="942" t="s">
        <v>975</v>
      </c>
      <c r="E46" s="943" t="s">
        <v>976</v>
      </c>
      <c r="F46" s="847"/>
      <c r="G46" s="847"/>
      <c r="H46" s="848">
        <f t="shared" si="0"/>
        <v>0</v>
      </c>
      <c r="I46" s="944" t="s">
        <v>808</v>
      </c>
    </row>
    <row r="47" spans="1:9" ht="18.399999999999999" customHeight="1" x14ac:dyDescent="0.35">
      <c r="A47" s="844" t="s">
        <v>94</v>
      </c>
      <c r="B47" s="845" t="s">
        <v>804</v>
      </c>
      <c r="C47" s="846" t="s">
        <v>805</v>
      </c>
      <c r="D47" s="845" t="s">
        <v>869</v>
      </c>
      <c r="E47" s="846" t="s">
        <v>870</v>
      </c>
      <c r="F47" s="847"/>
      <c r="G47" s="847"/>
      <c r="H47" s="848">
        <f t="shared" si="0"/>
        <v>0</v>
      </c>
      <c r="I47" s="849" t="s">
        <v>808</v>
      </c>
    </row>
    <row r="48" spans="1:9" ht="18.399999999999999" customHeight="1" x14ac:dyDescent="0.35">
      <c r="A48" s="844" t="s">
        <v>94</v>
      </c>
      <c r="B48" s="845" t="s">
        <v>804</v>
      </c>
      <c r="C48" s="846" t="s">
        <v>805</v>
      </c>
      <c r="D48" s="845" t="s">
        <v>871</v>
      </c>
      <c r="E48" s="846" t="s">
        <v>872</v>
      </c>
      <c r="F48" s="847"/>
      <c r="G48" s="847"/>
      <c r="H48" s="848">
        <f t="shared" si="0"/>
        <v>0</v>
      </c>
      <c r="I48" s="849" t="s">
        <v>808</v>
      </c>
    </row>
    <row r="49" spans="1:9" ht="18.399999999999999" customHeight="1" x14ac:dyDescent="0.35">
      <c r="A49" s="844" t="s">
        <v>94</v>
      </c>
      <c r="B49" s="845" t="s">
        <v>804</v>
      </c>
      <c r="C49" s="846" t="s">
        <v>805</v>
      </c>
      <c r="D49" s="845" t="s">
        <v>877</v>
      </c>
      <c r="E49" s="846" t="s">
        <v>878</v>
      </c>
      <c r="F49" s="847"/>
      <c r="G49" s="847"/>
      <c r="H49" s="848">
        <f t="shared" si="0"/>
        <v>0</v>
      </c>
      <c r="I49" s="849" t="s">
        <v>808</v>
      </c>
    </row>
    <row r="50" spans="1:9" ht="18.399999999999999" customHeight="1" x14ac:dyDescent="0.35">
      <c r="A50" s="844" t="s">
        <v>94</v>
      </c>
      <c r="B50" s="845" t="s">
        <v>804</v>
      </c>
      <c r="C50" s="846" t="s">
        <v>805</v>
      </c>
      <c r="D50" s="845" t="s">
        <v>879</v>
      </c>
      <c r="E50" s="846" t="s">
        <v>880</v>
      </c>
      <c r="F50" s="847"/>
      <c r="G50" s="847"/>
      <c r="H50" s="848">
        <f t="shared" si="0"/>
        <v>0</v>
      </c>
      <c r="I50" s="849" t="s">
        <v>808</v>
      </c>
    </row>
    <row r="51" spans="1:9" ht="18.399999999999999" customHeight="1" x14ac:dyDescent="0.35">
      <c r="A51" s="844" t="s">
        <v>94</v>
      </c>
      <c r="B51" s="845" t="s">
        <v>804</v>
      </c>
      <c r="C51" s="846" t="s">
        <v>805</v>
      </c>
      <c r="D51" s="845" t="s">
        <v>881</v>
      </c>
      <c r="E51" s="846" t="s">
        <v>882</v>
      </c>
      <c r="F51" s="847"/>
      <c r="G51" s="847"/>
      <c r="H51" s="848">
        <f t="shared" si="0"/>
        <v>0</v>
      </c>
      <c r="I51" s="849" t="s">
        <v>808</v>
      </c>
    </row>
    <row r="52" spans="1:9" ht="18.399999999999999" customHeight="1" x14ac:dyDescent="0.35">
      <c r="A52" s="844" t="s">
        <v>94</v>
      </c>
      <c r="B52" s="845" t="s">
        <v>804</v>
      </c>
      <c r="C52" s="846" t="s">
        <v>805</v>
      </c>
      <c r="D52" s="845" t="s">
        <v>883</v>
      </c>
      <c r="E52" s="846" t="s">
        <v>884</v>
      </c>
      <c r="F52" s="847"/>
      <c r="G52" s="847"/>
      <c r="H52" s="848">
        <f t="shared" si="0"/>
        <v>0</v>
      </c>
      <c r="I52" s="849" t="s">
        <v>808</v>
      </c>
    </row>
    <row r="53" spans="1:9" ht="18.399999999999999" customHeight="1" x14ac:dyDescent="0.35">
      <c r="A53" s="941" t="s">
        <v>94</v>
      </c>
      <c r="B53" s="942" t="s">
        <v>804</v>
      </c>
      <c r="C53" s="943" t="s">
        <v>805</v>
      </c>
      <c r="D53" s="942" t="s">
        <v>977</v>
      </c>
      <c r="E53" s="943" t="s">
        <v>978</v>
      </c>
      <c r="F53" s="847"/>
      <c r="G53" s="847"/>
      <c r="H53" s="848">
        <f t="shared" si="0"/>
        <v>0</v>
      </c>
      <c r="I53" s="944" t="s">
        <v>808</v>
      </c>
    </row>
    <row r="54" spans="1:9" ht="18.399999999999999" customHeight="1" x14ac:dyDescent="0.35">
      <c r="A54" s="941" t="s">
        <v>94</v>
      </c>
      <c r="B54" s="942" t="s">
        <v>804</v>
      </c>
      <c r="C54" s="943" t="s">
        <v>805</v>
      </c>
      <c r="D54" s="942" t="s">
        <v>979</v>
      </c>
      <c r="E54" s="943" t="s">
        <v>980</v>
      </c>
      <c r="F54" s="847"/>
      <c r="G54" s="847"/>
      <c r="H54" s="848">
        <f t="shared" si="0"/>
        <v>0</v>
      </c>
      <c r="I54" s="944" t="s">
        <v>808</v>
      </c>
    </row>
    <row r="55" spans="1:9" ht="18.399999999999999" customHeight="1" x14ac:dyDescent="0.35">
      <c r="A55" s="844" t="s">
        <v>94</v>
      </c>
      <c r="B55" s="845" t="s">
        <v>804</v>
      </c>
      <c r="C55" s="846" t="s">
        <v>805</v>
      </c>
      <c r="D55" s="845" t="s">
        <v>923</v>
      </c>
      <c r="E55" s="847"/>
      <c r="F55" s="847"/>
      <c r="G55" s="847"/>
      <c r="H55" s="848">
        <f>F55-G55</f>
        <v>0</v>
      </c>
      <c r="I55" s="849" t="s">
        <v>808</v>
      </c>
    </row>
    <row r="56" spans="1:9" ht="18.399999999999999" customHeight="1" x14ac:dyDescent="0.35">
      <c r="A56" s="844" t="s">
        <v>94</v>
      </c>
      <c r="B56" s="1477" t="s">
        <v>903</v>
      </c>
      <c r="C56" s="1478"/>
      <c r="D56" s="1478"/>
      <c r="E56" s="1479"/>
      <c r="F56" s="848">
        <f>SUM(F9:F55)</f>
        <v>0</v>
      </c>
      <c r="G56" s="848">
        <f>SUM(G9:G55)</f>
        <v>0</v>
      </c>
      <c r="H56" s="848">
        <f>SUM(H9:H55)</f>
        <v>0</v>
      </c>
      <c r="I56" s="849" t="s">
        <v>808</v>
      </c>
    </row>
    <row r="57" spans="1:9" ht="18.399999999999999" customHeight="1" x14ac:dyDescent="0.35">
      <c r="A57" s="941" t="s">
        <v>94</v>
      </c>
      <c r="B57" s="945" t="s">
        <v>981</v>
      </c>
      <c r="C57" s="943" t="s">
        <v>982</v>
      </c>
      <c r="D57" s="942" t="s">
        <v>983</v>
      </c>
      <c r="E57" s="943" t="s">
        <v>984</v>
      </c>
      <c r="F57" s="847"/>
      <c r="G57" s="847"/>
      <c r="H57" s="848">
        <f t="shared" ref="H57:H58" si="1">F57-G57</f>
        <v>0</v>
      </c>
      <c r="I57" s="944" t="s">
        <v>808</v>
      </c>
    </row>
    <row r="58" spans="1:9" ht="18.399999999999999" customHeight="1" x14ac:dyDescent="0.35">
      <c r="A58" s="941" t="s">
        <v>94</v>
      </c>
      <c r="B58" s="945" t="s">
        <v>981</v>
      </c>
      <c r="C58" s="943" t="s">
        <v>982</v>
      </c>
      <c r="D58" s="942" t="s">
        <v>985</v>
      </c>
      <c r="E58" s="943" t="s">
        <v>986</v>
      </c>
      <c r="F58" s="847"/>
      <c r="G58" s="847"/>
      <c r="H58" s="848">
        <f t="shared" si="1"/>
        <v>0</v>
      </c>
      <c r="I58" s="944" t="s">
        <v>808</v>
      </c>
    </row>
    <row r="59" spans="1:9" ht="18.399999999999999" customHeight="1" x14ac:dyDescent="0.35">
      <c r="A59" s="844" t="s">
        <v>94</v>
      </c>
      <c r="B59" s="1477" t="s">
        <v>987</v>
      </c>
      <c r="C59" s="1478"/>
      <c r="D59" s="1478"/>
      <c r="E59" s="1479"/>
      <c r="F59" s="848">
        <f t="shared" ref="F59:G59" si="2">SUM(F57:F58)</f>
        <v>0</v>
      </c>
      <c r="G59" s="848">
        <f t="shared" si="2"/>
        <v>0</v>
      </c>
      <c r="H59" s="848">
        <f>SUM(H57:H58)</f>
        <v>0</v>
      </c>
      <c r="I59" s="849" t="s">
        <v>808</v>
      </c>
    </row>
    <row r="60" spans="1:9" ht="18.399999999999999" customHeight="1" x14ac:dyDescent="0.35">
      <c r="A60" s="941" t="s">
        <v>94</v>
      </c>
      <c r="B60" s="945" t="s">
        <v>988</v>
      </c>
      <c r="C60" s="943" t="s">
        <v>989</v>
      </c>
      <c r="D60" s="942" t="s">
        <v>990</v>
      </c>
      <c r="E60" s="943" t="s">
        <v>991</v>
      </c>
      <c r="F60" s="847"/>
      <c r="G60" s="847"/>
      <c r="H60" s="848">
        <f t="shared" ref="H60:H63" si="3">F60-G60</f>
        <v>0</v>
      </c>
      <c r="I60" s="944" t="s">
        <v>808</v>
      </c>
    </row>
    <row r="61" spans="1:9" ht="18.399999999999999" customHeight="1" x14ac:dyDescent="0.35">
      <c r="A61" s="941" t="s">
        <v>94</v>
      </c>
      <c r="B61" s="945" t="s">
        <v>988</v>
      </c>
      <c r="C61" s="943" t="s">
        <v>989</v>
      </c>
      <c r="D61" s="942" t="s">
        <v>992</v>
      </c>
      <c r="E61" s="943" t="s">
        <v>993</v>
      </c>
      <c r="F61" s="847"/>
      <c r="G61" s="847"/>
      <c r="H61" s="848">
        <f t="shared" si="3"/>
        <v>0</v>
      </c>
      <c r="I61" s="944" t="s">
        <v>808</v>
      </c>
    </row>
    <row r="62" spans="1:9" ht="18.399999999999999" customHeight="1" x14ac:dyDescent="0.35">
      <c r="A62" s="941" t="s">
        <v>94</v>
      </c>
      <c r="B62" s="945" t="s">
        <v>988</v>
      </c>
      <c r="C62" s="943" t="s">
        <v>989</v>
      </c>
      <c r="D62" s="942" t="s">
        <v>994</v>
      </c>
      <c r="E62" s="943" t="s">
        <v>995</v>
      </c>
      <c r="F62" s="847"/>
      <c r="G62" s="847"/>
      <c r="H62" s="848">
        <f t="shared" si="3"/>
        <v>0</v>
      </c>
      <c r="I62" s="944" t="s">
        <v>808</v>
      </c>
    </row>
    <row r="63" spans="1:9" ht="18.399999999999999" customHeight="1" x14ac:dyDescent="0.35">
      <c r="A63" s="941" t="s">
        <v>94</v>
      </c>
      <c r="B63" s="945" t="s">
        <v>988</v>
      </c>
      <c r="C63" s="943" t="s">
        <v>989</v>
      </c>
      <c r="D63" s="942" t="s">
        <v>996</v>
      </c>
      <c r="E63" s="943" t="s">
        <v>997</v>
      </c>
      <c r="F63" s="847"/>
      <c r="G63" s="847"/>
      <c r="H63" s="848">
        <f t="shared" si="3"/>
        <v>0</v>
      </c>
      <c r="I63" s="944" t="s">
        <v>808</v>
      </c>
    </row>
    <row r="64" spans="1:9" ht="18.399999999999999" customHeight="1" x14ac:dyDescent="0.35">
      <c r="A64" s="844" t="s">
        <v>94</v>
      </c>
      <c r="B64" s="1477" t="s">
        <v>998</v>
      </c>
      <c r="C64" s="1478"/>
      <c r="D64" s="1478"/>
      <c r="E64" s="1479"/>
      <c r="F64" s="848">
        <f t="shared" ref="F64:G64" si="4">SUM(F60:F63)</f>
        <v>0</v>
      </c>
      <c r="G64" s="848">
        <f t="shared" si="4"/>
        <v>0</v>
      </c>
      <c r="H64" s="848">
        <f t="shared" ref="H64" si="5">SUM(H60:H63)</f>
        <v>0</v>
      </c>
      <c r="I64" s="849" t="s">
        <v>808</v>
      </c>
    </row>
    <row r="65" spans="1:9" ht="18.399999999999999" customHeight="1" x14ac:dyDescent="0.35">
      <c r="A65" s="941" t="s">
        <v>94</v>
      </c>
      <c r="B65" s="945" t="s">
        <v>999</v>
      </c>
      <c r="C65" s="943" t="s">
        <v>1000</v>
      </c>
      <c r="D65" s="942" t="s">
        <v>999</v>
      </c>
      <c r="E65" s="943" t="s">
        <v>1000</v>
      </c>
      <c r="F65" s="847"/>
      <c r="G65" s="847"/>
      <c r="H65" s="848">
        <f t="shared" ref="H65" si="6">F65-G65</f>
        <v>0</v>
      </c>
      <c r="I65" s="944" t="s">
        <v>808</v>
      </c>
    </row>
    <row r="66" spans="1:9" ht="18.399999999999999" customHeight="1" x14ac:dyDescent="0.35">
      <c r="A66" s="844" t="s">
        <v>94</v>
      </c>
      <c r="B66" s="1477" t="s">
        <v>1001</v>
      </c>
      <c r="C66" s="1478"/>
      <c r="D66" s="1478"/>
      <c r="E66" s="1479"/>
      <c r="F66" s="848">
        <f t="shared" ref="F66:H66" si="7">SUM(F65)</f>
        <v>0</v>
      </c>
      <c r="G66" s="848">
        <f t="shared" si="7"/>
        <v>0</v>
      </c>
      <c r="H66" s="848">
        <f t="shared" si="7"/>
        <v>0</v>
      </c>
      <c r="I66" s="849" t="s">
        <v>808</v>
      </c>
    </row>
    <row r="67" spans="1:9" ht="18.399999999999999" customHeight="1" x14ac:dyDescent="0.35">
      <c r="A67" s="844" t="s">
        <v>94</v>
      </c>
      <c r="B67" s="850" t="s">
        <v>887</v>
      </c>
      <c r="C67" s="846" t="s">
        <v>888</v>
      </c>
      <c r="D67" s="845" t="s">
        <v>889</v>
      </c>
      <c r="E67" s="846" t="s">
        <v>890</v>
      </c>
      <c r="F67" s="847"/>
      <c r="G67" s="847"/>
      <c r="H67" s="848">
        <f t="shared" ref="H67:H70" si="8">F67-G67</f>
        <v>0</v>
      </c>
      <c r="I67" s="849" t="s">
        <v>808</v>
      </c>
    </row>
    <row r="68" spans="1:9" ht="18.399999999999999" customHeight="1" x14ac:dyDescent="0.35">
      <c r="A68" s="844" t="s">
        <v>94</v>
      </c>
      <c r="B68" s="850" t="s">
        <v>887</v>
      </c>
      <c r="C68" s="846" t="s">
        <v>888</v>
      </c>
      <c r="D68" s="845" t="s">
        <v>891</v>
      </c>
      <c r="E68" s="846" t="s">
        <v>892</v>
      </c>
      <c r="F68" s="847"/>
      <c r="G68" s="847"/>
      <c r="H68" s="848">
        <f t="shared" si="8"/>
        <v>0</v>
      </c>
      <c r="I68" s="849" t="s">
        <v>808</v>
      </c>
    </row>
    <row r="69" spans="1:9" ht="18.399999999999999" customHeight="1" x14ac:dyDescent="0.35">
      <c r="A69" s="844" t="s">
        <v>94</v>
      </c>
      <c r="B69" s="850" t="s">
        <v>887</v>
      </c>
      <c r="C69" s="846" t="s">
        <v>888</v>
      </c>
      <c r="D69" s="845" t="s">
        <v>893</v>
      </c>
      <c r="E69" s="846" t="s">
        <v>894</v>
      </c>
      <c r="F69" s="847"/>
      <c r="G69" s="847"/>
      <c r="H69" s="848">
        <f t="shared" si="8"/>
        <v>0</v>
      </c>
      <c r="I69" s="849" t="s">
        <v>808</v>
      </c>
    </row>
    <row r="70" spans="1:9" ht="18.399999999999999" customHeight="1" x14ac:dyDescent="0.35">
      <c r="A70" s="844" t="s">
        <v>94</v>
      </c>
      <c r="B70" s="850" t="s">
        <v>887</v>
      </c>
      <c r="C70" s="846" t="s">
        <v>888</v>
      </c>
      <c r="D70" s="845" t="s">
        <v>1002</v>
      </c>
      <c r="E70" s="846" t="s">
        <v>1003</v>
      </c>
      <c r="F70" s="847"/>
      <c r="G70" s="847"/>
      <c r="H70" s="848">
        <f t="shared" si="8"/>
        <v>0</v>
      </c>
      <c r="I70" s="849" t="s">
        <v>808</v>
      </c>
    </row>
    <row r="71" spans="1:9" ht="18.399999999999999" customHeight="1" x14ac:dyDescent="0.35">
      <c r="A71" s="844" t="s">
        <v>94</v>
      </c>
      <c r="B71" s="1477" t="s">
        <v>904</v>
      </c>
      <c r="C71" s="1478"/>
      <c r="D71" s="1478"/>
      <c r="E71" s="1479"/>
      <c r="F71" s="848">
        <f t="shared" ref="F71:G71" si="9">SUM(F67:F70)</f>
        <v>0</v>
      </c>
      <c r="G71" s="848">
        <f t="shared" si="9"/>
        <v>0</v>
      </c>
      <c r="H71" s="848">
        <f t="shared" ref="H71" si="10">SUM(H67:H70)</f>
        <v>0</v>
      </c>
      <c r="I71" s="849" t="s">
        <v>808</v>
      </c>
    </row>
    <row r="72" spans="1:9" ht="18.399999999999999" customHeight="1" x14ac:dyDescent="0.35">
      <c r="A72" s="941" t="s">
        <v>94</v>
      </c>
      <c r="B72" s="945" t="s">
        <v>1004</v>
      </c>
      <c r="C72" s="943" t="s">
        <v>1005</v>
      </c>
      <c r="D72" s="945" t="s">
        <v>1004</v>
      </c>
      <c r="E72" s="943" t="s">
        <v>1005</v>
      </c>
      <c r="F72" s="847"/>
      <c r="G72" s="847"/>
      <c r="H72" s="848">
        <f t="shared" ref="H72" si="11">F72-G72</f>
        <v>0</v>
      </c>
      <c r="I72" s="944" t="s">
        <v>808</v>
      </c>
    </row>
    <row r="73" spans="1:9" ht="18.399999999999999" customHeight="1" x14ac:dyDescent="0.35">
      <c r="A73" s="941" t="s">
        <v>94</v>
      </c>
      <c r="B73" s="1496" t="s">
        <v>1006</v>
      </c>
      <c r="C73" s="1497"/>
      <c r="D73" s="1497"/>
      <c r="E73" s="1498"/>
      <c r="F73" s="848">
        <f t="shared" ref="F73:G73" si="12">SUM(F72)</f>
        <v>0</v>
      </c>
      <c r="G73" s="848">
        <f t="shared" si="12"/>
        <v>0</v>
      </c>
      <c r="H73" s="848">
        <f>SUM(H72)</f>
        <v>0</v>
      </c>
      <c r="I73" s="944" t="s">
        <v>808</v>
      </c>
    </row>
    <row r="74" spans="1:9" ht="18.399999999999999" customHeight="1" x14ac:dyDescent="0.35">
      <c r="A74" s="844" t="s">
        <v>94</v>
      </c>
      <c r="B74" s="850" t="s">
        <v>895</v>
      </c>
      <c r="C74" s="846" t="s">
        <v>896</v>
      </c>
      <c r="D74" s="845" t="s">
        <v>895</v>
      </c>
      <c r="E74" s="846" t="s">
        <v>896</v>
      </c>
      <c r="F74" s="847"/>
      <c r="G74" s="847"/>
      <c r="H74" s="848">
        <f t="shared" ref="H74:H78" si="13">F74-G74</f>
        <v>0</v>
      </c>
      <c r="I74" s="849" t="s">
        <v>808</v>
      </c>
    </row>
    <row r="75" spans="1:9" ht="18.399999999999999" customHeight="1" x14ac:dyDescent="0.35">
      <c r="A75" s="844" t="s">
        <v>94</v>
      </c>
      <c r="B75" s="1477" t="s">
        <v>905</v>
      </c>
      <c r="C75" s="1478"/>
      <c r="D75" s="1478"/>
      <c r="E75" s="1479"/>
      <c r="F75" s="848">
        <f t="shared" ref="F75:G75" si="14">SUM(F74)</f>
        <v>0</v>
      </c>
      <c r="G75" s="848">
        <f t="shared" si="14"/>
        <v>0</v>
      </c>
      <c r="H75" s="848">
        <f>SUM(H74)</f>
        <v>0</v>
      </c>
      <c r="I75" s="849" t="s">
        <v>808</v>
      </c>
    </row>
    <row r="76" spans="1:9" ht="18.399999999999999" customHeight="1" x14ac:dyDescent="0.35">
      <c r="A76" s="844" t="s">
        <v>94</v>
      </c>
      <c r="B76" s="850" t="s">
        <v>897</v>
      </c>
      <c r="C76" s="846" t="s">
        <v>898</v>
      </c>
      <c r="D76" s="845" t="s">
        <v>897</v>
      </c>
      <c r="E76" s="846" t="s">
        <v>898</v>
      </c>
      <c r="F76" s="847"/>
      <c r="G76" s="847"/>
      <c r="H76" s="848">
        <f t="shared" ref="H76" si="15">F76-G76</f>
        <v>0</v>
      </c>
      <c r="I76" s="849" t="s">
        <v>808</v>
      </c>
    </row>
    <row r="77" spans="1:9" ht="18.399999999999999" customHeight="1" x14ac:dyDescent="0.35">
      <c r="A77" s="844" t="s">
        <v>94</v>
      </c>
      <c r="B77" s="1477" t="s">
        <v>906</v>
      </c>
      <c r="C77" s="1478"/>
      <c r="D77" s="1478"/>
      <c r="E77" s="1479"/>
      <c r="F77" s="848">
        <f>SUM(F76)</f>
        <v>0</v>
      </c>
      <c r="G77" s="848">
        <f>SUM(G76)</f>
        <v>0</v>
      </c>
      <c r="H77" s="848">
        <f>SUM(H76)</f>
        <v>0</v>
      </c>
      <c r="I77" s="849" t="s">
        <v>808</v>
      </c>
    </row>
    <row r="78" spans="1:9" ht="18.399999999999999" customHeight="1" x14ac:dyDescent="0.35">
      <c r="A78" s="844" t="s">
        <v>94</v>
      </c>
      <c r="B78" s="850" t="s">
        <v>899</v>
      </c>
      <c r="C78" s="846" t="s">
        <v>900</v>
      </c>
      <c r="D78" s="845" t="s">
        <v>899</v>
      </c>
      <c r="E78" s="846" t="s">
        <v>900</v>
      </c>
      <c r="F78" s="847"/>
      <c r="G78" s="847"/>
      <c r="H78" s="848">
        <f t="shared" si="13"/>
        <v>0</v>
      </c>
      <c r="I78" s="849" t="s">
        <v>808</v>
      </c>
    </row>
    <row r="79" spans="1:9" ht="18.399999999999999" customHeight="1" x14ac:dyDescent="0.35">
      <c r="A79" s="844" t="s">
        <v>94</v>
      </c>
      <c r="B79" s="1477" t="s">
        <v>907</v>
      </c>
      <c r="C79" s="1478"/>
      <c r="D79" s="1478"/>
      <c r="E79" s="1479"/>
      <c r="F79" s="848">
        <f t="shared" ref="F79:H79" si="16">SUM(F78)</f>
        <v>0</v>
      </c>
      <c r="G79" s="848">
        <f t="shared" si="16"/>
        <v>0</v>
      </c>
      <c r="H79" s="848">
        <f t="shared" si="16"/>
        <v>0</v>
      </c>
      <c r="I79" s="849" t="s">
        <v>808</v>
      </c>
    </row>
    <row r="80" spans="1:9" s="867" customFormat="1" ht="18.399999999999999" customHeight="1" x14ac:dyDescent="0.35">
      <c r="A80" s="941" t="s">
        <v>94</v>
      </c>
      <c r="B80" s="945" t="s">
        <v>1007</v>
      </c>
      <c r="C80" s="943" t="s">
        <v>1008</v>
      </c>
      <c r="D80" s="942" t="s">
        <v>1007</v>
      </c>
      <c r="E80" s="943" t="s">
        <v>1009</v>
      </c>
      <c r="F80" s="868"/>
      <c r="G80" s="868"/>
      <c r="H80" s="869">
        <f t="shared" ref="H80" si="17">F80-G80</f>
        <v>0</v>
      </c>
      <c r="I80" s="944" t="s">
        <v>808</v>
      </c>
    </row>
    <row r="81" spans="1:10" s="867" customFormat="1" ht="18.399999999999999" customHeight="1" x14ac:dyDescent="0.35">
      <c r="A81" s="941" t="s">
        <v>94</v>
      </c>
      <c r="B81" s="1496" t="s">
        <v>1010</v>
      </c>
      <c r="C81" s="1497"/>
      <c r="D81" s="1497"/>
      <c r="E81" s="1498"/>
      <c r="F81" s="869">
        <f>SUM(F80)</f>
        <v>0</v>
      </c>
      <c r="G81" s="869">
        <f>SUM(G80)</f>
        <v>0</v>
      </c>
      <c r="H81" s="869">
        <f t="shared" ref="H81" si="18">SUM(H80)</f>
        <v>0</v>
      </c>
      <c r="I81" s="944" t="s">
        <v>808</v>
      </c>
    </row>
    <row r="82" spans="1:10" ht="18.399999999999999" customHeight="1" x14ac:dyDescent="0.35">
      <c r="A82" s="844" t="s">
        <v>94</v>
      </c>
      <c r="B82" s="850" t="s">
        <v>901</v>
      </c>
      <c r="C82" s="846" t="s">
        <v>902</v>
      </c>
      <c r="D82" s="845" t="s">
        <v>901</v>
      </c>
      <c r="E82" s="846" t="s">
        <v>902</v>
      </c>
      <c r="F82" s="868"/>
      <c r="G82" s="868"/>
      <c r="H82" s="869">
        <f t="shared" ref="H82" si="19">F82-G82</f>
        <v>0</v>
      </c>
      <c r="I82" s="849" t="s">
        <v>808</v>
      </c>
    </row>
    <row r="83" spans="1:10" ht="18.399999999999999" customHeight="1" x14ac:dyDescent="0.35">
      <c r="A83" s="844" t="s">
        <v>94</v>
      </c>
      <c r="B83" s="1477" t="s">
        <v>908</v>
      </c>
      <c r="C83" s="1478"/>
      <c r="D83" s="1478"/>
      <c r="E83" s="1479"/>
      <c r="F83" s="869">
        <f>SUM(F82)</f>
        <v>0</v>
      </c>
      <c r="G83" s="869">
        <f>SUM(G82)</f>
        <v>0</v>
      </c>
      <c r="H83" s="869">
        <f t="shared" ref="H83" si="20">SUM(H82)</f>
        <v>0</v>
      </c>
      <c r="I83" s="849" t="s">
        <v>808</v>
      </c>
    </row>
    <row r="84" spans="1:10" ht="15.5" x14ac:dyDescent="0.35">
      <c r="A84" s="941" t="s">
        <v>94</v>
      </c>
      <c r="B84" s="945" t="s">
        <v>1011</v>
      </c>
      <c r="C84" s="943" t="s">
        <v>1012</v>
      </c>
      <c r="D84" s="942" t="s">
        <v>1011</v>
      </c>
      <c r="E84" s="943" t="s">
        <v>1012</v>
      </c>
      <c r="F84" s="868"/>
      <c r="G84" s="868"/>
      <c r="H84" s="869">
        <f t="shared" ref="H84" si="21">F84-G84</f>
        <v>0</v>
      </c>
      <c r="I84" s="944" t="s">
        <v>808</v>
      </c>
    </row>
    <row r="85" spans="1:10" ht="15.5" x14ac:dyDescent="0.35">
      <c r="A85" s="844" t="s">
        <v>94</v>
      </c>
      <c r="B85" s="1477" t="s">
        <v>1013</v>
      </c>
      <c r="C85" s="1478"/>
      <c r="D85" s="1478"/>
      <c r="E85" s="1479"/>
      <c r="F85" s="869">
        <f>SUM(F84)</f>
        <v>0</v>
      </c>
      <c r="G85" s="869">
        <f>SUM(G84)</f>
        <v>0</v>
      </c>
      <c r="H85" s="869">
        <f t="shared" ref="H85" si="22">SUM(H84)</f>
        <v>0</v>
      </c>
      <c r="I85" s="849" t="s">
        <v>808</v>
      </c>
    </row>
    <row r="86" spans="1:10" ht="18.399999999999999" customHeight="1" x14ac:dyDescent="0.35">
      <c r="A86" s="941" t="s">
        <v>94</v>
      </c>
      <c r="B86" s="945" t="s">
        <v>1014</v>
      </c>
      <c r="C86" s="943" t="s">
        <v>1015</v>
      </c>
      <c r="D86" s="942" t="s">
        <v>1014</v>
      </c>
      <c r="E86" s="943" t="s">
        <v>1015</v>
      </c>
      <c r="F86" s="868"/>
      <c r="G86" s="868"/>
      <c r="H86" s="869">
        <f t="shared" ref="H86" si="23">F86-G86</f>
        <v>0</v>
      </c>
      <c r="I86" s="944" t="s">
        <v>808</v>
      </c>
    </row>
    <row r="87" spans="1:10" ht="18.399999999999999" customHeight="1" x14ac:dyDescent="0.35">
      <c r="A87" s="844" t="s">
        <v>94</v>
      </c>
      <c r="B87" s="1477" t="s">
        <v>1016</v>
      </c>
      <c r="C87" s="1478"/>
      <c r="D87" s="1478"/>
      <c r="E87" s="1479"/>
      <c r="F87" s="869">
        <f>SUM(F86)</f>
        <v>0</v>
      </c>
      <c r="G87" s="869">
        <f>SUM(G86)</f>
        <v>0</v>
      </c>
      <c r="H87" s="869">
        <f t="shared" ref="H87" si="24">SUM(H86)</f>
        <v>0</v>
      </c>
      <c r="I87" s="849" t="s">
        <v>808</v>
      </c>
    </row>
    <row r="88" spans="1:10" ht="15.5" x14ac:dyDescent="0.35">
      <c r="A88" s="941" t="s">
        <v>94</v>
      </c>
      <c r="B88" s="945" t="s">
        <v>1017</v>
      </c>
      <c r="C88" s="943" t="s">
        <v>1018</v>
      </c>
      <c r="D88" s="942" t="s">
        <v>817</v>
      </c>
      <c r="E88" s="943" t="s">
        <v>460</v>
      </c>
      <c r="F88" s="847"/>
      <c r="G88" s="847"/>
      <c r="H88" s="848">
        <f t="shared" ref="H88:H100" si="25">F88-G88</f>
        <v>0</v>
      </c>
      <c r="I88" s="944" t="s">
        <v>808</v>
      </c>
    </row>
    <row r="89" spans="1:10" s="831" customFormat="1" ht="14.65" customHeight="1" x14ac:dyDescent="0.35">
      <c r="A89" s="941" t="s">
        <v>94</v>
      </c>
      <c r="B89" s="945" t="s">
        <v>1017</v>
      </c>
      <c r="C89" s="943" t="s">
        <v>1018</v>
      </c>
      <c r="D89" s="942" t="s">
        <v>828</v>
      </c>
      <c r="E89" s="943" t="s">
        <v>829</v>
      </c>
      <c r="F89" s="847"/>
      <c r="G89" s="847"/>
      <c r="H89" s="848">
        <f t="shared" si="25"/>
        <v>0</v>
      </c>
      <c r="I89" s="944" t="s">
        <v>808</v>
      </c>
    </row>
    <row r="90" spans="1:10" s="831" customFormat="1" ht="15" customHeight="1" x14ac:dyDescent="0.35">
      <c r="A90" s="941" t="s">
        <v>94</v>
      </c>
      <c r="B90" s="945" t="s">
        <v>1017</v>
      </c>
      <c r="C90" s="943" t="s">
        <v>1018</v>
      </c>
      <c r="D90" s="942" t="s">
        <v>835</v>
      </c>
      <c r="E90" s="943" t="s">
        <v>836</v>
      </c>
      <c r="F90" s="847"/>
      <c r="G90" s="847"/>
      <c r="H90" s="848">
        <f t="shared" si="25"/>
        <v>0</v>
      </c>
      <c r="I90" s="944" t="s">
        <v>808</v>
      </c>
    </row>
    <row r="91" spans="1:10" s="831" customFormat="1" ht="14.65" customHeight="1" x14ac:dyDescent="0.35">
      <c r="A91" s="941" t="s">
        <v>94</v>
      </c>
      <c r="B91" s="945" t="s">
        <v>1017</v>
      </c>
      <c r="C91" s="943" t="s">
        <v>1018</v>
      </c>
      <c r="D91" s="942" t="s">
        <v>847</v>
      </c>
      <c r="E91" s="943" t="s">
        <v>848</v>
      </c>
      <c r="F91" s="847"/>
      <c r="G91" s="847"/>
      <c r="H91" s="848">
        <f t="shared" si="25"/>
        <v>0</v>
      </c>
      <c r="I91" s="944" t="s">
        <v>808</v>
      </c>
      <c r="J91" s="862"/>
    </row>
    <row r="92" spans="1:10" s="831" customFormat="1" ht="14.65" customHeight="1" x14ac:dyDescent="0.35">
      <c r="A92" s="941" t="s">
        <v>94</v>
      </c>
      <c r="B92" s="945" t="s">
        <v>1017</v>
      </c>
      <c r="C92" s="943" t="s">
        <v>1018</v>
      </c>
      <c r="D92" s="942" t="s">
        <v>1019</v>
      </c>
      <c r="E92" s="943" t="s">
        <v>849</v>
      </c>
      <c r="F92" s="847"/>
      <c r="G92" s="847"/>
      <c r="H92" s="848">
        <f t="shared" si="25"/>
        <v>0</v>
      </c>
      <c r="I92" s="944" t="s">
        <v>808</v>
      </c>
      <c r="J92" s="862"/>
    </row>
    <row r="93" spans="1:10" s="831" customFormat="1" ht="14.65" customHeight="1" x14ac:dyDescent="0.35">
      <c r="A93" s="941" t="s">
        <v>94</v>
      </c>
      <c r="B93" s="945" t="s">
        <v>1017</v>
      </c>
      <c r="C93" s="943" t="s">
        <v>1018</v>
      </c>
      <c r="D93" s="942" t="s">
        <v>1020</v>
      </c>
      <c r="E93" s="943" t="s">
        <v>93</v>
      </c>
      <c r="F93" s="847"/>
      <c r="G93" s="847"/>
      <c r="H93" s="848">
        <f t="shared" si="25"/>
        <v>0</v>
      </c>
      <c r="I93" s="944" t="s">
        <v>808</v>
      </c>
      <c r="J93" s="862"/>
    </row>
    <row r="94" spans="1:10" s="831" customFormat="1" ht="15.5" x14ac:dyDescent="0.35">
      <c r="A94" s="941" t="s">
        <v>94</v>
      </c>
      <c r="B94" s="945" t="s">
        <v>1017</v>
      </c>
      <c r="C94" s="943" t="s">
        <v>1018</v>
      </c>
      <c r="D94" s="942" t="s">
        <v>868</v>
      </c>
      <c r="E94" s="943" t="s">
        <v>461</v>
      </c>
      <c r="F94" s="847"/>
      <c r="G94" s="847"/>
      <c r="H94" s="848">
        <f t="shared" si="25"/>
        <v>0</v>
      </c>
      <c r="I94" s="944" t="s">
        <v>808</v>
      </c>
      <c r="J94" s="862"/>
    </row>
    <row r="95" spans="1:10" s="831" customFormat="1" ht="15.5" x14ac:dyDescent="0.35">
      <c r="A95" s="941" t="s">
        <v>94</v>
      </c>
      <c r="B95" s="945" t="s">
        <v>1017</v>
      </c>
      <c r="C95" s="943" t="s">
        <v>1018</v>
      </c>
      <c r="D95" s="942" t="s">
        <v>1021</v>
      </c>
      <c r="E95" s="943" t="s">
        <v>1022</v>
      </c>
      <c r="F95" s="847"/>
      <c r="G95" s="847"/>
      <c r="H95" s="848">
        <f t="shared" si="25"/>
        <v>0</v>
      </c>
      <c r="I95" s="944" t="s">
        <v>808</v>
      </c>
      <c r="J95" s="862"/>
    </row>
    <row r="96" spans="1:10" s="831" customFormat="1" ht="15.5" x14ac:dyDescent="0.35">
      <c r="A96" s="941" t="s">
        <v>94</v>
      </c>
      <c r="B96" s="945" t="s">
        <v>1017</v>
      </c>
      <c r="C96" s="943" t="s">
        <v>1018</v>
      </c>
      <c r="D96" s="942" t="s">
        <v>1023</v>
      </c>
      <c r="E96" s="943" t="s">
        <v>1024</v>
      </c>
      <c r="F96" s="847"/>
      <c r="G96" s="847"/>
      <c r="H96" s="848">
        <f t="shared" si="25"/>
        <v>0</v>
      </c>
      <c r="I96" s="944" t="s">
        <v>808</v>
      </c>
      <c r="J96" s="862"/>
    </row>
    <row r="97" spans="1:10" s="831" customFormat="1" ht="15.5" x14ac:dyDescent="0.35">
      <c r="A97" s="941" t="s">
        <v>94</v>
      </c>
      <c r="B97" s="945" t="s">
        <v>1017</v>
      </c>
      <c r="C97" s="943" t="s">
        <v>1018</v>
      </c>
      <c r="D97" s="942" t="s">
        <v>873</v>
      </c>
      <c r="E97" s="943" t="s">
        <v>874</v>
      </c>
      <c r="F97" s="847"/>
      <c r="G97" s="847"/>
      <c r="H97" s="848">
        <f t="shared" si="25"/>
        <v>0</v>
      </c>
      <c r="I97" s="944" t="s">
        <v>808</v>
      </c>
      <c r="J97" s="862"/>
    </row>
    <row r="98" spans="1:10" s="831" customFormat="1" ht="15.5" x14ac:dyDescent="0.35">
      <c r="A98" s="941" t="s">
        <v>94</v>
      </c>
      <c r="B98" s="945" t="s">
        <v>1017</v>
      </c>
      <c r="C98" s="943" t="s">
        <v>1018</v>
      </c>
      <c r="D98" s="942" t="s">
        <v>875</v>
      </c>
      <c r="E98" s="943" t="s">
        <v>876</v>
      </c>
      <c r="F98" s="847"/>
      <c r="G98" s="847"/>
      <c r="H98" s="848">
        <f t="shared" si="25"/>
        <v>0</v>
      </c>
      <c r="I98" s="944" t="s">
        <v>808</v>
      </c>
      <c r="J98" s="862"/>
    </row>
    <row r="99" spans="1:10" s="831" customFormat="1" ht="15.5" x14ac:dyDescent="0.35">
      <c r="A99" s="941" t="s">
        <v>94</v>
      </c>
      <c r="B99" s="945" t="s">
        <v>1017</v>
      </c>
      <c r="C99" s="943" t="s">
        <v>1018</v>
      </c>
      <c r="D99" s="942" t="s">
        <v>1025</v>
      </c>
      <c r="E99" s="943" t="s">
        <v>1026</v>
      </c>
      <c r="F99" s="847"/>
      <c r="G99" s="847"/>
      <c r="H99" s="848">
        <f t="shared" si="25"/>
        <v>0</v>
      </c>
      <c r="I99" s="944" t="s">
        <v>808</v>
      </c>
      <c r="J99" s="862"/>
    </row>
    <row r="100" spans="1:10" s="831" customFormat="1" ht="15.5" x14ac:dyDescent="0.35">
      <c r="A100" s="941" t="s">
        <v>94</v>
      </c>
      <c r="B100" s="945" t="s">
        <v>1017</v>
      </c>
      <c r="C100" s="943" t="s">
        <v>1018</v>
      </c>
      <c r="D100" s="942" t="s">
        <v>885</v>
      </c>
      <c r="E100" s="943" t="s">
        <v>886</v>
      </c>
      <c r="F100" s="847"/>
      <c r="G100" s="847"/>
      <c r="H100" s="848">
        <f t="shared" si="25"/>
        <v>0</v>
      </c>
      <c r="I100" s="944" t="s">
        <v>808</v>
      </c>
      <c r="J100" s="862"/>
    </row>
    <row r="101" spans="1:10" ht="15.5" x14ac:dyDescent="0.35">
      <c r="A101" s="844" t="s">
        <v>94</v>
      </c>
      <c r="B101" s="1477" t="s">
        <v>1027</v>
      </c>
      <c r="C101" s="1478"/>
      <c r="D101" s="1478"/>
      <c r="E101" s="1479"/>
      <c r="F101" s="848">
        <f>SUM(F88:F100)</f>
        <v>0</v>
      </c>
      <c r="G101" s="848">
        <f>SUM(G88:G100)</f>
        <v>0</v>
      </c>
      <c r="H101" s="848">
        <f>SUM(H88:H100)</f>
        <v>0</v>
      </c>
      <c r="I101" s="849" t="s">
        <v>808</v>
      </c>
    </row>
    <row r="102" spans="1:10" ht="15.5" x14ac:dyDescent="0.35">
      <c r="A102" s="844" t="s">
        <v>94</v>
      </c>
      <c r="B102" s="851"/>
      <c r="C102" s="1480" t="s">
        <v>559</v>
      </c>
      <c r="D102" s="1481"/>
      <c r="E102" s="1482"/>
      <c r="F102" s="847"/>
      <c r="G102" s="847"/>
      <c r="H102" s="848">
        <f t="shared" ref="H102:H103" si="26">F102-G102</f>
        <v>0</v>
      </c>
      <c r="I102" s="849" t="s">
        <v>808</v>
      </c>
    </row>
    <row r="103" spans="1:10" ht="15.5" x14ac:dyDescent="0.35">
      <c r="A103" s="844" t="s">
        <v>94</v>
      </c>
      <c r="B103" s="851"/>
      <c r="C103" s="1480" t="s">
        <v>559</v>
      </c>
      <c r="D103" s="1481"/>
      <c r="E103" s="1482"/>
      <c r="F103" s="847"/>
      <c r="G103" s="847"/>
      <c r="H103" s="848">
        <f t="shared" si="26"/>
        <v>0</v>
      </c>
      <c r="I103" s="849" t="s">
        <v>808</v>
      </c>
    </row>
    <row r="104" spans="1:10" ht="15.5" x14ac:dyDescent="0.35">
      <c r="A104" s="844" t="s">
        <v>94</v>
      </c>
      <c r="B104" s="1477" t="s">
        <v>909</v>
      </c>
      <c r="C104" s="1478"/>
      <c r="D104" s="1478"/>
      <c r="E104" s="1479"/>
      <c r="F104" s="848">
        <f t="shared" ref="F104:G104" si="27">SUM(F102:F103)</f>
        <v>0</v>
      </c>
      <c r="G104" s="848">
        <f t="shared" si="27"/>
        <v>0</v>
      </c>
      <c r="H104" s="848">
        <f t="shared" ref="H104" si="28">SUM(H102:H103)</f>
        <v>0</v>
      </c>
      <c r="I104" s="849" t="s">
        <v>808</v>
      </c>
    </row>
    <row r="105" spans="1:10" ht="15.5" x14ac:dyDescent="0.35">
      <c r="A105" s="844" t="s">
        <v>94</v>
      </c>
      <c r="B105" s="1459" t="s">
        <v>1028</v>
      </c>
      <c r="C105" s="1460"/>
      <c r="D105" s="1460"/>
      <c r="E105" s="1461"/>
      <c r="F105" s="848">
        <f>+F56+F59+F64+F66+F71+F73+F75+F77+F79+F81+F83+F85+F87+F101+F104</f>
        <v>0</v>
      </c>
      <c r="G105" s="848">
        <f>+G56+G59+G64+G66+G71+G73+G75+G77+G79+G81+G83+G85+G87+G101+G104</f>
        <v>0</v>
      </c>
      <c r="H105" s="848">
        <f t="shared" ref="H105" si="29">H56+H59+H64+H66+H71+H73+H75+H77+H79+H81+H83+H85+H87+H101+H104</f>
        <v>0</v>
      </c>
      <c r="I105" s="844" t="s">
        <v>808</v>
      </c>
    </row>
    <row r="106" spans="1:10" ht="15.5" x14ac:dyDescent="0.35">
      <c r="A106" s="838"/>
      <c r="B106" s="837"/>
      <c r="C106" s="852"/>
      <c r="D106" s="852"/>
      <c r="E106" s="852"/>
      <c r="F106" s="853"/>
      <c r="G106" s="853"/>
      <c r="H106" s="854"/>
      <c r="I106" s="855"/>
    </row>
    <row r="107" spans="1:10" x14ac:dyDescent="0.35">
      <c r="A107" s="856" t="s">
        <v>151</v>
      </c>
      <c r="B107" s="857"/>
      <c r="C107" s="1462" t="s">
        <v>128</v>
      </c>
      <c r="D107" s="1463"/>
      <c r="E107" s="1463"/>
      <c r="F107" s="1463"/>
      <c r="G107" s="1463"/>
      <c r="H107" s="1463"/>
      <c r="I107" s="1464"/>
    </row>
    <row r="108" spans="1:10" x14ac:dyDescent="0.35">
      <c r="A108" s="858" t="s">
        <v>151</v>
      </c>
      <c r="B108" s="859"/>
      <c r="C108" s="1465" t="s">
        <v>566</v>
      </c>
      <c r="D108" s="1466"/>
      <c r="E108" s="1466"/>
      <c r="F108" s="1466"/>
      <c r="G108" s="1466"/>
      <c r="H108" s="1466"/>
      <c r="I108" s="1467"/>
    </row>
    <row r="109" spans="1:10" x14ac:dyDescent="0.35">
      <c r="A109" s="860" t="s">
        <v>151</v>
      </c>
      <c r="B109" s="861"/>
      <c r="C109" s="1468"/>
      <c r="D109" s="1469"/>
      <c r="E109" s="1469"/>
      <c r="F109" s="1469"/>
      <c r="G109" s="1469"/>
      <c r="H109" s="1469"/>
      <c r="I109" s="1470"/>
    </row>
    <row r="110" spans="1:10" x14ac:dyDescent="0.35">
      <c r="A110" s="860" t="s">
        <v>151</v>
      </c>
      <c r="B110" s="863"/>
      <c r="C110" s="1471"/>
      <c r="D110" s="1472"/>
      <c r="E110" s="1472"/>
      <c r="F110" s="1472"/>
      <c r="G110" s="1472"/>
      <c r="H110" s="1472"/>
      <c r="I110" s="1473"/>
    </row>
    <row r="111" spans="1:10" x14ac:dyDescent="0.35">
      <c r="A111" s="860" t="s">
        <v>151</v>
      </c>
      <c r="B111" s="863"/>
      <c r="C111" s="1471"/>
      <c r="D111" s="1472"/>
      <c r="E111" s="1472"/>
      <c r="F111" s="1472"/>
      <c r="G111" s="1472"/>
      <c r="H111" s="1472"/>
      <c r="I111" s="1473"/>
    </row>
    <row r="112" spans="1:10" x14ac:dyDescent="0.35">
      <c r="A112" s="860" t="s">
        <v>151</v>
      </c>
      <c r="B112" s="863"/>
      <c r="C112" s="1471"/>
      <c r="D112" s="1472"/>
      <c r="E112" s="1472"/>
      <c r="F112" s="1472"/>
      <c r="G112" s="1472"/>
      <c r="H112" s="1472"/>
      <c r="I112" s="1473"/>
    </row>
    <row r="113" spans="1:9" x14ac:dyDescent="0.35">
      <c r="A113" s="860" t="s">
        <v>151</v>
      </c>
      <c r="B113" s="863"/>
      <c r="C113" s="1471"/>
      <c r="D113" s="1472"/>
      <c r="E113" s="1472"/>
      <c r="F113" s="1472"/>
      <c r="G113" s="1472"/>
      <c r="H113" s="1472"/>
      <c r="I113" s="1473"/>
    </row>
    <row r="114" spans="1:9" x14ac:dyDescent="0.35">
      <c r="A114" s="860" t="s">
        <v>151</v>
      </c>
      <c r="B114" s="863"/>
      <c r="C114" s="1471"/>
      <c r="D114" s="1472"/>
      <c r="E114" s="1472"/>
      <c r="F114" s="1472"/>
      <c r="G114" s="1472"/>
      <c r="H114" s="1472"/>
      <c r="I114" s="1473"/>
    </row>
    <row r="115" spans="1:9" x14ac:dyDescent="0.35">
      <c r="A115" s="860" t="s">
        <v>151</v>
      </c>
      <c r="B115" s="863"/>
      <c r="C115" s="1471"/>
      <c r="D115" s="1472"/>
      <c r="E115" s="1472"/>
      <c r="F115" s="1472"/>
      <c r="G115" s="1472"/>
      <c r="H115" s="1472"/>
      <c r="I115" s="1473"/>
    </row>
    <row r="116" spans="1:9" x14ac:dyDescent="0.35">
      <c r="A116" s="860" t="s">
        <v>151</v>
      </c>
      <c r="B116" s="863"/>
      <c r="C116" s="1471"/>
      <c r="D116" s="1472"/>
      <c r="E116" s="1472"/>
      <c r="F116" s="1472"/>
      <c r="G116" s="1472"/>
      <c r="H116" s="1472"/>
      <c r="I116" s="1473"/>
    </row>
    <row r="117" spans="1:9" x14ac:dyDescent="0.35">
      <c r="A117" s="860" t="s">
        <v>151</v>
      </c>
      <c r="B117" s="863"/>
      <c r="C117" s="1471"/>
      <c r="D117" s="1472"/>
      <c r="E117" s="1472"/>
      <c r="F117" s="1472"/>
      <c r="G117" s="1472"/>
      <c r="H117" s="1472"/>
      <c r="I117" s="1473"/>
    </row>
    <row r="118" spans="1:9" x14ac:dyDescent="0.35">
      <c r="A118" s="860" t="s">
        <v>151</v>
      </c>
      <c r="B118" s="864"/>
      <c r="C118" s="1474"/>
      <c r="D118" s="1475"/>
      <c r="E118" s="1475"/>
      <c r="F118" s="1475"/>
      <c r="G118" s="1475"/>
      <c r="H118" s="1475"/>
      <c r="I118" s="1476"/>
    </row>
  </sheetData>
  <sheetProtection algorithmName="SHA-512" hashValue="hMmpV80cE/huP+iYwLCRnkK+5URCsxfps45YNvLzVGgIQ/ZpHiYuO+VhQrCeaYv2vM3rslmgXkjcOZANqoG2wQ==" saltValue="zDTdkioprvAhRrukZiC5iA==" spinCount="100000" sheet="1" objects="1" scenarios="1" formatColumns="0"/>
  <autoFilter ref="D8:E105" xr:uid="{0E8CA300-683D-4FBE-A0CA-A7D61572C2E5}"/>
  <mergeCells count="27">
    <mergeCell ref="B81:E81"/>
    <mergeCell ref="B87:E87"/>
    <mergeCell ref="B83:E83"/>
    <mergeCell ref="B66:E66"/>
    <mergeCell ref="H4:H5"/>
    <mergeCell ref="B56:E56"/>
    <mergeCell ref="B59:E59"/>
    <mergeCell ref="B64:E64"/>
    <mergeCell ref="B71:E71"/>
    <mergeCell ref="B73:E73"/>
    <mergeCell ref="B75:E75"/>
    <mergeCell ref="B77:E77"/>
    <mergeCell ref="B79:E79"/>
    <mergeCell ref="A1:I1"/>
    <mergeCell ref="A2:I2"/>
    <mergeCell ref="A3:B3"/>
    <mergeCell ref="I4:I5"/>
    <mergeCell ref="C3:E3"/>
    <mergeCell ref="B105:E105"/>
    <mergeCell ref="C107:I107"/>
    <mergeCell ref="C108:I108"/>
    <mergeCell ref="C109:I118"/>
    <mergeCell ref="B85:E85"/>
    <mergeCell ref="B101:E101"/>
    <mergeCell ref="C102:E102"/>
    <mergeCell ref="C103:E103"/>
    <mergeCell ref="B104:E104"/>
  </mergeCells>
  <conditionalFormatting sqref="H9:H104">
    <cfRule type="cellIs" dxfId="1" priority="1" stopIfTrue="1" operator="notEqual">
      <formula>0</formula>
    </cfRule>
  </conditionalFormatting>
  <printOptions horizontalCentered="1"/>
  <pageMargins left="0.25" right="0.25" top="0.25" bottom="0.25" header="0.3" footer="0.3"/>
  <pageSetup scale="42" fitToHeight="2" orientation="portrait" horizontalDpi="1200" verticalDpi="1200" r:id="rId1"/>
  <headerFooter>
    <oddFooter>&amp;LV 2021-1&amp;Rprinted: &amp;D &amp;T</oddFooter>
  </headerFooter>
  <rowBreaks count="1" manualBreakCount="1">
    <brk id="87" max="8" man="1"/>
  </rowBreaks>
  <ignoredErrors>
    <ignoredError sqref="H56:H105"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pageSetUpPr fitToPage="1"/>
  </sheetPr>
  <dimension ref="A1:Y40"/>
  <sheetViews>
    <sheetView zoomScaleNormal="100" workbookViewId="0">
      <selection activeCell="C36" sqref="C36"/>
    </sheetView>
  </sheetViews>
  <sheetFormatPr defaultColWidth="9.1796875" defaultRowHeight="12.5" x14ac:dyDescent="0.25"/>
  <cols>
    <col min="1" max="1" width="4" style="910" bestFit="1" customWidth="1"/>
    <col min="2" max="2" width="5.1796875" style="506" customWidth="1"/>
    <col min="3" max="3" width="66.453125" style="506" customWidth="1"/>
    <col min="4" max="4" width="12.7265625" style="506" customWidth="1"/>
    <col min="5" max="5" width="15.81640625" style="506" customWidth="1"/>
    <col min="6" max="6" width="15.26953125" style="506" customWidth="1"/>
    <col min="7" max="25" width="9.1796875" style="903"/>
    <col min="26" max="16384" width="9.1796875" style="506"/>
  </cols>
  <sheetData>
    <row r="1" spans="1:25" ht="15" customHeight="1" x14ac:dyDescent="0.35">
      <c r="A1" s="1500" t="s">
        <v>536</v>
      </c>
      <c r="B1" s="1501"/>
      <c r="C1" s="1501"/>
      <c r="D1" s="1501"/>
      <c r="E1" s="1501"/>
      <c r="F1" s="1502"/>
    </row>
    <row r="2" spans="1:25" ht="15" customHeight="1" thickBot="1" x14ac:dyDescent="0.4">
      <c r="A2" s="1503" t="s">
        <v>941</v>
      </c>
      <c r="B2" s="1504"/>
      <c r="C2" s="1504"/>
      <c r="D2" s="1504"/>
      <c r="E2" s="1504"/>
      <c r="F2" s="1505"/>
    </row>
    <row r="3" spans="1:25" ht="11.25" customHeight="1" x14ac:dyDescent="0.25">
      <c r="A3" s="1512" t="s">
        <v>8</v>
      </c>
      <c r="B3" s="1512"/>
      <c r="C3" s="950">
        <f>+'FSR - All Non Medicaid'!C3</f>
        <v>0</v>
      </c>
      <c r="D3" s="904" t="s">
        <v>179</v>
      </c>
      <c r="E3" s="905" t="str">
        <f>+'FSR - All Non Medicaid'!E3</f>
        <v>SELECT</v>
      </c>
      <c r="F3" s="904"/>
    </row>
    <row r="4" spans="1:25" ht="11.25" customHeight="1" x14ac:dyDescent="0.25">
      <c r="A4" s="1513" t="s">
        <v>181</v>
      </c>
      <c r="B4" s="1513"/>
      <c r="C4" s="1513"/>
      <c r="D4" s="925" t="str">
        <f>+'FSR - All Non Medicaid'!D4</f>
        <v>SELECT</v>
      </c>
      <c r="E4" s="907"/>
      <c r="F4" s="1514" t="s">
        <v>133</v>
      </c>
      <c r="X4" s="506"/>
      <c r="Y4" s="506"/>
    </row>
    <row r="5" spans="1:25" ht="11.25" customHeight="1" x14ac:dyDescent="0.25">
      <c r="A5" s="1516" t="s">
        <v>182</v>
      </c>
      <c r="B5" s="1516"/>
      <c r="C5" s="1516"/>
      <c r="D5" s="925">
        <f>+'FSR - All Non Medicaid'!D5</f>
        <v>0</v>
      </c>
      <c r="E5" s="906"/>
      <c r="F5" s="1515"/>
      <c r="X5" s="506"/>
      <c r="Y5" s="506"/>
    </row>
    <row r="6" spans="1:25" ht="11.25" customHeight="1" x14ac:dyDescent="0.25">
      <c r="A6" s="908"/>
      <c r="B6" s="909"/>
      <c r="C6" s="1517"/>
      <c r="D6" s="1518"/>
      <c r="E6" s="161" t="s">
        <v>57</v>
      </c>
      <c r="F6" s="161" t="s">
        <v>58</v>
      </c>
      <c r="X6" s="506"/>
      <c r="Y6" s="506"/>
    </row>
    <row r="7" spans="1:25" ht="12" customHeight="1" x14ac:dyDescent="0.3">
      <c r="C7" s="911"/>
      <c r="D7" s="911"/>
      <c r="E7" s="911"/>
      <c r="F7" s="39"/>
      <c r="X7" s="506"/>
      <c r="Y7" s="506"/>
    </row>
    <row r="8" spans="1:25" ht="12" customHeight="1" x14ac:dyDescent="0.3">
      <c r="A8" s="912"/>
      <c r="B8" s="913"/>
      <c r="C8" s="1519"/>
      <c r="D8" s="1520"/>
      <c r="E8" s="949" t="s">
        <v>939</v>
      </c>
      <c r="F8" s="912"/>
      <c r="X8" s="506"/>
      <c r="Y8" s="506"/>
    </row>
    <row r="9" spans="1:25" s="903" customFormat="1" ht="13" x14ac:dyDescent="0.3">
      <c r="A9" s="912" t="s">
        <v>96</v>
      </c>
      <c r="B9" s="914"/>
      <c r="C9" s="1519"/>
      <c r="D9" s="1520"/>
      <c r="E9" s="949" t="s">
        <v>958</v>
      </c>
      <c r="F9" s="912" t="s">
        <v>12</v>
      </c>
    </row>
    <row r="10" spans="1:25" s="903" customFormat="1" ht="4.5" customHeight="1" x14ac:dyDescent="0.25">
      <c r="A10" s="910"/>
      <c r="B10" s="506"/>
      <c r="C10" s="1521"/>
      <c r="D10" s="1521"/>
      <c r="E10" s="915"/>
      <c r="F10" s="916"/>
    </row>
    <row r="11" spans="1:25" s="903" customFormat="1" ht="13" x14ac:dyDescent="0.3">
      <c r="A11" s="15" t="s">
        <v>96</v>
      </c>
      <c r="B11" s="634"/>
      <c r="C11" s="1296" t="s">
        <v>152</v>
      </c>
      <c r="D11" s="1297"/>
      <c r="E11" s="45"/>
      <c r="F11" s="917"/>
    </row>
    <row r="12" spans="1:25" s="903" customFormat="1" ht="13" x14ac:dyDescent="0.3">
      <c r="A12" s="41" t="s">
        <v>96</v>
      </c>
      <c r="B12" s="313">
        <v>201</v>
      </c>
      <c r="C12" s="1239" t="s">
        <v>940</v>
      </c>
      <c r="D12" s="1240"/>
      <c r="E12" s="926"/>
      <c r="F12" s="976">
        <f>SUM(E12:E12)</f>
        <v>0</v>
      </c>
    </row>
    <row r="13" spans="1:25" s="903" customFormat="1" ht="13" x14ac:dyDescent="0.3">
      <c r="A13" s="41" t="s">
        <v>96</v>
      </c>
      <c r="B13" s="313">
        <v>201</v>
      </c>
      <c r="C13" s="1239" t="s">
        <v>943</v>
      </c>
      <c r="D13" s="1240"/>
      <c r="E13" s="926"/>
      <c r="F13" s="976">
        <f>SUM(E13:E13)</f>
        <v>0</v>
      </c>
    </row>
    <row r="14" spans="1:25" s="903" customFormat="1" ht="13" x14ac:dyDescent="0.3">
      <c r="A14" s="41" t="s">
        <v>96</v>
      </c>
      <c r="B14" s="313">
        <v>201</v>
      </c>
      <c r="C14" s="1455" t="s">
        <v>945</v>
      </c>
      <c r="D14" s="1456"/>
      <c r="E14" s="924">
        <f t="shared" ref="E14" si="0">SUM(E12:E13)</f>
        <v>0</v>
      </c>
      <c r="F14" s="977">
        <f t="shared" ref="F14" si="1">SUM(F12:F13)</f>
        <v>0</v>
      </c>
    </row>
    <row r="15" spans="1:25" s="903" customFormat="1" ht="13" x14ac:dyDescent="0.3">
      <c r="A15" s="41" t="s">
        <v>96</v>
      </c>
      <c r="B15" s="313">
        <v>202</v>
      </c>
      <c r="C15" s="1239" t="s">
        <v>942</v>
      </c>
      <c r="D15" s="1240"/>
      <c r="E15" s="926"/>
      <c r="F15" s="976">
        <f>SUM(E15:E15)</f>
        <v>0</v>
      </c>
    </row>
    <row r="16" spans="1:25" s="903" customFormat="1" ht="13" x14ac:dyDescent="0.3">
      <c r="A16" s="41" t="s">
        <v>96</v>
      </c>
      <c r="B16" s="313">
        <v>202</v>
      </c>
      <c r="C16" s="1239" t="s">
        <v>944</v>
      </c>
      <c r="D16" s="1240"/>
      <c r="E16" s="926"/>
      <c r="F16" s="976">
        <f>SUM(E16:E16)</f>
        <v>0</v>
      </c>
    </row>
    <row r="17" spans="1:6" s="903" customFormat="1" ht="13" x14ac:dyDescent="0.3">
      <c r="A17" s="41" t="s">
        <v>96</v>
      </c>
      <c r="B17" s="313">
        <v>202</v>
      </c>
      <c r="C17" s="1455" t="s">
        <v>947</v>
      </c>
      <c r="D17" s="1456"/>
      <c r="E17" s="924">
        <f t="shared" ref="E17" si="2">SUM(E15:E16)</f>
        <v>0</v>
      </c>
      <c r="F17" s="974">
        <f>SUM(F15:F16)</f>
        <v>0</v>
      </c>
    </row>
    <row r="18" spans="1:6" s="935" customFormat="1" ht="13" x14ac:dyDescent="0.3">
      <c r="A18" s="41" t="s">
        <v>96</v>
      </c>
      <c r="B18" s="313">
        <v>203</v>
      </c>
      <c r="C18" s="1239" t="s">
        <v>949</v>
      </c>
      <c r="D18" s="1240"/>
      <c r="E18" s="926"/>
      <c r="F18" s="976">
        <f>SUM(E18:E18)</f>
        <v>0</v>
      </c>
    </row>
    <row r="19" spans="1:6" s="935" customFormat="1" ht="13" x14ac:dyDescent="0.3">
      <c r="A19" s="41" t="s">
        <v>96</v>
      </c>
      <c r="B19" s="313">
        <v>203</v>
      </c>
      <c r="C19" s="1239" t="s">
        <v>950</v>
      </c>
      <c r="D19" s="1240"/>
      <c r="E19" s="926"/>
      <c r="F19" s="976">
        <f>SUM(E19:E19)</f>
        <v>0</v>
      </c>
    </row>
    <row r="20" spans="1:6" s="935" customFormat="1" ht="13" x14ac:dyDescent="0.3">
      <c r="A20" s="41" t="s">
        <v>96</v>
      </c>
      <c r="B20" s="313">
        <v>203</v>
      </c>
      <c r="C20" s="1455" t="s">
        <v>951</v>
      </c>
      <c r="D20" s="1456"/>
      <c r="E20" s="977">
        <f t="shared" ref="E20" si="3">SUM(E18:E19)</f>
        <v>0</v>
      </c>
      <c r="F20" s="974">
        <f>SUM(F18:F19)</f>
        <v>0</v>
      </c>
    </row>
    <row r="21" spans="1:6" s="903" customFormat="1" ht="13" x14ac:dyDescent="0.3">
      <c r="A21" s="41" t="s">
        <v>96</v>
      </c>
      <c r="B21" s="313">
        <v>290</v>
      </c>
      <c r="C21" s="1258" t="s">
        <v>102</v>
      </c>
      <c r="D21" s="1259"/>
      <c r="E21" s="974">
        <f t="shared" ref="E21:F21" si="4">E14+E17+E20</f>
        <v>0</v>
      </c>
      <c r="F21" s="974">
        <f t="shared" si="4"/>
        <v>0</v>
      </c>
    </row>
    <row r="22" spans="1:6" s="903" customFormat="1" x14ac:dyDescent="0.25">
      <c r="A22" s="910"/>
      <c r="B22" s="506"/>
      <c r="C22" s="1527"/>
      <c r="D22" s="1527"/>
      <c r="E22" s="919"/>
      <c r="F22" s="919"/>
    </row>
    <row r="23" spans="1:6" s="903" customFormat="1" ht="13" x14ac:dyDescent="0.3">
      <c r="A23" s="912"/>
      <c r="B23" s="913"/>
      <c r="C23" s="938" t="s">
        <v>128</v>
      </c>
      <c r="D23" s="939"/>
      <c r="E23" s="939"/>
      <c r="F23" s="939"/>
    </row>
    <row r="24" spans="1:6" s="903" customFormat="1" ht="12.75" customHeight="1" x14ac:dyDescent="0.25">
      <c r="A24" s="920"/>
      <c r="B24" s="918"/>
      <c r="C24" s="1524" t="s">
        <v>65</v>
      </c>
      <c r="D24" s="1525"/>
      <c r="E24" s="1525"/>
      <c r="F24" s="1526"/>
    </row>
    <row r="25" spans="1:6" s="903" customFormat="1" ht="15" customHeight="1" x14ac:dyDescent="0.3">
      <c r="A25" s="257"/>
      <c r="B25" s="921"/>
      <c r="C25" s="1522" t="s">
        <v>954</v>
      </c>
      <c r="D25" s="1523"/>
      <c r="E25" s="984">
        <f>F13+F19</f>
        <v>0</v>
      </c>
      <c r="F25" s="936"/>
    </row>
    <row r="26" spans="1:6" s="903" customFormat="1" ht="13" x14ac:dyDescent="0.3">
      <c r="A26" s="257"/>
      <c r="B26" s="922"/>
      <c r="C26" s="1506"/>
      <c r="D26" s="1507"/>
      <c r="E26" s="1507"/>
      <c r="F26" s="1508"/>
    </row>
    <row r="27" spans="1:6" s="903" customFormat="1" ht="13" x14ac:dyDescent="0.3">
      <c r="A27" s="257"/>
      <c r="B27" s="922"/>
      <c r="C27" s="1506"/>
      <c r="D27" s="1507"/>
      <c r="E27" s="1507"/>
      <c r="F27" s="1508"/>
    </row>
    <row r="28" spans="1:6" s="903" customFormat="1" ht="13" x14ac:dyDescent="0.3">
      <c r="A28" s="257"/>
      <c r="B28" s="922"/>
      <c r="C28" s="1506"/>
      <c r="D28" s="1507"/>
      <c r="E28" s="1507"/>
      <c r="F28" s="1508"/>
    </row>
    <row r="29" spans="1:6" s="903" customFormat="1" ht="13" x14ac:dyDescent="0.3">
      <c r="A29" s="257"/>
      <c r="B29" s="922"/>
      <c r="C29" s="1506"/>
      <c r="D29" s="1507"/>
      <c r="E29" s="1507"/>
      <c r="F29" s="1508"/>
    </row>
    <row r="30" spans="1:6" s="903" customFormat="1" ht="13" x14ac:dyDescent="0.3">
      <c r="A30" s="257"/>
      <c r="B30" s="922"/>
      <c r="C30" s="1506"/>
      <c r="D30" s="1507"/>
      <c r="E30" s="1507"/>
      <c r="F30" s="1508"/>
    </row>
    <row r="31" spans="1:6" s="903" customFormat="1" ht="13" x14ac:dyDescent="0.3">
      <c r="A31" s="257"/>
      <c r="B31" s="922"/>
      <c r="C31" s="1506"/>
      <c r="D31" s="1507"/>
      <c r="E31" s="1507"/>
      <c r="F31" s="1508"/>
    </row>
    <row r="32" spans="1:6" s="903" customFormat="1" ht="13" x14ac:dyDescent="0.3">
      <c r="A32" s="257"/>
      <c r="B32" s="922"/>
      <c r="C32" s="1506"/>
      <c r="D32" s="1507"/>
      <c r="E32" s="1507"/>
      <c r="F32" s="1508"/>
    </row>
    <row r="33" spans="1:6" s="903" customFormat="1" ht="13" x14ac:dyDescent="0.3">
      <c r="A33" s="257"/>
      <c r="B33" s="922"/>
      <c r="C33" s="1506"/>
      <c r="D33" s="1507"/>
      <c r="E33" s="1507"/>
      <c r="F33" s="1508"/>
    </row>
    <row r="34" spans="1:6" s="903" customFormat="1" ht="13" x14ac:dyDescent="0.3">
      <c r="A34" s="257"/>
      <c r="B34" s="923"/>
      <c r="C34" s="1509"/>
      <c r="D34" s="1510"/>
      <c r="E34" s="1510"/>
      <c r="F34" s="1511"/>
    </row>
    <row r="39" spans="1:6" s="903" customFormat="1" x14ac:dyDescent="0.25">
      <c r="A39" s="910"/>
      <c r="B39" s="506"/>
      <c r="C39" s="506"/>
      <c r="D39" s="506"/>
      <c r="E39" s="506"/>
      <c r="F39" s="506"/>
    </row>
    <row r="40" spans="1:6" s="903" customFormat="1" x14ac:dyDescent="0.25">
      <c r="A40" s="910"/>
      <c r="B40" s="506"/>
      <c r="C40" s="506"/>
      <c r="D40" s="506"/>
      <c r="E40" s="506"/>
      <c r="F40" s="506"/>
    </row>
  </sheetData>
  <sheetProtection algorithmName="SHA-512" hashValue="6GBxc6jLHlHh/sLcr7D1FJxB7UR6aRIyJajDSs3fJzQCFyjB0UlgP0ZNWvhwuHq0l4gS+rfmLTEeCSC6BsoT6A==" saltValue="LMBXYGhCVM0umIPWyEj93g==" spinCount="100000" sheet="1" objects="1" scenarios="1" formatColumns="0"/>
  <mergeCells count="25">
    <mergeCell ref="C24:F24"/>
    <mergeCell ref="C14:D14"/>
    <mergeCell ref="C17:D17"/>
    <mergeCell ref="C22:D22"/>
    <mergeCell ref="C16:D16"/>
    <mergeCell ref="C21:D21"/>
    <mergeCell ref="C18:D18"/>
    <mergeCell ref="C19:D19"/>
    <mergeCell ref="C20:D20"/>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s>
  <pageMargins left="0.7" right="0.7" top="0.75" bottom="0.75" header="0.3" footer="0.3"/>
  <pageSetup scale="77" fitToHeight="0" orientation="portrait" r:id="rId1"/>
  <headerFooter>
    <oddFooter>&amp;LV 2021-1&amp;Rprinted: &amp;D &amp;T</oddFooter>
  </headerFooter>
  <ignoredErrors>
    <ignoredError sqref="F14 F17" formula="1"/>
    <ignoredError xmlns:x16r3="http://schemas.microsoft.com/office/spreadsheetml/2018/08/main" sqref="C3" x16r3:misleadingForma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K59"/>
  <sheetViews>
    <sheetView zoomScale="90" zoomScaleNormal="90" workbookViewId="0">
      <selection activeCell="I16" sqref="I16"/>
    </sheetView>
  </sheetViews>
  <sheetFormatPr defaultRowHeight="12.5" x14ac:dyDescent="0.25"/>
  <cols>
    <col min="1" max="1" width="4.26953125" customWidth="1"/>
    <col min="2" max="2" width="68" customWidth="1"/>
    <col min="3" max="3" width="19.7265625" customWidth="1"/>
    <col min="4" max="4" width="5.26953125" customWidth="1"/>
    <col min="5" max="5" width="4.26953125" customWidth="1"/>
    <col min="6" max="6" width="5.81640625" customWidth="1"/>
    <col min="7" max="7" width="59.7265625" customWidth="1"/>
    <col min="8" max="8" width="21.26953125" customWidth="1"/>
    <col min="9" max="9" width="16.26953125" customWidth="1"/>
  </cols>
  <sheetData>
    <row r="1" spans="1:9" ht="18.5" thickTop="1" x14ac:dyDescent="0.4">
      <c r="A1" s="1121" t="s">
        <v>536</v>
      </c>
      <c r="B1" s="1363"/>
      <c r="C1" s="1363"/>
      <c r="D1" s="1363"/>
      <c r="E1" s="1363"/>
      <c r="F1" s="1363"/>
      <c r="G1" s="1363"/>
      <c r="H1" s="1363"/>
      <c r="I1" s="1364"/>
    </row>
    <row r="2" spans="1:9" ht="18.5" thickBot="1" x14ac:dyDescent="0.45">
      <c r="A2" s="1365" t="s">
        <v>262</v>
      </c>
      <c r="B2" s="1366"/>
      <c r="C2" s="1366"/>
      <c r="D2" s="1366"/>
      <c r="E2" s="1366"/>
      <c r="F2" s="1366"/>
      <c r="G2" s="1366"/>
      <c r="H2" s="1366"/>
      <c r="I2" s="1367"/>
    </row>
    <row r="3" spans="1:9" ht="13" thickTop="1" x14ac:dyDescent="0.25"/>
    <row r="4" spans="1:9" ht="18.5" thickBot="1" x14ac:dyDescent="0.45">
      <c r="A4" s="1338" t="s">
        <v>13</v>
      </c>
      <c r="B4" s="1338"/>
      <c r="C4" s="1338"/>
      <c r="D4" s="1544">
        <f>+'FSR - All Non Medicaid'!C3</f>
        <v>0</v>
      </c>
      <c r="E4" s="1544"/>
      <c r="F4" s="1544"/>
      <c r="G4" s="1544"/>
      <c r="H4" s="758"/>
      <c r="I4" s="235"/>
    </row>
    <row r="5" spans="1:9" ht="19" thickTop="1" thickBot="1" x14ac:dyDescent="0.45">
      <c r="A5" s="1338" t="s">
        <v>14</v>
      </c>
      <c r="B5" s="1338"/>
      <c r="C5" s="1338"/>
      <c r="D5" s="1542" t="str">
        <f>+'FSR - All Non Medicaid'!E3</f>
        <v>SELECT</v>
      </c>
      <c r="E5" s="1543"/>
      <c r="F5" s="1543"/>
      <c r="G5" s="236"/>
      <c r="I5" s="237"/>
    </row>
    <row r="6" spans="1:9" ht="19" thickTop="1" thickBot="1" x14ac:dyDescent="0.45">
      <c r="A6" s="1338" t="s">
        <v>178</v>
      </c>
      <c r="B6" s="1338"/>
      <c r="C6" s="1338"/>
      <c r="D6" s="1530" t="str">
        <f>+'FSR - All Non Medicaid'!D4</f>
        <v>SELECT</v>
      </c>
      <c r="E6" s="1531"/>
      <c r="F6" s="1531"/>
      <c r="G6" s="236"/>
      <c r="I6" s="237"/>
    </row>
    <row r="7" spans="1:9" ht="19" thickTop="1" thickBot="1" x14ac:dyDescent="0.45">
      <c r="A7" s="1338" t="s">
        <v>15</v>
      </c>
      <c r="B7" s="1338"/>
      <c r="C7" s="1338"/>
      <c r="D7" s="1535">
        <f>+'FSR - All Non Medicaid'!D5</f>
        <v>0</v>
      </c>
      <c r="E7" s="1535"/>
      <c r="F7" s="1535"/>
      <c r="G7" s="757"/>
      <c r="H7" s="238"/>
      <c r="I7" s="238"/>
    </row>
    <row r="8" spans="1:9" ht="18.5" thickTop="1" x14ac:dyDescent="0.4">
      <c r="A8" s="169"/>
      <c r="B8" s="169"/>
      <c r="C8" s="169"/>
      <c r="D8" s="239"/>
      <c r="E8" s="240"/>
      <c r="F8" s="240"/>
      <c r="G8" s="240"/>
      <c r="H8" s="238"/>
      <c r="I8" s="238"/>
    </row>
    <row r="9" spans="1:9" ht="18" x14ac:dyDescent="0.4">
      <c r="A9" s="393"/>
      <c r="B9" s="393"/>
      <c r="C9" s="393"/>
      <c r="D9" s="393"/>
      <c r="E9" s="393"/>
      <c r="F9" s="393"/>
      <c r="G9" s="393"/>
      <c r="H9" s="215"/>
      <c r="I9" s="215"/>
    </row>
    <row r="10" spans="1:9" ht="18.5" thickBot="1" x14ac:dyDescent="0.45">
      <c r="A10" s="241"/>
      <c r="B10" s="94"/>
      <c r="C10" s="94"/>
      <c r="D10" s="94"/>
      <c r="E10" s="94"/>
      <c r="F10" s="94"/>
      <c r="G10" s="94"/>
      <c r="H10" s="94"/>
      <c r="I10" s="94"/>
    </row>
    <row r="11" spans="1:9" ht="14" thickTop="1" thickBot="1" x14ac:dyDescent="0.35">
      <c r="A11" s="242" t="s">
        <v>16</v>
      </c>
      <c r="B11" s="243" t="s">
        <v>263</v>
      </c>
      <c r="C11" s="90" t="s">
        <v>264</v>
      </c>
      <c r="D11" s="94"/>
      <c r="E11" s="242" t="s">
        <v>17</v>
      </c>
      <c r="F11" s="244" t="s">
        <v>265</v>
      </c>
      <c r="G11" s="243"/>
      <c r="H11" s="245" t="s">
        <v>266</v>
      </c>
      <c r="I11" s="246" t="s">
        <v>18</v>
      </c>
    </row>
    <row r="12" spans="1:9" ht="13" thickTop="1" x14ac:dyDescent="0.25">
      <c r="A12" s="247" t="s">
        <v>0</v>
      </c>
      <c r="B12" s="248" t="s">
        <v>267</v>
      </c>
      <c r="C12" s="343">
        <f>+'FSR - All Non Medicaid'!G59</f>
        <v>0</v>
      </c>
      <c r="D12" s="94"/>
      <c r="E12" s="216" t="s">
        <v>0</v>
      </c>
      <c r="F12" s="1532" t="s">
        <v>567</v>
      </c>
      <c r="G12" s="1533"/>
      <c r="H12" s="1534"/>
      <c r="I12" s="343">
        <f>+'FSR - All Non Medicaid'!G70</f>
        <v>0</v>
      </c>
    </row>
    <row r="13" spans="1:9" x14ac:dyDescent="0.25">
      <c r="A13" s="707" t="s">
        <v>1</v>
      </c>
      <c r="B13" s="708" t="s">
        <v>285</v>
      </c>
      <c r="C13" s="392"/>
      <c r="D13" s="94"/>
      <c r="E13" s="216" t="s">
        <v>1</v>
      </c>
      <c r="F13" s="1078" t="s">
        <v>568</v>
      </c>
      <c r="G13" s="1529"/>
      <c r="H13" s="1079"/>
      <c r="I13" s="343">
        <f>+'FSR - All Non Medicaid'!G71</f>
        <v>0</v>
      </c>
    </row>
    <row r="14" spans="1:9" x14ac:dyDescent="0.25">
      <c r="A14" s="707" t="s">
        <v>2</v>
      </c>
      <c r="B14" s="708" t="s">
        <v>285</v>
      </c>
      <c r="C14" s="392"/>
      <c r="D14" s="94"/>
      <c r="E14" s="216" t="s">
        <v>2</v>
      </c>
      <c r="F14" s="1078" t="s">
        <v>569</v>
      </c>
      <c r="G14" s="1079"/>
      <c r="H14" s="1008">
        <f>+'FSR - All Non Medicaid'!D74</f>
        <v>0</v>
      </c>
      <c r="I14" s="249"/>
    </row>
    <row r="15" spans="1:9" ht="13" thickBot="1" x14ac:dyDescent="0.3">
      <c r="A15" s="707" t="s">
        <v>3</v>
      </c>
      <c r="B15" s="298" t="s">
        <v>326</v>
      </c>
      <c r="C15" s="985">
        <f>SUM($C$12:$C$14)</f>
        <v>0</v>
      </c>
      <c r="D15" s="94"/>
      <c r="E15" s="216" t="s">
        <v>3</v>
      </c>
      <c r="F15" s="1078" t="s">
        <v>268</v>
      </c>
      <c r="G15" s="1079"/>
      <c r="H15" s="1008">
        <f>+'FSR - All Non Medicaid'!G371</f>
        <v>0</v>
      </c>
      <c r="I15" s="343">
        <f>+H14+H15</f>
        <v>0</v>
      </c>
    </row>
    <row r="16" spans="1:9" ht="13" thickTop="1" x14ac:dyDescent="0.25">
      <c r="A16" s="707" t="s">
        <v>4</v>
      </c>
      <c r="B16" s="300" t="s">
        <v>269</v>
      </c>
      <c r="C16" s="1008">
        <f>+'FSR - All Non Medicaid'!G63+'FSR - All Non Medicaid'!G64</f>
        <v>0</v>
      </c>
      <c r="D16" s="94"/>
      <c r="E16" s="218" t="s">
        <v>4</v>
      </c>
      <c r="F16" s="1093" t="s">
        <v>285</v>
      </c>
      <c r="G16" s="1536"/>
      <c r="H16" s="1537"/>
      <c r="I16" s="392"/>
    </row>
    <row r="17" spans="1:11" x14ac:dyDescent="0.25">
      <c r="A17" s="707" t="s">
        <v>189</v>
      </c>
      <c r="B17" s="708" t="s">
        <v>644</v>
      </c>
      <c r="C17" s="1008">
        <f>+'FSR - All Non Medicaid'!G65</f>
        <v>0</v>
      </c>
      <c r="D17" s="94"/>
      <c r="E17" s="709" t="s">
        <v>189</v>
      </c>
      <c r="F17" s="1538" t="s">
        <v>285</v>
      </c>
      <c r="G17" s="1536"/>
      <c r="H17" s="1537"/>
      <c r="I17" s="392"/>
    </row>
    <row r="18" spans="1:11" ht="13" thickBot="1" x14ac:dyDescent="0.3">
      <c r="A18" s="707" t="s">
        <v>206</v>
      </c>
      <c r="B18" s="294" t="s">
        <v>285</v>
      </c>
      <c r="C18" s="299"/>
      <c r="D18" s="94"/>
      <c r="E18" s="218" t="s">
        <v>206</v>
      </c>
      <c r="F18" s="1539" t="s">
        <v>270</v>
      </c>
      <c r="G18" s="1540"/>
      <c r="H18" s="1541"/>
      <c r="I18" s="986">
        <f>SUM($I$12:$I$17)</f>
        <v>0</v>
      </c>
    </row>
    <row r="19" spans="1:11" ht="13" thickTop="1" x14ac:dyDescent="0.25">
      <c r="A19" s="707" t="s">
        <v>207</v>
      </c>
      <c r="B19" s="300" t="s">
        <v>271</v>
      </c>
      <c r="C19" s="1008">
        <f>+'FSR - All Non Medicaid'!G99</f>
        <v>0</v>
      </c>
      <c r="D19" s="94"/>
      <c r="E19" s="218" t="s">
        <v>207</v>
      </c>
      <c r="F19" s="1093" t="s">
        <v>285</v>
      </c>
      <c r="G19" s="1536"/>
      <c r="H19" s="1537"/>
      <c r="I19" s="953"/>
    </row>
    <row r="20" spans="1:11" x14ac:dyDescent="0.25">
      <c r="A20" s="225" t="s">
        <v>208</v>
      </c>
      <c r="B20" s="248" t="s">
        <v>570</v>
      </c>
      <c r="C20" s="1008">
        <f>+'FSR - All Non Medicaid'!G100</f>
        <v>0</v>
      </c>
      <c r="D20" s="94"/>
      <c r="E20" s="481" t="s">
        <v>208</v>
      </c>
      <c r="F20" s="1093" t="s">
        <v>285</v>
      </c>
      <c r="G20" s="1536"/>
      <c r="H20" s="1537"/>
      <c r="I20" s="953"/>
    </row>
    <row r="21" spans="1:11" ht="13" thickBot="1" x14ac:dyDescent="0.3">
      <c r="A21" s="225" t="s">
        <v>209</v>
      </c>
      <c r="B21" s="216" t="s">
        <v>272</v>
      </c>
      <c r="C21" s="985">
        <f>SUM($C$16:$C$20)</f>
        <v>0</v>
      </c>
      <c r="D21" s="94"/>
      <c r="E21" s="710" t="s">
        <v>209</v>
      </c>
      <c r="F21" s="1538" t="s">
        <v>285</v>
      </c>
      <c r="G21" s="1536"/>
      <c r="H21" s="1537"/>
      <c r="I21" s="392"/>
      <c r="J21" s="171"/>
    </row>
    <row r="22" spans="1:11" ht="13" thickTop="1" x14ac:dyDescent="0.25">
      <c r="A22" s="225" t="s">
        <v>211</v>
      </c>
      <c r="B22" s="250" t="s">
        <v>273</v>
      </c>
      <c r="C22" s="1009">
        <f>+'FSR - All Non Medicaid'!G367</f>
        <v>0</v>
      </c>
      <c r="D22" s="94"/>
      <c r="E22" s="710" t="s">
        <v>211</v>
      </c>
      <c r="F22" s="1093" t="s">
        <v>285</v>
      </c>
      <c r="G22" s="1528"/>
      <c r="H22" s="1094"/>
      <c r="I22" s="954"/>
      <c r="J22" s="506"/>
      <c r="K22" s="438"/>
    </row>
    <row r="23" spans="1:11" x14ac:dyDescent="0.25">
      <c r="A23" s="225" t="s">
        <v>274</v>
      </c>
      <c r="B23" s="250" t="s">
        <v>268</v>
      </c>
      <c r="C23" s="343">
        <f>+'FSR - All Non Medicaid'!G371</f>
        <v>0</v>
      </c>
      <c r="D23" s="94"/>
      <c r="E23" s="710" t="s">
        <v>274</v>
      </c>
      <c r="F23" s="1093" t="s">
        <v>285</v>
      </c>
      <c r="G23" s="1528"/>
      <c r="H23" s="1094"/>
      <c r="I23" s="392"/>
      <c r="J23" s="438"/>
      <c r="K23" s="438"/>
    </row>
    <row r="24" spans="1:11" ht="13" thickBot="1" x14ac:dyDescent="0.3">
      <c r="A24" s="225" t="s">
        <v>275</v>
      </c>
      <c r="B24" s="251" t="s">
        <v>276</v>
      </c>
      <c r="C24" s="985">
        <f>SUM($C$22:$C$23)</f>
        <v>0</v>
      </c>
      <c r="D24" s="94"/>
      <c r="E24" s="710" t="s">
        <v>275</v>
      </c>
      <c r="F24" s="1093" t="s">
        <v>285</v>
      </c>
      <c r="G24" s="1536"/>
      <c r="H24" s="1537"/>
      <c r="I24" s="392"/>
      <c r="J24" s="438"/>
      <c r="K24" s="438"/>
    </row>
    <row r="25" spans="1:11" ht="13" thickTop="1" x14ac:dyDescent="0.25">
      <c r="A25" s="213"/>
      <c r="B25" s="94"/>
      <c r="C25" s="226"/>
      <c r="D25" s="94"/>
      <c r="E25" s="710" t="s">
        <v>278</v>
      </c>
      <c r="F25" s="1093" t="s">
        <v>626</v>
      </c>
      <c r="G25" s="1536"/>
      <c r="H25" s="1537"/>
      <c r="I25" s="343">
        <f>-'FSR - All Non Medicaid'!G87</f>
        <v>0</v>
      </c>
      <c r="J25" s="438"/>
      <c r="K25" s="438"/>
    </row>
    <row r="26" spans="1:11" ht="13" thickBot="1" x14ac:dyDescent="0.3">
      <c r="A26" s="225" t="s">
        <v>278</v>
      </c>
      <c r="B26" s="216" t="s">
        <v>279</v>
      </c>
      <c r="C26" s="985">
        <f>+$C$15+$C$21+$C$24</f>
        <v>0</v>
      </c>
      <c r="D26" s="94"/>
      <c r="E26" s="710" t="s">
        <v>280</v>
      </c>
      <c r="F26" s="1538" t="s">
        <v>285</v>
      </c>
      <c r="G26" s="1536"/>
      <c r="H26" s="1537"/>
      <c r="I26" s="392"/>
      <c r="J26" s="438"/>
      <c r="K26" s="438"/>
    </row>
    <row r="27" spans="1:11" ht="13" thickTop="1" x14ac:dyDescent="0.25">
      <c r="A27" s="94"/>
      <c r="B27" s="94"/>
      <c r="C27" s="94"/>
      <c r="D27" s="94"/>
      <c r="E27" s="710" t="s">
        <v>281</v>
      </c>
      <c r="F27" s="1538" t="s">
        <v>285</v>
      </c>
      <c r="G27" s="1536"/>
      <c r="H27" s="1537"/>
      <c r="I27" s="392"/>
      <c r="J27" s="506"/>
      <c r="K27" s="438"/>
    </row>
    <row r="28" spans="1:11" ht="13" thickBot="1" x14ac:dyDescent="0.3">
      <c r="A28" s="94"/>
      <c r="B28" s="94"/>
      <c r="C28" s="94"/>
      <c r="D28" s="94"/>
      <c r="E28" s="710" t="s">
        <v>282</v>
      </c>
      <c r="F28" s="1538" t="s">
        <v>277</v>
      </c>
      <c r="G28" s="1536"/>
      <c r="H28" s="1537"/>
      <c r="I28" s="343">
        <f>-'FSR - All Non Medicaid'!G92</f>
        <v>0</v>
      </c>
      <c r="J28" s="438"/>
      <c r="K28" s="438"/>
    </row>
    <row r="29" spans="1:11" ht="14" thickTop="1" thickBot="1" x14ac:dyDescent="0.35">
      <c r="A29" s="242" t="s">
        <v>9</v>
      </c>
      <c r="B29" s="88" t="s">
        <v>283</v>
      </c>
      <c r="C29" s="90" t="s">
        <v>19</v>
      </c>
      <c r="E29" s="710" t="s">
        <v>284</v>
      </c>
      <c r="F29" s="1093" t="s">
        <v>529</v>
      </c>
      <c r="G29" s="1528"/>
      <c r="H29" s="1094"/>
      <c r="I29" s="343">
        <f>-'FSR - All Non Medicaid'!G93</f>
        <v>0</v>
      </c>
      <c r="J29" s="438"/>
      <c r="K29" s="438"/>
    </row>
    <row r="30" spans="1:11" ht="13" thickTop="1" x14ac:dyDescent="0.25">
      <c r="A30" s="224" t="s">
        <v>0</v>
      </c>
      <c r="B30" s="252" t="s">
        <v>286</v>
      </c>
      <c r="C30" s="339">
        <f>+$C$26</f>
        <v>0</v>
      </c>
      <c r="E30" s="710" t="s">
        <v>287</v>
      </c>
      <c r="F30" s="1538" t="s">
        <v>285</v>
      </c>
      <c r="G30" s="1536"/>
      <c r="H30" s="1537"/>
      <c r="I30" s="392"/>
      <c r="J30" s="171"/>
      <c r="K30" s="438"/>
    </row>
    <row r="31" spans="1:11" x14ac:dyDescent="0.25">
      <c r="A31" s="216" t="s">
        <v>1</v>
      </c>
      <c r="B31" s="253" t="s">
        <v>289</v>
      </c>
      <c r="C31" s="338">
        <f>+$I$37</f>
        <v>0</v>
      </c>
      <c r="E31" s="710" t="s">
        <v>454</v>
      </c>
      <c r="F31" s="1093" t="s">
        <v>749</v>
      </c>
      <c r="G31" s="1528"/>
      <c r="H31" s="1094"/>
      <c r="I31" s="343">
        <f>-'FSR - All Non Medicaid'!G95</f>
        <v>0</v>
      </c>
      <c r="J31" s="438"/>
      <c r="K31" s="438"/>
    </row>
    <row r="32" spans="1:11" ht="13" thickBot="1" x14ac:dyDescent="0.3">
      <c r="A32" s="218" t="s">
        <v>2</v>
      </c>
      <c r="B32" s="216" t="s">
        <v>290</v>
      </c>
      <c r="C32" s="985">
        <f>+$C$30-$C$31</f>
        <v>0</v>
      </c>
      <c r="E32" s="710" t="s">
        <v>437</v>
      </c>
      <c r="F32" s="1093" t="s">
        <v>535</v>
      </c>
      <c r="G32" s="1528"/>
      <c r="H32" s="1094"/>
      <c r="I32" s="343">
        <f>-'FSR - All Non Medicaid'!G96</f>
        <v>0</v>
      </c>
      <c r="J32" s="438"/>
      <c r="K32" s="438"/>
    </row>
    <row r="33" spans="1:11" ht="13" thickTop="1" x14ac:dyDescent="0.25">
      <c r="A33" s="218" t="s">
        <v>3</v>
      </c>
      <c r="B33" s="711" t="s">
        <v>631</v>
      </c>
      <c r="C33" s="336">
        <f>+'GF Worksheet'!F32</f>
        <v>0</v>
      </c>
      <c r="D33" s="94"/>
      <c r="E33" s="710" t="s">
        <v>455</v>
      </c>
      <c r="F33" s="1093" t="s">
        <v>532</v>
      </c>
      <c r="G33" s="1536"/>
      <c r="H33" s="1537"/>
      <c r="I33" s="343">
        <f>-'FSR - All Non Medicaid'!G97</f>
        <v>0</v>
      </c>
      <c r="J33" s="438"/>
      <c r="K33" s="438"/>
    </row>
    <row r="34" spans="1:11" ht="13" thickBot="1" x14ac:dyDescent="0.3">
      <c r="A34" s="218" t="s">
        <v>4</v>
      </c>
      <c r="B34" s="216" t="s">
        <v>292</v>
      </c>
      <c r="C34" s="985">
        <f>SUM($C$32:$C$33)</f>
        <v>0</v>
      </c>
      <c r="E34" s="710" t="s">
        <v>530</v>
      </c>
      <c r="F34" s="1093" t="s">
        <v>528</v>
      </c>
      <c r="G34" s="1536"/>
      <c r="H34" s="1537"/>
      <c r="I34" s="353">
        <f>-'FSR - All Non Medicaid'!G98</f>
        <v>0</v>
      </c>
      <c r="J34" s="438"/>
      <c r="K34" s="438"/>
    </row>
    <row r="35" spans="1:11" ht="13.5" thickTop="1" thickBot="1" x14ac:dyDescent="0.3">
      <c r="E35" s="710" t="s">
        <v>531</v>
      </c>
      <c r="F35" s="818" t="s">
        <v>288</v>
      </c>
      <c r="G35" s="819"/>
      <c r="H35" s="820"/>
      <c r="I35" s="987">
        <f>SUM($I$19:$I$34)</f>
        <v>0</v>
      </c>
      <c r="J35" s="438"/>
      <c r="K35" s="438"/>
    </row>
    <row r="36" spans="1:11" ht="13.5" thickTop="1" thickBot="1" x14ac:dyDescent="0.3">
      <c r="A36" s="171"/>
      <c r="B36" s="171"/>
      <c r="C36" s="171"/>
      <c r="D36" s="171"/>
      <c r="E36" s="710"/>
      <c r="F36" s="254"/>
      <c r="G36" s="254"/>
      <c r="H36" s="254"/>
      <c r="I36" s="255"/>
      <c r="J36" s="438"/>
      <c r="K36" s="438"/>
    </row>
    <row r="37" spans="1:11" ht="14" thickTop="1" thickBot="1" x14ac:dyDescent="0.35">
      <c r="A37" s="242" t="s">
        <v>6</v>
      </c>
      <c r="B37" s="88" t="s">
        <v>293</v>
      </c>
      <c r="C37" s="90" t="s">
        <v>19</v>
      </c>
      <c r="D37" s="171"/>
      <c r="E37" s="710" t="s">
        <v>742</v>
      </c>
      <c r="F37" s="818" t="s">
        <v>291</v>
      </c>
      <c r="G37" s="819"/>
      <c r="H37" s="820"/>
      <c r="I37" s="987">
        <f>+$I$18+$I$35</f>
        <v>0</v>
      </c>
      <c r="J37" s="438"/>
      <c r="K37" s="438"/>
    </row>
    <row r="38" spans="1:11" ht="13.5" thickTop="1" x14ac:dyDescent="0.3">
      <c r="A38" s="224" t="s">
        <v>0</v>
      </c>
      <c r="B38" s="257" t="s">
        <v>220</v>
      </c>
      <c r="C38" s="258"/>
      <c r="D38" s="94"/>
      <c r="E38" s="439"/>
      <c r="F38" s="439"/>
      <c r="G38" s="439"/>
      <c r="H38" s="256"/>
      <c r="I38" s="119"/>
      <c r="J38" s="438"/>
      <c r="K38" s="438"/>
    </row>
    <row r="39" spans="1:11" x14ac:dyDescent="0.25">
      <c r="A39" s="216" t="s">
        <v>1</v>
      </c>
      <c r="B39" s="248" t="s">
        <v>295</v>
      </c>
      <c r="C39" s="340">
        <f>IF($C$34&lt;=0,0,IF('GF Worksheet'!D19:$D$19&gt;$C$34,$C$34*-1,'GF Worksheet'!D19:$D$19*-1))</f>
        <v>0</v>
      </c>
      <c r="D39" s="94"/>
      <c r="E39" s="439"/>
      <c r="F39" s="439"/>
      <c r="G39" s="439"/>
      <c r="H39" s="256"/>
      <c r="I39" s="438"/>
      <c r="J39" s="438"/>
      <c r="K39" s="438"/>
    </row>
    <row r="40" spans="1:11" ht="13" thickBot="1" x14ac:dyDescent="0.3">
      <c r="A40" s="710" t="s">
        <v>2</v>
      </c>
      <c r="B40" s="248" t="s">
        <v>540</v>
      </c>
      <c r="C40" s="340">
        <f>IF($C$34&lt;=0,0,($C$34+$C$39)*-1)</f>
        <v>0</v>
      </c>
      <c r="D40" s="94"/>
      <c r="I40" s="438"/>
      <c r="J40" s="438"/>
      <c r="K40" s="438"/>
    </row>
    <row r="41" spans="1:11" ht="13.5" customHeight="1" thickTop="1" thickBot="1" x14ac:dyDescent="0.35">
      <c r="A41" s="710" t="s">
        <v>3</v>
      </c>
      <c r="B41" s="216" t="s">
        <v>222</v>
      </c>
      <c r="C41" s="985">
        <f>SUM($C$39:$C$40)</f>
        <v>0</v>
      </c>
      <c r="D41" s="94"/>
      <c r="E41" s="440" t="s">
        <v>10</v>
      </c>
      <c r="F41" s="442" t="s">
        <v>571</v>
      </c>
      <c r="G41" s="442"/>
      <c r="H41" s="443"/>
      <c r="I41" s="438"/>
      <c r="J41" s="438"/>
      <c r="K41" s="438"/>
    </row>
    <row r="42" spans="1:11" ht="14" thickTop="1" thickBot="1" x14ac:dyDescent="0.35">
      <c r="A42" s="812"/>
      <c r="B42" s="94"/>
      <c r="C42" s="94"/>
      <c r="D42" s="94"/>
      <c r="E42" s="441"/>
      <c r="F42" s="444"/>
      <c r="G42" s="444"/>
      <c r="H42" s="445"/>
      <c r="I42" s="686"/>
      <c r="J42" s="438"/>
      <c r="K42" s="438"/>
    </row>
    <row r="43" spans="1:11" ht="13.5" thickTop="1" x14ac:dyDescent="0.3">
      <c r="A43" s="710" t="s">
        <v>4</v>
      </c>
      <c r="B43" s="257" t="s">
        <v>223</v>
      </c>
      <c r="C43" s="259"/>
      <c r="D43" s="94"/>
      <c r="E43" s="383" t="s">
        <v>0</v>
      </c>
      <c r="F43" s="1081" t="s">
        <v>572</v>
      </c>
      <c r="G43" s="1082"/>
      <c r="H43" s="342">
        <f>+$C$15+$C$39+$C$33+$C$40</f>
        <v>0</v>
      </c>
      <c r="I43" s="438"/>
      <c r="J43" s="438"/>
      <c r="K43" s="438"/>
    </row>
    <row r="44" spans="1:11" x14ac:dyDescent="0.25">
      <c r="A44" s="710" t="s">
        <v>189</v>
      </c>
      <c r="B44" s="300" t="s">
        <v>296</v>
      </c>
      <c r="C44" s="1008">
        <f>+'FSR - All Non Medicaid'!G102</f>
        <v>0</v>
      </c>
      <c r="D44" s="94"/>
      <c r="E44" s="384" t="s">
        <v>1</v>
      </c>
      <c r="F44" s="808" t="s">
        <v>294</v>
      </c>
      <c r="G44" s="809"/>
      <c r="H44" s="341">
        <f>-$C$39</f>
        <v>0</v>
      </c>
      <c r="I44" s="438"/>
      <c r="J44" s="438"/>
      <c r="K44" s="438"/>
    </row>
    <row r="45" spans="1:11" ht="13.5" customHeight="1" thickBot="1" x14ac:dyDescent="0.3">
      <c r="A45" s="710" t="s">
        <v>206</v>
      </c>
      <c r="B45" s="300" t="s">
        <v>322</v>
      </c>
      <c r="C45" s="1008">
        <f>+'FSR - All Non Medicaid'!G103</f>
        <v>0</v>
      </c>
      <c r="D45" s="94"/>
      <c r="E45" s="384" t="s">
        <v>2</v>
      </c>
      <c r="F45" s="814" t="s">
        <v>573</v>
      </c>
      <c r="G45" s="813"/>
      <c r="H45" s="1007">
        <f>+$H$43+$H$44</f>
        <v>0</v>
      </c>
      <c r="I45" s="438"/>
      <c r="J45" s="438"/>
      <c r="K45" s="438"/>
    </row>
    <row r="46" spans="1:11" ht="12.75" customHeight="1" thickTop="1" thickBot="1" x14ac:dyDescent="0.3">
      <c r="A46" s="710" t="s">
        <v>207</v>
      </c>
      <c r="B46" s="216" t="s">
        <v>224</v>
      </c>
      <c r="C46" s="985">
        <f>SUM($C$44:$C$45)</f>
        <v>0</v>
      </c>
      <c r="D46" s="94"/>
      <c r="I46" s="438"/>
      <c r="J46" s="438"/>
      <c r="K46" s="438"/>
    </row>
    <row r="47" spans="1:11" ht="13.5" thickTop="1" thickBot="1" x14ac:dyDescent="0.3">
      <c r="A47" s="119"/>
      <c r="B47" s="94"/>
      <c r="C47" s="94"/>
      <c r="D47" s="171"/>
      <c r="E47" s="438"/>
      <c r="F47" s="438"/>
      <c r="G47" s="438"/>
      <c r="H47" s="438"/>
      <c r="I47" s="438"/>
      <c r="J47" s="438"/>
      <c r="K47" s="438"/>
    </row>
    <row r="48" spans="1:11" ht="14" thickTop="1" thickBot="1" x14ac:dyDescent="0.35">
      <c r="A48" s="171"/>
      <c r="B48" s="171"/>
      <c r="C48" s="171"/>
      <c r="D48" s="171"/>
      <c r="E48" s="260" t="s">
        <v>229</v>
      </c>
      <c r="F48" s="88" t="s">
        <v>230</v>
      </c>
      <c r="G48" s="89"/>
      <c r="H48" s="89"/>
      <c r="I48" s="129"/>
      <c r="J48" s="438"/>
      <c r="K48" s="438"/>
    </row>
    <row r="49" spans="1:11" ht="14.25" customHeight="1" thickTop="1" thickBot="1" x14ac:dyDescent="0.35">
      <c r="A49" s="260" t="s">
        <v>7</v>
      </c>
      <c r="B49" s="88" t="s">
        <v>574</v>
      </c>
      <c r="C49" s="90" t="s">
        <v>19</v>
      </c>
      <c r="D49" s="263"/>
      <c r="E49" s="261"/>
      <c r="F49" s="94"/>
      <c r="G49" s="989"/>
      <c r="H49" s="990" t="s">
        <v>1043</v>
      </c>
      <c r="I49" s="991" t="s">
        <v>1044</v>
      </c>
      <c r="J49" s="438"/>
      <c r="K49" s="438"/>
    </row>
    <row r="50" spans="1:11" ht="13.5" thickTop="1" x14ac:dyDescent="0.25">
      <c r="A50" s="224" t="s">
        <v>0</v>
      </c>
      <c r="B50" s="264" t="s">
        <v>538</v>
      </c>
      <c r="C50" s="339">
        <f>+$C$33</f>
        <v>0</v>
      </c>
      <c r="D50" s="265"/>
      <c r="E50" s="262"/>
      <c r="F50" s="438"/>
      <c r="G50" s="992"/>
      <c r="H50" s="993" t="s">
        <v>1045</v>
      </c>
      <c r="I50" s="994" t="s">
        <v>1046</v>
      </c>
      <c r="J50" s="438"/>
      <c r="K50" s="438"/>
    </row>
    <row r="51" spans="1:11" x14ac:dyDescent="0.25">
      <c r="A51" s="216" t="s">
        <v>1</v>
      </c>
      <c r="B51" s="294" t="s">
        <v>540</v>
      </c>
      <c r="C51" s="338">
        <f>+$C$40</f>
        <v>0</v>
      </c>
      <c r="D51" s="265"/>
      <c r="E51" s="262"/>
      <c r="F51" s="438"/>
      <c r="G51" s="992" t="s">
        <v>1047</v>
      </c>
      <c r="H51" s="995">
        <f>+$C$57</f>
        <v>0</v>
      </c>
      <c r="I51" s="996">
        <f>+$H$44</f>
        <v>0</v>
      </c>
      <c r="J51" s="438"/>
      <c r="K51" s="438"/>
    </row>
    <row r="52" spans="1:11" ht="12.75" customHeight="1" x14ac:dyDescent="0.25">
      <c r="A52" s="216" t="s">
        <v>2</v>
      </c>
      <c r="B52" s="248" t="s">
        <v>297</v>
      </c>
      <c r="C52" s="217"/>
      <c r="D52" s="265"/>
      <c r="E52" s="262"/>
      <c r="F52" s="438"/>
      <c r="G52" s="992" t="s">
        <v>1048</v>
      </c>
      <c r="H52" s="997"/>
      <c r="I52" s="998"/>
      <c r="J52" s="438"/>
      <c r="K52" s="438"/>
    </row>
    <row r="53" spans="1:11" ht="12.75" customHeight="1" thickBot="1" x14ac:dyDescent="0.3">
      <c r="A53" s="216" t="s">
        <v>3</v>
      </c>
      <c r="B53" s="708" t="s">
        <v>285</v>
      </c>
      <c r="C53" s="217"/>
      <c r="D53" s="265"/>
      <c r="E53" s="262"/>
      <c r="F53" s="94"/>
      <c r="G53" s="506" t="s">
        <v>1049</v>
      </c>
      <c r="H53" s="999">
        <f>H51-H52</f>
        <v>0</v>
      </c>
      <c r="I53" s="999">
        <f>I51-I52</f>
        <v>0</v>
      </c>
      <c r="J53" s="438"/>
      <c r="K53" s="438"/>
    </row>
    <row r="54" spans="1:11" ht="13" thickTop="1" x14ac:dyDescent="0.25">
      <c r="A54" s="216" t="s">
        <v>4</v>
      </c>
      <c r="B54" s="248" t="s">
        <v>298</v>
      </c>
      <c r="C54" s="343">
        <f>+'GF Worksheet'!H14</f>
        <v>0</v>
      </c>
      <c r="D54" s="265"/>
      <c r="E54" s="446"/>
      <c r="F54" s="447"/>
      <c r="G54" s="1000"/>
      <c r="H54" s="1001"/>
      <c r="I54" s="1002"/>
      <c r="J54" s="438"/>
      <c r="K54" s="438"/>
    </row>
    <row r="55" spans="1:11" ht="13" x14ac:dyDescent="0.3">
      <c r="A55" s="307" t="s">
        <v>189</v>
      </c>
      <c r="B55" s="708" t="s">
        <v>285</v>
      </c>
      <c r="C55" s="217"/>
      <c r="D55" s="265"/>
      <c r="E55" s="266"/>
      <c r="F55" s="94"/>
      <c r="G55" s="951"/>
      <c r="H55" s="1003"/>
      <c r="I55" s="1004"/>
      <c r="J55" s="438"/>
      <c r="K55" s="438"/>
    </row>
    <row r="56" spans="1:11" s="306" customFormat="1" ht="12.75" customHeight="1" x14ac:dyDescent="0.25">
      <c r="A56" s="216" t="s">
        <v>206</v>
      </c>
      <c r="B56" s="267" t="s">
        <v>299</v>
      </c>
      <c r="C56" s="217"/>
      <c r="D56" s="265"/>
      <c r="E56" s="314"/>
      <c r="F56" s="651"/>
      <c r="G56" s="1005" t="s">
        <v>1050</v>
      </c>
      <c r="H56" s="1005"/>
      <c r="I56" s="1006"/>
      <c r="J56" s="438"/>
      <c r="K56" s="438"/>
    </row>
    <row r="57" spans="1:11" ht="13" thickBot="1" x14ac:dyDescent="0.3">
      <c r="A57" s="216" t="s">
        <v>207</v>
      </c>
      <c r="B57" s="216" t="s">
        <v>575</v>
      </c>
      <c r="C57" s="985">
        <f>SUM($C$50:$C$56)</f>
        <v>0</v>
      </c>
      <c r="E57" s="652"/>
      <c r="F57" s="653"/>
      <c r="G57" s="988"/>
      <c r="H57" s="988"/>
      <c r="I57" s="654"/>
    </row>
    <row r="58" spans="1:11" ht="13" thickTop="1" x14ac:dyDescent="0.25">
      <c r="E58" s="312"/>
      <c r="F58" s="312"/>
      <c r="G58" s="312"/>
      <c r="H58" s="312"/>
      <c r="I58" s="312"/>
    </row>
    <row r="59" spans="1:11" x14ac:dyDescent="0.25">
      <c r="E59" s="268"/>
      <c r="F59" s="268"/>
      <c r="G59" s="268"/>
      <c r="H59" s="268"/>
      <c r="I59" s="269"/>
    </row>
  </sheetData>
  <sheetProtection algorithmName="SHA-512" hashValue="rvQYpYqATG1dHE2VknQwu/6eCpY9h7wql8OM6AL6uWyQ1+B1rGSbSi8IjlH+pb3XR73b+r+FQfFGQaROry65hQ==" saltValue="HH/gc7you/qHJqxOS66hLg==" spinCount="100000" sheet="1" objects="1" scenarios="1" formatColumns="0"/>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4">
    <mergeCell ref="F34:H34"/>
    <mergeCell ref="F23:H23"/>
    <mergeCell ref="F30:H30"/>
    <mergeCell ref="F21:H21"/>
    <mergeCell ref="F29:H29"/>
    <mergeCell ref="F32:H32"/>
    <mergeCell ref="F25:H25"/>
    <mergeCell ref="F24:H24"/>
    <mergeCell ref="F26:H26"/>
    <mergeCell ref="F27:H27"/>
    <mergeCell ref="F28:H28"/>
    <mergeCell ref="F22:H22"/>
    <mergeCell ref="A1:I1"/>
    <mergeCell ref="A2:I2"/>
    <mergeCell ref="A4:C4"/>
    <mergeCell ref="A5:C5"/>
    <mergeCell ref="D5:F5"/>
    <mergeCell ref="D4:G4"/>
    <mergeCell ref="F43:G43"/>
    <mergeCell ref="F31:H31"/>
    <mergeCell ref="F13:H13"/>
    <mergeCell ref="A6:C6"/>
    <mergeCell ref="D6:F6"/>
    <mergeCell ref="A7:C7"/>
    <mergeCell ref="F12:H12"/>
    <mergeCell ref="D7:F7"/>
    <mergeCell ref="F14:G14"/>
    <mergeCell ref="F15:G15"/>
    <mergeCell ref="F16:H16"/>
    <mergeCell ref="F17:H17"/>
    <mergeCell ref="F18:H18"/>
    <mergeCell ref="F33:H33"/>
    <mergeCell ref="F19:H19"/>
    <mergeCell ref="F20:H20"/>
  </mergeCells>
  <printOptions horizontalCentered="1"/>
  <pageMargins left="0" right="0" top="0.75" bottom="0.5" header="0.3" footer="0.3"/>
  <pageSetup scale="65" orientation="landscape" r:id="rId2"/>
  <headerFooter>
    <oddFooter>&amp;LV 2021-1&amp;Rprinted: &amp;D, &amp;T</oddFooter>
  </headerFooter>
  <ignoredErrors>
    <ignoredError sqref="A37 A49 A29 A11 E11 E48"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zoomScale="90" zoomScaleNormal="90" workbookViewId="0">
      <selection activeCell="C24" sqref="C24"/>
    </sheetView>
  </sheetViews>
  <sheetFormatPr defaultRowHeight="12.5" x14ac:dyDescent="0.25"/>
  <cols>
    <col min="1" max="1" width="4.26953125" customWidth="1"/>
    <col min="2" max="2" width="66.26953125" customWidth="1"/>
    <col min="3" max="3" width="17.7265625" customWidth="1"/>
    <col min="4" max="4" width="1.7265625" customWidth="1"/>
    <col min="5" max="5" width="18.54296875" customWidth="1"/>
    <col min="6" max="6" width="20.453125" customWidth="1"/>
    <col min="7" max="7" width="17.7265625" customWidth="1"/>
    <col min="8" max="8" width="23.453125" customWidth="1"/>
  </cols>
  <sheetData>
    <row r="1" spans="1:8" ht="18.5" thickTop="1" x14ac:dyDescent="0.4">
      <c r="A1" s="1121" t="s">
        <v>536</v>
      </c>
      <c r="B1" s="1363"/>
      <c r="C1" s="1363"/>
      <c r="D1" s="1363"/>
      <c r="E1" s="1363"/>
      <c r="F1" s="1363"/>
      <c r="G1" s="1363"/>
      <c r="H1" s="1364"/>
    </row>
    <row r="2" spans="1:8" ht="18.5" thickBot="1" x14ac:dyDescent="0.45">
      <c r="A2" s="1365" t="s">
        <v>300</v>
      </c>
      <c r="B2" s="1366"/>
      <c r="C2" s="1366"/>
      <c r="D2" s="1366"/>
      <c r="E2" s="1366"/>
      <c r="F2" s="1366"/>
      <c r="G2" s="1366"/>
      <c r="H2" s="1367"/>
    </row>
    <row r="3" spans="1:8" ht="13" thickTop="1" x14ac:dyDescent="0.25"/>
    <row r="4" spans="1:8" ht="18.5" thickBot="1" x14ac:dyDescent="0.45">
      <c r="A4" s="1338" t="s">
        <v>13</v>
      </c>
      <c r="B4" s="1338"/>
      <c r="C4" s="1338"/>
      <c r="D4" s="169"/>
      <c r="E4" s="1545">
        <f>+'FSR - All Non Medicaid'!C3</f>
        <v>0</v>
      </c>
      <c r="F4" s="1545"/>
      <c r="G4" s="1545"/>
      <c r="H4" s="270"/>
    </row>
    <row r="5" spans="1:8" ht="19" thickTop="1" thickBot="1" x14ac:dyDescent="0.45">
      <c r="A5" s="1338" t="s">
        <v>14</v>
      </c>
      <c r="B5" s="1338"/>
      <c r="C5" s="1338"/>
      <c r="D5" s="169"/>
      <c r="E5" s="759" t="str">
        <f>+'FSR - All Non Medicaid'!E3</f>
        <v>SELECT</v>
      </c>
      <c r="F5" s="76"/>
      <c r="G5" s="76"/>
      <c r="H5" s="81"/>
    </row>
    <row r="6" spans="1:8" ht="19" thickTop="1" thickBot="1" x14ac:dyDescent="0.45">
      <c r="A6" s="1338" t="s">
        <v>178</v>
      </c>
      <c r="B6" s="1338"/>
      <c r="C6" s="1338"/>
      <c r="D6" s="169"/>
      <c r="E6" s="759" t="str">
        <f>+'FSR - All Non Medicaid'!D4</f>
        <v>SELECT</v>
      </c>
      <c r="F6" s="81"/>
      <c r="G6" s="81"/>
      <c r="H6" s="81"/>
    </row>
    <row r="7" spans="1:8" ht="19" thickTop="1" thickBot="1" x14ac:dyDescent="0.45">
      <c r="A7" s="1338" t="s">
        <v>15</v>
      </c>
      <c r="B7" s="1338"/>
      <c r="C7" s="1338"/>
      <c r="D7" s="169"/>
      <c r="E7" s="695">
        <f>+'FSR - All Non Medicaid'!D5</f>
        <v>0</v>
      </c>
      <c r="F7" s="681"/>
      <c r="G7" s="81"/>
      <c r="H7" s="81"/>
    </row>
    <row r="8" spans="1:8" ht="13" thickTop="1" x14ac:dyDescent="0.25"/>
    <row r="9" spans="1:8" ht="13" thickBot="1" x14ac:dyDescent="0.3"/>
    <row r="10" spans="1:8" ht="16.5" thickTop="1" thickBot="1" x14ac:dyDescent="0.4">
      <c r="A10" s="271"/>
      <c r="B10" s="272"/>
      <c r="C10" s="100"/>
      <c r="D10" s="395"/>
      <c r="E10" s="1572" t="s">
        <v>301</v>
      </c>
      <c r="F10" s="1573"/>
      <c r="G10" s="1574"/>
      <c r="H10" s="396" t="s">
        <v>302</v>
      </c>
    </row>
    <row r="11" spans="1:8" ht="29.25" customHeight="1" thickBot="1" x14ac:dyDescent="0.4">
      <c r="A11" s="273" t="s">
        <v>16</v>
      </c>
      <c r="B11" s="274" t="s">
        <v>303</v>
      </c>
      <c r="C11" s="275" t="s">
        <v>304</v>
      </c>
      <c r="D11" s="276"/>
      <c r="E11" s="275" t="s">
        <v>305</v>
      </c>
      <c r="F11" s="277" t="s">
        <v>306</v>
      </c>
      <c r="G11" s="277" t="s">
        <v>12</v>
      </c>
      <c r="H11" s="275" t="s">
        <v>576</v>
      </c>
    </row>
    <row r="12" spans="1:8" ht="13" thickTop="1" x14ac:dyDescent="0.25">
      <c r="A12" s="216" t="s">
        <v>0</v>
      </c>
      <c r="B12" s="278" t="s">
        <v>118</v>
      </c>
      <c r="C12" s="608">
        <f>+'FSR - All Non Medicaid'!G59</f>
        <v>0</v>
      </c>
      <c r="D12" s="279"/>
      <c r="E12" s="280"/>
      <c r="F12" s="1"/>
      <c r="G12" s="344">
        <f>+E12+F12</f>
        <v>0</v>
      </c>
      <c r="H12" s="345">
        <f>+$C$12-$G$12</f>
        <v>0</v>
      </c>
    </row>
    <row r="13" spans="1:8" s="718" customFormat="1" hidden="1" x14ac:dyDescent="0.25">
      <c r="A13" s="710" t="s">
        <v>1</v>
      </c>
      <c r="B13" s="821" t="s">
        <v>285</v>
      </c>
      <c r="C13" s="822"/>
      <c r="D13" s="279"/>
      <c r="E13" s="719"/>
      <c r="F13" s="720"/>
      <c r="G13" s="344">
        <f>+E13+F13</f>
        <v>0</v>
      </c>
      <c r="H13" s="345">
        <f>+$C$13-$G$13</f>
        <v>0</v>
      </c>
    </row>
    <row r="14" spans="1:8" ht="13" thickBot="1" x14ac:dyDescent="0.3">
      <c r="A14" s="710" t="s">
        <v>2</v>
      </c>
      <c r="B14" s="281" t="s">
        <v>307</v>
      </c>
      <c r="C14" s="987">
        <f>SUM($C$12:$C$13)</f>
        <v>0</v>
      </c>
      <c r="D14" s="282"/>
      <c r="E14" s="987">
        <f>SUM($E$12:$E$13)</f>
        <v>0</v>
      </c>
      <c r="F14" s="987">
        <f>SUM($F$12:$F$13)</f>
        <v>0</v>
      </c>
      <c r="G14" s="987">
        <f>SUM($G$12:$G$13)</f>
        <v>0</v>
      </c>
      <c r="H14" s="987">
        <f>SUM($H$12:$H$13)</f>
        <v>0</v>
      </c>
    </row>
    <row r="15" spans="1:8" ht="13" thickTop="1" x14ac:dyDescent="0.25">
      <c r="A15" s="93"/>
      <c r="B15" s="283"/>
      <c r="C15" s="284"/>
      <c r="D15" s="284"/>
      <c r="E15" s="95"/>
      <c r="F15" s="285"/>
      <c r="G15" s="286"/>
      <c r="H15" s="286"/>
    </row>
    <row r="16" spans="1:8" ht="13" thickBot="1" x14ac:dyDescent="0.3"/>
    <row r="17" spans="1:8" ht="27.5" thickTop="1" thickBot="1" x14ac:dyDescent="0.4">
      <c r="A17" s="287" t="s">
        <v>17</v>
      </c>
      <c r="B17" s="288" t="s">
        <v>308</v>
      </c>
      <c r="C17" s="117" t="s">
        <v>304</v>
      </c>
      <c r="D17" s="1566" t="s">
        <v>309</v>
      </c>
      <c r="E17" s="1577"/>
    </row>
    <row r="18" spans="1:8" ht="13" thickTop="1" x14ac:dyDescent="0.25">
      <c r="A18" s="216" t="s">
        <v>0</v>
      </c>
      <c r="B18" s="289" t="s">
        <v>118</v>
      </c>
      <c r="C18" s="1010">
        <f>+$C$12</f>
        <v>0</v>
      </c>
      <c r="D18" s="290"/>
      <c r="E18" s="291"/>
    </row>
    <row r="19" spans="1:8" ht="13" thickBot="1" x14ac:dyDescent="0.3">
      <c r="A19" s="710" t="s">
        <v>1</v>
      </c>
      <c r="B19" s="281" t="s">
        <v>310</v>
      </c>
      <c r="C19" s="987">
        <f>+$C$18</f>
        <v>0</v>
      </c>
      <c r="D19" s="1575">
        <f>ROUND(+$C$19*5%,0)</f>
        <v>0</v>
      </c>
      <c r="E19" s="1578"/>
    </row>
    <row r="20" spans="1:8" ht="13" thickTop="1" x14ac:dyDescent="0.25">
      <c r="E20" s="94"/>
    </row>
    <row r="21" spans="1:8" ht="13" thickBot="1" x14ac:dyDescent="0.3"/>
    <row r="22" spans="1:8" ht="16.5" thickTop="1" thickBot="1" x14ac:dyDescent="0.4">
      <c r="A22" s="287" t="s">
        <v>9</v>
      </c>
      <c r="B22" s="288" t="s">
        <v>311</v>
      </c>
      <c r="C22" s="90" t="s">
        <v>259</v>
      </c>
      <c r="D22" s="1579" t="s">
        <v>312</v>
      </c>
      <c r="E22" s="1580"/>
      <c r="F22" s="1580"/>
      <c r="G22" s="1580"/>
      <c r="H22" s="1581"/>
    </row>
    <row r="23" spans="1:8" ht="13" thickTop="1" x14ac:dyDescent="0.25">
      <c r="A23" s="224" t="s">
        <v>0</v>
      </c>
      <c r="B23" s="292" t="s">
        <v>313</v>
      </c>
      <c r="C23" s="163"/>
      <c r="D23" s="1557"/>
      <c r="E23" s="1558"/>
      <c r="F23" s="1558"/>
      <c r="G23" s="1558"/>
      <c r="H23" s="1559"/>
    </row>
    <row r="24" spans="1:8" x14ac:dyDescent="0.25">
      <c r="A24" s="710" t="s">
        <v>1</v>
      </c>
      <c r="B24" s="733" t="s">
        <v>643</v>
      </c>
      <c r="C24" s="343">
        <f>+'FSR - All Non Medicaid'!G65</f>
        <v>0</v>
      </c>
      <c r="D24" s="1560"/>
      <c r="E24" s="1561"/>
      <c r="F24" s="1561"/>
      <c r="G24" s="1561"/>
      <c r="H24" s="1562"/>
    </row>
    <row r="25" spans="1:8" ht="13" thickBot="1" x14ac:dyDescent="0.3">
      <c r="A25" s="710" t="s">
        <v>2</v>
      </c>
      <c r="B25" s="734" t="s">
        <v>314</v>
      </c>
      <c r="C25" s="985">
        <f>+$C$23-$C$24</f>
        <v>0</v>
      </c>
      <c r="D25" s="1563"/>
      <c r="E25" s="1564"/>
      <c r="F25" s="1564"/>
      <c r="G25" s="1564"/>
      <c r="H25" s="1565"/>
    </row>
    <row r="26" spans="1:8" ht="13" thickTop="1" x14ac:dyDescent="0.25"/>
    <row r="27" spans="1:8" ht="13" thickBot="1" x14ac:dyDescent="0.3"/>
    <row r="28" spans="1:8" ht="27.5" thickTop="1" thickBot="1" x14ac:dyDescent="0.4">
      <c r="A28" s="823" t="s">
        <v>6</v>
      </c>
      <c r="B28" s="293" t="s">
        <v>315</v>
      </c>
      <c r="C28" s="90" t="s">
        <v>630</v>
      </c>
      <c r="D28" s="1566" t="s">
        <v>18</v>
      </c>
      <c r="E28" s="1567"/>
      <c r="F28" s="90" t="s">
        <v>249</v>
      </c>
      <c r="G28" s="117" t="s">
        <v>316</v>
      </c>
    </row>
    <row r="29" spans="1:8" ht="13" thickTop="1" x14ac:dyDescent="0.25">
      <c r="A29" s="735" t="s">
        <v>0</v>
      </c>
      <c r="B29" s="712" t="s">
        <v>317</v>
      </c>
      <c r="C29" s="163"/>
      <c r="D29" s="1568"/>
      <c r="E29" s="1569"/>
      <c r="F29" s="1011">
        <f>IF(($D$29-$C$29)&lt;0,($D$29-$C$29),0)</f>
        <v>0</v>
      </c>
      <c r="G29" s="1012">
        <f>IF(($D$29-$C$29)&gt;0,($D$29-$C$29),0)</f>
        <v>0</v>
      </c>
    </row>
    <row r="30" spans="1:8" x14ac:dyDescent="0.25">
      <c r="A30" s="218" t="s">
        <v>1</v>
      </c>
      <c r="B30" s="712" t="s">
        <v>317</v>
      </c>
      <c r="C30" s="217"/>
      <c r="D30" s="1570"/>
      <c r="E30" s="1571"/>
      <c r="F30" s="1011">
        <f>IF(($D$30-$C$30)&lt;0,($D$30-$C$30),0)</f>
        <v>0</v>
      </c>
      <c r="G30" s="1013">
        <f>IF(($D$30-$C$30)&gt;0,($D$30-$C$30),0)</f>
        <v>0</v>
      </c>
    </row>
    <row r="31" spans="1:8" x14ac:dyDescent="0.25">
      <c r="A31" s="218" t="s">
        <v>2</v>
      </c>
      <c r="B31" s="712" t="s">
        <v>318</v>
      </c>
      <c r="C31" s="217"/>
      <c r="D31" s="1570"/>
      <c r="E31" s="1571"/>
      <c r="F31" s="1011">
        <f>IF(($D$31-$C$31)&lt;0,($D$31-$C$31),0)</f>
        <v>0</v>
      </c>
      <c r="G31" s="1013">
        <f>IF(($D$31-$C$31)&gt;0,($D$31-$C$31),0)</f>
        <v>0</v>
      </c>
    </row>
    <row r="32" spans="1:8" ht="13" thickBot="1" x14ac:dyDescent="0.3">
      <c r="A32" s="501" t="s">
        <v>3</v>
      </c>
      <c r="B32" s="281" t="s">
        <v>319</v>
      </c>
      <c r="C32" s="985">
        <f>SUM($C$29:$C$31)</f>
        <v>0</v>
      </c>
      <c r="D32" s="1575">
        <f>SUM($D$29:$E$31)</f>
        <v>0</v>
      </c>
      <c r="E32" s="1576"/>
      <c r="F32" s="985">
        <f>SUM($F$29:$F$31)</f>
        <v>0</v>
      </c>
      <c r="G32" s="985">
        <f>SUM($G$29:$G$31)</f>
        <v>0</v>
      </c>
    </row>
    <row r="33" spans="1:8" ht="13" thickTop="1" x14ac:dyDescent="0.25">
      <c r="G33" s="221"/>
    </row>
    <row r="34" spans="1:8" ht="13" thickBot="1" x14ac:dyDescent="0.3"/>
    <row r="35" spans="1:8" ht="16.5" thickTop="1" thickBot="1" x14ac:dyDescent="0.4">
      <c r="A35" s="824" t="s">
        <v>7</v>
      </c>
      <c r="B35" s="1546" t="s">
        <v>320</v>
      </c>
      <c r="C35" s="1546"/>
      <c r="D35" s="1546"/>
      <c r="E35" s="1546"/>
      <c r="F35" s="1546"/>
      <c r="G35" s="1546"/>
      <c r="H35" s="1547"/>
    </row>
    <row r="36" spans="1:8" ht="13" thickTop="1" x14ac:dyDescent="0.25">
      <c r="A36" s="1548"/>
      <c r="B36" s="1549"/>
      <c r="C36" s="1549"/>
      <c r="D36" s="1549"/>
      <c r="E36" s="1549"/>
      <c r="F36" s="1549"/>
      <c r="G36" s="1549"/>
      <c r="H36" s="1550"/>
    </row>
    <row r="37" spans="1:8" x14ac:dyDescent="0.25">
      <c r="A37" s="1551"/>
      <c r="B37" s="1552"/>
      <c r="C37" s="1552"/>
      <c r="D37" s="1552"/>
      <c r="E37" s="1552"/>
      <c r="F37" s="1552"/>
      <c r="G37" s="1552"/>
      <c r="H37" s="1553"/>
    </row>
    <row r="38" spans="1:8" x14ac:dyDescent="0.25">
      <c r="A38" s="1551"/>
      <c r="B38" s="1552"/>
      <c r="C38" s="1552"/>
      <c r="D38" s="1552"/>
      <c r="E38" s="1552"/>
      <c r="F38" s="1552"/>
      <c r="G38" s="1552"/>
      <c r="H38" s="1553"/>
    </row>
    <row r="39" spans="1:8" x14ac:dyDescent="0.25">
      <c r="A39" s="1551"/>
      <c r="B39" s="1552"/>
      <c r="C39" s="1552"/>
      <c r="D39" s="1552"/>
      <c r="E39" s="1552"/>
      <c r="F39" s="1552"/>
      <c r="G39" s="1552"/>
      <c r="H39" s="1553"/>
    </row>
    <row r="40" spans="1:8" x14ac:dyDescent="0.25">
      <c r="A40" s="1554"/>
      <c r="B40" s="1555"/>
      <c r="C40" s="1555"/>
      <c r="D40" s="1555"/>
      <c r="E40" s="1555"/>
      <c r="F40" s="1555"/>
      <c r="G40" s="1555"/>
      <c r="H40" s="1556"/>
    </row>
  </sheetData>
  <sheetProtection algorithmName="SHA-512" hashValue="ZQtsw3giCDpE25uzy2Z3YWjC+EzjidgXN3i+d5DOAUf7UKosZCZNc2OpLeBVzjC/tC+YfF9/IlXlw5DzBobdAw==" saltValue="3nsaLtVCiiB9ygy9KYUkfw==" spinCount="100000" sheet="1" objects="1" scenarios="1" formatColumns="0"/>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E10:G10"/>
    <mergeCell ref="D32:E32"/>
    <mergeCell ref="D17:E17"/>
    <mergeCell ref="D19:E19"/>
    <mergeCell ref="D22:H22"/>
    <mergeCell ref="B35:H35"/>
    <mergeCell ref="A36:H40"/>
    <mergeCell ref="D23:H25"/>
    <mergeCell ref="D28:E28"/>
    <mergeCell ref="D29:E29"/>
    <mergeCell ref="D30:E30"/>
    <mergeCell ref="D31:E31"/>
    <mergeCell ref="A7:C7"/>
    <mergeCell ref="A1:H1"/>
    <mergeCell ref="A2:H2"/>
    <mergeCell ref="A4:C4"/>
    <mergeCell ref="E4:G4"/>
    <mergeCell ref="A5:C5"/>
    <mergeCell ref="A6:C6"/>
  </mergeCells>
  <dataValidations count="1">
    <dataValidation showDropDown="1" showInputMessage="1" showErrorMessage="1" sqref="E5" xr:uid="{00000000-0002-0000-0E00-000000000000}"/>
  </dataValidations>
  <printOptions horizontalCentered="1"/>
  <pageMargins left="0" right="0" top="0.75" bottom="0.5" header="0.3" footer="0.3"/>
  <pageSetup scale="84" orientation="landscape" r:id="rId2"/>
  <headerFooter>
    <oddFooter>&amp;LV 2021-1&amp;Rprinted: &amp;D, &amp;T</oddFooter>
  </headerFooter>
  <ignoredErrors>
    <ignoredError sqref="A11 A17 A22 A28 A3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A1:J45"/>
  <sheetViews>
    <sheetView topLeftCell="A14" zoomScale="110" zoomScaleNormal="110" workbookViewId="0">
      <selection activeCell="J34" sqref="J34"/>
    </sheetView>
  </sheetViews>
  <sheetFormatPr defaultColWidth="8.81640625" defaultRowHeight="12.5" x14ac:dyDescent="0.25"/>
  <cols>
    <col min="1" max="1" width="1.7265625" style="658" customWidth="1"/>
    <col min="2" max="2" width="11.81640625" style="658" customWidth="1"/>
    <col min="3" max="3" width="14.7265625" style="658" customWidth="1"/>
    <col min="4" max="4" width="13" style="658" customWidth="1"/>
    <col min="5" max="6" width="14.7265625" style="658" customWidth="1"/>
    <col min="7" max="7" width="14" style="658" customWidth="1"/>
    <col min="8" max="8" width="19.54296875" style="658" customWidth="1"/>
    <col min="9" max="9" width="18.81640625" style="503" customWidth="1"/>
    <col min="10" max="10" width="17.453125" style="503" customWidth="1"/>
    <col min="11" max="16384" width="8.81640625" style="503"/>
  </cols>
  <sheetData>
    <row r="1" spans="2:10" ht="13" thickBot="1" x14ac:dyDescent="0.3"/>
    <row r="2" spans="2:10" ht="15.5" x14ac:dyDescent="0.35">
      <c r="B2" s="1642" t="s">
        <v>593</v>
      </c>
      <c r="C2" s="1643"/>
      <c r="D2" s="1643"/>
      <c r="E2" s="1643"/>
      <c r="F2" s="1643"/>
      <c r="G2" s="1643"/>
      <c r="H2" s="1644"/>
    </row>
    <row r="3" spans="2:10" ht="15.5" x14ac:dyDescent="0.35">
      <c r="B3" s="1645" t="s">
        <v>594</v>
      </c>
      <c r="C3" s="1646"/>
      <c r="D3" s="1646"/>
      <c r="E3" s="1646"/>
      <c r="F3" s="1646"/>
      <c r="G3" s="1646"/>
      <c r="H3" s="1647"/>
    </row>
    <row r="4" spans="2:10" ht="13" thickBot="1" x14ac:dyDescent="0.3">
      <c r="B4" s="1648" t="s">
        <v>595</v>
      </c>
      <c r="C4" s="1649"/>
      <c r="D4" s="1649"/>
      <c r="E4" s="1649"/>
      <c r="F4" s="1649"/>
      <c r="G4" s="1649"/>
      <c r="H4" s="1650"/>
    </row>
    <row r="6" spans="2:10" ht="18.5" thickBot="1" x14ac:dyDescent="0.45">
      <c r="B6" s="1651" t="s">
        <v>13</v>
      </c>
      <c r="C6" s="1651"/>
      <c r="D6" s="1651"/>
      <c r="E6" s="1652">
        <f>'FSR - All Non Medicaid'!C3</f>
        <v>0</v>
      </c>
      <c r="F6" s="1652"/>
      <c r="G6" s="1652"/>
      <c r="H6" s="1652"/>
    </row>
    <row r="7" spans="2:10" ht="19" thickTop="1" thickBot="1" x14ac:dyDescent="0.45">
      <c r="B7" s="1651" t="s">
        <v>14</v>
      </c>
      <c r="C7" s="1651"/>
      <c r="D7" s="1651"/>
      <c r="E7" s="760" t="str">
        <f>'FSR - All Non Medicaid'!E3</f>
        <v>SELECT</v>
      </c>
      <c r="H7" s="659"/>
    </row>
    <row r="8" spans="2:10" ht="19" thickTop="1" thickBot="1" x14ac:dyDescent="0.45">
      <c r="B8" s="1651" t="s">
        <v>178</v>
      </c>
      <c r="C8" s="1651"/>
      <c r="D8" s="1651"/>
      <c r="E8" s="761" t="str">
        <f>'FSR - All Non Medicaid'!D4</f>
        <v>SELECT</v>
      </c>
      <c r="H8" s="659"/>
    </row>
    <row r="9" spans="2:10" ht="19" thickTop="1" thickBot="1" x14ac:dyDescent="0.45">
      <c r="B9" s="1651" t="s">
        <v>15</v>
      </c>
      <c r="C9" s="1651"/>
      <c r="D9" s="1651"/>
      <c r="E9" s="697">
        <f>'FSR - All Non Medicaid'!D5</f>
        <v>0</v>
      </c>
      <c r="F9" s="696"/>
      <c r="G9" s="660"/>
      <c r="H9" s="661"/>
    </row>
    <row r="10" spans="2:10" ht="13.5" thickTop="1" thickBot="1" x14ac:dyDescent="0.3"/>
    <row r="11" spans="2:10" ht="39" customHeight="1" thickBot="1" x14ac:dyDescent="0.3">
      <c r="B11" s="1653" t="s">
        <v>596</v>
      </c>
      <c r="C11" s="1654"/>
      <c r="D11" s="1654"/>
      <c r="E11" s="1654"/>
      <c r="F11" s="1654"/>
      <c r="G11" s="1654"/>
      <c r="H11" s="1655"/>
      <c r="I11" s="1021" t="s">
        <v>1038</v>
      </c>
      <c r="J11" s="1014" t="s">
        <v>1051</v>
      </c>
    </row>
    <row r="12" spans="2:10" x14ac:dyDescent="0.25">
      <c r="B12" s="1615" t="s">
        <v>597</v>
      </c>
      <c r="C12" s="1616"/>
      <c r="D12" s="1616"/>
      <c r="E12" s="1616"/>
      <c r="F12" s="1616"/>
      <c r="G12" s="1617"/>
      <c r="H12" s="662"/>
      <c r="I12" s="671"/>
      <c r="J12" s="1015">
        <f>SUM(H12:I12)</f>
        <v>0</v>
      </c>
    </row>
    <row r="13" spans="2:10" ht="13" thickBot="1" x14ac:dyDescent="0.3">
      <c r="B13" s="1597" t="s">
        <v>598</v>
      </c>
      <c r="C13" s="1598"/>
      <c r="D13" s="1598"/>
      <c r="E13" s="1598"/>
      <c r="F13" s="1598"/>
      <c r="G13" s="1599"/>
      <c r="H13" s="663"/>
      <c r="I13" s="1022"/>
      <c r="J13" s="1015">
        <f>SUM(H13:I13)</f>
        <v>0</v>
      </c>
    </row>
    <row r="14" spans="2:10" ht="13" thickBot="1" x14ac:dyDescent="0.3"/>
    <row r="15" spans="2:10" ht="13" x14ac:dyDescent="0.25">
      <c r="B15" s="1609" t="s">
        <v>599</v>
      </c>
      <c r="C15" s="1610"/>
      <c r="D15" s="1610"/>
      <c r="E15" s="1610"/>
      <c r="F15" s="1610"/>
      <c r="G15" s="1610"/>
      <c r="H15" s="1611"/>
    </row>
    <row r="16" spans="2:10" ht="13.5" thickBot="1" x14ac:dyDescent="0.3">
      <c r="B16" s="1621" t="s">
        <v>600</v>
      </c>
      <c r="C16" s="1622"/>
      <c r="D16" s="1622"/>
      <c r="E16" s="1622"/>
      <c r="F16" s="1622"/>
      <c r="G16" s="1622"/>
      <c r="H16" s="1623"/>
    </row>
    <row r="17" spans="2:10" ht="12.75" customHeight="1" x14ac:dyDescent="0.25">
      <c r="B17" s="1624" t="s">
        <v>601</v>
      </c>
      <c r="C17" s="1625"/>
      <c r="D17" s="1626"/>
      <c r="E17" s="1633" t="s">
        <v>602</v>
      </c>
      <c r="F17" s="1633" t="s">
        <v>603</v>
      </c>
      <c r="G17" s="1636" t="s">
        <v>604</v>
      </c>
      <c r="H17" s="1639" t="s">
        <v>605</v>
      </c>
      <c r="I17" s="1582" t="s">
        <v>1038</v>
      </c>
      <c r="J17" s="1582" t="s">
        <v>1051</v>
      </c>
    </row>
    <row r="18" spans="2:10" x14ac:dyDescent="0.25">
      <c r="B18" s="1627"/>
      <c r="C18" s="1628"/>
      <c r="D18" s="1629"/>
      <c r="E18" s="1634"/>
      <c r="F18" s="1634"/>
      <c r="G18" s="1637"/>
      <c r="H18" s="1640"/>
      <c r="I18" s="1583"/>
      <c r="J18" s="1583"/>
    </row>
    <row r="19" spans="2:10" x14ac:dyDescent="0.25">
      <c r="B19" s="1627"/>
      <c r="C19" s="1628"/>
      <c r="D19" s="1629"/>
      <c r="E19" s="1634"/>
      <c r="F19" s="1634"/>
      <c r="G19" s="1637"/>
      <c r="H19" s="1640"/>
      <c r="I19" s="1583"/>
      <c r="J19" s="1583"/>
    </row>
    <row r="20" spans="2:10" ht="13" thickBot="1" x14ac:dyDescent="0.3">
      <c r="B20" s="1630"/>
      <c r="C20" s="1631"/>
      <c r="D20" s="1632"/>
      <c r="E20" s="1635"/>
      <c r="F20" s="1635"/>
      <c r="G20" s="1638"/>
      <c r="H20" s="1641"/>
      <c r="I20" s="1584"/>
      <c r="J20" s="1584"/>
    </row>
    <row r="21" spans="2:10" x14ac:dyDescent="0.25">
      <c r="B21" s="1600" t="s">
        <v>606</v>
      </c>
      <c r="C21" s="1601"/>
      <c r="D21" s="1602"/>
      <c r="E21" s="664"/>
      <c r="F21" s="664"/>
      <c r="G21" s="665"/>
      <c r="H21" s="666">
        <f>SUM(E21:G21)</f>
        <v>0</v>
      </c>
      <c r="I21" s="78"/>
      <c r="J21" s="1016">
        <f>SUM(H21:I21)</f>
        <v>0</v>
      </c>
    </row>
    <row r="22" spans="2:10" x14ac:dyDescent="0.25">
      <c r="B22" s="1600" t="s">
        <v>607</v>
      </c>
      <c r="C22" s="1601"/>
      <c r="D22" s="1602"/>
      <c r="E22" s="664"/>
      <c r="F22" s="664"/>
      <c r="G22" s="665"/>
      <c r="H22" s="666">
        <f>SUM(E22:G22)</f>
        <v>0</v>
      </c>
      <c r="I22" s="78"/>
      <c r="J22" s="1016">
        <f t="shared" ref="J22:J24" si="0">SUM(H22:I22)</f>
        <v>0</v>
      </c>
    </row>
    <row r="23" spans="2:10" x14ac:dyDescent="0.25">
      <c r="B23" s="1600" t="s">
        <v>608</v>
      </c>
      <c r="C23" s="1601"/>
      <c r="D23" s="1602"/>
      <c r="E23" s="664"/>
      <c r="F23" s="664"/>
      <c r="G23" s="665"/>
      <c r="H23" s="666">
        <f>SUM(E23:G23)</f>
        <v>0</v>
      </c>
      <c r="I23" s="78"/>
      <c r="J23" s="1016">
        <f t="shared" si="0"/>
        <v>0</v>
      </c>
    </row>
    <row r="24" spans="2:10" ht="13" thickBot="1" x14ac:dyDescent="0.3">
      <c r="B24" s="1603" t="s">
        <v>609</v>
      </c>
      <c r="C24" s="1604"/>
      <c r="D24" s="1605"/>
      <c r="E24" s="667"/>
      <c r="F24" s="667"/>
      <c r="G24" s="667"/>
      <c r="H24" s="668">
        <f>SUM(E24:G24)</f>
        <v>0</v>
      </c>
      <c r="I24" s="1023"/>
      <c r="J24" s="1016">
        <f t="shared" si="0"/>
        <v>0</v>
      </c>
    </row>
    <row r="25" spans="2:10" ht="13" thickBot="1" x14ac:dyDescent="0.3">
      <c r="B25" s="1606" t="s">
        <v>610</v>
      </c>
      <c r="C25" s="1607"/>
      <c r="D25" s="1607"/>
      <c r="E25" s="669">
        <f>SUM(E21:E24)</f>
        <v>0</v>
      </c>
      <c r="F25" s="669">
        <f>SUM(F21:F24)</f>
        <v>0</v>
      </c>
      <c r="G25" s="669">
        <f>SUM(G21:G24)</f>
        <v>0</v>
      </c>
      <c r="H25" s="670">
        <f>SUM(H21:H24)</f>
        <v>0</v>
      </c>
      <c r="I25" s="1017">
        <f t="shared" ref="I25:J25" si="1">SUM(I21:I24)</f>
        <v>0</v>
      </c>
      <c r="J25" s="1017">
        <f t="shared" si="1"/>
        <v>0</v>
      </c>
    </row>
    <row r="26" spans="2:10" ht="13.5" thickBot="1" x14ac:dyDescent="0.35">
      <c r="B26" s="1608" t="s">
        <v>611</v>
      </c>
      <c r="C26" s="1608"/>
      <c r="D26" s="1608"/>
      <c r="E26" s="1608"/>
      <c r="F26" s="1608"/>
      <c r="G26" s="1608"/>
      <c r="H26" s="1608"/>
    </row>
    <row r="27" spans="2:10" ht="13" x14ac:dyDescent="0.3">
      <c r="B27" s="1609" t="s">
        <v>612</v>
      </c>
      <c r="C27" s="1610"/>
      <c r="D27" s="1610"/>
      <c r="E27" s="1610"/>
      <c r="F27" s="1610"/>
      <c r="G27" s="1610"/>
      <c r="H27" s="1611"/>
      <c r="I27" s="1024" t="s">
        <v>1054</v>
      </c>
      <c r="J27" s="1018" t="s">
        <v>1052</v>
      </c>
    </row>
    <row r="28" spans="2:10" ht="13.5" thickBot="1" x14ac:dyDescent="0.35">
      <c r="B28" s="1612" t="s">
        <v>613</v>
      </c>
      <c r="C28" s="1613"/>
      <c r="D28" s="1613"/>
      <c r="E28" s="1613"/>
      <c r="F28" s="1613"/>
      <c r="G28" s="1613"/>
      <c r="H28" s="1614"/>
      <c r="I28" s="1025" t="s">
        <v>1055</v>
      </c>
      <c r="J28" s="1019" t="s">
        <v>1053</v>
      </c>
    </row>
    <row r="29" spans="2:10" x14ac:dyDescent="0.25">
      <c r="B29" s="1615" t="s">
        <v>614</v>
      </c>
      <c r="C29" s="1616"/>
      <c r="D29" s="1616"/>
      <c r="E29" s="1616"/>
      <c r="F29" s="1616"/>
      <c r="G29" s="1617"/>
      <c r="H29" s="671"/>
      <c r="I29" s="671"/>
      <c r="J29" s="1016">
        <f t="shared" ref="J29:J32" si="2">SUM(H29:I29)</f>
        <v>0</v>
      </c>
    </row>
    <row r="30" spans="2:10" x14ac:dyDescent="0.25">
      <c r="B30" s="1618" t="s">
        <v>615</v>
      </c>
      <c r="C30" s="1619"/>
      <c r="D30" s="1619"/>
      <c r="E30" s="1619"/>
      <c r="F30" s="1619"/>
      <c r="G30" s="1620"/>
      <c r="H30" s="672"/>
      <c r="I30" s="672"/>
      <c r="J30" s="1016">
        <f t="shared" si="2"/>
        <v>0</v>
      </c>
    </row>
    <row r="31" spans="2:10" x14ac:dyDescent="0.25">
      <c r="B31" s="1618" t="s">
        <v>616</v>
      </c>
      <c r="C31" s="1619"/>
      <c r="D31" s="1619"/>
      <c r="E31" s="1619"/>
      <c r="F31" s="1619"/>
      <c r="G31" s="1620"/>
      <c r="H31" s="672"/>
      <c r="I31" s="672"/>
      <c r="J31" s="1016">
        <f t="shared" si="2"/>
        <v>0</v>
      </c>
    </row>
    <row r="32" spans="2:10" ht="13" thickBot="1" x14ac:dyDescent="0.3">
      <c r="B32" s="1597" t="s">
        <v>617</v>
      </c>
      <c r="C32" s="1598"/>
      <c r="D32" s="1598"/>
      <c r="E32" s="1598"/>
      <c r="F32" s="1598"/>
      <c r="G32" s="1599"/>
      <c r="H32" s="673"/>
      <c r="I32" s="673"/>
      <c r="J32" s="1016">
        <f t="shared" si="2"/>
        <v>0</v>
      </c>
    </row>
    <row r="33" spans="2:10" ht="13" thickBot="1" x14ac:dyDescent="0.3">
      <c r="B33" s="1585" t="s">
        <v>618</v>
      </c>
      <c r="C33" s="1586"/>
      <c r="D33" s="1586"/>
      <c r="E33" s="1586"/>
      <c r="F33" s="1586"/>
      <c r="G33" s="1587"/>
      <c r="H33" s="674">
        <f>SUM(H29:H32)</f>
        <v>0</v>
      </c>
      <c r="I33" s="1020">
        <f t="shared" ref="I33:J33" si="3">SUM(I29:I32)</f>
        <v>0</v>
      </c>
      <c r="J33" s="1020">
        <f t="shared" si="3"/>
        <v>0</v>
      </c>
    </row>
    <row r="34" spans="2:10" x14ac:dyDescent="0.25">
      <c r="B34" s="1027" t="s">
        <v>1056</v>
      </c>
      <c r="C34" s="1028"/>
      <c r="D34" s="1029"/>
      <c r="E34" s="1030"/>
      <c r="F34" s="1031"/>
      <c r="G34" s="1030"/>
      <c r="H34" s="1030"/>
      <c r="I34" s="1032"/>
    </row>
    <row r="35" spans="2:10" ht="12.75" customHeight="1" x14ac:dyDescent="0.25">
      <c r="B35" s="1588"/>
      <c r="C35" s="1589"/>
      <c r="D35" s="1589"/>
      <c r="E35" s="1589"/>
      <c r="F35" s="1589"/>
      <c r="G35" s="1589"/>
      <c r="H35" s="1589"/>
      <c r="I35" s="1590"/>
    </row>
    <row r="36" spans="2:10" ht="13.5" customHeight="1" x14ac:dyDescent="0.25">
      <c r="B36" s="1591"/>
      <c r="C36" s="1592"/>
      <c r="D36" s="1592"/>
      <c r="E36" s="1592"/>
      <c r="F36" s="1592"/>
      <c r="G36" s="1592"/>
      <c r="H36" s="1592"/>
      <c r="I36" s="1593"/>
    </row>
    <row r="37" spans="2:10" ht="13.9" customHeight="1" x14ac:dyDescent="0.25">
      <c r="B37" s="1591"/>
      <c r="C37" s="1592"/>
      <c r="D37" s="1592"/>
      <c r="E37" s="1592"/>
      <c r="F37" s="1592"/>
      <c r="G37" s="1592"/>
      <c r="H37" s="1592"/>
      <c r="I37" s="1593"/>
    </row>
    <row r="38" spans="2:10" x14ac:dyDescent="0.25">
      <c r="B38" s="1591"/>
      <c r="C38" s="1592"/>
      <c r="D38" s="1592"/>
      <c r="E38" s="1592"/>
      <c r="F38" s="1592"/>
      <c r="G38" s="1592"/>
      <c r="H38" s="1592"/>
      <c r="I38" s="1593"/>
    </row>
    <row r="39" spans="2:10" x14ac:dyDescent="0.25">
      <c r="B39" s="1591"/>
      <c r="C39" s="1592"/>
      <c r="D39" s="1592"/>
      <c r="E39" s="1592"/>
      <c r="F39" s="1592"/>
      <c r="G39" s="1592"/>
      <c r="H39" s="1592"/>
      <c r="I39" s="1593"/>
    </row>
    <row r="40" spans="2:10" ht="13.15" customHeight="1" x14ac:dyDescent="0.25">
      <c r="B40" s="1591"/>
      <c r="C40" s="1592"/>
      <c r="D40" s="1592"/>
      <c r="E40" s="1592"/>
      <c r="F40" s="1592"/>
      <c r="G40" s="1592"/>
      <c r="H40" s="1592"/>
      <c r="I40" s="1593"/>
    </row>
    <row r="41" spans="2:10" ht="13" thickBot="1" x14ac:dyDescent="0.3">
      <c r="B41" s="1594"/>
      <c r="C41" s="1595"/>
      <c r="D41" s="1595"/>
      <c r="E41" s="1595"/>
      <c r="F41" s="1595"/>
      <c r="G41" s="1595"/>
      <c r="H41" s="1595"/>
      <c r="I41" s="1596"/>
    </row>
    <row r="42" spans="2:10" x14ac:dyDescent="0.25">
      <c r="B42" s="675"/>
      <c r="C42" s="675"/>
      <c r="D42" s="675"/>
      <c r="E42" s="675"/>
      <c r="F42" s="675"/>
      <c r="G42" s="675"/>
      <c r="H42" s="675"/>
    </row>
    <row r="45" spans="2:10" x14ac:dyDescent="0.25">
      <c r="C45" s="658" t="s">
        <v>619</v>
      </c>
    </row>
  </sheetData>
  <sheetProtection algorithmName="SHA-512" hashValue="Q/Z3RsjoPPcgS1bomWTQ6X6Xfc+Rf+ank4oPFkXDzbI47jdxjm0ncPbKtFW1YMND4/S1d1RZwRNySUhjcLIf2g==" saltValue="HSjR4zF9NcPAgNWP57DSgw==" spinCount="100000" sheet="1" objects="1" scenarios="1" formatColumns="0"/>
  <mergeCells count="34">
    <mergeCell ref="B13:G13"/>
    <mergeCell ref="B2:H2"/>
    <mergeCell ref="B3:H3"/>
    <mergeCell ref="B4:H4"/>
    <mergeCell ref="B6:D6"/>
    <mergeCell ref="E6:H6"/>
    <mergeCell ref="B7:D7"/>
    <mergeCell ref="B8:D8"/>
    <mergeCell ref="B9:D9"/>
    <mergeCell ref="B11:H11"/>
    <mergeCell ref="B12:G12"/>
    <mergeCell ref="B15:H15"/>
    <mergeCell ref="B16:H16"/>
    <mergeCell ref="B17:D20"/>
    <mergeCell ref="E17:E20"/>
    <mergeCell ref="F17:F20"/>
    <mergeCell ref="G17:G20"/>
    <mergeCell ref="H17:H20"/>
    <mergeCell ref="I17:I20"/>
    <mergeCell ref="J17:J20"/>
    <mergeCell ref="B33:G33"/>
    <mergeCell ref="B35:I41"/>
    <mergeCell ref="B32:G32"/>
    <mergeCell ref="B21:D21"/>
    <mergeCell ref="B22:D22"/>
    <mergeCell ref="B23:D23"/>
    <mergeCell ref="B24:D24"/>
    <mergeCell ref="B25:D25"/>
    <mergeCell ref="B26:H26"/>
    <mergeCell ref="B27:H27"/>
    <mergeCell ref="B28:H28"/>
    <mergeCell ref="B29:G29"/>
    <mergeCell ref="B30:G30"/>
    <mergeCell ref="B31:G31"/>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scale="78" orientation="portrait" r:id="rId1"/>
  <headerFooter>
    <oddFooter>&amp;LV 2021-1&amp;Rprinted: &amp;D,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6"/>
  <sheetViews>
    <sheetView tabSelected="1" topLeftCell="A18" zoomScale="110" zoomScaleNormal="110" workbookViewId="0">
      <selection activeCell="C23" sqref="C23"/>
    </sheetView>
  </sheetViews>
  <sheetFormatPr defaultRowHeight="12.5" x14ac:dyDescent="0.25"/>
  <cols>
    <col min="1" max="1" width="65" customWidth="1"/>
    <col min="2" max="2" width="8.1796875" customWidth="1"/>
    <col min="3" max="3" width="30.7265625" customWidth="1"/>
    <col min="4" max="4" width="24.1796875" customWidth="1"/>
    <col min="5" max="5" width="34.453125" customWidth="1"/>
    <col min="10" max="11" width="8.81640625" hidden="1" customWidth="1"/>
  </cols>
  <sheetData>
    <row r="1" spans="1:13" s="363" customFormat="1" ht="38.5" hidden="1" customHeight="1" x14ac:dyDescent="0.25">
      <c r="A1" s="1658" t="s">
        <v>552</v>
      </c>
      <c r="B1" s="1659"/>
      <c r="C1" s="1659"/>
      <c r="D1" s="1659"/>
      <c r="E1" s="1660"/>
    </row>
    <row r="2" spans="1:13" s="363" customFormat="1" ht="16.5" hidden="1" x14ac:dyDescent="0.25">
      <c r="A2" s="1661" t="s">
        <v>351</v>
      </c>
      <c r="B2" s="1662"/>
      <c r="C2" s="1662"/>
      <c r="D2" s="1662"/>
      <c r="E2" s="1663"/>
    </row>
    <row r="3" spans="1:13" s="363" customFormat="1" ht="16.5" x14ac:dyDescent="0.35">
      <c r="A3" s="1664" t="s">
        <v>536</v>
      </c>
      <c r="B3" s="1665"/>
      <c r="C3" s="1665"/>
      <c r="D3" s="1665"/>
      <c r="E3" s="1666"/>
    </row>
    <row r="4" spans="1:13" s="363" customFormat="1" ht="17" thickBot="1" x14ac:dyDescent="0.4">
      <c r="A4" s="1667" t="s">
        <v>696</v>
      </c>
      <c r="B4" s="1668"/>
      <c r="C4" s="1668"/>
      <c r="D4" s="1668"/>
      <c r="E4" s="1669"/>
    </row>
    <row r="5" spans="1:13" s="363" customFormat="1" x14ac:dyDescent="0.25"/>
    <row r="6" spans="1:13" s="363" customFormat="1" ht="14" x14ac:dyDescent="0.3">
      <c r="A6" s="1656" t="s">
        <v>8</v>
      </c>
      <c r="B6" s="1656"/>
      <c r="C6" s="649">
        <f>'FSR - All Non Medicaid'!C3</f>
        <v>0</v>
      </c>
      <c r="D6" s="365" t="s">
        <v>179</v>
      </c>
      <c r="E6" s="721" t="str">
        <f>'FSR - All Non Medicaid'!E3</f>
        <v>SELECT</v>
      </c>
    </row>
    <row r="7" spans="1:13" s="363" customFormat="1" ht="14" x14ac:dyDescent="0.3">
      <c r="D7" s="366" t="s">
        <v>340</v>
      </c>
      <c r="E7" s="722" t="str">
        <f>'FSR - All Non Medicaid'!D4</f>
        <v>SELECT</v>
      </c>
    </row>
    <row r="8" spans="1:13" s="363" customFormat="1" ht="14" x14ac:dyDescent="0.3">
      <c r="A8" s="1657"/>
      <c r="B8" s="1657"/>
      <c r="C8" s="1657"/>
      <c r="D8" s="366" t="s">
        <v>341</v>
      </c>
      <c r="E8" s="394">
        <f>'FSR - All Non Medicaid'!D5</f>
        <v>0</v>
      </c>
    </row>
    <row r="9" spans="1:13" s="363" customFormat="1" ht="13" thickBot="1" x14ac:dyDescent="0.3"/>
    <row r="10" spans="1:13" s="363" customFormat="1" ht="26.5" customHeight="1" thickBot="1" x14ac:dyDescent="0.4">
      <c r="A10" s="1672" t="s">
        <v>672</v>
      </c>
      <c r="B10" s="1677"/>
      <c r="C10" s="1677"/>
      <c r="D10" s="1677"/>
      <c r="E10" s="1678"/>
    </row>
    <row r="11" spans="1:13" ht="8.5" customHeight="1" thickBot="1" x14ac:dyDescent="0.45">
      <c r="A11" s="764"/>
      <c r="B11" s="764"/>
      <c r="C11" s="765"/>
      <c r="D11" s="765"/>
      <c r="E11" s="766"/>
    </row>
    <row r="12" spans="1:13" ht="23.25" customHeight="1" thickBot="1" x14ac:dyDescent="0.45">
      <c r="A12" s="764"/>
      <c r="B12" s="764"/>
      <c r="C12" s="1679" t="s">
        <v>673</v>
      </c>
      <c r="D12" s="1680"/>
      <c r="E12" s="1681"/>
    </row>
    <row r="13" spans="1:13" ht="24" customHeight="1" thickBot="1" x14ac:dyDescent="0.4">
      <c r="A13" s="767" t="s">
        <v>674</v>
      </c>
      <c r="B13" s="768" t="s">
        <v>675</v>
      </c>
      <c r="C13" s="769" t="s">
        <v>676</v>
      </c>
      <c r="D13" s="769" t="s">
        <v>677</v>
      </c>
      <c r="E13" s="769" t="s">
        <v>678</v>
      </c>
      <c r="F13" s="329"/>
      <c r="G13" s="329"/>
      <c r="H13" s="329"/>
      <c r="I13" s="329"/>
      <c r="J13" s="329"/>
      <c r="K13" s="329"/>
      <c r="L13" s="329"/>
      <c r="M13" s="329"/>
    </row>
    <row r="14" spans="1:13" ht="27" customHeight="1" x14ac:dyDescent="0.35">
      <c r="A14" s="770" t="s">
        <v>679</v>
      </c>
      <c r="B14" s="771"/>
      <c r="C14" s="771"/>
      <c r="D14" s="772"/>
      <c r="E14" s="773"/>
      <c r="F14" s="171"/>
      <c r="G14" s="171"/>
      <c r="H14" s="329"/>
      <c r="I14" s="329"/>
      <c r="J14" s="329"/>
      <c r="K14" s="329"/>
      <c r="L14" s="329"/>
      <c r="M14" s="329"/>
    </row>
    <row r="15" spans="1:13" ht="27" customHeight="1" x14ac:dyDescent="0.35">
      <c r="A15" s="762" t="s">
        <v>680</v>
      </c>
      <c r="B15" s="771"/>
      <c r="C15" s="771"/>
      <c r="D15" s="772"/>
      <c r="E15" s="773"/>
      <c r="F15" s="171"/>
      <c r="G15" s="171"/>
      <c r="H15" s="329"/>
      <c r="I15" s="329"/>
      <c r="J15" s="329"/>
      <c r="K15" s="329"/>
      <c r="L15" s="329"/>
      <c r="M15" s="329"/>
    </row>
    <row r="16" spans="1:13" s="886" customFormat="1" ht="27" customHeight="1" x14ac:dyDescent="0.35">
      <c r="A16" s="887" t="s">
        <v>916</v>
      </c>
      <c r="B16" s="771"/>
      <c r="C16" s="771"/>
      <c r="D16" s="772"/>
      <c r="E16" s="773"/>
      <c r="F16" s="171"/>
      <c r="G16" s="171"/>
    </row>
    <row r="17" spans="1:18" ht="27" customHeight="1" x14ac:dyDescent="0.35">
      <c r="A17" s="762" t="s">
        <v>681</v>
      </c>
      <c r="B17" s="771"/>
      <c r="C17" s="771"/>
      <c r="D17" s="772"/>
      <c r="E17" s="773"/>
      <c r="F17" s="171"/>
      <c r="G17" s="171"/>
    </row>
    <row r="18" spans="1:18" ht="31.5" customHeight="1" x14ac:dyDescent="0.35">
      <c r="A18" s="762" t="s">
        <v>682</v>
      </c>
      <c r="B18" s="771"/>
      <c r="C18" s="771"/>
      <c r="D18" s="772"/>
      <c r="E18" s="773"/>
      <c r="F18" s="171"/>
      <c r="G18" s="171"/>
    </row>
    <row r="19" spans="1:18" ht="27" customHeight="1" x14ac:dyDescent="0.35">
      <c r="A19" s="762" t="s">
        <v>683</v>
      </c>
      <c r="B19" s="771"/>
      <c r="C19" s="771"/>
      <c r="D19" s="772"/>
      <c r="E19" s="773"/>
      <c r="F19" s="358"/>
      <c r="G19" s="358"/>
      <c r="H19" s="358"/>
      <c r="I19" s="358"/>
      <c r="J19" s="358"/>
      <c r="K19" s="358"/>
      <c r="L19" s="358"/>
      <c r="M19" s="358"/>
      <c r="N19" s="358"/>
      <c r="O19" s="358"/>
      <c r="P19" s="358"/>
      <c r="Q19" s="358"/>
      <c r="R19" s="358"/>
    </row>
    <row r="20" spans="1:18" ht="7.5" customHeight="1" thickBot="1" x14ac:dyDescent="0.4">
      <c r="A20" s="774"/>
      <c r="B20" s="775"/>
      <c r="C20" s="765"/>
      <c r="D20" s="765"/>
      <c r="E20" s="766"/>
      <c r="F20" s="358"/>
      <c r="G20" s="358"/>
      <c r="H20" s="358"/>
      <c r="I20" s="358"/>
      <c r="J20" s="358"/>
      <c r="K20" s="358"/>
      <c r="L20" s="358"/>
      <c r="M20" s="358"/>
      <c r="N20" s="358"/>
      <c r="O20" s="358"/>
      <c r="P20" s="358"/>
      <c r="Q20" s="358"/>
      <c r="R20" s="358"/>
    </row>
    <row r="21" spans="1:18" ht="23.25" customHeight="1" thickBot="1" x14ac:dyDescent="0.45">
      <c r="A21" s="764"/>
      <c r="B21" s="764"/>
      <c r="C21" s="1679" t="s">
        <v>673</v>
      </c>
      <c r="D21" s="1680"/>
      <c r="E21" s="1681"/>
      <c r="F21" s="358"/>
      <c r="G21" s="358"/>
      <c r="H21" s="358"/>
      <c r="I21" s="358"/>
      <c r="J21" s="358"/>
      <c r="K21" s="358"/>
      <c r="L21" s="358"/>
      <c r="M21" s="358"/>
      <c r="N21" s="358"/>
      <c r="O21" s="358"/>
      <c r="P21" s="358"/>
      <c r="Q21" s="358"/>
      <c r="R21" s="358"/>
    </row>
    <row r="22" spans="1:18" ht="24" customHeight="1" thickBot="1" x14ac:dyDescent="0.4">
      <c r="A22" s="776" t="s">
        <v>684</v>
      </c>
      <c r="B22" s="768" t="s">
        <v>675</v>
      </c>
      <c r="C22" s="769" t="s">
        <v>676</v>
      </c>
      <c r="D22" s="769" t="s">
        <v>677</v>
      </c>
      <c r="E22" s="769" t="s">
        <v>678</v>
      </c>
      <c r="F22" s="358"/>
      <c r="G22" s="358"/>
      <c r="H22" s="358"/>
      <c r="I22" s="358"/>
      <c r="J22" s="358"/>
      <c r="K22" s="358"/>
      <c r="L22" s="358"/>
      <c r="M22" s="358"/>
      <c r="N22" s="358"/>
      <c r="O22" s="358"/>
      <c r="P22" s="358"/>
      <c r="Q22" s="358"/>
      <c r="R22" s="358"/>
    </row>
    <row r="23" spans="1:18" ht="27" customHeight="1" x14ac:dyDescent="0.35">
      <c r="A23" s="770" t="s">
        <v>685</v>
      </c>
      <c r="B23" s="771"/>
      <c r="C23" s="771"/>
      <c r="D23" s="772"/>
      <c r="E23" s="773"/>
      <c r="F23" s="358"/>
      <c r="G23" s="358"/>
      <c r="H23" s="358"/>
      <c r="I23" s="358"/>
      <c r="J23" s="358"/>
      <c r="K23" s="358"/>
      <c r="L23" s="358"/>
      <c r="M23" s="358"/>
      <c r="N23" s="358"/>
      <c r="O23" s="358"/>
      <c r="P23" s="358"/>
      <c r="Q23" s="358"/>
      <c r="R23" s="358"/>
    </row>
    <row r="24" spans="1:18" ht="27" customHeight="1" x14ac:dyDescent="0.35">
      <c r="A24" s="770" t="s">
        <v>686</v>
      </c>
      <c r="B24" s="771"/>
      <c r="C24" s="771"/>
      <c r="D24" s="772"/>
      <c r="E24" s="773"/>
      <c r="F24" s="358"/>
      <c r="G24" s="358"/>
      <c r="H24" s="358"/>
      <c r="I24" s="358"/>
      <c r="J24" s="358"/>
      <c r="K24" s="358"/>
      <c r="L24" s="358"/>
      <c r="M24" s="358"/>
      <c r="N24" s="358"/>
      <c r="O24" s="358"/>
      <c r="P24" s="358"/>
      <c r="Q24" s="358"/>
      <c r="R24" s="358"/>
    </row>
    <row r="25" spans="1:18" ht="27" customHeight="1" x14ac:dyDescent="0.35">
      <c r="A25" s="770" t="s">
        <v>687</v>
      </c>
      <c r="B25" s="771"/>
      <c r="C25" s="771"/>
      <c r="D25" s="772"/>
      <c r="E25" s="773"/>
      <c r="F25" s="358"/>
      <c r="G25" s="358"/>
      <c r="H25" s="358"/>
      <c r="I25" s="358"/>
      <c r="J25" s="358"/>
      <c r="K25" s="358"/>
      <c r="L25" s="358"/>
      <c r="M25" s="358"/>
      <c r="N25" s="358"/>
      <c r="O25" s="358"/>
      <c r="P25" s="358"/>
      <c r="Q25" s="358"/>
      <c r="R25" s="358"/>
    </row>
    <row r="26" spans="1:18" s="810" customFormat="1" ht="27" customHeight="1" x14ac:dyDescent="0.35">
      <c r="A26" s="770" t="s">
        <v>743</v>
      </c>
      <c r="B26" s="771"/>
      <c r="C26" s="771"/>
      <c r="D26" s="772"/>
      <c r="E26" s="773"/>
      <c r="F26" s="358"/>
      <c r="G26" s="358"/>
      <c r="H26" s="358"/>
      <c r="I26" s="358"/>
      <c r="J26" s="358"/>
      <c r="K26" s="358"/>
      <c r="L26" s="358"/>
      <c r="M26" s="358"/>
      <c r="N26" s="358"/>
      <c r="O26" s="358"/>
      <c r="P26" s="358"/>
      <c r="Q26" s="358"/>
      <c r="R26" s="358"/>
    </row>
    <row r="27" spans="1:18" ht="27" customHeight="1" x14ac:dyDescent="0.35">
      <c r="A27" s="770" t="s">
        <v>688</v>
      </c>
      <c r="B27" s="771"/>
      <c r="C27" s="771"/>
      <c r="D27" s="772"/>
      <c r="E27" s="773"/>
      <c r="F27" s="358"/>
      <c r="G27" s="358"/>
      <c r="H27" s="358"/>
      <c r="I27" s="358"/>
      <c r="J27" s="358"/>
      <c r="K27" s="358"/>
      <c r="L27" s="358"/>
      <c r="M27" s="358"/>
      <c r="N27" s="358"/>
      <c r="O27" s="358"/>
      <c r="P27" s="358"/>
      <c r="Q27" s="358"/>
      <c r="R27" s="358"/>
    </row>
    <row r="28" spans="1:18" ht="27" customHeight="1" x14ac:dyDescent="0.35">
      <c r="A28" s="770" t="s">
        <v>689</v>
      </c>
      <c r="B28" s="771"/>
      <c r="C28" s="771"/>
      <c r="D28" s="772"/>
      <c r="E28" s="773"/>
      <c r="F28" s="358"/>
      <c r="G28" s="358"/>
      <c r="H28" s="358"/>
      <c r="I28" s="358"/>
      <c r="J28" s="358"/>
      <c r="K28" s="358"/>
      <c r="L28" s="358"/>
      <c r="M28" s="358"/>
      <c r="N28" s="358"/>
      <c r="O28" s="358"/>
      <c r="P28" s="358"/>
      <c r="Q28" s="358"/>
      <c r="R28" s="358"/>
    </row>
    <row r="29" spans="1:18" ht="27" customHeight="1" x14ac:dyDescent="0.35">
      <c r="A29" s="762" t="s">
        <v>690</v>
      </c>
      <c r="B29" s="771"/>
      <c r="C29" s="771"/>
      <c r="D29" s="772"/>
      <c r="E29" s="773"/>
      <c r="F29" s="358"/>
      <c r="G29" s="358"/>
      <c r="H29" s="358"/>
      <c r="I29" s="358"/>
      <c r="J29" s="358"/>
      <c r="K29" s="358"/>
      <c r="L29" s="358"/>
      <c r="M29" s="358"/>
      <c r="N29" s="358"/>
      <c r="O29" s="358"/>
      <c r="P29" s="358"/>
      <c r="Q29" s="358"/>
      <c r="R29" s="358"/>
    </row>
    <row r="30" spans="1:18" ht="27" customHeight="1" x14ac:dyDescent="0.35">
      <c r="A30" s="762" t="s">
        <v>691</v>
      </c>
      <c r="B30" s="771"/>
      <c r="C30" s="771"/>
      <c r="D30" s="772"/>
      <c r="E30" s="773"/>
      <c r="F30" s="358"/>
      <c r="G30" s="358"/>
      <c r="H30" s="358"/>
      <c r="I30" s="358"/>
      <c r="J30" s="358"/>
      <c r="K30" s="358"/>
      <c r="L30" s="358"/>
      <c r="M30" s="358"/>
      <c r="N30" s="358"/>
      <c r="O30" s="358"/>
      <c r="P30" s="358"/>
      <c r="Q30" s="358"/>
      <c r="R30" s="358"/>
    </row>
    <row r="31" spans="1:18" ht="27" customHeight="1" x14ac:dyDescent="0.35">
      <c r="A31" s="762" t="s">
        <v>681</v>
      </c>
      <c r="B31" s="771"/>
      <c r="C31" s="771"/>
      <c r="D31" s="772"/>
      <c r="E31" s="773"/>
      <c r="F31" s="358"/>
      <c r="G31" s="358"/>
      <c r="H31" s="358"/>
      <c r="I31" s="358"/>
      <c r="J31" s="358"/>
      <c r="K31" s="358"/>
      <c r="L31" s="358"/>
      <c r="M31" s="358"/>
      <c r="N31" s="358"/>
      <c r="O31" s="358"/>
      <c r="P31" s="358"/>
      <c r="Q31" s="358"/>
      <c r="R31" s="358"/>
    </row>
    <row r="32" spans="1:18" ht="27" customHeight="1" x14ac:dyDescent="0.35">
      <c r="A32" s="762" t="s">
        <v>682</v>
      </c>
      <c r="B32" s="771"/>
      <c r="C32" s="771"/>
      <c r="D32" s="772"/>
      <c r="E32" s="773"/>
      <c r="F32" s="358"/>
      <c r="G32" s="358"/>
      <c r="H32" s="358"/>
      <c r="I32" s="358"/>
      <c r="J32" s="358"/>
      <c r="K32" s="358"/>
      <c r="L32" s="358"/>
      <c r="M32" s="358"/>
      <c r="N32" s="358"/>
      <c r="O32" s="358"/>
      <c r="P32" s="358"/>
      <c r="Q32" s="358"/>
      <c r="R32" s="358"/>
    </row>
    <row r="33" spans="1:18" ht="27" customHeight="1" x14ac:dyDescent="0.35">
      <c r="A33" s="762" t="s">
        <v>683</v>
      </c>
      <c r="B33" s="771"/>
      <c r="C33" s="771"/>
      <c r="D33" s="772"/>
      <c r="E33" s="773"/>
      <c r="F33" s="358"/>
      <c r="G33" s="358"/>
      <c r="H33" s="358"/>
      <c r="I33" s="358"/>
      <c r="J33" s="358"/>
      <c r="K33" s="358"/>
      <c r="L33" s="358"/>
      <c r="M33" s="358"/>
      <c r="N33" s="358"/>
      <c r="O33" s="358"/>
      <c r="P33" s="358"/>
      <c r="Q33" s="358"/>
      <c r="R33" s="358"/>
    </row>
    <row r="34" spans="1:18" ht="15.5" x14ac:dyDescent="0.35">
      <c r="A34" s="774"/>
      <c r="B34" s="774"/>
      <c r="C34" s="765"/>
      <c r="D34" s="765"/>
      <c r="E34" s="766"/>
      <c r="F34" s="358"/>
      <c r="G34" s="358"/>
      <c r="H34" s="358"/>
      <c r="I34" s="358"/>
      <c r="J34" s="358"/>
      <c r="K34" s="358"/>
      <c r="L34" s="358"/>
      <c r="M34" s="358"/>
      <c r="N34" s="358"/>
      <c r="O34" s="358"/>
      <c r="P34" s="358"/>
      <c r="Q34" s="358"/>
      <c r="R34" s="358"/>
    </row>
    <row r="35" spans="1:18" ht="15.5" x14ac:dyDescent="0.35">
      <c r="A35" s="774"/>
      <c r="B35" s="774"/>
      <c r="C35" s="765"/>
      <c r="D35" s="765"/>
      <c r="E35" s="766"/>
      <c r="F35" s="358"/>
      <c r="G35" s="358"/>
      <c r="H35" s="358"/>
      <c r="I35" s="358"/>
      <c r="J35" s="358"/>
      <c r="K35" s="358"/>
      <c r="L35" s="358"/>
      <c r="M35" s="358"/>
      <c r="N35" s="358"/>
      <c r="O35" s="358"/>
      <c r="P35" s="358"/>
      <c r="Q35" s="358"/>
      <c r="R35" s="358"/>
    </row>
    <row r="36" spans="1:18" ht="7.15" customHeight="1" thickBot="1" x14ac:dyDescent="0.35">
      <c r="A36" s="777"/>
      <c r="B36" s="777"/>
      <c r="C36" s="763"/>
      <c r="D36" s="763"/>
      <c r="E36" s="763"/>
      <c r="F36" s="358"/>
      <c r="G36" s="358"/>
      <c r="H36" s="358"/>
      <c r="I36" s="358"/>
      <c r="J36" s="358"/>
      <c r="K36" s="358"/>
      <c r="L36" s="358"/>
      <c r="M36" s="358"/>
      <c r="N36" s="358"/>
      <c r="O36" s="358"/>
      <c r="P36" s="358"/>
      <c r="Q36" s="358"/>
      <c r="R36" s="358"/>
    </row>
    <row r="37" spans="1:18" ht="19.5" customHeight="1" thickBot="1" x14ac:dyDescent="0.4">
      <c r="A37" s="1682" t="s">
        <v>692</v>
      </c>
      <c r="B37" s="1683"/>
      <c r="C37" s="1683"/>
      <c r="D37" s="1683"/>
      <c r="E37" s="1684"/>
      <c r="F37" s="358"/>
      <c r="G37" s="358"/>
      <c r="H37" s="358"/>
      <c r="I37" s="358"/>
      <c r="J37" s="358"/>
      <c r="K37" s="358"/>
      <c r="L37" s="358"/>
      <c r="M37" s="358"/>
      <c r="N37" s="358"/>
      <c r="O37" s="358"/>
      <c r="P37" s="358"/>
      <c r="Q37" s="358"/>
      <c r="R37" s="358"/>
    </row>
    <row r="38" spans="1:18" ht="61.15" customHeight="1" thickBot="1" x14ac:dyDescent="0.4">
      <c r="A38" s="1685" t="s">
        <v>710</v>
      </c>
      <c r="B38" s="1686"/>
      <c r="C38" s="1686"/>
      <c r="D38" s="1686"/>
      <c r="E38" s="1687"/>
      <c r="F38" s="358"/>
      <c r="G38" s="358"/>
      <c r="H38" s="358"/>
      <c r="I38" s="358"/>
      <c r="J38" s="358"/>
      <c r="K38" s="358"/>
      <c r="L38" s="358"/>
      <c r="M38" s="358"/>
      <c r="N38" s="358"/>
      <c r="O38" s="358"/>
      <c r="P38" s="358"/>
      <c r="Q38" s="358"/>
      <c r="R38" s="358"/>
    </row>
    <row r="39" spans="1:18" ht="23.25" customHeight="1" thickBot="1" x14ac:dyDescent="0.4">
      <c r="A39" s="1674" t="s">
        <v>694</v>
      </c>
      <c r="B39" s="1675"/>
      <c r="C39" s="1675"/>
      <c r="D39" s="1675"/>
      <c r="E39" s="1676"/>
      <c r="F39" s="358"/>
      <c r="G39" s="358"/>
      <c r="H39" s="358"/>
      <c r="I39" s="358"/>
      <c r="J39" s="358"/>
      <c r="K39" s="358"/>
      <c r="L39" s="358"/>
      <c r="M39" s="358"/>
      <c r="N39" s="358"/>
      <c r="O39" s="358"/>
      <c r="P39" s="358"/>
      <c r="Q39" s="358"/>
      <c r="R39" s="358"/>
    </row>
    <row r="40" spans="1:18" ht="24" customHeight="1" thickBot="1" x14ac:dyDescent="0.4">
      <c r="A40" s="1672" t="s">
        <v>695</v>
      </c>
      <c r="B40" s="1673"/>
      <c r="C40" s="769" t="s">
        <v>693</v>
      </c>
      <c r="D40" s="789" t="s">
        <v>677</v>
      </c>
      <c r="E40" s="789" t="s">
        <v>678</v>
      </c>
      <c r="F40" s="358"/>
      <c r="G40" s="358"/>
      <c r="H40" s="358"/>
      <c r="I40" s="358"/>
      <c r="J40" s="358"/>
      <c r="K40" s="358"/>
      <c r="L40" s="358"/>
      <c r="M40" s="358"/>
      <c r="N40" s="358"/>
      <c r="O40" s="358"/>
      <c r="P40" s="358"/>
      <c r="Q40" s="358"/>
      <c r="R40" s="358"/>
    </row>
    <row r="41" spans="1:18" ht="27" customHeight="1" thickBot="1" x14ac:dyDescent="0.35">
      <c r="A41" s="1670"/>
      <c r="B41" s="1671"/>
      <c r="C41" s="788"/>
      <c r="D41" s="791"/>
      <c r="E41" s="790"/>
      <c r="F41" s="358"/>
      <c r="G41" s="358"/>
      <c r="H41" s="358"/>
      <c r="I41" s="358"/>
      <c r="J41" s="358"/>
      <c r="K41" s="358"/>
      <c r="L41" s="358"/>
      <c r="M41" s="358"/>
      <c r="N41" s="358"/>
      <c r="O41" s="358"/>
      <c r="P41" s="358"/>
      <c r="Q41" s="358"/>
      <c r="R41" s="358"/>
    </row>
    <row r="42" spans="1:18" x14ac:dyDescent="0.25">
      <c r="A42" s="358"/>
      <c r="B42" s="358"/>
      <c r="C42" s="358"/>
      <c r="D42" s="358"/>
      <c r="E42" s="358"/>
      <c r="F42" s="358"/>
      <c r="G42" s="358"/>
      <c r="H42" s="358"/>
      <c r="I42" s="358"/>
      <c r="J42" s="358"/>
      <c r="K42" s="358"/>
      <c r="L42" s="358"/>
      <c r="M42" s="358"/>
      <c r="N42" s="358"/>
      <c r="O42" s="358"/>
      <c r="P42" s="358"/>
      <c r="Q42" s="358"/>
      <c r="R42" s="358"/>
    </row>
    <row r="43" spans="1:18" x14ac:dyDescent="0.25">
      <c r="A43" s="358"/>
      <c r="B43" s="358"/>
      <c r="C43" s="358"/>
      <c r="D43" s="358"/>
      <c r="E43" s="358"/>
      <c r="F43" s="358"/>
      <c r="G43" s="358"/>
      <c r="H43" s="358"/>
      <c r="I43" s="358"/>
      <c r="J43" s="358"/>
      <c r="K43" s="358"/>
      <c r="L43" s="358"/>
      <c r="M43" s="358"/>
      <c r="N43" s="358"/>
      <c r="O43" s="358"/>
      <c r="P43" s="358"/>
      <c r="Q43" s="358"/>
      <c r="R43" s="358"/>
    </row>
    <row r="44" spans="1:18" x14ac:dyDescent="0.25">
      <c r="A44" s="358"/>
      <c r="B44" s="358"/>
      <c r="C44" s="358"/>
      <c r="D44" s="358"/>
      <c r="E44" s="358"/>
      <c r="F44" s="358"/>
      <c r="G44" s="358"/>
      <c r="H44" s="358"/>
      <c r="I44" s="358"/>
      <c r="J44" s="358"/>
      <c r="K44" s="358"/>
      <c r="L44" s="358"/>
      <c r="M44" s="358"/>
      <c r="N44" s="358"/>
      <c r="O44" s="358"/>
      <c r="P44" s="358"/>
      <c r="Q44" s="358"/>
      <c r="R44" s="358"/>
    </row>
    <row r="45" spans="1:18" x14ac:dyDescent="0.25">
      <c r="A45" s="358"/>
      <c r="B45" s="358"/>
      <c r="C45" s="358"/>
      <c r="D45" s="358"/>
      <c r="E45" s="358"/>
      <c r="F45" s="358"/>
      <c r="G45" s="358"/>
      <c r="H45" s="358"/>
      <c r="I45" s="358"/>
      <c r="J45" s="358"/>
      <c r="K45" s="358"/>
      <c r="L45" s="358"/>
      <c r="M45" s="358"/>
      <c r="N45" s="358"/>
      <c r="O45" s="358"/>
      <c r="P45" s="358"/>
      <c r="Q45" s="358"/>
      <c r="R45" s="358"/>
    </row>
    <row r="46" spans="1:18" x14ac:dyDescent="0.25">
      <c r="A46" s="358"/>
      <c r="B46" s="358"/>
      <c r="C46" s="358"/>
      <c r="D46" s="358"/>
      <c r="E46" s="358"/>
      <c r="F46" s="358"/>
      <c r="G46" s="358"/>
      <c r="H46" s="358"/>
      <c r="I46" s="358"/>
      <c r="J46" s="358"/>
      <c r="K46" s="358"/>
      <c r="L46" s="358"/>
      <c r="M46" s="358"/>
      <c r="N46" s="358"/>
      <c r="O46" s="358"/>
      <c r="P46" s="358"/>
      <c r="Q46" s="358"/>
      <c r="R46" s="358"/>
    </row>
    <row r="47" spans="1:18" x14ac:dyDescent="0.25">
      <c r="A47" s="358"/>
      <c r="B47" s="358"/>
      <c r="C47" s="358"/>
      <c r="D47" s="358"/>
      <c r="E47" s="358"/>
      <c r="F47" s="358"/>
      <c r="G47" s="358"/>
      <c r="H47" s="358"/>
      <c r="I47" s="358"/>
      <c r="J47" s="358"/>
      <c r="K47" s="358"/>
      <c r="L47" s="358"/>
      <c r="M47" s="358"/>
      <c r="N47" s="358"/>
      <c r="O47" s="358"/>
      <c r="P47" s="358"/>
      <c r="Q47" s="358"/>
      <c r="R47" s="358"/>
    </row>
    <row r="48" spans="1:18" x14ac:dyDescent="0.25">
      <c r="A48" s="358"/>
      <c r="B48" s="358"/>
      <c r="C48" s="358"/>
      <c r="D48" s="358"/>
      <c r="E48" s="358"/>
      <c r="F48" s="358"/>
      <c r="G48" s="358"/>
      <c r="H48" s="358"/>
      <c r="I48" s="358"/>
      <c r="J48" s="358"/>
      <c r="K48" s="358"/>
      <c r="L48" s="358"/>
      <c r="M48" s="358"/>
      <c r="N48" s="358"/>
      <c r="O48" s="358"/>
      <c r="P48" s="358"/>
      <c r="Q48" s="358"/>
      <c r="R48" s="358"/>
    </row>
    <row r="49" spans="1:18" x14ac:dyDescent="0.25">
      <c r="A49" s="358"/>
      <c r="B49" s="358"/>
      <c r="C49" s="358"/>
      <c r="D49" s="358"/>
      <c r="E49" s="358"/>
      <c r="F49" s="358"/>
      <c r="G49" s="358"/>
      <c r="H49" s="358"/>
      <c r="I49" s="358"/>
      <c r="J49" s="358"/>
      <c r="K49" s="358"/>
      <c r="L49" s="358"/>
      <c r="M49" s="358"/>
      <c r="N49" s="358"/>
      <c r="O49" s="358"/>
      <c r="P49" s="358"/>
      <c r="Q49" s="358"/>
      <c r="R49" s="358"/>
    </row>
    <row r="50" spans="1:18" x14ac:dyDescent="0.25">
      <c r="A50" s="358"/>
      <c r="B50" s="358"/>
      <c r="C50" s="358"/>
      <c r="D50" s="358"/>
      <c r="E50" s="358"/>
      <c r="F50" s="358"/>
      <c r="G50" s="358"/>
      <c r="H50" s="358"/>
      <c r="I50" s="358"/>
      <c r="J50" s="358"/>
      <c r="K50" s="358"/>
      <c r="L50" s="358"/>
      <c r="M50" s="358"/>
      <c r="N50" s="358"/>
      <c r="O50" s="358"/>
      <c r="P50" s="358"/>
      <c r="Q50" s="358"/>
      <c r="R50" s="358"/>
    </row>
    <row r="51" spans="1:18" x14ac:dyDescent="0.25">
      <c r="A51" s="358"/>
      <c r="B51" s="358"/>
      <c r="C51" s="358"/>
      <c r="D51" s="358"/>
      <c r="E51" s="358"/>
      <c r="F51" s="358"/>
      <c r="G51" s="358"/>
      <c r="H51" s="358"/>
      <c r="I51" s="358"/>
      <c r="J51" s="358"/>
      <c r="K51" s="358"/>
      <c r="L51" s="358"/>
      <c r="M51" s="358"/>
      <c r="N51" s="358"/>
      <c r="O51" s="358"/>
      <c r="P51" s="358"/>
      <c r="Q51" s="358"/>
      <c r="R51" s="358"/>
    </row>
    <row r="52" spans="1:18" x14ac:dyDescent="0.25">
      <c r="A52" s="358"/>
      <c r="B52" s="358"/>
      <c r="C52" s="358"/>
      <c r="D52" s="358"/>
      <c r="E52" s="358"/>
      <c r="F52" s="358"/>
      <c r="G52" s="358"/>
      <c r="H52" s="358"/>
      <c r="I52" s="358"/>
      <c r="J52" s="358"/>
      <c r="K52" s="358"/>
      <c r="L52" s="358"/>
      <c r="M52" s="358"/>
      <c r="N52" s="358"/>
      <c r="O52" s="358"/>
      <c r="P52" s="358"/>
      <c r="Q52" s="358"/>
      <c r="R52" s="358"/>
    </row>
    <row r="53" spans="1:18" x14ac:dyDescent="0.25">
      <c r="A53" s="358"/>
      <c r="B53" s="358"/>
      <c r="C53" s="358"/>
      <c r="D53" s="358"/>
      <c r="E53" s="358"/>
      <c r="F53" s="358"/>
      <c r="G53" s="358"/>
      <c r="H53" s="358"/>
      <c r="I53" s="358"/>
      <c r="J53" s="358"/>
      <c r="K53" s="358"/>
      <c r="L53" s="358"/>
      <c r="M53" s="358"/>
      <c r="N53" s="358"/>
      <c r="O53" s="358"/>
      <c r="P53" s="358"/>
      <c r="Q53" s="358"/>
      <c r="R53" s="358"/>
    </row>
    <row r="54" spans="1:18" x14ac:dyDescent="0.25">
      <c r="A54" s="358"/>
      <c r="B54" s="358"/>
      <c r="C54" s="358"/>
      <c r="D54" s="358"/>
      <c r="E54" s="358"/>
      <c r="F54" s="358"/>
      <c r="G54" s="358"/>
      <c r="H54" s="358"/>
      <c r="I54" s="358"/>
      <c r="J54" s="358"/>
      <c r="K54" s="358"/>
      <c r="L54" s="358"/>
      <c r="M54" s="358"/>
      <c r="N54" s="358"/>
      <c r="O54" s="358"/>
      <c r="P54" s="358"/>
      <c r="Q54" s="358"/>
      <c r="R54" s="358"/>
    </row>
    <row r="55" spans="1:18" x14ac:dyDescent="0.25">
      <c r="A55" s="358"/>
      <c r="B55" s="358"/>
      <c r="C55" s="358"/>
      <c r="D55" s="358"/>
      <c r="E55" s="358"/>
      <c r="F55" s="358"/>
      <c r="G55" s="358"/>
      <c r="H55" s="358"/>
      <c r="I55" s="358"/>
      <c r="J55" s="358"/>
      <c r="K55" s="358"/>
      <c r="L55" s="358"/>
      <c r="M55" s="358"/>
      <c r="N55" s="358"/>
      <c r="O55" s="358"/>
      <c r="P55" s="358"/>
      <c r="Q55" s="358"/>
      <c r="R55" s="358"/>
    </row>
    <row r="56" spans="1:18" x14ac:dyDescent="0.25">
      <c r="A56" s="358"/>
      <c r="B56" s="358"/>
      <c r="C56" s="358"/>
      <c r="D56" s="358"/>
      <c r="E56" s="358"/>
      <c r="F56" s="358"/>
      <c r="G56" s="358"/>
      <c r="H56" s="358"/>
      <c r="I56" s="358"/>
      <c r="J56" s="358"/>
      <c r="K56" s="358"/>
      <c r="L56" s="358"/>
      <c r="M56" s="358"/>
      <c r="N56" s="358"/>
      <c r="O56" s="358"/>
      <c r="P56" s="358"/>
      <c r="Q56" s="358"/>
      <c r="R56" s="358"/>
    </row>
    <row r="57" spans="1:18" x14ac:dyDescent="0.25">
      <c r="A57" s="358"/>
      <c r="B57" s="358"/>
      <c r="C57" s="358"/>
      <c r="D57" s="358"/>
      <c r="E57" s="358"/>
      <c r="F57" s="358"/>
      <c r="G57" s="358"/>
      <c r="H57" s="358"/>
      <c r="I57" s="358"/>
      <c r="J57" s="358"/>
      <c r="K57" s="358"/>
      <c r="L57" s="358"/>
      <c r="M57" s="358"/>
      <c r="N57" s="358"/>
      <c r="O57" s="358"/>
      <c r="P57" s="358"/>
      <c r="Q57" s="358"/>
      <c r="R57" s="358"/>
    </row>
    <row r="58" spans="1:18" x14ac:dyDescent="0.25">
      <c r="A58" s="358"/>
      <c r="B58" s="358"/>
      <c r="C58" s="358"/>
      <c r="D58" s="358"/>
      <c r="E58" s="358"/>
      <c r="F58" s="358"/>
      <c r="G58" s="358"/>
      <c r="H58" s="358"/>
      <c r="I58" s="358"/>
      <c r="J58" s="358"/>
      <c r="K58" s="358"/>
      <c r="L58" s="358"/>
      <c r="M58" s="358"/>
      <c r="N58" s="358"/>
      <c r="O58" s="358"/>
      <c r="P58" s="358"/>
      <c r="Q58" s="358"/>
      <c r="R58" s="358"/>
    </row>
    <row r="59" spans="1:18" x14ac:dyDescent="0.25">
      <c r="A59" s="358"/>
      <c r="B59" s="358"/>
      <c r="C59" s="358"/>
      <c r="D59" s="358"/>
      <c r="E59" s="358"/>
      <c r="F59" s="358"/>
      <c r="G59" s="358"/>
      <c r="H59" s="358"/>
      <c r="I59" s="358"/>
      <c r="J59" s="358"/>
      <c r="K59" s="358"/>
      <c r="L59" s="358"/>
      <c r="M59" s="358"/>
      <c r="N59" s="358"/>
      <c r="O59" s="358"/>
      <c r="P59" s="358"/>
      <c r="Q59" s="358"/>
      <c r="R59" s="358"/>
    </row>
    <row r="60" spans="1:18" x14ac:dyDescent="0.25">
      <c r="A60" s="358"/>
      <c r="B60" s="358"/>
      <c r="C60" s="358"/>
      <c r="D60" s="358"/>
      <c r="E60" s="358"/>
      <c r="F60" s="358"/>
      <c r="G60" s="358"/>
      <c r="H60" s="358"/>
      <c r="I60" s="358"/>
      <c r="J60" s="358"/>
      <c r="K60" s="358"/>
      <c r="L60" s="358"/>
      <c r="M60" s="358"/>
      <c r="N60" s="358"/>
      <c r="O60" s="358"/>
      <c r="P60" s="358"/>
      <c r="Q60" s="358"/>
      <c r="R60" s="358"/>
    </row>
    <row r="61" spans="1:18" x14ac:dyDescent="0.25">
      <c r="A61" s="358"/>
      <c r="B61" s="358"/>
      <c r="C61" s="358"/>
      <c r="D61" s="358"/>
      <c r="E61" s="358"/>
      <c r="F61" s="358"/>
      <c r="G61" s="358"/>
      <c r="H61" s="358"/>
      <c r="I61" s="358"/>
      <c r="J61" s="358"/>
      <c r="K61" s="358"/>
      <c r="L61" s="358"/>
      <c r="M61" s="358"/>
      <c r="N61" s="358"/>
      <c r="O61" s="358"/>
      <c r="P61" s="358"/>
      <c r="Q61" s="358"/>
      <c r="R61" s="358"/>
    </row>
    <row r="62" spans="1:18" x14ac:dyDescent="0.25">
      <c r="A62" s="358"/>
      <c r="B62" s="358"/>
      <c r="C62" s="358"/>
      <c r="D62" s="358"/>
      <c r="E62" s="358"/>
      <c r="F62" s="358"/>
      <c r="G62" s="358"/>
      <c r="H62" s="358"/>
      <c r="I62" s="358"/>
      <c r="J62" s="358"/>
      <c r="K62" s="358"/>
      <c r="L62" s="358"/>
      <c r="M62" s="358"/>
      <c r="N62" s="358"/>
      <c r="O62" s="358"/>
      <c r="P62" s="358"/>
      <c r="Q62" s="358"/>
      <c r="R62" s="358"/>
    </row>
    <row r="63" spans="1:18" x14ac:dyDescent="0.25">
      <c r="A63" s="358"/>
      <c r="B63" s="358"/>
      <c r="C63" s="358"/>
      <c r="D63" s="358"/>
      <c r="E63" s="358"/>
      <c r="F63" s="358"/>
      <c r="G63" s="358"/>
      <c r="H63" s="358"/>
      <c r="I63" s="358"/>
      <c r="J63" s="358"/>
      <c r="K63" s="358"/>
      <c r="L63" s="358"/>
      <c r="M63" s="358"/>
      <c r="N63" s="358"/>
      <c r="O63" s="358"/>
      <c r="P63" s="358"/>
      <c r="Q63" s="358"/>
      <c r="R63" s="358"/>
    </row>
    <row r="64" spans="1:18" x14ac:dyDescent="0.25">
      <c r="A64" s="358"/>
      <c r="B64" s="358"/>
      <c r="C64" s="358"/>
      <c r="D64" s="358"/>
      <c r="E64" s="358"/>
      <c r="F64" s="358"/>
      <c r="G64" s="358"/>
      <c r="H64" s="358"/>
      <c r="I64" s="358"/>
      <c r="J64" s="358"/>
      <c r="K64" s="358"/>
      <c r="L64" s="358"/>
      <c r="M64" s="358"/>
      <c r="N64" s="358"/>
      <c r="O64" s="358"/>
      <c r="P64" s="358"/>
      <c r="Q64" s="358"/>
      <c r="R64" s="358"/>
    </row>
    <row r="65" spans="1:18" x14ac:dyDescent="0.25">
      <c r="A65" s="358"/>
      <c r="B65" s="358"/>
      <c r="C65" s="358"/>
      <c r="D65" s="358"/>
      <c r="E65" s="358"/>
      <c r="F65" s="358"/>
      <c r="G65" s="358"/>
      <c r="H65" s="358"/>
      <c r="I65" s="358"/>
      <c r="J65" s="358"/>
      <c r="K65" s="358"/>
      <c r="L65" s="358"/>
      <c r="M65" s="358"/>
      <c r="N65" s="358"/>
      <c r="O65" s="358"/>
      <c r="P65" s="358"/>
      <c r="Q65" s="358"/>
      <c r="R65" s="358"/>
    </row>
    <row r="66" spans="1:18" x14ac:dyDescent="0.25">
      <c r="A66" s="358"/>
      <c r="B66" s="358"/>
      <c r="C66" s="358"/>
      <c r="D66" s="358"/>
      <c r="E66" s="358"/>
      <c r="F66" s="358"/>
      <c r="G66" s="358"/>
      <c r="H66" s="358"/>
      <c r="I66" s="358"/>
      <c r="J66" s="358"/>
      <c r="K66" s="358"/>
      <c r="L66" s="358"/>
      <c r="M66" s="358"/>
      <c r="N66" s="358"/>
      <c r="O66" s="358"/>
      <c r="P66" s="358"/>
      <c r="Q66" s="358"/>
      <c r="R66" s="358"/>
    </row>
    <row r="67" spans="1:18" x14ac:dyDescent="0.25">
      <c r="A67" s="358"/>
      <c r="B67" s="358"/>
      <c r="C67" s="358"/>
      <c r="D67" s="358"/>
      <c r="E67" s="358"/>
      <c r="F67" s="358"/>
      <c r="G67" s="358"/>
      <c r="H67" s="358"/>
      <c r="I67" s="358"/>
      <c r="J67" s="358"/>
      <c r="K67" s="358"/>
      <c r="L67" s="358"/>
      <c r="M67" s="358"/>
      <c r="N67" s="358"/>
      <c r="O67" s="358"/>
      <c r="P67" s="358"/>
      <c r="Q67" s="358"/>
      <c r="R67" s="358"/>
    </row>
    <row r="68" spans="1:18" x14ac:dyDescent="0.25">
      <c r="A68" s="358"/>
      <c r="B68" s="358"/>
      <c r="C68" s="358"/>
      <c r="D68" s="358"/>
      <c r="E68" s="358"/>
      <c r="F68" s="358"/>
      <c r="G68" s="358"/>
      <c r="H68" s="358"/>
      <c r="I68" s="358"/>
      <c r="J68" s="358"/>
      <c r="K68" s="358"/>
      <c r="L68" s="358"/>
      <c r="M68" s="358"/>
      <c r="N68" s="358"/>
      <c r="O68" s="358"/>
      <c r="P68" s="358"/>
      <c r="Q68" s="358"/>
      <c r="R68" s="358"/>
    </row>
    <row r="69" spans="1:18" x14ac:dyDescent="0.25">
      <c r="A69" s="358"/>
      <c r="B69" s="358"/>
      <c r="C69" s="358"/>
      <c r="D69" s="358"/>
      <c r="E69" s="358"/>
      <c r="F69" s="358"/>
      <c r="G69" s="358"/>
      <c r="H69" s="358"/>
      <c r="I69" s="358"/>
      <c r="J69" s="358"/>
      <c r="K69" s="358"/>
      <c r="L69" s="358"/>
      <c r="M69" s="358"/>
      <c r="N69" s="358"/>
      <c r="O69" s="358"/>
      <c r="P69" s="358"/>
      <c r="Q69" s="358"/>
      <c r="R69" s="358"/>
    </row>
    <row r="70" spans="1:18" x14ac:dyDescent="0.25">
      <c r="A70" s="358"/>
      <c r="B70" s="358"/>
      <c r="C70" s="358"/>
      <c r="D70" s="358"/>
      <c r="E70" s="358"/>
      <c r="F70" s="358"/>
      <c r="G70" s="358"/>
      <c r="H70" s="358"/>
      <c r="I70" s="358"/>
      <c r="J70" s="358"/>
      <c r="K70" s="358"/>
      <c r="L70" s="358"/>
      <c r="M70" s="358"/>
      <c r="N70" s="358"/>
      <c r="O70" s="358"/>
      <c r="P70" s="358"/>
      <c r="Q70" s="358"/>
      <c r="R70" s="358"/>
    </row>
    <row r="71" spans="1:18" x14ac:dyDescent="0.25">
      <c r="A71" s="358"/>
      <c r="B71" s="358"/>
      <c r="C71" s="358"/>
      <c r="D71" s="358"/>
      <c r="E71" s="358"/>
      <c r="F71" s="358"/>
      <c r="G71" s="358"/>
      <c r="H71" s="358"/>
      <c r="I71" s="358"/>
      <c r="J71" s="358"/>
      <c r="K71" s="358"/>
      <c r="L71" s="358"/>
      <c r="M71" s="358"/>
      <c r="N71" s="358"/>
      <c r="O71" s="358"/>
      <c r="P71" s="358"/>
      <c r="Q71" s="358"/>
      <c r="R71" s="358"/>
    </row>
    <row r="72" spans="1:18" x14ac:dyDescent="0.25">
      <c r="A72" s="358"/>
      <c r="B72" s="358"/>
      <c r="C72" s="358"/>
      <c r="D72" s="358"/>
      <c r="E72" s="358"/>
      <c r="F72" s="358"/>
      <c r="G72" s="358"/>
      <c r="H72" s="358"/>
      <c r="I72" s="358"/>
      <c r="J72" s="358"/>
      <c r="K72" s="358"/>
      <c r="L72" s="358"/>
      <c r="M72" s="358"/>
      <c r="N72" s="358"/>
      <c r="O72" s="358"/>
      <c r="P72" s="358"/>
      <c r="Q72" s="358"/>
      <c r="R72" s="358"/>
    </row>
    <row r="73" spans="1:18" x14ac:dyDescent="0.25">
      <c r="A73" s="358"/>
      <c r="B73" s="358"/>
      <c r="C73" s="358"/>
      <c r="D73" s="358"/>
      <c r="E73" s="358"/>
      <c r="F73" s="358"/>
      <c r="G73" s="358"/>
      <c r="H73" s="358"/>
      <c r="I73" s="358"/>
      <c r="J73" s="358"/>
      <c r="K73" s="358"/>
      <c r="L73" s="358"/>
      <c r="M73" s="358"/>
      <c r="N73" s="358"/>
      <c r="O73" s="358"/>
      <c r="P73" s="358"/>
      <c r="Q73" s="358"/>
      <c r="R73" s="358"/>
    </row>
    <row r="74" spans="1:18" x14ac:dyDescent="0.25">
      <c r="A74" s="358"/>
      <c r="B74" s="358"/>
      <c r="C74" s="358"/>
      <c r="D74" s="358"/>
      <c r="E74" s="358"/>
      <c r="F74" s="358"/>
      <c r="G74" s="358"/>
      <c r="H74" s="358"/>
      <c r="I74" s="358"/>
      <c r="J74" s="358"/>
      <c r="K74" s="358"/>
      <c r="L74" s="358"/>
      <c r="M74" s="358"/>
      <c r="N74" s="358"/>
      <c r="O74" s="358"/>
      <c r="P74" s="358"/>
      <c r="Q74" s="358"/>
      <c r="R74" s="358"/>
    </row>
    <row r="75" spans="1:18" x14ac:dyDescent="0.25">
      <c r="A75" s="358"/>
      <c r="B75" s="358"/>
      <c r="C75" s="358"/>
      <c r="D75" s="358"/>
      <c r="E75" s="358"/>
      <c r="F75" s="358"/>
      <c r="G75" s="358"/>
      <c r="H75" s="358"/>
      <c r="I75" s="358"/>
      <c r="J75" s="358"/>
      <c r="K75" s="358"/>
      <c r="L75" s="358"/>
      <c r="M75" s="358"/>
      <c r="N75" s="358"/>
      <c r="O75" s="358"/>
      <c r="P75" s="358"/>
      <c r="Q75" s="358"/>
      <c r="R75" s="358"/>
    </row>
    <row r="76" spans="1:18" x14ac:dyDescent="0.25">
      <c r="A76" s="358"/>
      <c r="B76" s="358"/>
      <c r="C76" s="358"/>
      <c r="D76" s="358"/>
      <c r="E76" s="358"/>
      <c r="F76" s="358"/>
      <c r="G76" s="358"/>
      <c r="H76" s="358"/>
      <c r="I76" s="358"/>
      <c r="J76" s="358"/>
      <c r="K76" s="358"/>
      <c r="L76" s="358"/>
      <c r="M76" s="358"/>
      <c r="N76" s="358"/>
      <c r="O76" s="358"/>
      <c r="P76" s="358"/>
      <c r="Q76" s="358"/>
      <c r="R76" s="358"/>
    </row>
    <row r="77" spans="1:18" x14ac:dyDescent="0.25">
      <c r="A77" s="358"/>
      <c r="B77" s="358"/>
      <c r="C77" s="358"/>
      <c r="D77" s="358"/>
      <c r="E77" s="358"/>
      <c r="F77" s="358"/>
      <c r="G77" s="358"/>
      <c r="H77" s="358"/>
      <c r="I77" s="358"/>
      <c r="J77" s="358"/>
      <c r="K77" s="358"/>
      <c r="L77" s="358"/>
      <c r="M77" s="358"/>
      <c r="N77" s="358"/>
      <c r="O77" s="358"/>
      <c r="P77" s="358"/>
      <c r="Q77" s="358"/>
      <c r="R77" s="358"/>
    </row>
    <row r="78" spans="1:18" x14ac:dyDescent="0.25">
      <c r="A78" s="358"/>
      <c r="B78" s="358"/>
      <c r="C78" s="358"/>
      <c r="D78" s="358"/>
      <c r="E78" s="358"/>
      <c r="F78" s="358"/>
      <c r="G78" s="358"/>
      <c r="H78" s="358"/>
      <c r="I78" s="358"/>
      <c r="J78" s="358"/>
      <c r="K78" s="358"/>
      <c r="L78" s="358"/>
      <c r="M78" s="358"/>
      <c r="N78" s="358"/>
      <c r="O78" s="358"/>
      <c r="P78" s="358"/>
      <c r="Q78" s="358"/>
      <c r="R78" s="358"/>
    </row>
    <row r="79" spans="1:18" x14ac:dyDescent="0.25">
      <c r="A79" s="358"/>
      <c r="B79" s="358"/>
      <c r="C79" s="358"/>
      <c r="D79" s="358"/>
      <c r="E79" s="358"/>
      <c r="F79" s="358"/>
      <c r="G79" s="358"/>
      <c r="H79" s="358"/>
      <c r="I79" s="358"/>
      <c r="J79" s="358"/>
      <c r="K79" s="358"/>
      <c r="L79" s="358"/>
      <c r="M79" s="358"/>
      <c r="N79" s="358"/>
      <c r="O79" s="358"/>
      <c r="P79" s="358"/>
      <c r="Q79" s="358"/>
      <c r="R79" s="358"/>
    </row>
    <row r="80" spans="1:18" x14ac:dyDescent="0.25">
      <c r="A80" s="358"/>
      <c r="B80" s="358"/>
      <c r="C80" s="358"/>
      <c r="D80" s="358"/>
      <c r="E80" s="358"/>
      <c r="F80" s="358"/>
      <c r="G80" s="358"/>
      <c r="H80" s="358"/>
      <c r="I80" s="358"/>
      <c r="J80" s="358"/>
      <c r="K80" s="358"/>
      <c r="L80" s="358"/>
      <c r="M80" s="358"/>
      <c r="N80" s="358"/>
      <c r="O80" s="358"/>
      <c r="P80" s="358"/>
      <c r="Q80" s="358"/>
      <c r="R80" s="358"/>
    </row>
    <row r="81" spans="1:18" x14ac:dyDescent="0.25">
      <c r="A81" s="358"/>
      <c r="B81" s="358"/>
      <c r="C81" s="358"/>
      <c r="D81" s="358"/>
      <c r="E81" s="358"/>
      <c r="F81" s="358"/>
      <c r="G81" s="358"/>
      <c r="H81" s="358"/>
      <c r="I81" s="358"/>
      <c r="J81" s="358"/>
      <c r="K81" s="358"/>
      <c r="L81" s="358"/>
      <c r="M81" s="358"/>
      <c r="N81" s="358"/>
      <c r="O81" s="358"/>
      <c r="P81" s="358"/>
      <c r="Q81" s="358"/>
      <c r="R81" s="358"/>
    </row>
    <row r="82" spans="1:18" x14ac:dyDescent="0.25">
      <c r="A82" s="358"/>
      <c r="B82" s="358"/>
      <c r="C82" s="358"/>
      <c r="D82" s="358"/>
      <c r="E82" s="358"/>
      <c r="F82" s="358"/>
      <c r="G82" s="358"/>
      <c r="H82" s="358"/>
      <c r="I82" s="358"/>
      <c r="J82" s="358"/>
      <c r="K82" s="358"/>
      <c r="L82" s="358"/>
      <c r="M82" s="358"/>
      <c r="N82" s="358"/>
      <c r="O82" s="358"/>
      <c r="P82" s="358"/>
      <c r="Q82" s="358"/>
      <c r="R82" s="358"/>
    </row>
    <row r="83" spans="1:18" x14ac:dyDescent="0.25">
      <c r="A83" s="358"/>
      <c r="B83" s="358"/>
      <c r="C83" s="358"/>
      <c r="D83" s="358"/>
      <c r="E83" s="358"/>
      <c r="F83" s="358"/>
      <c r="G83" s="358"/>
      <c r="H83" s="358"/>
      <c r="I83" s="358"/>
      <c r="J83" s="358"/>
      <c r="K83" s="358"/>
      <c r="L83" s="358"/>
      <c r="M83" s="358"/>
      <c r="N83" s="358"/>
      <c r="O83" s="358"/>
      <c r="P83" s="358"/>
      <c r="Q83" s="358"/>
      <c r="R83" s="358"/>
    </row>
    <row r="84" spans="1:18" x14ac:dyDescent="0.25">
      <c r="A84" s="358"/>
      <c r="B84" s="358"/>
      <c r="C84" s="358"/>
      <c r="D84" s="358"/>
      <c r="E84" s="358"/>
      <c r="F84" s="358"/>
      <c r="G84" s="358"/>
      <c r="H84" s="358"/>
      <c r="I84" s="358"/>
      <c r="J84" s="358"/>
      <c r="K84" s="358"/>
      <c r="L84" s="358"/>
      <c r="M84" s="358"/>
      <c r="N84" s="358"/>
      <c r="O84" s="358"/>
      <c r="P84" s="358"/>
      <c r="Q84" s="358"/>
      <c r="R84" s="358"/>
    </row>
    <row r="85" spans="1:18" x14ac:dyDescent="0.25">
      <c r="A85" s="358"/>
      <c r="B85" s="358"/>
      <c r="C85" s="358"/>
      <c r="D85" s="358"/>
      <c r="E85" s="358"/>
      <c r="F85" s="358"/>
      <c r="G85" s="358"/>
      <c r="H85" s="358"/>
      <c r="I85" s="358"/>
      <c r="J85" s="358"/>
      <c r="K85" s="358"/>
      <c r="L85" s="358"/>
      <c r="M85" s="358"/>
      <c r="N85" s="358"/>
      <c r="O85" s="358"/>
      <c r="P85" s="358"/>
      <c r="Q85" s="358"/>
      <c r="R85" s="358"/>
    </row>
    <row r="86" spans="1:18" x14ac:dyDescent="0.25">
      <c r="A86" s="358"/>
      <c r="B86" s="358"/>
      <c r="C86" s="358"/>
      <c r="D86" s="358"/>
      <c r="E86" s="358"/>
      <c r="F86" s="358"/>
      <c r="G86" s="358"/>
      <c r="H86" s="358"/>
      <c r="I86" s="358"/>
      <c r="J86" s="358"/>
      <c r="K86" s="358"/>
      <c r="L86" s="358"/>
      <c r="M86" s="358"/>
      <c r="N86" s="358"/>
      <c r="O86" s="358"/>
      <c r="P86" s="358"/>
      <c r="Q86" s="358"/>
      <c r="R86" s="358"/>
    </row>
    <row r="87" spans="1:18" x14ac:dyDescent="0.25">
      <c r="A87" s="358"/>
      <c r="B87" s="358"/>
      <c r="C87" s="358"/>
      <c r="D87" s="358"/>
      <c r="E87" s="358"/>
      <c r="F87" s="358"/>
      <c r="G87" s="358"/>
      <c r="H87" s="358"/>
      <c r="I87" s="358"/>
      <c r="J87" s="358"/>
      <c r="K87" s="358"/>
      <c r="L87" s="358"/>
      <c r="M87" s="358"/>
      <c r="N87" s="358"/>
      <c r="O87" s="358"/>
      <c r="P87" s="358"/>
      <c r="Q87" s="358"/>
      <c r="R87" s="358"/>
    </row>
    <row r="88" spans="1:18" x14ac:dyDescent="0.25">
      <c r="A88" s="358"/>
      <c r="B88" s="358"/>
      <c r="C88" s="358"/>
      <c r="D88" s="358"/>
      <c r="E88" s="358"/>
      <c r="F88" s="358"/>
      <c r="G88" s="358"/>
      <c r="H88" s="358"/>
      <c r="I88" s="358"/>
      <c r="J88" s="358"/>
      <c r="K88" s="358"/>
      <c r="L88" s="358"/>
      <c r="M88" s="358"/>
      <c r="N88" s="358"/>
      <c r="O88" s="358"/>
      <c r="P88" s="358"/>
      <c r="Q88" s="358"/>
      <c r="R88" s="358"/>
    </row>
    <row r="89" spans="1:18" x14ac:dyDescent="0.25">
      <c r="A89" s="358"/>
      <c r="B89" s="358"/>
      <c r="C89" s="358"/>
      <c r="D89" s="358"/>
      <c r="E89" s="358"/>
      <c r="F89" s="358"/>
      <c r="G89" s="358"/>
      <c r="H89" s="358"/>
      <c r="I89" s="358"/>
      <c r="J89" s="358"/>
      <c r="K89" s="358"/>
      <c r="L89" s="358"/>
      <c r="M89" s="358"/>
      <c r="N89" s="358"/>
      <c r="O89" s="358"/>
      <c r="P89" s="358"/>
      <c r="Q89" s="358"/>
      <c r="R89" s="358"/>
    </row>
    <row r="90" spans="1:18" x14ac:dyDescent="0.25">
      <c r="A90" s="358"/>
      <c r="B90" s="358"/>
      <c r="C90" s="358"/>
      <c r="D90" s="358"/>
      <c r="E90" s="358"/>
      <c r="F90" s="358"/>
      <c r="G90" s="358"/>
      <c r="H90" s="358"/>
      <c r="I90" s="358"/>
      <c r="J90" s="358"/>
      <c r="K90" s="358"/>
      <c r="L90" s="358"/>
      <c r="M90" s="358"/>
      <c r="N90" s="358"/>
      <c r="O90" s="358"/>
      <c r="P90" s="358"/>
      <c r="Q90" s="358"/>
      <c r="R90" s="358"/>
    </row>
    <row r="91" spans="1:18" x14ac:dyDescent="0.25">
      <c r="A91" s="358"/>
      <c r="B91" s="358"/>
      <c r="C91" s="358"/>
      <c r="D91" s="358"/>
      <c r="E91" s="358"/>
      <c r="F91" s="358"/>
      <c r="G91" s="358"/>
      <c r="H91" s="358"/>
      <c r="I91" s="358"/>
      <c r="J91" s="358"/>
      <c r="K91" s="358"/>
      <c r="L91" s="358"/>
      <c r="M91" s="358"/>
      <c r="N91" s="358"/>
      <c r="O91" s="358"/>
      <c r="P91" s="358"/>
      <c r="Q91" s="358"/>
      <c r="R91" s="358"/>
    </row>
    <row r="92" spans="1:18" x14ac:dyDescent="0.25">
      <c r="A92" s="358"/>
      <c r="B92" s="358"/>
      <c r="C92" s="358"/>
      <c r="D92" s="358"/>
      <c r="E92" s="358"/>
      <c r="F92" s="358"/>
      <c r="G92" s="358"/>
      <c r="H92" s="358"/>
      <c r="I92" s="358"/>
      <c r="J92" s="358"/>
      <c r="K92" s="358"/>
      <c r="L92" s="358"/>
      <c r="M92" s="358"/>
      <c r="N92" s="358"/>
      <c r="O92" s="358"/>
      <c r="P92" s="358"/>
      <c r="Q92" s="358"/>
      <c r="R92" s="358"/>
    </row>
    <row r="93" spans="1:18" x14ac:dyDescent="0.25">
      <c r="A93" s="358"/>
      <c r="B93" s="358"/>
      <c r="C93" s="358"/>
      <c r="D93" s="358"/>
      <c r="E93" s="358"/>
      <c r="F93" s="358"/>
      <c r="G93" s="358"/>
      <c r="H93" s="358"/>
      <c r="I93" s="358"/>
      <c r="J93" s="358"/>
      <c r="K93" s="358"/>
      <c r="L93" s="358"/>
      <c r="M93" s="358"/>
      <c r="N93" s="358"/>
      <c r="O93" s="358"/>
      <c r="P93" s="358"/>
      <c r="Q93" s="358"/>
      <c r="R93" s="358"/>
    </row>
    <row r="94" spans="1:18" x14ac:dyDescent="0.25">
      <c r="A94" s="358"/>
      <c r="B94" s="358"/>
      <c r="C94" s="358"/>
      <c r="D94" s="358"/>
      <c r="E94" s="358"/>
      <c r="F94" s="358"/>
      <c r="G94" s="358"/>
      <c r="H94" s="358"/>
      <c r="I94" s="358"/>
      <c r="J94" s="358"/>
      <c r="K94" s="358"/>
      <c r="L94" s="358"/>
      <c r="M94" s="358"/>
      <c r="N94" s="358"/>
      <c r="O94" s="358"/>
      <c r="P94" s="358"/>
      <c r="Q94" s="358"/>
      <c r="R94" s="358"/>
    </row>
    <row r="95" spans="1:18" x14ac:dyDescent="0.25">
      <c r="A95" s="358"/>
      <c r="B95" s="358"/>
      <c r="C95" s="358"/>
      <c r="D95" s="358"/>
      <c r="E95" s="358"/>
      <c r="F95" s="358"/>
      <c r="G95" s="358"/>
      <c r="H95" s="358"/>
      <c r="I95" s="358"/>
      <c r="J95" s="358"/>
      <c r="K95" s="358"/>
      <c r="L95" s="358"/>
      <c r="M95" s="358"/>
      <c r="N95" s="358"/>
      <c r="O95" s="358"/>
      <c r="P95" s="358"/>
      <c r="Q95" s="358"/>
      <c r="R95" s="358"/>
    </row>
    <row r="96" spans="1:18" x14ac:dyDescent="0.25">
      <c r="A96" s="358"/>
      <c r="B96" s="358"/>
      <c r="C96" s="358"/>
      <c r="D96" s="358"/>
      <c r="E96" s="358"/>
      <c r="F96" s="358"/>
      <c r="G96" s="358"/>
      <c r="H96" s="358"/>
      <c r="I96" s="358"/>
      <c r="J96" s="358"/>
      <c r="K96" s="358"/>
      <c r="L96" s="358"/>
      <c r="M96" s="358"/>
      <c r="N96" s="358"/>
      <c r="O96" s="358"/>
      <c r="P96" s="358"/>
      <c r="Q96" s="358"/>
      <c r="R96" s="358"/>
    </row>
    <row r="97" spans="1:18" x14ac:dyDescent="0.25">
      <c r="A97" s="358"/>
      <c r="B97" s="358"/>
      <c r="C97" s="358"/>
      <c r="D97" s="358"/>
      <c r="E97" s="358"/>
      <c r="F97" s="358"/>
      <c r="G97" s="358"/>
      <c r="H97" s="358"/>
      <c r="I97" s="358"/>
      <c r="J97" s="358"/>
      <c r="K97" s="358"/>
      <c r="L97" s="358"/>
      <c r="M97" s="358"/>
      <c r="N97" s="358"/>
      <c r="O97" s="358"/>
      <c r="P97" s="358"/>
      <c r="Q97" s="358"/>
      <c r="R97" s="358"/>
    </row>
    <row r="98" spans="1:18" x14ac:dyDescent="0.25">
      <c r="A98" s="358"/>
      <c r="B98" s="358"/>
      <c r="C98" s="358"/>
      <c r="D98" s="358"/>
      <c r="E98" s="358"/>
      <c r="F98" s="358"/>
      <c r="G98" s="358"/>
      <c r="H98" s="358"/>
      <c r="I98" s="358"/>
      <c r="J98" s="358"/>
      <c r="K98" s="358"/>
      <c r="L98" s="358"/>
      <c r="M98" s="358"/>
      <c r="N98" s="358"/>
      <c r="O98" s="358"/>
      <c r="P98" s="358"/>
      <c r="Q98" s="358"/>
      <c r="R98" s="358"/>
    </row>
    <row r="99" spans="1:18" x14ac:dyDescent="0.25">
      <c r="A99" s="358"/>
      <c r="B99" s="358"/>
      <c r="C99" s="358"/>
      <c r="D99" s="358"/>
      <c r="E99" s="358"/>
      <c r="F99" s="358"/>
      <c r="G99" s="358"/>
      <c r="H99" s="358"/>
      <c r="I99" s="358"/>
      <c r="J99" s="358"/>
      <c r="K99" s="358"/>
      <c r="L99" s="358"/>
      <c r="M99" s="358"/>
      <c r="N99" s="358"/>
      <c r="O99" s="358"/>
      <c r="P99" s="358"/>
      <c r="Q99" s="358"/>
      <c r="R99" s="358"/>
    </row>
    <row r="100" spans="1:18" x14ac:dyDescent="0.25">
      <c r="A100" s="358"/>
      <c r="B100" s="358"/>
      <c r="C100" s="358"/>
      <c r="D100" s="358"/>
      <c r="E100" s="358"/>
      <c r="F100" s="358"/>
      <c r="G100" s="358"/>
      <c r="H100" s="358"/>
      <c r="I100" s="358"/>
      <c r="J100" s="358"/>
      <c r="K100" s="358"/>
      <c r="L100" s="358"/>
      <c r="M100" s="358"/>
      <c r="N100" s="358"/>
      <c r="O100" s="358"/>
      <c r="P100" s="358"/>
      <c r="Q100" s="358"/>
      <c r="R100" s="358"/>
    </row>
    <row r="101" spans="1:18" x14ac:dyDescent="0.25">
      <c r="A101" s="358"/>
      <c r="B101" s="358"/>
      <c r="C101" s="358"/>
      <c r="D101" s="358"/>
      <c r="E101" s="358"/>
      <c r="F101" s="358"/>
      <c r="G101" s="358"/>
      <c r="H101" s="358"/>
      <c r="I101" s="358"/>
      <c r="J101" s="358"/>
      <c r="K101" s="358"/>
      <c r="L101" s="358"/>
      <c r="M101" s="358"/>
      <c r="N101" s="358"/>
      <c r="O101" s="358"/>
      <c r="P101" s="358"/>
      <c r="Q101" s="358"/>
      <c r="R101" s="358"/>
    </row>
    <row r="102" spans="1:18" x14ac:dyDescent="0.25">
      <c r="A102" s="358"/>
      <c r="B102" s="358"/>
      <c r="C102" s="358"/>
      <c r="D102" s="358"/>
      <c r="E102" s="358"/>
      <c r="F102" s="358"/>
      <c r="G102" s="358"/>
      <c r="H102" s="358"/>
      <c r="I102" s="358"/>
      <c r="J102" s="358"/>
      <c r="K102" s="358"/>
      <c r="L102" s="358"/>
      <c r="M102" s="358"/>
      <c r="N102" s="358"/>
      <c r="O102" s="358"/>
      <c r="P102" s="358"/>
      <c r="Q102" s="358"/>
      <c r="R102" s="358"/>
    </row>
    <row r="103" spans="1:18" x14ac:dyDescent="0.25">
      <c r="A103" s="358"/>
      <c r="B103" s="358"/>
      <c r="C103" s="358"/>
      <c r="D103" s="358"/>
      <c r="E103" s="358"/>
      <c r="F103" s="358"/>
      <c r="G103" s="358"/>
      <c r="H103" s="358"/>
      <c r="I103" s="358"/>
      <c r="J103" s="358"/>
      <c r="K103" s="358"/>
      <c r="L103" s="358"/>
      <c r="M103" s="358"/>
      <c r="N103" s="358"/>
      <c r="O103" s="358"/>
      <c r="P103" s="358"/>
      <c r="Q103" s="358"/>
      <c r="R103" s="358"/>
    </row>
    <row r="104" spans="1:18" x14ac:dyDescent="0.25">
      <c r="A104" s="358"/>
      <c r="B104" s="358"/>
      <c r="C104" s="358"/>
      <c r="D104" s="358"/>
      <c r="E104" s="358"/>
      <c r="F104" s="358"/>
      <c r="G104" s="358"/>
      <c r="H104" s="358"/>
      <c r="I104" s="358"/>
      <c r="J104" s="358"/>
      <c r="K104" s="358"/>
      <c r="L104" s="358"/>
      <c r="M104" s="358"/>
      <c r="N104" s="358"/>
      <c r="O104" s="358"/>
      <c r="P104" s="358"/>
      <c r="Q104" s="358"/>
      <c r="R104" s="358"/>
    </row>
    <row r="105" spans="1:18" x14ac:dyDescent="0.25">
      <c r="A105" s="358"/>
      <c r="B105" s="358"/>
      <c r="C105" s="358"/>
      <c r="D105" s="358"/>
      <c r="E105" s="358"/>
      <c r="F105" s="358"/>
      <c r="G105" s="358"/>
      <c r="H105" s="358"/>
      <c r="I105" s="358"/>
      <c r="J105" s="358"/>
      <c r="K105" s="358"/>
      <c r="L105" s="358"/>
      <c r="M105" s="358"/>
      <c r="N105" s="358"/>
      <c r="O105" s="358"/>
      <c r="P105" s="358"/>
      <c r="Q105" s="358"/>
      <c r="R105" s="358"/>
    </row>
    <row r="106" spans="1:18" x14ac:dyDescent="0.25">
      <c r="A106" s="358"/>
      <c r="B106" s="358"/>
      <c r="C106" s="358"/>
      <c r="D106" s="358"/>
      <c r="E106" s="358"/>
      <c r="F106" s="358"/>
      <c r="G106" s="358"/>
      <c r="H106" s="358"/>
      <c r="I106" s="358"/>
      <c r="J106" s="358"/>
      <c r="K106" s="358"/>
      <c r="L106" s="358"/>
      <c r="M106" s="358"/>
      <c r="N106" s="358"/>
      <c r="O106" s="358"/>
      <c r="P106" s="358"/>
      <c r="Q106" s="358"/>
      <c r="R106" s="358"/>
    </row>
    <row r="107" spans="1:18" x14ac:dyDescent="0.25">
      <c r="A107" s="358"/>
      <c r="B107" s="358"/>
      <c r="C107" s="358"/>
      <c r="D107" s="358"/>
      <c r="E107" s="358"/>
      <c r="F107" s="358"/>
      <c r="G107" s="358"/>
      <c r="H107" s="358"/>
      <c r="I107" s="358"/>
      <c r="J107" s="358"/>
      <c r="K107" s="358"/>
      <c r="L107" s="358"/>
      <c r="M107" s="358"/>
      <c r="N107" s="358"/>
      <c r="O107" s="358"/>
      <c r="P107" s="358"/>
      <c r="Q107" s="358"/>
      <c r="R107" s="358"/>
    </row>
    <row r="108" spans="1:18" x14ac:dyDescent="0.25">
      <c r="A108" s="358"/>
      <c r="B108" s="358"/>
      <c r="C108" s="358"/>
      <c r="D108" s="358"/>
      <c r="E108" s="358"/>
      <c r="F108" s="358"/>
      <c r="G108" s="358"/>
      <c r="H108" s="358"/>
      <c r="I108" s="358"/>
      <c r="J108" s="358"/>
      <c r="K108" s="358"/>
      <c r="L108" s="358"/>
      <c r="M108" s="358"/>
      <c r="N108" s="358"/>
      <c r="O108" s="358"/>
      <c r="P108" s="358"/>
      <c r="Q108" s="358"/>
      <c r="R108" s="358"/>
    </row>
    <row r="109" spans="1:18" x14ac:dyDescent="0.25">
      <c r="A109" s="358"/>
      <c r="B109" s="358"/>
      <c r="C109" s="358"/>
      <c r="D109" s="358"/>
      <c r="E109" s="358"/>
      <c r="F109" s="358"/>
      <c r="G109" s="358"/>
      <c r="H109" s="358"/>
      <c r="I109" s="358"/>
      <c r="J109" s="358"/>
      <c r="K109" s="358"/>
      <c r="L109" s="358"/>
      <c r="M109" s="358"/>
      <c r="N109" s="358"/>
      <c r="O109" s="358"/>
      <c r="P109" s="358"/>
      <c r="Q109" s="358"/>
      <c r="R109" s="358"/>
    </row>
    <row r="110" spans="1:18" x14ac:dyDescent="0.25">
      <c r="A110" s="358"/>
      <c r="B110" s="358"/>
      <c r="C110" s="358"/>
      <c r="D110" s="358"/>
      <c r="E110" s="358"/>
      <c r="F110" s="358"/>
      <c r="G110" s="358"/>
      <c r="H110" s="358"/>
      <c r="I110" s="358"/>
      <c r="J110" s="358"/>
      <c r="K110" s="358"/>
      <c r="L110" s="358"/>
      <c r="M110" s="358"/>
      <c r="N110" s="358"/>
      <c r="O110" s="358"/>
      <c r="P110" s="358"/>
      <c r="Q110" s="358"/>
      <c r="R110" s="358"/>
    </row>
    <row r="111" spans="1:18" x14ac:dyDescent="0.25">
      <c r="A111" s="358"/>
      <c r="B111" s="358"/>
      <c r="C111" s="358"/>
      <c r="D111" s="358"/>
      <c r="E111" s="358"/>
      <c r="F111" s="358"/>
      <c r="G111" s="358"/>
      <c r="H111" s="358"/>
      <c r="I111" s="358"/>
      <c r="J111" s="358"/>
      <c r="K111" s="358"/>
      <c r="L111" s="358"/>
      <c r="M111" s="358"/>
      <c r="N111" s="358"/>
      <c r="O111" s="358"/>
      <c r="P111" s="358"/>
      <c r="Q111" s="358"/>
      <c r="R111" s="358"/>
    </row>
    <row r="112" spans="1:18" x14ac:dyDescent="0.25">
      <c r="A112" s="358"/>
      <c r="B112" s="358"/>
      <c r="C112" s="358"/>
      <c r="D112" s="358"/>
      <c r="E112" s="358"/>
      <c r="F112" s="358"/>
      <c r="G112" s="358"/>
      <c r="H112" s="358"/>
      <c r="I112" s="358"/>
      <c r="J112" s="358"/>
      <c r="K112" s="358"/>
      <c r="L112" s="358"/>
      <c r="M112" s="358"/>
      <c r="N112" s="358"/>
      <c r="O112" s="358"/>
      <c r="P112" s="358"/>
      <c r="Q112" s="358"/>
      <c r="R112" s="358"/>
    </row>
    <row r="113" spans="1:18" x14ac:dyDescent="0.25">
      <c r="A113" s="358"/>
      <c r="B113" s="358"/>
      <c r="C113" s="358"/>
      <c r="D113" s="358"/>
      <c r="E113" s="358"/>
      <c r="F113" s="358"/>
      <c r="G113" s="358"/>
      <c r="H113" s="358"/>
      <c r="I113" s="358"/>
      <c r="J113" s="358"/>
      <c r="K113" s="358"/>
      <c r="L113" s="358"/>
      <c r="M113" s="358"/>
      <c r="N113" s="358"/>
      <c r="O113" s="358"/>
      <c r="P113" s="358"/>
      <c r="Q113" s="358"/>
      <c r="R113" s="358"/>
    </row>
    <row r="114" spans="1:18" x14ac:dyDescent="0.25">
      <c r="A114" s="358"/>
      <c r="B114" s="358"/>
      <c r="C114" s="358"/>
      <c r="D114" s="358"/>
      <c r="E114" s="358"/>
      <c r="F114" s="358"/>
      <c r="G114" s="358"/>
      <c r="H114" s="358"/>
      <c r="I114" s="358"/>
      <c r="J114" s="358"/>
      <c r="K114" s="358"/>
      <c r="L114" s="358"/>
      <c r="M114" s="358"/>
      <c r="N114" s="358"/>
      <c r="O114" s="358"/>
      <c r="P114" s="358"/>
      <c r="Q114" s="358"/>
      <c r="R114" s="358"/>
    </row>
    <row r="115" spans="1:18" x14ac:dyDescent="0.25">
      <c r="A115" s="358"/>
      <c r="B115" s="358"/>
      <c r="C115" s="358"/>
      <c r="D115" s="358"/>
      <c r="E115" s="358"/>
      <c r="F115" s="358"/>
      <c r="G115" s="358"/>
      <c r="H115" s="358"/>
      <c r="I115" s="358"/>
      <c r="J115" s="358"/>
      <c r="K115" s="358"/>
      <c r="L115" s="358"/>
      <c r="M115" s="358"/>
      <c r="N115" s="358"/>
      <c r="O115" s="358"/>
      <c r="P115" s="358"/>
      <c r="Q115" s="358"/>
      <c r="R115" s="358"/>
    </row>
    <row r="116" spans="1:18" x14ac:dyDescent="0.25">
      <c r="A116" s="358"/>
      <c r="B116" s="358"/>
      <c r="C116" s="358"/>
      <c r="D116" s="358"/>
      <c r="E116" s="358"/>
      <c r="F116" s="358"/>
      <c r="G116" s="358"/>
      <c r="H116" s="358"/>
      <c r="I116" s="358"/>
      <c r="J116" s="358"/>
      <c r="K116" s="358"/>
      <c r="L116" s="358"/>
      <c r="M116" s="358"/>
      <c r="N116" s="358"/>
      <c r="O116" s="358"/>
      <c r="P116" s="358"/>
      <c r="Q116" s="358"/>
      <c r="R116" s="358"/>
    </row>
    <row r="117" spans="1:18" x14ac:dyDescent="0.25">
      <c r="A117" s="358"/>
      <c r="B117" s="358"/>
      <c r="C117" s="358"/>
      <c r="D117" s="358"/>
      <c r="E117" s="358"/>
      <c r="F117" s="358"/>
      <c r="G117" s="358"/>
      <c r="H117" s="358"/>
      <c r="I117" s="358"/>
      <c r="J117" s="358"/>
      <c r="K117" s="358"/>
      <c r="L117" s="358"/>
      <c r="M117" s="358"/>
      <c r="N117" s="358"/>
      <c r="O117" s="358"/>
      <c r="P117" s="358"/>
      <c r="Q117" s="358"/>
      <c r="R117" s="358"/>
    </row>
    <row r="118" spans="1:18" x14ac:dyDescent="0.25">
      <c r="A118" s="358"/>
      <c r="B118" s="358"/>
      <c r="C118" s="358"/>
      <c r="D118" s="358"/>
      <c r="E118" s="358"/>
      <c r="F118" s="358"/>
      <c r="G118" s="358"/>
      <c r="H118" s="358"/>
      <c r="I118" s="358"/>
      <c r="J118" s="358"/>
      <c r="K118" s="358"/>
      <c r="L118" s="358"/>
      <c r="M118" s="358"/>
      <c r="N118" s="358"/>
      <c r="O118" s="358"/>
      <c r="P118" s="358"/>
      <c r="Q118" s="358"/>
      <c r="R118" s="358"/>
    </row>
    <row r="119" spans="1:18" x14ac:dyDescent="0.25">
      <c r="A119" s="358"/>
      <c r="B119" s="358"/>
      <c r="C119" s="358"/>
      <c r="D119" s="358"/>
      <c r="E119" s="358"/>
      <c r="F119" s="358"/>
      <c r="G119" s="358"/>
      <c r="H119" s="358"/>
      <c r="I119" s="358"/>
      <c r="J119" s="358"/>
      <c r="K119" s="358"/>
      <c r="L119" s="358"/>
      <c r="M119" s="358"/>
      <c r="N119" s="358"/>
      <c r="O119" s="358"/>
      <c r="P119" s="358"/>
      <c r="Q119" s="358"/>
      <c r="R119" s="358"/>
    </row>
    <row r="120" spans="1:18" x14ac:dyDescent="0.25">
      <c r="A120" s="358"/>
      <c r="B120" s="358"/>
      <c r="C120" s="358"/>
      <c r="D120" s="358"/>
      <c r="E120" s="358"/>
      <c r="F120" s="358"/>
      <c r="G120" s="358"/>
      <c r="H120" s="358"/>
      <c r="I120" s="358"/>
      <c r="J120" s="358"/>
      <c r="K120" s="358"/>
      <c r="L120" s="358"/>
      <c r="M120" s="358"/>
      <c r="N120" s="358"/>
      <c r="O120" s="358"/>
      <c r="P120" s="358"/>
      <c r="Q120" s="358"/>
      <c r="R120" s="358"/>
    </row>
    <row r="121" spans="1:18" x14ac:dyDescent="0.25">
      <c r="A121" s="358"/>
      <c r="B121" s="358"/>
      <c r="C121" s="358"/>
      <c r="D121" s="358"/>
      <c r="E121" s="358"/>
      <c r="F121" s="358"/>
      <c r="G121" s="358"/>
      <c r="H121" s="358"/>
      <c r="I121" s="358"/>
      <c r="J121" s="358"/>
      <c r="K121" s="358"/>
      <c r="L121" s="358"/>
      <c r="M121" s="358"/>
      <c r="N121" s="358"/>
      <c r="O121" s="358"/>
      <c r="P121" s="358"/>
      <c r="Q121" s="358"/>
      <c r="R121" s="358"/>
    </row>
    <row r="122" spans="1:18" x14ac:dyDescent="0.25">
      <c r="A122" s="358"/>
      <c r="B122" s="358"/>
      <c r="C122" s="358"/>
      <c r="D122" s="358"/>
      <c r="E122" s="358"/>
      <c r="F122" s="358"/>
      <c r="G122" s="358"/>
      <c r="H122" s="358"/>
      <c r="I122" s="358"/>
      <c r="J122" s="358"/>
      <c r="K122" s="358"/>
      <c r="L122" s="358"/>
      <c r="M122" s="358"/>
      <c r="N122" s="358"/>
      <c r="O122" s="358"/>
      <c r="P122" s="358"/>
      <c r="Q122" s="358"/>
      <c r="R122" s="358"/>
    </row>
    <row r="123" spans="1:18" x14ac:dyDescent="0.25">
      <c r="A123" s="358"/>
      <c r="B123" s="358"/>
      <c r="C123" s="358"/>
      <c r="D123" s="358"/>
      <c r="E123" s="358"/>
      <c r="F123" s="358"/>
      <c r="G123" s="358"/>
      <c r="H123" s="358"/>
      <c r="I123" s="358"/>
      <c r="J123" s="358"/>
      <c r="K123" s="358"/>
      <c r="L123" s="358"/>
      <c r="M123" s="358"/>
      <c r="N123" s="358"/>
      <c r="O123" s="358"/>
      <c r="P123" s="358"/>
      <c r="Q123" s="358"/>
      <c r="R123" s="358"/>
    </row>
    <row r="124" spans="1:18" x14ac:dyDescent="0.25">
      <c r="A124" s="358"/>
      <c r="B124" s="358"/>
      <c r="C124" s="358"/>
      <c r="D124" s="358"/>
      <c r="E124" s="358"/>
      <c r="F124" s="358"/>
      <c r="G124" s="358"/>
      <c r="H124" s="358"/>
      <c r="I124" s="358"/>
      <c r="J124" s="358"/>
      <c r="K124" s="358"/>
      <c r="L124" s="358"/>
      <c r="M124" s="358"/>
      <c r="N124" s="358"/>
      <c r="O124" s="358"/>
      <c r="P124" s="358"/>
      <c r="Q124" s="358"/>
      <c r="R124" s="358"/>
    </row>
    <row r="125" spans="1:18" x14ac:dyDescent="0.25">
      <c r="A125" s="358"/>
      <c r="B125" s="358"/>
      <c r="C125" s="358"/>
      <c r="D125" s="358"/>
      <c r="E125" s="358"/>
      <c r="F125" s="358"/>
      <c r="G125" s="358"/>
      <c r="H125" s="358"/>
      <c r="I125" s="358"/>
      <c r="J125" s="358"/>
      <c r="K125" s="358"/>
      <c r="L125" s="358"/>
      <c r="M125" s="358"/>
      <c r="N125" s="358"/>
      <c r="O125" s="358"/>
      <c r="P125" s="358"/>
      <c r="Q125" s="358"/>
      <c r="R125" s="358"/>
    </row>
    <row r="126" spans="1:18" x14ac:dyDescent="0.25">
      <c r="A126" s="358"/>
      <c r="B126" s="358"/>
      <c r="C126" s="358"/>
      <c r="D126" s="358"/>
      <c r="E126" s="358"/>
      <c r="F126" s="358"/>
      <c r="G126" s="358"/>
      <c r="H126" s="358"/>
      <c r="I126" s="358"/>
      <c r="J126" s="358"/>
      <c r="K126" s="358"/>
      <c r="L126" s="358"/>
      <c r="M126" s="358"/>
      <c r="N126" s="358"/>
      <c r="O126" s="358"/>
      <c r="P126" s="358"/>
      <c r="Q126" s="358"/>
      <c r="R126" s="358"/>
    </row>
    <row r="127" spans="1:18" x14ac:dyDescent="0.25">
      <c r="A127" s="358"/>
      <c r="B127" s="358"/>
      <c r="C127" s="358"/>
      <c r="D127" s="358"/>
      <c r="E127" s="358"/>
      <c r="F127" s="358"/>
      <c r="G127" s="358"/>
      <c r="H127" s="358"/>
      <c r="I127" s="358"/>
      <c r="J127" s="358"/>
      <c r="K127" s="358"/>
      <c r="L127" s="358"/>
      <c r="M127" s="358"/>
      <c r="N127" s="358"/>
      <c r="O127" s="358"/>
      <c r="P127" s="358"/>
      <c r="Q127" s="358"/>
      <c r="R127" s="358"/>
    </row>
    <row r="128" spans="1:18" x14ac:dyDescent="0.25">
      <c r="A128" s="358"/>
      <c r="B128" s="358"/>
      <c r="C128" s="358"/>
      <c r="D128" s="358"/>
      <c r="E128" s="358"/>
      <c r="F128" s="358"/>
      <c r="G128" s="358"/>
      <c r="H128" s="358"/>
      <c r="I128" s="358"/>
      <c r="J128" s="358"/>
      <c r="K128" s="358"/>
      <c r="L128" s="358"/>
      <c r="M128" s="358"/>
      <c r="N128" s="358"/>
      <c r="O128" s="358"/>
      <c r="P128" s="358"/>
      <c r="Q128" s="358"/>
      <c r="R128" s="358"/>
    </row>
    <row r="129" spans="1:18" x14ac:dyDescent="0.25">
      <c r="A129" s="358"/>
      <c r="B129" s="358"/>
      <c r="C129" s="358"/>
      <c r="D129" s="358"/>
      <c r="E129" s="358"/>
      <c r="F129" s="358"/>
      <c r="G129" s="358"/>
      <c r="H129" s="358"/>
      <c r="I129" s="358"/>
      <c r="J129" s="358"/>
      <c r="K129" s="358"/>
      <c r="L129" s="358"/>
      <c r="M129" s="358"/>
      <c r="N129" s="358"/>
      <c r="O129" s="358"/>
      <c r="P129" s="358"/>
      <c r="Q129" s="358"/>
      <c r="R129" s="358"/>
    </row>
    <row r="130" spans="1:18" x14ac:dyDescent="0.25">
      <c r="A130" s="358"/>
      <c r="B130" s="358"/>
      <c r="C130" s="358"/>
      <c r="D130" s="358"/>
      <c r="E130" s="358"/>
      <c r="F130" s="358"/>
      <c r="G130" s="358"/>
      <c r="H130" s="358"/>
      <c r="I130" s="358"/>
      <c r="J130" s="358"/>
      <c r="K130" s="358"/>
      <c r="L130" s="358"/>
      <c r="M130" s="358"/>
      <c r="N130" s="358"/>
      <c r="O130" s="358"/>
      <c r="P130" s="358"/>
      <c r="Q130" s="358"/>
      <c r="R130" s="358"/>
    </row>
    <row r="131" spans="1:18" x14ac:dyDescent="0.25">
      <c r="A131" s="358"/>
      <c r="B131" s="358"/>
      <c r="C131" s="358"/>
      <c r="D131" s="358"/>
      <c r="E131" s="358"/>
      <c r="F131" s="358"/>
      <c r="G131" s="358"/>
      <c r="H131" s="358"/>
      <c r="I131" s="358"/>
      <c r="J131" s="358"/>
      <c r="K131" s="358"/>
      <c r="L131" s="358"/>
      <c r="M131" s="358"/>
      <c r="N131" s="358"/>
      <c r="O131" s="358"/>
      <c r="P131" s="358"/>
      <c r="Q131" s="358"/>
      <c r="R131" s="358"/>
    </row>
    <row r="132" spans="1:18" x14ac:dyDescent="0.25">
      <c r="A132" s="358"/>
      <c r="B132" s="358"/>
      <c r="C132" s="358"/>
      <c r="D132" s="358"/>
      <c r="E132" s="358"/>
      <c r="F132" s="358"/>
      <c r="G132" s="358"/>
      <c r="H132" s="358"/>
      <c r="I132" s="358"/>
      <c r="J132" s="358"/>
      <c r="K132" s="358"/>
      <c r="L132" s="358"/>
      <c r="M132" s="358"/>
      <c r="N132" s="358"/>
      <c r="O132" s="358"/>
      <c r="P132" s="358"/>
      <c r="Q132" s="358"/>
      <c r="R132" s="358"/>
    </row>
    <row r="133" spans="1:18" x14ac:dyDescent="0.25">
      <c r="A133" s="358"/>
      <c r="B133" s="358"/>
      <c r="C133" s="358"/>
      <c r="D133" s="358"/>
      <c r="E133" s="358"/>
      <c r="F133" s="358"/>
      <c r="G133" s="358"/>
      <c r="H133" s="358"/>
      <c r="I133" s="358"/>
      <c r="J133" s="358"/>
      <c r="K133" s="358"/>
      <c r="L133" s="358"/>
      <c r="M133" s="358"/>
      <c r="N133" s="358"/>
      <c r="O133" s="358"/>
      <c r="P133" s="358"/>
      <c r="Q133" s="358"/>
      <c r="R133" s="358"/>
    </row>
    <row r="134" spans="1:18" x14ac:dyDescent="0.25">
      <c r="A134" s="358"/>
      <c r="B134" s="358"/>
      <c r="C134" s="358"/>
      <c r="D134" s="358"/>
      <c r="E134" s="358"/>
      <c r="F134" s="358"/>
      <c r="G134" s="358"/>
      <c r="H134" s="358"/>
      <c r="I134" s="358"/>
      <c r="J134" s="358"/>
      <c r="K134" s="358"/>
      <c r="L134" s="358"/>
      <c r="M134" s="358"/>
      <c r="N134" s="358"/>
      <c r="O134" s="358"/>
      <c r="P134" s="358"/>
      <c r="Q134" s="358"/>
      <c r="R134" s="358"/>
    </row>
    <row r="135" spans="1:18" x14ac:dyDescent="0.25">
      <c r="A135" s="358"/>
      <c r="B135" s="358"/>
      <c r="C135" s="358"/>
      <c r="D135" s="358"/>
      <c r="E135" s="358"/>
      <c r="F135" s="358"/>
      <c r="G135" s="358"/>
      <c r="H135" s="358"/>
      <c r="I135" s="358"/>
      <c r="J135" s="358"/>
      <c r="K135" s="358"/>
      <c r="L135" s="358"/>
      <c r="M135" s="358"/>
      <c r="N135" s="358"/>
      <c r="O135" s="358"/>
      <c r="P135" s="358"/>
      <c r="Q135" s="358"/>
      <c r="R135" s="358"/>
    </row>
    <row r="136" spans="1:18" x14ac:dyDescent="0.25">
      <c r="A136" s="358"/>
      <c r="B136" s="358"/>
      <c r="C136" s="358"/>
      <c r="D136" s="358"/>
      <c r="E136" s="358"/>
      <c r="F136" s="358"/>
      <c r="G136" s="358"/>
      <c r="H136" s="358"/>
      <c r="I136" s="358"/>
      <c r="J136" s="358"/>
      <c r="K136" s="358"/>
      <c r="L136" s="358"/>
      <c r="M136" s="358"/>
      <c r="N136" s="358"/>
      <c r="O136" s="358"/>
      <c r="P136" s="358"/>
      <c r="Q136" s="358"/>
      <c r="R136" s="358"/>
    </row>
    <row r="137" spans="1:18" x14ac:dyDescent="0.25">
      <c r="A137" s="358"/>
      <c r="B137" s="358"/>
      <c r="C137" s="358"/>
      <c r="D137" s="358"/>
      <c r="E137" s="358"/>
      <c r="F137" s="358"/>
      <c r="G137" s="358"/>
      <c r="H137" s="358"/>
      <c r="I137" s="358"/>
      <c r="J137" s="358"/>
      <c r="K137" s="358"/>
      <c r="L137" s="358"/>
      <c r="M137" s="358"/>
      <c r="N137" s="358"/>
      <c r="O137" s="358"/>
      <c r="P137" s="358"/>
      <c r="Q137" s="358"/>
      <c r="R137" s="358"/>
    </row>
    <row r="138" spans="1:18" x14ac:dyDescent="0.25">
      <c r="A138" s="358"/>
      <c r="B138" s="358"/>
      <c r="C138" s="358"/>
      <c r="D138" s="358"/>
      <c r="E138" s="358"/>
      <c r="F138" s="358"/>
      <c r="G138" s="358"/>
      <c r="H138" s="358"/>
      <c r="I138" s="358"/>
      <c r="J138" s="358"/>
      <c r="K138" s="358"/>
      <c r="L138" s="358"/>
      <c r="M138" s="358"/>
      <c r="N138" s="358"/>
      <c r="O138" s="358"/>
      <c r="P138" s="358"/>
      <c r="Q138" s="358"/>
      <c r="R138" s="358"/>
    </row>
    <row r="139" spans="1:18" x14ac:dyDescent="0.25">
      <c r="A139" s="358"/>
      <c r="B139" s="358"/>
      <c r="C139" s="358"/>
      <c r="D139" s="358"/>
      <c r="E139" s="358"/>
      <c r="F139" s="358"/>
      <c r="G139" s="358"/>
      <c r="H139" s="358"/>
      <c r="I139" s="358"/>
      <c r="J139" s="358"/>
      <c r="K139" s="358"/>
      <c r="L139" s="358"/>
      <c r="M139" s="358"/>
      <c r="N139" s="358"/>
      <c r="O139" s="358"/>
      <c r="P139" s="358"/>
      <c r="Q139" s="358"/>
      <c r="R139" s="358"/>
    </row>
    <row r="140" spans="1:18" x14ac:dyDescent="0.25">
      <c r="A140" s="358"/>
      <c r="B140" s="358"/>
      <c r="C140" s="358"/>
      <c r="D140" s="358"/>
      <c r="E140" s="358"/>
      <c r="F140" s="358"/>
      <c r="G140" s="358"/>
      <c r="H140" s="358"/>
      <c r="I140" s="358"/>
      <c r="J140" s="358"/>
      <c r="K140" s="358"/>
      <c r="L140" s="358"/>
      <c r="M140" s="358"/>
      <c r="N140" s="358"/>
      <c r="O140" s="358"/>
      <c r="P140" s="358"/>
      <c r="Q140" s="358"/>
      <c r="R140" s="358"/>
    </row>
    <row r="141" spans="1:18" x14ac:dyDescent="0.25">
      <c r="A141" s="358"/>
      <c r="B141" s="358"/>
      <c r="C141" s="358"/>
      <c r="D141" s="358"/>
      <c r="E141" s="358"/>
      <c r="F141" s="358"/>
      <c r="G141" s="358"/>
      <c r="H141" s="358"/>
      <c r="I141" s="358"/>
      <c r="J141" s="358"/>
      <c r="K141" s="358"/>
      <c r="L141" s="358"/>
      <c r="M141" s="358"/>
      <c r="N141" s="358"/>
      <c r="O141" s="358"/>
      <c r="P141" s="358"/>
      <c r="Q141" s="358"/>
      <c r="R141" s="358"/>
    </row>
    <row r="142" spans="1:18" x14ac:dyDescent="0.25">
      <c r="A142" s="358"/>
      <c r="B142" s="358"/>
      <c r="C142" s="358"/>
      <c r="D142" s="358"/>
      <c r="E142" s="358"/>
      <c r="F142" s="358"/>
      <c r="G142" s="358"/>
      <c r="H142" s="358"/>
      <c r="I142" s="358"/>
      <c r="J142" s="358"/>
      <c r="K142" s="358"/>
      <c r="L142" s="358"/>
      <c r="M142" s="358"/>
      <c r="N142" s="358"/>
      <c r="O142" s="358"/>
      <c r="P142" s="358"/>
      <c r="Q142" s="358"/>
      <c r="R142" s="358"/>
    </row>
    <row r="143" spans="1:18" x14ac:dyDescent="0.25">
      <c r="A143" s="358"/>
      <c r="B143" s="358"/>
      <c r="C143" s="358"/>
      <c r="D143" s="358"/>
      <c r="E143" s="358"/>
      <c r="F143" s="358"/>
      <c r="G143" s="358"/>
      <c r="H143" s="358"/>
      <c r="I143" s="358"/>
      <c r="J143" s="358"/>
      <c r="K143" s="358"/>
      <c r="L143" s="358"/>
      <c r="M143" s="358"/>
      <c r="N143" s="358"/>
      <c r="O143" s="358"/>
      <c r="P143" s="358"/>
      <c r="Q143" s="358"/>
      <c r="R143" s="358"/>
    </row>
    <row r="144" spans="1:18" x14ac:dyDescent="0.25">
      <c r="A144" s="358"/>
      <c r="B144" s="358"/>
      <c r="C144" s="358"/>
      <c r="D144" s="358"/>
      <c r="E144" s="358"/>
      <c r="F144" s="358"/>
      <c r="G144" s="358"/>
      <c r="H144" s="358"/>
      <c r="I144" s="358"/>
      <c r="J144" s="358"/>
      <c r="K144" s="358"/>
      <c r="L144" s="358"/>
      <c r="M144" s="358"/>
      <c r="N144" s="358"/>
      <c r="O144" s="358"/>
      <c r="P144" s="358"/>
      <c r="Q144" s="358"/>
      <c r="R144" s="358"/>
    </row>
    <row r="145" spans="1:18" x14ac:dyDescent="0.25">
      <c r="A145" s="358"/>
      <c r="B145" s="358"/>
      <c r="C145" s="358"/>
      <c r="D145" s="358"/>
      <c r="E145" s="358"/>
      <c r="F145" s="358"/>
      <c r="G145" s="358"/>
      <c r="H145" s="358"/>
      <c r="I145" s="358"/>
      <c r="J145" s="358"/>
      <c r="K145" s="358"/>
      <c r="L145" s="358"/>
      <c r="M145" s="358"/>
      <c r="N145" s="358"/>
      <c r="O145" s="358"/>
      <c r="P145" s="358"/>
      <c r="Q145" s="358"/>
      <c r="R145" s="358"/>
    </row>
    <row r="146" spans="1:18" x14ac:dyDescent="0.25">
      <c r="A146" s="358"/>
      <c r="B146" s="358"/>
      <c r="C146" s="358"/>
      <c r="D146" s="358"/>
      <c r="E146" s="358"/>
      <c r="F146" s="358"/>
      <c r="G146" s="358"/>
      <c r="H146" s="358"/>
      <c r="I146" s="358"/>
      <c r="J146" s="358"/>
      <c r="K146" s="358"/>
      <c r="L146" s="358"/>
      <c r="M146" s="358"/>
      <c r="N146" s="358"/>
      <c r="O146" s="358"/>
      <c r="P146" s="358"/>
      <c r="Q146" s="358"/>
      <c r="R146" s="358"/>
    </row>
    <row r="147" spans="1:18" x14ac:dyDescent="0.25">
      <c r="A147" s="358"/>
      <c r="B147" s="358"/>
      <c r="C147" s="358"/>
      <c r="D147" s="358"/>
      <c r="E147" s="358"/>
      <c r="F147" s="358"/>
      <c r="G147" s="358"/>
      <c r="H147" s="358"/>
      <c r="I147" s="358"/>
      <c r="J147" s="358"/>
      <c r="K147" s="358"/>
      <c r="L147" s="358"/>
      <c r="M147" s="358"/>
      <c r="N147" s="358"/>
      <c r="O147" s="358"/>
      <c r="P147" s="358"/>
      <c r="Q147" s="358"/>
      <c r="R147" s="358"/>
    </row>
    <row r="148" spans="1:18" x14ac:dyDescent="0.25">
      <c r="A148" s="358"/>
      <c r="B148" s="358"/>
      <c r="C148" s="358"/>
      <c r="D148" s="358"/>
      <c r="E148" s="358"/>
      <c r="F148" s="358"/>
      <c r="G148" s="358"/>
      <c r="H148" s="358"/>
      <c r="I148" s="358"/>
      <c r="J148" s="358"/>
      <c r="K148" s="358"/>
      <c r="L148" s="358"/>
      <c r="M148" s="358"/>
      <c r="N148" s="358"/>
      <c r="O148" s="358"/>
      <c r="P148" s="358"/>
      <c r="Q148" s="358"/>
      <c r="R148" s="358"/>
    </row>
    <row r="149" spans="1:18" x14ac:dyDescent="0.25">
      <c r="A149" s="358"/>
      <c r="B149" s="358"/>
      <c r="C149" s="358"/>
      <c r="D149" s="358"/>
      <c r="E149" s="358"/>
      <c r="F149" s="358"/>
      <c r="G149" s="358"/>
      <c r="H149" s="358"/>
      <c r="I149" s="358"/>
      <c r="J149" s="358"/>
      <c r="K149" s="358"/>
      <c r="L149" s="358"/>
      <c r="M149" s="358"/>
      <c r="N149" s="358"/>
      <c r="O149" s="358"/>
      <c r="P149" s="358"/>
      <c r="Q149" s="358"/>
      <c r="R149" s="358"/>
    </row>
    <row r="150" spans="1:18" x14ac:dyDescent="0.25">
      <c r="A150" s="358"/>
      <c r="B150" s="358"/>
      <c r="C150" s="358"/>
      <c r="D150" s="358"/>
      <c r="E150" s="358"/>
      <c r="F150" s="358"/>
      <c r="G150" s="358"/>
      <c r="H150" s="358"/>
      <c r="I150" s="358"/>
      <c r="J150" s="358"/>
      <c r="K150" s="358"/>
      <c r="L150" s="358"/>
      <c r="M150" s="358"/>
      <c r="N150" s="358"/>
      <c r="O150" s="358"/>
      <c r="P150" s="358"/>
      <c r="Q150" s="358"/>
      <c r="R150" s="358"/>
    </row>
    <row r="151" spans="1:18" x14ac:dyDescent="0.25">
      <c r="A151" s="358"/>
      <c r="B151" s="358"/>
      <c r="C151" s="358"/>
      <c r="D151" s="358"/>
      <c r="E151" s="358"/>
      <c r="F151" s="358"/>
      <c r="G151" s="358"/>
      <c r="H151" s="358"/>
      <c r="I151" s="358"/>
      <c r="J151" s="358"/>
      <c r="K151" s="358"/>
      <c r="L151" s="358"/>
      <c r="M151" s="358"/>
      <c r="N151" s="358"/>
      <c r="O151" s="358"/>
      <c r="P151" s="358"/>
      <c r="Q151" s="358"/>
      <c r="R151" s="358"/>
    </row>
    <row r="152" spans="1:18" x14ac:dyDescent="0.25">
      <c r="A152" s="358"/>
      <c r="B152" s="358"/>
      <c r="C152" s="358"/>
      <c r="D152" s="358"/>
      <c r="E152" s="358"/>
      <c r="F152" s="358"/>
      <c r="G152" s="358"/>
      <c r="H152" s="358"/>
      <c r="I152" s="358"/>
      <c r="J152" s="358"/>
      <c r="K152" s="358"/>
      <c r="L152" s="358"/>
      <c r="M152" s="358"/>
      <c r="N152" s="358"/>
      <c r="O152" s="358"/>
      <c r="P152" s="358"/>
      <c r="Q152" s="358"/>
      <c r="R152" s="358"/>
    </row>
    <row r="153" spans="1:18" x14ac:dyDescent="0.25">
      <c r="A153" s="358"/>
      <c r="B153" s="358"/>
      <c r="C153" s="358"/>
      <c r="D153" s="358"/>
      <c r="E153" s="358"/>
      <c r="F153" s="358"/>
      <c r="G153" s="358"/>
      <c r="H153" s="358"/>
      <c r="I153" s="358"/>
      <c r="J153" s="358"/>
      <c r="K153" s="358"/>
      <c r="L153" s="358"/>
      <c r="M153" s="358"/>
      <c r="N153" s="358"/>
      <c r="O153" s="358"/>
      <c r="P153" s="358"/>
      <c r="Q153" s="358"/>
      <c r="R153" s="358"/>
    </row>
    <row r="154" spans="1:18" x14ac:dyDescent="0.25">
      <c r="A154" s="358"/>
      <c r="B154" s="358"/>
      <c r="C154" s="358"/>
      <c r="D154" s="358"/>
      <c r="E154" s="358"/>
      <c r="F154" s="358"/>
      <c r="G154" s="358"/>
      <c r="H154" s="358"/>
      <c r="I154" s="358"/>
      <c r="J154" s="358"/>
      <c r="K154" s="358"/>
      <c r="L154" s="358"/>
      <c r="M154" s="358"/>
      <c r="N154" s="358"/>
      <c r="O154" s="358"/>
      <c r="P154" s="358"/>
      <c r="Q154" s="358"/>
      <c r="R154" s="358"/>
    </row>
    <row r="155" spans="1:18" x14ac:dyDescent="0.25">
      <c r="A155" s="358"/>
      <c r="B155" s="358"/>
      <c r="C155" s="358"/>
      <c r="D155" s="358"/>
      <c r="E155" s="358"/>
      <c r="F155" s="358"/>
      <c r="G155" s="358"/>
      <c r="H155" s="358"/>
      <c r="I155" s="358"/>
      <c r="J155" s="358"/>
      <c r="K155" s="358"/>
      <c r="L155" s="358"/>
      <c r="M155" s="358"/>
      <c r="N155" s="358"/>
      <c r="O155" s="358"/>
      <c r="P155" s="358"/>
      <c r="Q155" s="358"/>
      <c r="R155" s="358"/>
    </row>
    <row r="156" spans="1:18" x14ac:dyDescent="0.25">
      <c r="A156" s="358"/>
      <c r="B156" s="358"/>
      <c r="C156" s="358"/>
      <c r="D156" s="358"/>
      <c r="E156" s="358"/>
      <c r="F156" s="358"/>
      <c r="G156" s="358"/>
      <c r="H156" s="358"/>
      <c r="I156" s="358"/>
      <c r="J156" s="358"/>
      <c r="K156" s="358"/>
      <c r="L156" s="358"/>
      <c r="M156" s="358"/>
      <c r="N156" s="358"/>
      <c r="O156" s="358"/>
      <c r="P156" s="358"/>
      <c r="Q156" s="358"/>
      <c r="R156" s="358"/>
    </row>
    <row r="157" spans="1:18" x14ac:dyDescent="0.25">
      <c r="A157" s="358"/>
      <c r="B157" s="358"/>
      <c r="C157" s="358"/>
      <c r="D157" s="358"/>
      <c r="E157" s="358"/>
      <c r="F157" s="358"/>
      <c r="G157" s="358"/>
      <c r="H157" s="358"/>
      <c r="I157" s="358"/>
      <c r="J157" s="358"/>
      <c r="K157" s="358"/>
      <c r="L157" s="358"/>
      <c r="M157" s="358"/>
      <c r="N157" s="358"/>
      <c r="O157" s="358"/>
      <c r="P157" s="358"/>
      <c r="Q157" s="358"/>
      <c r="R157" s="358"/>
    </row>
    <row r="158" spans="1:18" x14ac:dyDescent="0.25">
      <c r="A158" s="358"/>
      <c r="B158" s="358"/>
      <c r="C158" s="358"/>
      <c r="D158" s="358"/>
      <c r="E158" s="358"/>
      <c r="F158" s="358"/>
      <c r="G158" s="358"/>
      <c r="H158" s="358"/>
      <c r="I158" s="358"/>
      <c r="J158" s="358"/>
      <c r="K158" s="358"/>
      <c r="L158" s="358"/>
      <c r="M158" s="358"/>
      <c r="N158" s="358"/>
      <c r="O158" s="358"/>
      <c r="P158" s="358"/>
      <c r="Q158" s="358"/>
      <c r="R158" s="358"/>
    </row>
    <row r="159" spans="1:18" x14ac:dyDescent="0.25">
      <c r="A159" s="358"/>
      <c r="B159" s="358"/>
      <c r="C159" s="358"/>
      <c r="D159" s="358"/>
      <c r="E159" s="358"/>
      <c r="F159" s="358"/>
      <c r="G159" s="358"/>
      <c r="H159" s="358"/>
      <c r="I159" s="358"/>
      <c r="J159" s="358"/>
      <c r="K159" s="358"/>
      <c r="L159" s="358"/>
      <c r="M159" s="358"/>
      <c r="N159" s="358"/>
      <c r="O159" s="358"/>
      <c r="P159" s="358"/>
      <c r="Q159" s="358"/>
      <c r="R159" s="358"/>
    </row>
    <row r="160" spans="1:18" x14ac:dyDescent="0.25">
      <c r="A160" s="358"/>
      <c r="B160" s="358"/>
      <c r="C160" s="358"/>
      <c r="D160" s="358"/>
      <c r="E160" s="358"/>
      <c r="F160" s="358"/>
      <c r="G160" s="358"/>
      <c r="H160" s="358"/>
      <c r="I160" s="358"/>
      <c r="J160" s="358"/>
      <c r="K160" s="358"/>
      <c r="L160" s="358"/>
      <c r="M160" s="358"/>
      <c r="N160" s="358"/>
      <c r="O160" s="358"/>
      <c r="P160" s="358"/>
      <c r="Q160" s="358"/>
      <c r="R160" s="358"/>
    </row>
    <row r="161" spans="1:18" x14ac:dyDescent="0.25">
      <c r="A161" s="358"/>
      <c r="B161" s="358"/>
      <c r="C161" s="358"/>
      <c r="D161" s="358"/>
      <c r="E161" s="358"/>
      <c r="F161" s="358"/>
      <c r="G161" s="358"/>
      <c r="H161" s="358"/>
      <c r="I161" s="358"/>
      <c r="J161" s="358"/>
      <c r="K161" s="358"/>
      <c r="L161" s="358"/>
      <c r="M161" s="358"/>
      <c r="N161" s="358"/>
      <c r="O161" s="358"/>
      <c r="P161" s="358"/>
      <c r="Q161" s="358"/>
      <c r="R161" s="358"/>
    </row>
    <row r="162" spans="1:18" x14ac:dyDescent="0.25">
      <c r="A162" s="358"/>
      <c r="B162" s="358"/>
      <c r="C162" s="358"/>
      <c r="D162" s="358"/>
      <c r="E162" s="358"/>
      <c r="F162" s="358"/>
      <c r="G162" s="358"/>
      <c r="H162" s="358"/>
      <c r="I162" s="358"/>
      <c r="J162" s="358"/>
      <c r="K162" s="358"/>
      <c r="L162" s="358"/>
      <c r="M162" s="358"/>
      <c r="N162" s="358"/>
      <c r="O162" s="358"/>
      <c r="P162" s="358"/>
      <c r="Q162" s="358"/>
      <c r="R162" s="358"/>
    </row>
    <row r="163" spans="1:18" x14ac:dyDescent="0.25">
      <c r="A163" s="358"/>
      <c r="B163" s="358"/>
      <c r="C163" s="358"/>
      <c r="D163" s="358"/>
      <c r="E163" s="358"/>
      <c r="F163" s="358"/>
      <c r="G163" s="358"/>
      <c r="H163" s="358"/>
      <c r="I163" s="358"/>
      <c r="J163" s="358"/>
      <c r="K163" s="358"/>
      <c r="L163" s="358"/>
      <c r="M163" s="358"/>
      <c r="N163" s="358"/>
      <c r="O163" s="358"/>
      <c r="P163" s="358"/>
      <c r="Q163" s="358"/>
      <c r="R163" s="358"/>
    </row>
    <row r="164" spans="1:18" x14ac:dyDescent="0.25">
      <c r="A164" s="358"/>
      <c r="B164" s="358"/>
      <c r="C164" s="358"/>
      <c r="D164" s="358"/>
      <c r="E164" s="358"/>
      <c r="F164" s="358"/>
      <c r="G164" s="358"/>
      <c r="H164" s="358"/>
      <c r="I164" s="358"/>
      <c r="J164" s="358"/>
      <c r="K164" s="358"/>
      <c r="L164" s="358"/>
      <c r="M164" s="358"/>
      <c r="N164" s="358"/>
      <c r="O164" s="358"/>
      <c r="P164" s="358"/>
      <c r="Q164" s="358"/>
      <c r="R164" s="358"/>
    </row>
    <row r="165" spans="1:18" x14ac:dyDescent="0.25">
      <c r="A165" s="358"/>
      <c r="B165" s="358"/>
      <c r="C165" s="358"/>
      <c r="D165" s="358"/>
      <c r="E165" s="358"/>
      <c r="F165" s="358"/>
      <c r="G165" s="358"/>
      <c r="H165" s="358"/>
      <c r="I165" s="358"/>
      <c r="J165" s="358"/>
      <c r="K165" s="358"/>
      <c r="L165" s="358"/>
      <c r="M165" s="358"/>
      <c r="N165" s="358"/>
      <c r="O165" s="358"/>
      <c r="P165" s="358"/>
      <c r="Q165" s="358"/>
      <c r="R165" s="358"/>
    </row>
    <row r="166" spans="1:18" x14ac:dyDescent="0.25">
      <c r="A166" s="358"/>
      <c r="B166" s="358"/>
      <c r="C166" s="358"/>
      <c r="D166" s="358"/>
      <c r="E166" s="358"/>
      <c r="F166" s="358"/>
      <c r="G166" s="358"/>
      <c r="H166" s="358"/>
      <c r="I166" s="358"/>
      <c r="J166" s="358"/>
      <c r="K166" s="358"/>
      <c r="L166" s="358"/>
      <c r="M166" s="358"/>
      <c r="N166" s="358"/>
      <c r="O166" s="358"/>
      <c r="P166" s="358"/>
      <c r="Q166" s="358"/>
      <c r="R166" s="358"/>
    </row>
    <row r="167" spans="1:18" x14ac:dyDescent="0.25">
      <c r="A167" s="358"/>
      <c r="B167" s="358"/>
      <c r="C167" s="358"/>
      <c r="D167" s="358"/>
      <c r="E167" s="358"/>
      <c r="F167" s="358"/>
      <c r="G167" s="358"/>
      <c r="H167" s="358"/>
      <c r="I167" s="358"/>
      <c r="J167" s="358"/>
      <c r="K167" s="358"/>
      <c r="L167" s="358"/>
      <c r="M167" s="358"/>
      <c r="N167" s="358"/>
      <c r="O167" s="358"/>
      <c r="P167" s="358"/>
      <c r="Q167" s="358"/>
      <c r="R167" s="358"/>
    </row>
    <row r="168" spans="1:18" x14ac:dyDescent="0.25">
      <c r="A168" s="358"/>
      <c r="B168" s="358"/>
      <c r="C168" s="358"/>
      <c r="D168" s="358"/>
      <c r="E168" s="358"/>
      <c r="F168" s="358"/>
      <c r="G168" s="358"/>
      <c r="H168" s="358"/>
      <c r="I168" s="358"/>
      <c r="J168" s="358"/>
      <c r="K168" s="358"/>
      <c r="L168" s="358"/>
      <c r="M168" s="358"/>
      <c r="N168" s="358"/>
      <c r="O168" s="358"/>
      <c r="P168" s="358"/>
      <c r="Q168" s="358"/>
      <c r="R168" s="358"/>
    </row>
    <row r="169" spans="1:18" x14ac:dyDescent="0.25">
      <c r="A169" s="358"/>
      <c r="B169" s="358"/>
      <c r="C169" s="358"/>
      <c r="D169" s="358"/>
      <c r="E169" s="358"/>
      <c r="F169" s="358"/>
      <c r="G169" s="358"/>
      <c r="H169" s="358"/>
      <c r="I169" s="358"/>
      <c r="J169" s="358"/>
      <c r="K169" s="358"/>
      <c r="L169" s="358"/>
      <c r="M169" s="358"/>
      <c r="N169" s="358"/>
      <c r="O169" s="358"/>
      <c r="P169" s="358"/>
      <c r="Q169" s="358"/>
      <c r="R169" s="358"/>
    </row>
    <row r="170" spans="1:18" x14ac:dyDescent="0.25">
      <c r="A170" s="358"/>
      <c r="B170" s="358"/>
      <c r="C170" s="358"/>
      <c r="D170" s="358"/>
      <c r="E170" s="358"/>
      <c r="F170" s="358"/>
      <c r="G170" s="358"/>
      <c r="H170" s="358"/>
      <c r="I170" s="358"/>
      <c r="J170" s="358"/>
      <c r="K170" s="358"/>
      <c r="L170" s="358"/>
      <c r="M170" s="358"/>
      <c r="N170" s="358"/>
      <c r="O170" s="358"/>
      <c r="P170" s="358"/>
      <c r="Q170" s="358"/>
      <c r="R170" s="358"/>
    </row>
    <row r="171" spans="1:18" x14ac:dyDescent="0.25">
      <c r="A171" s="358"/>
      <c r="B171" s="358"/>
      <c r="C171" s="358"/>
      <c r="D171" s="358"/>
      <c r="E171" s="358"/>
      <c r="F171" s="358"/>
      <c r="G171" s="358"/>
      <c r="H171" s="358"/>
      <c r="I171" s="358"/>
      <c r="J171" s="358"/>
      <c r="K171" s="358"/>
      <c r="L171" s="358"/>
      <c r="M171" s="358"/>
      <c r="N171" s="358"/>
      <c r="O171" s="358"/>
      <c r="P171" s="358"/>
      <c r="Q171" s="358"/>
      <c r="R171" s="358"/>
    </row>
    <row r="172" spans="1:18" x14ac:dyDescent="0.25">
      <c r="A172" s="358"/>
      <c r="B172" s="358"/>
      <c r="C172" s="358"/>
      <c r="D172" s="358"/>
      <c r="E172" s="358"/>
      <c r="F172" s="358"/>
      <c r="G172" s="358"/>
      <c r="H172" s="358"/>
      <c r="I172" s="358"/>
      <c r="J172" s="358"/>
      <c r="K172" s="358"/>
      <c r="L172" s="358"/>
      <c r="M172" s="358"/>
      <c r="N172" s="358"/>
      <c r="O172" s="358"/>
      <c r="P172" s="358"/>
      <c r="Q172" s="358"/>
      <c r="R172" s="358"/>
    </row>
    <row r="173" spans="1:18" x14ac:dyDescent="0.25">
      <c r="A173" s="358"/>
      <c r="B173" s="358"/>
      <c r="C173" s="358"/>
      <c r="D173" s="358"/>
      <c r="E173" s="358"/>
      <c r="F173" s="358"/>
      <c r="G173" s="358"/>
      <c r="H173" s="358"/>
      <c r="I173" s="358"/>
      <c r="J173" s="358"/>
      <c r="K173" s="358"/>
      <c r="L173" s="358"/>
      <c r="M173" s="358"/>
      <c r="N173" s="358"/>
      <c r="O173" s="358"/>
      <c r="P173" s="358"/>
      <c r="Q173" s="358"/>
      <c r="R173" s="358"/>
    </row>
    <row r="174" spans="1:18" x14ac:dyDescent="0.25">
      <c r="A174" s="358"/>
      <c r="B174" s="358"/>
      <c r="C174" s="358"/>
      <c r="D174" s="358"/>
      <c r="E174" s="358"/>
      <c r="F174" s="358"/>
      <c r="G174" s="358"/>
      <c r="H174" s="358"/>
      <c r="I174" s="358"/>
      <c r="J174" s="358"/>
      <c r="K174" s="358"/>
      <c r="L174" s="358"/>
      <c r="M174" s="358"/>
      <c r="N174" s="358"/>
      <c r="O174" s="358"/>
      <c r="P174" s="358"/>
      <c r="Q174" s="358"/>
      <c r="R174" s="358"/>
    </row>
    <row r="175" spans="1:18" x14ac:dyDescent="0.25">
      <c r="A175" s="358"/>
      <c r="B175" s="358"/>
      <c r="C175" s="358"/>
      <c r="D175" s="358"/>
      <c r="E175" s="358"/>
      <c r="F175" s="358"/>
      <c r="G175" s="358"/>
      <c r="H175" s="358"/>
      <c r="I175" s="358"/>
      <c r="J175" s="358"/>
      <c r="K175" s="358"/>
      <c r="L175" s="358"/>
      <c r="M175" s="358"/>
      <c r="N175" s="358"/>
      <c r="O175" s="358"/>
      <c r="P175" s="358"/>
      <c r="Q175" s="358"/>
      <c r="R175" s="358"/>
    </row>
    <row r="176" spans="1:18" x14ac:dyDescent="0.25">
      <c r="A176" s="358"/>
      <c r="B176" s="358"/>
      <c r="C176" s="358"/>
      <c r="D176" s="358"/>
      <c r="E176" s="358"/>
      <c r="F176" s="358"/>
      <c r="G176" s="358"/>
      <c r="H176" s="358"/>
      <c r="I176" s="358"/>
      <c r="J176" s="358"/>
      <c r="K176" s="358"/>
      <c r="L176" s="358"/>
      <c r="M176" s="358"/>
      <c r="N176" s="358"/>
      <c r="O176" s="358"/>
      <c r="P176" s="358"/>
      <c r="Q176" s="358"/>
      <c r="R176" s="358"/>
    </row>
  </sheetData>
  <sheetProtection algorithmName="SHA-512" hashValue="L18nQCXPRmBRPGb/pR6D326pNHqu+4vU7oMvJ3wh0KaB9+VexhDeGtQtCPfcS7l2zkSJuoHgCVgn/eaDxJ6pSQ==" saltValue="m1fFqTr7zWzLxvZkLLTGrQ=="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4">
    <mergeCell ref="A41:B41"/>
    <mergeCell ref="A40:B40"/>
    <mergeCell ref="A39:E39"/>
    <mergeCell ref="A10:E10"/>
    <mergeCell ref="C12:E12"/>
    <mergeCell ref="C21:E21"/>
    <mergeCell ref="A37:E37"/>
    <mergeCell ref="A38:E38"/>
    <mergeCell ref="A6:B6"/>
    <mergeCell ref="A8:C8"/>
    <mergeCell ref="A1:E1"/>
    <mergeCell ref="A2:E2"/>
    <mergeCell ref="A3:E3"/>
    <mergeCell ref="A4:E4"/>
  </mergeCells>
  <dataValidations count="1">
    <dataValidation allowBlank="1" showInputMessage="1" showErrorMessage="1" sqref="E6 E7" xr:uid="{627AE413-46BD-483D-BB77-21A09AB74159}"/>
  </dataValidations>
  <printOptions horizontalCentered="1"/>
  <pageMargins left="0" right="0" top="0.75" bottom="0.5" header="0.3" footer="0.3"/>
  <pageSetup scale="65" orientation="portrait" r:id="rId2"/>
  <headerFooter>
    <oddFooter>&amp;LV 2021-1&amp;Rprinted: &amp;D, &amp;T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F62"/>
  <sheetViews>
    <sheetView topLeftCell="A24" zoomScale="110" zoomScaleNormal="110" workbookViewId="0">
      <selection activeCell="E7" sqref="E7"/>
    </sheetView>
  </sheetViews>
  <sheetFormatPr defaultColWidth="9.1796875" defaultRowHeight="12.5" x14ac:dyDescent="0.25"/>
  <cols>
    <col min="1" max="1" width="29.453125" style="363" customWidth="1"/>
    <col min="2" max="2" width="13.26953125" style="363" customWidth="1"/>
    <col min="3" max="3" width="29.1796875" style="363" customWidth="1"/>
    <col min="4" max="4" width="22.7265625" style="363" customWidth="1"/>
    <col min="5" max="5" width="41.26953125" style="363" customWidth="1"/>
    <col min="6" max="16384" width="9.1796875" style="363"/>
  </cols>
  <sheetData>
    <row r="1" spans="1:6" ht="36.75" hidden="1" customHeight="1" x14ac:dyDescent="0.25">
      <c r="A1" s="1658" t="s">
        <v>552</v>
      </c>
      <c r="B1" s="1659"/>
      <c r="C1" s="1659"/>
      <c r="D1" s="1659"/>
      <c r="E1" s="1660"/>
    </row>
    <row r="2" spans="1:6" ht="18" hidden="1" customHeight="1" x14ac:dyDescent="0.25">
      <c r="A2" s="1661" t="s">
        <v>351</v>
      </c>
      <c r="B2" s="1662"/>
      <c r="C2" s="1662"/>
      <c r="D2" s="1662"/>
      <c r="E2" s="1663"/>
    </row>
    <row r="3" spans="1:6" ht="18" customHeight="1" x14ac:dyDescent="0.35">
      <c r="A3" s="1664" t="s">
        <v>536</v>
      </c>
      <c r="B3" s="1665"/>
      <c r="C3" s="1665"/>
      <c r="D3" s="1665"/>
      <c r="E3" s="1666"/>
    </row>
    <row r="4" spans="1:6" ht="18" customHeight="1" thickBot="1" x14ac:dyDescent="0.4">
      <c r="A4" s="1667" t="s">
        <v>338</v>
      </c>
      <c r="B4" s="1668"/>
      <c r="C4" s="1668"/>
      <c r="D4" s="1668"/>
      <c r="E4" s="1669"/>
    </row>
    <row r="5" spans="1:6" ht="16.5" x14ac:dyDescent="0.35">
      <c r="A5" s="371"/>
      <c r="B5" s="371"/>
      <c r="C5" s="371"/>
      <c r="D5" s="371"/>
      <c r="E5" s="371"/>
      <c r="F5" s="171"/>
    </row>
    <row r="6" spans="1:6" ht="15.5" x14ac:dyDescent="0.35">
      <c r="A6" s="364"/>
      <c r="B6" s="364"/>
      <c r="C6" s="364"/>
      <c r="D6" s="364"/>
      <c r="E6" s="364"/>
    </row>
    <row r="7" spans="1:6" ht="18" customHeight="1" x14ac:dyDescent="0.3">
      <c r="A7" s="1656" t="s">
        <v>8</v>
      </c>
      <c r="B7" s="1656"/>
      <c r="C7" s="649">
        <f>+'FSR - All Non Medicaid'!C3</f>
        <v>0</v>
      </c>
      <c r="D7" s="365" t="s">
        <v>179</v>
      </c>
      <c r="E7" s="721" t="str">
        <f>'FSR - All Non Medicaid'!E3</f>
        <v>SELECT</v>
      </c>
    </row>
    <row r="8" spans="1:6" ht="18" customHeight="1" x14ac:dyDescent="0.3">
      <c r="D8" s="366" t="s">
        <v>340</v>
      </c>
      <c r="E8" s="722" t="str">
        <f>'FSR - All Non Medicaid'!D4</f>
        <v>SELECT</v>
      </c>
    </row>
    <row r="9" spans="1:6" ht="18" customHeight="1" x14ac:dyDescent="0.3">
      <c r="A9" s="1657"/>
      <c r="B9" s="1657"/>
      <c r="C9" s="1657"/>
      <c r="D9" s="366" t="s">
        <v>341</v>
      </c>
      <c r="E9" s="723">
        <f>'FSR - All Non Medicaid'!D5</f>
        <v>0</v>
      </c>
    </row>
    <row r="10" spans="1:6" ht="18" customHeight="1" thickBot="1" x14ac:dyDescent="0.3"/>
    <row r="11" spans="1:6" ht="18" customHeight="1" x14ac:dyDescent="0.25">
      <c r="A11" s="1694" t="s">
        <v>352</v>
      </c>
      <c r="B11" s="1695"/>
      <c r="C11" s="1695"/>
      <c r="D11" s="1695"/>
      <c r="E11" s="1696"/>
    </row>
    <row r="12" spans="1:6" ht="18" customHeight="1" x14ac:dyDescent="0.25">
      <c r="A12" s="1697"/>
      <c r="B12" s="1698"/>
      <c r="C12" s="1698"/>
      <c r="D12" s="1698"/>
      <c r="E12" s="1699"/>
    </row>
    <row r="13" spans="1:6" ht="18" customHeight="1" thickBot="1" x14ac:dyDescent="0.3">
      <c r="A13" s="1700"/>
      <c r="B13" s="1701"/>
      <c r="C13" s="1701"/>
      <c r="D13" s="1701"/>
      <c r="E13" s="1702"/>
    </row>
    <row r="14" spans="1:6" ht="18" customHeight="1" thickBot="1" x14ac:dyDescent="0.35">
      <c r="A14" s="372"/>
      <c r="B14" s="372"/>
      <c r="C14" s="372"/>
      <c r="D14" s="372"/>
      <c r="E14" s="372"/>
    </row>
    <row r="15" spans="1:6" ht="18" customHeight="1" x14ac:dyDescent="0.3">
      <c r="A15" s="375" t="s">
        <v>344</v>
      </c>
      <c r="B15" s="369"/>
      <c r="C15" s="369"/>
      <c r="D15" s="369"/>
      <c r="E15" s="370"/>
    </row>
    <row r="16" spans="1:6" ht="18" customHeight="1" x14ac:dyDescent="0.3">
      <c r="A16" s="376" t="s">
        <v>345</v>
      </c>
      <c r="B16" s="373" t="s">
        <v>347</v>
      </c>
      <c r="C16" s="373"/>
      <c r="D16" s="373"/>
      <c r="E16" s="374"/>
    </row>
    <row r="17" spans="1:6" ht="18" customHeight="1" x14ac:dyDescent="0.3">
      <c r="A17" s="376" t="s">
        <v>346</v>
      </c>
      <c r="B17" s="373" t="s">
        <v>348</v>
      </c>
      <c r="C17" s="373"/>
      <c r="D17" s="373"/>
      <c r="E17" s="374"/>
    </row>
    <row r="18" spans="1:6" ht="18" customHeight="1" thickBot="1" x14ac:dyDescent="0.35">
      <c r="A18" s="376" t="s">
        <v>349</v>
      </c>
      <c r="B18" s="373" t="s">
        <v>350</v>
      </c>
      <c r="C18" s="373"/>
      <c r="D18" s="373"/>
      <c r="E18" s="374"/>
    </row>
    <row r="19" spans="1:6" ht="18" customHeight="1" thickBot="1" x14ac:dyDescent="0.3">
      <c r="A19" s="171"/>
      <c r="B19" s="171"/>
      <c r="C19" s="171"/>
      <c r="D19" s="171"/>
      <c r="E19" s="171"/>
    </row>
    <row r="20" spans="1:6" ht="28.5" thickBot="1" x14ac:dyDescent="0.3">
      <c r="A20" s="367" t="s">
        <v>342</v>
      </c>
      <c r="B20" s="368" t="s">
        <v>343</v>
      </c>
      <c r="C20" s="1692" t="s">
        <v>337</v>
      </c>
      <c r="D20" s="1692"/>
      <c r="E20" s="1693"/>
    </row>
    <row r="21" spans="1:6" ht="64.5" customHeight="1" x14ac:dyDescent="0.25">
      <c r="A21" s="377" t="s">
        <v>329</v>
      </c>
      <c r="B21" s="378"/>
      <c r="C21" s="1688"/>
      <c r="D21" s="1689"/>
      <c r="E21" s="1690"/>
    </row>
    <row r="22" spans="1:6" ht="18" customHeight="1" thickBot="1" x14ac:dyDescent="0.3">
      <c r="A22" s="361"/>
      <c r="B22" s="362"/>
      <c r="C22" s="360"/>
      <c r="D22" s="360"/>
      <c r="E22" s="360"/>
    </row>
    <row r="23" spans="1:6" ht="28.5" thickBot="1" x14ac:dyDescent="0.3">
      <c r="A23" s="367" t="s">
        <v>342</v>
      </c>
      <c r="B23" s="368" t="s">
        <v>343</v>
      </c>
      <c r="C23" s="1692" t="s">
        <v>337</v>
      </c>
      <c r="D23" s="1692"/>
      <c r="E23" s="1693"/>
      <c r="F23" s="886"/>
    </row>
    <row r="24" spans="1:6" ht="64.5" customHeight="1" x14ac:dyDescent="0.25">
      <c r="A24" s="377" t="s">
        <v>329</v>
      </c>
      <c r="B24" s="378"/>
      <c r="C24" s="1688"/>
      <c r="D24" s="1689"/>
      <c r="E24" s="1690"/>
    </row>
    <row r="25" spans="1:6" ht="18" customHeight="1" thickBot="1" x14ac:dyDescent="0.3">
      <c r="A25" s="361"/>
      <c r="B25" s="362"/>
      <c r="C25" s="360"/>
      <c r="D25" s="360"/>
      <c r="E25" s="360"/>
    </row>
    <row r="26" spans="1:6" ht="28.5" thickBot="1" x14ac:dyDescent="0.3">
      <c r="A26" s="367" t="s">
        <v>342</v>
      </c>
      <c r="B26" s="368" t="s">
        <v>343</v>
      </c>
      <c r="C26" s="1691" t="s">
        <v>337</v>
      </c>
      <c r="D26" s="1692"/>
      <c r="E26" s="1693"/>
    </row>
    <row r="27" spans="1:6" ht="64.5" customHeight="1" x14ac:dyDescent="0.25">
      <c r="A27" s="377" t="s">
        <v>329</v>
      </c>
      <c r="B27" s="378"/>
      <c r="C27" s="1688"/>
      <c r="D27" s="1689"/>
      <c r="E27" s="1690"/>
    </row>
    <row r="28" spans="1:6" ht="18" customHeight="1" thickBot="1" x14ac:dyDescent="0.3">
      <c r="A28" s="361"/>
      <c r="B28" s="362"/>
      <c r="C28" s="360"/>
      <c r="D28" s="359"/>
      <c r="E28" s="359"/>
    </row>
    <row r="29" spans="1:6" ht="28.5" thickBot="1" x14ac:dyDescent="0.3">
      <c r="A29" s="367" t="s">
        <v>342</v>
      </c>
      <c r="B29" s="368" t="s">
        <v>343</v>
      </c>
      <c r="C29" s="1692" t="s">
        <v>337</v>
      </c>
      <c r="D29" s="1692"/>
      <c r="E29" s="1693"/>
    </row>
    <row r="30" spans="1:6" ht="64.5" customHeight="1" x14ac:dyDescent="0.25">
      <c r="A30" s="377" t="s">
        <v>329</v>
      </c>
      <c r="B30" s="378"/>
      <c r="C30" s="1688"/>
      <c r="D30" s="1689"/>
      <c r="E30" s="1690"/>
    </row>
    <row r="31" spans="1:6" ht="18" customHeight="1" thickBot="1" x14ac:dyDescent="0.3">
      <c r="A31" s="358"/>
      <c r="B31" s="358"/>
      <c r="C31" s="359"/>
      <c r="D31" s="359"/>
      <c r="E31" s="359"/>
    </row>
    <row r="32" spans="1:6" ht="28.5" thickBot="1" x14ac:dyDescent="0.3">
      <c r="A32" s="367" t="s">
        <v>342</v>
      </c>
      <c r="B32" s="368" t="s">
        <v>343</v>
      </c>
      <c r="C32" s="1692" t="s">
        <v>337</v>
      </c>
      <c r="D32" s="1692"/>
      <c r="E32" s="1693"/>
    </row>
    <row r="33" spans="1:5" ht="64.5" customHeight="1" x14ac:dyDescent="0.25">
      <c r="A33" s="377" t="s">
        <v>329</v>
      </c>
      <c r="B33" s="378"/>
      <c r="C33" s="1703"/>
      <c r="D33" s="1704"/>
      <c r="E33" s="1705"/>
    </row>
    <row r="34" spans="1:5" x14ac:dyDescent="0.25">
      <c r="A34" s="358"/>
      <c r="B34" s="358"/>
      <c r="C34" s="359"/>
      <c r="D34" s="359"/>
      <c r="E34" s="359"/>
    </row>
    <row r="35" spans="1:5" x14ac:dyDescent="0.25">
      <c r="A35" s="358"/>
      <c r="B35" s="358"/>
      <c r="C35" s="359"/>
      <c r="D35" s="359"/>
      <c r="E35" s="359"/>
    </row>
    <row r="36" spans="1:5" x14ac:dyDescent="0.25">
      <c r="A36" s="358"/>
      <c r="B36" s="358"/>
      <c r="C36" s="359"/>
      <c r="D36" s="359"/>
      <c r="E36" s="359"/>
    </row>
    <row r="37" spans="1:5" x14ac:dyDescent="0.25">
      <c r="A37" s="358"/>
      <c r="B37" s="358"/>
      <c r="C37" s="359"/>
      <c r="D37" s="359"/>
      <c r="E37" s="359"/>
    </row>
    <row r="38" spans="1:5" x14ac:dyDescent="0.25">
      <c r="A38" s="358"/>
      <c r="B38" s="358"/>
      <c r="C38" s="359"/>
      <c r="D38" s="359"/>
      <c r="E38" s="359"/>
    </row>
    <row r="39" spans="1:5" x14ac:dyDescent="0.25">
      <c r="A39" s="358"/>
      <c r="B39" s="358"/>
      <c r="C39" s="359"/>
      <c r="D39" s="359"/>
      <c r="E39" s="359"/>
    </row>
    <row r="40" spans="1:5" x14ac:dyDescent="0.25">
      <c r="A40" s="358"/>
      <c r="B40" s="358"/>
      <c r="C40" s="359"/>
      <c r="D40" s="359"/>
      <c r="E40" s="359"/>
    </row>
    <row r="41" spans="1:5" x14ac:dyDescent="0.25">
      <c r="A41" s="358"/>
      <c r="B41" s="358"/>
      <c r="C41" s="359"/>
      <c r="D41" s="359"/>
      <c r="E41" s="359"/>
    </row>
    <row r="42" spans="1:5" x14ac:dyDescent="0.25">
      <c r="A42" s="358"/>
      <c r="B42" s="358"/>
      <c r="C42" s="359"/>
      <c r="D42" s="359"/>
      <c r="E42" s="359"/>
    </row>
    <row r="43" spans="1:5" x14ac:dyDescent="0.25">
      <c r="A43" s="358"/>
      <c r="B43" s="358"/>
      <c r="C43" s="359"/>
      <c r="D43" s="359"/>
      <c r="E43" s="359"/>
    </row>
    <row r="44" spans="1:5" x14ac:dyDescent="0.25">
      <c r="A44" s="358"/>
      <c r="B44" s="358"/>
      <c r="C44" s="359"/>
      <c r="D44" s="359"/>
      <c r="E44" s="359"/>
    </row>
    <row r="45" spans="1:5" x14ac:dyDescent="0.25">
      <c r="A45" s="358"/>
      <c r="B45" s="358"/>
      <c r="C45" s="359"/>
      <c r="D45" s="359"/>
      <c r="E45" s="359"/>
    </row>
    <row r="46" spans="1:5" x14ac:dyDescent="0.25">
      <c r="A46" s="358"/>
      <c r="B46" s="358"/>
      <c r="C46" s="359"/>
      <c r="D46" s="359"/>
      <c r="E46" s="359"/>
    </row>
    <row r="47" spans="1:5" x14ac:dyDescent="0.25">
      <c r="A47" s="358"/>
      <c r="B47" s="358"/>
      <c r="C47" s="359"/>
      <c r="D47" s="359"/>
      <c r="E47" s="359"/>
    </row>
    <row r="48" spans="1:5" x14ac:dyDescent="0.25">
      <c r="A48" s="358"/>
      <c r="B48" s="358"/>
      <c r="C48" s="359"/>
      <c r="D48" s="359"/>
      <c r="E48" s="359"/>
    </row>
    <row r="49" spans="1:5" x14ac:dyDescent="0.25">
      <c r="A49" s="358"/>
      <c r="B49" s="358"/>
      <c r="C49" s="359"/>
      <c r="D49" s="359"/>
      <c r="E49" s="359"/>
    </row>
    <row r="50" spans="1:5" x14ac:dyDescent="0.25">
      <c r="B50" s="358"/>
      <c r="C50" s="359"/>
      <c r="D50" s="359"/>
      <c r="E50" s="359"/>
    </row>
    <row r="51" spans="1:5" x14ac:dyDescent="0.25">
      <c r="B51" s="358"/>
      <c r="C51" s="359"/>
      <c r="D51" s="359"/>
      <c r="E51" s="359"/>
    </row>
    <row r="52" spans="1:5" x14ac:dyDescent="0.25">
      <c r="B52" s="358"/>
      <c r="C52" s="359"/>
      <c r="D52" s="359"/>
      <c r="E52" s="359"/>
    </row>
    <row r="53" spans="1:5" x14ac:dyDescent="0.25">
      <c r="B53" s="358"/>
      <c r="C53" s="358"/>
      <c r="D53" s="358"/>
      <c r="E53" s="358"/>
    </row>
    <row r="54" spans="1:5" x14ac:dyDescent="0.25">
      <c r="B54" s="358"/>
      <c r="C54" s="358"/>
      <c r="D54" s="358"/>
      <c r="E54" s="358"/>
    </row>
    <row r="55" spans="1:5" x14ac:dyDescent="0.25">
      <c r="B55" s="358"/>
      <c r="C55" s="358"/>
      <c r="D55" s="358"/>
      <c r="E55" s="358"/>
    </row>
    <row r="56" spans="1:5" x14ac:dyDescent="0.25">
      <c r="B56" s="358"/>
      <c r="C56" s="358"/>
      <c r="D56" s="358"/>
      <c r="E56" s="358"/>
    </row>
    <row r="57" spans="1:5" x14ac:dyDescent="0.25">
      <c r="B57" s="358"/>
      <c r="C57" s="358"/>
      <c r="D57" s="358"/>
      <c r="E57" s="358"/>
    </row>
    <row r="58" spans="1:5" x14ac:dyDescent="0.25">
      <c r="B58" s="358"/>
      <c r="C58" s="358"/>
      <c r="D58" s="358"/>
      <c r="E58" s="358"/>
    </row>
    <row r="59" spans="1:5" x14ac:dyDescent="0.25">
      <c r="B59" s="358"/>
      <c r="C59" s="358"/>
      <c r="D59" s="358"/>
      <c r="E59" s="358"/>
    </row>
    <row r="60" spans="1:5" x14ac:dyDescent="0.25">
      <c r="B60" s="358"/>
      <c r="C60" s="358"/>
      <c r="D60" s="358"/>
      <c r="E60" s="358"/>
    </row>
    <row r="61" spans="1:5" x14ac:dyDescent="0.25">
      <c r="B61" s="358"/>
      <c r="C61" s="358"/>
      <c r="D61" s="358"/>
      <c r="E61" s="358"/>
    </row>
    <row r="62" spans="1:5" x14ac:dyDescent="0.25">
      <c r="B62" s="358"/>
      <c r="C62" s="358"/>
      <c r="D62" s="358"/>
      <c r="E62" s="358"/>
    </row>
  </sheetData>
  <sheetProtection algorithmName="SHA-512" hashValue="O8JGpc8gph6ckloS1Z/z70rLTAMIeTgbyRYl+qsb7XNpl0Gfl6oNFX0FOi7xf/3NM1ZHOXDXqHfON89EFCkIQw==" saltValue="dP8oCPTiDKa4NyPwy3PPmQ=="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7">
    <mergeCell ref="C27:E27"/>
    <mergeCell ref="C29:E29"/>
    <mergeCell ref="C30:E30"/>
    <mergeCell ref="C32:E32"/>
    <mergeCell ref="C33:E33"/>
    <mergeCell ref="C24:E24"/>
    <mergeCell ref="C26:E26"/>
    <mergeCell ref="A1:E1"/>
    <mergeCell ref="A3:E3"/>
    <mergeCell ref="A4:E4"/>
    <mergeCell ref="A7:B7"/>
    <mergeCell ref="A9:C9"/>
    <mergeCell ref="A2:E2"/>
    <mergeCell ref="A11:E13"/>
    <mergeCell ref="C20:E20"/>
    <mergeCell ref="C21:E21"/>
    <mergeCell ref="C23:E23"/>
  </mergeCells>
  <dataValidations count="3">
    <dataValidation type="list" allowBlank="1" showInputMessage="1" showErrorMessage="1" sqref="E8" xr:uid="{00000000-0002-0000-1100-000000000000}">
      <formula1>"SELECT, Projection,YE Interim,YE Final"</formula1>
    </dataValidation>
    <dataValidation type="list" allowBlank="1" showInputMessage="1" showErrorMessage="1" sqref="E7" xr:uid="{00000000-0002-0000-1100-000001000000}">
      <formula1>"SELECT, FY 20 / 21,FY 21 / 22, FY 22 / 23"</formula1>
    </dataValidation>
    <dataValidation type="list" allowBlank="1" showInputMessage="1" showErrorMessage="1" sqref="A21 A24 A27 A30 A33" xr:uid="{B00439D7-D4F8-4009-A83E-D71C0EF3192D}">
      <formula1>"SELECT, FSR - All Non-Med Supp, FSR – All Non-Med, All Non-Med DCW Supp, GF CRCS, GF Wrksht, GF Spec Fund"</formula1>
    </dataValidation>
  </dataValidations>
  <printOptions horizontalCentered="1"/>
  <pageMargins left="0" right="0" top="0.75" bottom="0.5" header="0.3" footer="0.3"/>
  <pageSetup scale="77" orientation="portrait" r:id="rId2"/>
  <headerFooter>
    <oddFooter>&amp;LV 2021-1&amp;Rprinted: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84"/>
  <sheetViews>
    <sheetView zoomScaleNormal="100" workbookViewId="0">
      <selection sqref="A1:E1"/>
    </sheetView>
  </sheetViews>
  <sheetFormatPr defaultColWidth="8.81640625" defaultRowHeight="12.5" x14ac:dyDescent="0.25"/>
  <cols>
    <col min="1" max="1" width="4.7265625" style="503" customWidth="1"/>
    <col min="2" max="2" width="3.453125" style="503" customWidth="1"/>
    <col min="3" max="3" width="62" style="503" customWidth="1"/>
    <col min="4" max="4" width="17.26953125" style="503" customWidth="1"/>
    <col min="5" max="5" width="16.1796875" style="503" customWidth="1"/>
    <col min="6" max="11" width="14.7265625" style="503" customWidth="1"/>
    <col min="12" max="16384" width="8.81640625" style="503"/>
  </cols>
  <sheetData>
    <row r="1" spans="1:16" ht="18.75" customHeight="1" thickTop="1" x14ac:dyDescent="0.4">
      <c r="A1" s="1095" t="s">
        <v>537</v>
      </c>
      <c r="B1" s="1096"/>
      <c r="C1" s="1096"/>
      <c r="D1" s="1096"/>
      <c r="E1" s="1096"/>
      <c r="F1" s="1096"/>
      <c r="G1" s="1096"/>
      <c r="H1" s="1096"/>
      <c r="I1" s="1096"/>
      <c r="J1" s="1096"/>
      <c r="K1" s="1097"/>
    </row>
    <row r="2" spans="1:16" ht="18" x14ac:dyDescent="0.4">
      <c r="A2" s="1098" t="s">
        <v>363</v>
      </c>
      <c r="B2" s="1099"/>
      <c r="C2" s="1099"/>
      <c r="D2" s="1099"/>
      <c r="E2" s="1099"/>
      <c r="F2" s="1099"/>
      <c r="G2" s="1099"/>
      <c r="H2" s="1099"/>
      <c r="I2" s="1099"/>
      <c r="J2" s="1099"/>
      <c r="K2" s="1100"/>
    </row>
    <row r="3" spans="1:16" ht="18.5" thickBot="1" x14ac:dyDescent="0.45">
      <c r="A3" s="1101" t="s">
        <v>233</v>
      </c>
      <c r="B3" s="1102"/>
      <c r="C3" s="1102"/>
      <c r="D3" s="1102"/>
      <c r="E3" s="1102"/>
      <c r="F3" s="1102"/>
      <c r="G3" s="1102"/>
      <c r="H3" s="1102"/>
      <c r="I3" s="1102"/>
      <c r="J3" s="1102"/>
      <c r="K3" s="1103"/>
    </row>
    <row r="4" spans="1:16" ht="18.5" thickTop="1" x14ac:dyDescent="0.4">
      <c r="A4" s="513"/>
      <c r="B4" s="513"/>
      <c r="C4" s="513"/>
      <c r="D4" s="513"/>
      <c r="E4" s="513"/>
      <c r="F4" s="513"/>
      <c r="G4" s="513"/>
      <c r="H4" s="513"/>
      <c r="I4" s="513"/>
      <c r="J4" s="513"/>
      <c r="K4" s="514"/>
    </row>
    <row r="5" spans="1:16" ht="18.5" thickBot="1" x14ac:dyDescent="0.45">
      <c r="A5" s="513"/>
      <c r="B5" s="513"/>
      <c r="C5" s="515" t="s">
        <v>37</v>
      </c>
      <c r="D5" s="1104"/>
      <c r="E5" s="1104"/>
      <c r="F5" s="1104"/>
      <c r="G5" s="1104"/>
      <c r="H5" s="1104"/>
      <c r="I5" s="1104"/>
      <c r="J5" s="1104"/>
      <c r="K5" s="514"/>
    </row>
    <row r="6" spans="1:16" ht="19" thickTop="1" thickBot="1" x14ac:dyDescent="0.45">
      <c r="A6" s="513"/>
      <c r="B6" s="513"/>
      <c r="C6" s="515" t="s">
        <v>14</v>
      </c>
      <c r="D6" s="755" t="s">
        <v>329</v>
      </c>
      <c r="E6" s="515"/>
      <c r="F6" s="515"/>
      <c r="G6" s="515"/>
      <c r="I6" s="513"/>
      <c r="J6" s="513"/>
      <c r="K6" s="514"/>
    </row>
    <row r="7" spans="1:16" ht="19" thickTop="1" thickBot="1" x14ac:dyDescent="0.45">
      <c r="A7" s="513"/>
      <c r="B7" s="513"/>
      <c r="C7" s="515" t="s">
        <v>178</v>
      </c>
      <c r="D7" s="692" t="s">
        <v>329</v>
      </c>
      <c r="E7" s="515"/>
      <c r="F7" s="515"/>
      <c r="G7" s="515"/>
      <c r="I7" s="513"/>
      <c r="J7" s="513"/>
      <c r="K7" s="514"/>
    </row>
    <row r="8" spans="1:16" ht="19" thickTop="1" thickBot="1" x14ac:dyDescent="0.45">
      <c r="A8" s="513"/>
      <c r="B8" s="513"/>
      <c r="C8" s="515" t="s">
        <v>15</v>
      </c>
      <c r="D8" s="693"/>
      <c r="E8" s="602"/>
      <c r="F8" s="602"/>
      <c r="G8" s="602"/>
      <c r="I8" s="513"/>
      <c r="J8" s="513"/>
      <c r="K8" s="514"/>
    </row>
    <row r="9" spans="1:16" ht="18.5" thickTop="1" x14ac:dyDescent="0.4">
      <c r="A9" s="513"/>
      <c r="B9" s="513"/>
      <c r="C9" s="515"/>
      <c r="D9" s="516"/>
      <c r="E9" s="516"/>
      <c r="F9" s="516"/>
      <c r="G9" s="516"/>
      <c r="I9" s="513"/>
      <c r="J9" s="513"/>
      <c r="K9" s="514"/>
    </row>
    <row r="10" spans="1:16" ht="18" x14ac:dyDescent="0.4">
      <c r="A10" s="517"/>
      <c r="B10" s="517"/>
      <c r="C10" s="518"/>
      <c r="D10" s="519"/>
      <c r="E10" s="519"/>
      <c r="F10" s="519"/>
      <c r="G10" s="519"/>
      <c r="H10" s="520"/>
      <c r="I10" s="517"/>
      <c r="J10" s="517"/>
      <c r="K10" s="520"/>
    </row>
    <row r="11" spans="1:16" ht="13" thickBot="1" x14ac:dyDescent="0.3"/>
    <row r="12" spans="1:16" ht="28.9" customHeight="1" thickBot="1" x14ac:dyDescent="0.35">
      <c r="A12" s="679" t="s">
        <v>16</v>
      </c>
      <c r="B12" s="1105" t="s">
        <v>234</v>
      </c>
      <c r="C12" s="1105"/>
      <c r="D12" s="748" t="s">
        <v>247</v>
      </c>
      <c r="E12" s="815" t="s">
        <v>457</v>
      </c>
      <c r="F12" s="815" t="s">
        <v>790</v>
      </c>
      <c r="G12" s="815" t="s">
        <v>791</v>
      </c>
      <c r="H12" s="748" t="s">
        <v>235</v>
      </c>
      <c r="I12" s="748" t="s">
        <v>652</v>
      </c>
      <c r="J12" s="750" t="s">
        <v>12</v>
      </c>
      <c r="K12" s="749" t="s">
        <v>236</v>
      </c>
    </row>
    <row r="13" spans="1:16" x14ac:dyDescent="0.25">
      <c r="A13" s="521" t="s">
        <v>0</v>
      </c>
      <c r="B13" s="1113" t="s">
        <v>237</v>
      </c>
      <c r="C13" s="1114"/>
      <c r="D13" s="163"/>
      <c r="E13" s="163"/>
      <c r="F13" s="827"/>
      <c r="G13" s="827"/>
      <c r="H13" s="509"/>
      <c r="I13" s="597"/>
      <c r="J13" s="426">
        <f t="shared" ref="J13:J19" si="0">SUM(D13:I13)</f>
        <v>0</v>
      </c>
      <c r="K13" s="522" t="b">
        <f>IF($D$6="FY 20 / 21", "FY 21",IF($D$6="FY 21 / 22","FY 22"))</f>
        <v>0</v>
      </c>
    </row>
    <row r="14" spans="1:16" x14ac:dyDescent="0.25">
      <c r="A14" s="523" t="s">
        <v>1</v>
      </c>
      <c r="B14" s="1078" t="s">
        <v>238</v>
      </c>
      <c r="C14" s="1079"/>
      <c r="D14" s="595"/>
      <c r="E14" s="595"/>
      <c r="F14" s="595"/>
      <c r="G14" s="595"/>
      <c r="H14" s="595"/>
      <c r="I14" s="597"/>
      <c r="J14" s="426">
        <f t="shared" si="0"/>
        <v>0</v>
      </c>
      <c r="K14" s="522" t="b">
        <f>IF($D$6="FY 20 / 21", "FY 21",IF($D$6="FY 21 / 22","FY 22"))</f>
        <v>0</v>
      </c>
    </row>
    <row r="15" spans="1:16" x14ac:dyDescent="0.25">
      <c r="A15" s="523" t="s">
        <v>2</v>
      </c>
      <c r="B15" s="1106" t="s">
        <v>953</v>
      </c>
      <c r="C15" s="1107"/>
      <c r="D15" s="350">
        <f>-D32</f>
        <v>0</v>
      </c>
      <c r="E15" s="350">
        <f t="shared" ref="E15:H15" si="1">-E32</f>
        <v>0</v>
      </c>
      <c r="F15" s="350">
        <f t="shared" si="1"/>
        <v>0</v>
      </c>
      <c r="G15" s="350">
        <f t="shared" si="1"/>
        <v>0</v>
      </c>
      <c r="H15" s="350">
        <f t="shared" si="1"/>
        <v>0</v>
      </c>
      <c r="I15" s="595"/>
      <c r="J15" s="426">
        <f t="shared" si="0"/>
        <v>0</v>
      </c>
      <c r="K15" s="522" t="b">
        <f>IF($D$6="FY 20 / 21", "FY 21",IF($D$6="FY 21 / 22","FY 22"))</f>
        <v>0</v>
      </c>
      <c r="L15" s="514"/>
      <c r="M15" s="514"/>
      <c r="N15" s="514"/>
      <c r="O15" s="514"/>
      <c r="P15" s="514"/>
    </row>
    <row r="16" spans="1:16" s="736" customFormat="1" x14ac:dyDescent="0.25">
      <c r="A16" s="737" t="s">
        <v>3</v>
      </c>
      <c r="B16" s="1111" t="s">
        <v>239</v>
      </c>
      <c r="C16" s="1112"/>
      <c r="D16" s="738">
        <f>SUM(D13:D15)</f>
        <v>0</v>
      </c>
      <c r="E16" s="738">
        <f t="shared" ref="E16:J16" si="2">SUM(E13:E15)</f>
        <v>0</v>
      </c>
      <c r="F16" s="738">
        <f t="shared" si="2"/>
        <v>0</v>
      </c>
      <c r="G16" s="738">
        <f t="shared" si="2"/>
        <v>0</v>
      </c>
      <c r="H16" s="738">
        <f t="shared" si="2"/>
        <v>0</v>
      </c>
      <c r="I16" s="738">
        <f t="shared" si="2"/>
        <v>0</v>
      </c>
      <c r="J16" s="738">
        <f t="shared" si="2"/>
        <v>0</v>
      </c>
      <c r="K16" s="522" t="b">
        <f>IF($D$6="FY 20 / 21", "FY 21",IF($D$6="FY 21 / 22","FY 22"))</f>
        <v>0</v>
      </c>
    </row>
    <row r="17" spans="1:11" x14ac:dyDescent="0.25">
      <c r="A17" s="725" t="s">
        <v>4</v>
      </c>
      <c r="B17" s="1071" t="s">
        <v>240</v>
      </c>
      <c r="C17" s="1072"/>
      <c r="D17" s="595"/>
      <c r="E17" s="595"/>
      <c r="F17" s="595"/>
      <c r="G17" s="595"/>
      <c r="H17" s="498"/>
      <c r="I17" s="595"/>
      <c r="J17" s="426">
        <f t="shared" si="0"/>
        <v>0</v>
      </c>
      <c r="K17" s="525" t="b">
        <f>IF($D$6="FY 20 / 21", "FY 20",IF($D$6="FY 21 / 22","FY 21"))</f>
        <v>0</v>
      </c>
    </row>
    <row r="18" spans="1:11" x14ac:dyDescent="0.25">
      <c r="A18" s="527" t="s">
        <v>189</v>
      </c>
      <c r="B18" s="1115" t="s">
        <v>241</v>
      </c>
      <c r="C18" s="1116"/>
      <c r="D18" s="595"/>
      <c r="E18" s="595"/>
      <c r="F18" s="595"/>
      <c r="G18" s="595"/>
      <c r="H18" s="498"/>
      <c r="I18" s="595"/>
      <c r="J18" s="426">
        <f t="shared" si="0"/>
        <v>0</v>
      </c>
      <c r="K18" s="525" t="b">
        <f>IF($D$6="FY 20 / 21", "FY 19",IF($D$6="FY 21 / 22","FY 20"))</f>
        <v>0</v>
      </c>
    </row>
    <row r="19" spans="1:11" x14ac:dyDescent="0.25">
      <c r="A19" s="726" t="s">
        <v>206</v>
      </c>
      <c r="B19" s="1108" t="s">
        <v>653</v>
      </c>
      <c r="C19" s="1108"/>
      <c r="D19" s="595"/>
      <c r="E19" s="595"/>
      <c r="F19" s="595"/>
      <c r="G19" s="595"/>
      <c r="H19" s="498"/>
      <c r="I19" s="595"/>
      <c r="J19" s="426">
        <f t="shared" si="0"/>
        <v>0</v>
      </c>
      <c r="K19" s="526" t="s">
        <v>242</v>
      </c>
    </row>
    <row r="20" spans="1:11" x14ac:dyDescent="0.25">
      <c r="A20" s="527" t="s">
        <v>207</v>
      </c>
      <c r="B20" s="1109" t="s">
        <v>243</v>
      </c>
      <c r="C20" s="1110"/>
      <c r="D20" s="335">
        <f>SUM(D17:D19)</f>
        <v>0</v>
      </c>
      <c r="E20" s="335">
        <f>SUM(E17:E19)</f>
        <v>0</v>
      </c>
      <c r="F20" s="335">
        <f t="shared" ref="F20:G20" si="3">SUM(F17:F19)</f>
        <v>0</v>
      </c>
      <c r="G20" s="335">
        <f t="shared" si="3"/>
        <v>0</v>
      </c>
      <c r="H20" s="594">
        <f>SUM(H17:H19)</f>
        <v>0</v>
      </c>
      <c r="I20" s="508">
        <f>SUM(I17:I19)</f>
        <v>0</v>
      </c>
      <c r="J20" s="335">
        <f>SUM(J17:J19)</f>
        <v>0</v>
      </c>
    </row>
    <row r="21" spans="1:11" ht="13" thickBot="1" x14ac:dyDescent="0.3">
      <c r="A21" s="527" t="s">
        <v>208</v>
      </c>
      <c r="B21" s="1073" t="s">
        <v>516</v>
      </c>
      <c r="C21" s="1074"/>
      <c r="D21" s="337">
        <f>+$D$16+$D$20</f>
        <v>0</v>
      </c>
      <c r="E21" s="337">
        <f>+$E$16+$E$20</f>
        <v>0</v>
      </c>
      <c r="F21" s="337">
        <f>+$F$16+$F$20</f>
        <v>0</v>
      </c>
      <c r="G21" s="337">
        <f>+G$16+$G$20</f>
        <v>0</v>
      </c>
      <c r="H21" s="601">
        <f>+$H$16+$H$20</f>
        <v>0</v>
      </c>
      <c r="I21" s="601">
        <f>+$I$16+$I$20</f>
        <v>0</v>
      </c>
      <c r="J21" s="337">
        <f>+$J$16+$J$20</f>
        <v>0</v>
      </c>
    </row>
    <row r="22" spans="1:11" s="514" customFormat="1" ht="6" customHeight="1" thickTop="1" thickBot="1" x14ac:dyDescent="0.3">
      <c r="A22" s="799"/>
      <c r="B22" s="795"/>
      <c r="C22" s="796"/>
      <c r="D22" s="432"/>
      <c r="E22" s="432"/>
      <c r="F22" s="432"/>
      <c r="G22" s="432"/>
      <c r="H22" s="797"/>
      <c r="I22" s="797"/>
      <c r="J22" s="432"/>
    </row>
    <row r="23" spans="1:11" ht="24.65" customHeight="1" thickBot="1" x14ac:dyDescent="0.3">
      <c r="A23" s="800" t="s">
        <v>209</v>
      </c>
      <c r="B23" s="1083" t="s">
        <v>717</v>
      </c>
      <c r="C23" s="1084"/>
      <c r="D23" s="793"/>
      <c r="E23" s="793"/>
      <c r="F23" s="793"/>
      <c r="G23" s="793"/>
      <c r="H23" s="793"/>
      <c r="I23" s="801"/>
      <c r="J23" s="794">
        <f>SUM(D23:I23)</f>
        <v>0</v>
      </c>
    </row>
    <row r="24" spans="1:11" x14ac:dyDescent="0.25">
      <c r="A24" s="725" t="s">
        <v>211</v>
      </c>
      <c r="B24" s="1091" t="s">
        <v>244</v>
      </c>
      <c r="C24" s="1092"/>
      <c r="D24" s="219"/>
      <c r="E24" s="528"/>
      <c r="F24" s="528"/>
      <c r="G24" s="528"/>
      <c r="H24" s="220"/>
      <c r="I24" s="529"/>
      <c r="J24" s="530"/>
    </row>
    <row r="25" spans="1:11" x14ac:dyDescent="0.25">
      <c r="A25" s="531"/>
      <c r="B25" s="1075"/>
      <c r="C25" s="1076"/>
      <c r="D25" s="1076"/>
      <c r="E25" s="1076"/>
      <c r="F25" s="1076"/>
      <c r="G25" s="1076"/>
      <c r="H25" s="1076"/>
      <c r="I25" s="1076"/>
      <c r="J25" s="1077"/>
    </row>
    <row r="26" spans="1:11" x14ac:dyDescent="0.25">
      <c r="A26" s="531"/>
      <c r="B26" s="1065"/>
      <c r="C26" s="1066"/>
      <c r="D26" s="1066"/>
      <c r="E26" s="1066"/>
      <c r="F26" s="1066"/>
      <c r="G26" s="1066"/>
      <c r="H26" s="1066"/>
      <c r="I26" s="1066"/>
      <c r="J26" s="1067"/>
    </row>
    <row r="27" spans="1:11" x14ac:dyDescent="0.25">
      <c r="A27" s="531"/>
      <c r="B27" s="1065"/>
      <c r="C27" s="1066"/>
      <c r="D27" s="1066"/>
      <c r="E27" s="1066"/>
      <c r="F27" s="1066"/>
      <c r="G27" s="1066"/>
      <c r="H27" s="1066"/>
      <c r="I27" s="1066"/>
      <c r="J27" s="1067"/>
    </row>
    <row r="28" spans="1:11" x14ac:dyDescent="0.25">
      <c r="A28" s="531"/>
      <c r="B28" s="1065"/>
      <c r="C28" s="1066"/>
      <c r="D28" s="1066"/>
      <c r="E28" s="1066"/>
      <c r="F28" s="1066"/>
      <c r="G28" s="1066"/>
      <c r="H28" s="1066"/>
      <c r="I28" s="1066"/>
      <c r="J28" s="1067"/>
    </row>
    <row r="29" spans="1:11" x14ac:dyDescent="0.25">
      <c r="A29" s="531"/>
      <c r="B29" s="1068"/>
      <c r="C29" s="1069"/>
      <c r="D29" s="1069"/>
      <c r="E29" s="1069"/>
      <c r="F29" s="1069"/>
      <c r="G29" s="1069"/>
      <c r="H29" s="1069"/>
      <c r="I29" s="1069"/>
      <c r="J29" s="1070"/>
    </row>
    <row r="30" spans="1:11" ht="13" thickBot="1" x14ac:dyDescent="0.3"/>
    <row r="31" spans="1:11" s="927" customFormat="1" ht="27" thickTop="1" thickBot="1" x14ac:dyDescent="0.35">
      <c r="A31" s="680" t="s">
        <v>17</v>
      </c>
      <c r="B31" s="1036" t="s">
        <v>948</v>
      </c>
      <c r="C31" s="1037"/>
      <c r="D31" s="930" t="s">
        <v>247</v>
      </c>
      <c r="E31" s="931" t="s">
        <v>457</v>
      </c>
      <c r="F31" s="931" t="s">
        <v>790</v>
      </c>
      <c r="G31" s="931" t="s">
        <v>791</v>
      </c>
      <c r="H31" s="932" t="s">
        <v>235</v>
      </c>
      <c r="I31" s="934" t="s">
        <v>12</v>
      </c>
    </row>
    <row r="32" spans="1:11" s="927" customFormat="1" ht="13" thickTop="1" x14ac:dyDescent="0.25">
      <c r="A32" s="521" t="s">
        <v>0</v>
      </c>
      <c r="B32" s="1060" t="s">
        <v>956</v>
      </c>
      <c r="C32" s="1061"/>
      <c r="D32" s="885"/>
      <c r="E32" s="885"/>
      <c r="F32" s="885"/>
      <c r="G32" s="885"/>
      <c r="H32" s="885"/>
      <c r="I32" s="933">
        <f>SUM(D32:H32)</f>
        <v>0</v>
      </c>
    </row>
    <row r="33" spans="1:11" s="927" customFormat="1" x14ac:dyDescent="0.25">
      <c r="A33" s="521" t="s">
        <v>1</v>
      </c>
      <c r="B33" s="1093" t="s">
        <v>957</v>
      </c>
      <c r="C33" s="1094"/>
      <c r="D33" s="885"/>
      <c r="E33" s="885"/>
      <c r="F33" s="885"/>
      <c r="G33" s="885"/>
      <c r="H33" s="885"/>
      <c r="I33" s="933">
        <f>SUM(D33:H33)</f>
        <v>0</v>
      </c>
    </row>
    <row r="34" spans="1:11" s="927" customFormat="1" x14ac:dyDescent="0.25">
      <c r="A34" s="523" t="s">
        <v>2</v>
      </c>
      <c r="B34" s="1060" t="s">
        <v>955</v>
      </c>
      <c r="C34" s="1061"/>
      <c r="D34" s="885"/>
      <c r="E34" s="885"/>
      <c r="F34" s="885"/>
      <c r="G34" s="885"/>
      <c r="H34" s="885"/>
      <c r="I34" s="933">
        <f>SUM(D34:H34)</f>
        <v>0</v>
      </c>
    </row>
    <row r="35" spans="1:11" s="927" customFormat="1" ht="13" thickBot="1" x14ac:dyDescent="0.3">
      <c r="A35" s="527" t="s">
        <v>3</v>
      </c>
      <c r="B35" s="1054" t="s">
        <v>319</v>
      </c>
      <c r="C35" s="1055"/>
      <c r="D35" s="337">
        <f t="shared" ref="D35:I35" si="4">SUM(D32:D34)</f>
        <v>0</v>
      </c>
      <c r="E35" s="337">
        <f t="shared" si="4"/>
        <v>0</v>
      </c>
      <c r="F35" s="337">
        <f t="shared" si="4"/>
        <v>0</v>
      </c>
      <c r="G35" s="337">
        <f t="shared" si="4"/>
        <v>0</v>
      </c>
      <c r="H35" s="337">
        <f t="shared" si="4"/>
        <v>0</v>
      </c>
      <c r="I35" s="337">
        <f t="shared" si="4"/>
        <v>0</v>
      </c>
    </row>
    <row r="36" spans="1:11" ht="14" thickTop="1" thickBot="1" x14ac:dyDescent="0.35">
      <c r="A36" s="531"/>
      <c r="B36" s="532"/>
      <c r="C36" s="222"/>
      <c r="D36" s="223"/>
      <c r="E36" s="528"/>
      <c r="F36" s="528"/>
      <c r="G36" s="528"/>
      <c r="H36" s="530"/>
      <c r="I36" s="529"/>
      <c r="J36" s="530"/>
    </row>
    <row r="37" spans="1:11" ht="27" thickTop="1" thickBot="1" x14ac:dyDescent="0.35">
      <c r="A37" s="680">
        <v>2.1</v>
      </c>
      <c r="B37" s="1036" t="s">
        <v>946</v>
      </c>
      <c r="C37" s="1037"/>
      <c r="D37" s="894" t="s">
        <v>77</v>
      </c>
      <c r="E37" s="890" t="s">
        <v>18</v>
      </c>
      <c r="F37" s="889" t="s">
        <v>249</v>
      </c>
      <c r="G37" s="891" t="s">
        <v>316</v>
      </c>
      <c r="I37" s="880"/>
      <c r="J37" s="880"/>
      <c r="K37" s="798"/>
    </row>
    <row r="38" spans="1:11" ht="13" thickTop="1" x14ac:dyDescent="0.25">
      <c r="A38" s="521" t="s">
        <v>0</v>
      </c>
      <c r="B38" s="1060" t="s">
        <v>924</v>
      </c>
      <c r="C38" s="1061"/>
      <c r="D38" s="940">
        <f>I35</f>
        <v>0</v>
      </c>
      <c r="E38" s="940">
        <f>+'FSR - Medicaid'!M29+'FSR - Healthy Michigan'!M28</f>
        <v>0</v>
      </c>
      <c r="F38" s="336">
        <f>IF(($E$38-$D$38)&lt;0,($E$38-$D$38),0)</f>
        <v>0</v>
      </c>
      <c r="G38" s="346">
        <f>IF(($E$38-$D$38)&gt;0,($E$38-$D$38),0)</f>
        <v>0</v>
      </c>
      <c r="I38" s="881"/>
      <c r="J38" s="881"/>
      <c r="K38" s="1038"/>
    </row>
    <row r="39" spans="1:11" ht="13" thickBot="1" x14ac:dyDescent="0.3">
      <c r="A39" s="527" t="s">
        <v>1</v>
      </c>
      <c r="B39" s="1054" t="s">
        <v>319</v>
      </c>
      <c r="C39" s="1055"/>
      <c r="D39" s="337">
        <f>D38</f>
        <v>0</v>
      </c>
      <c r="E39" s="337">
        <f>E38</f>
        <v>0</v>
      </c>
      <c r="F39" s="337">
        <f>SUM($F$38:$F$38)</f>
        <v>0</v>
      </c>
      <c r="G39" s="337">
        <f>SUM($G$38:$G$38)</f>
        <v>0</v>
      </c>
      <c r="I39" s="881"/>
      <c r="J39" s="881"/>
      <c r="K39" s="1038"/>
    </row>
    <row r="40" spans="1:11" ht="13" thickTop="1" x14ac:dyDescent="0.25">
      <c r="B40" s="946" t="s">
        <v>2</v>
      </c>
      <c r="C40" s="747" t="s">
        <v>926</v>
      </c>
      <c r="D40" s="536"/>
      <c r="H40" s="881"/>
      <c r="I40" s="881"/>
      <c r="J40" s="881"/>
      <c r="K40" s="1038"/>
    </row>
    <row r="41" spans="1:11" x14ac:dyDescent="0.25">
      <c r="B41" s="537"/>
      <c r="C41" s="1056"/>
      <c r="D41" s="1057"/>
    </row>
    <row r="42" spans="1:11" x14ac:dyDescent="0.25">
      <c r="B42" s="537"/>
      <c r="C42" s="1058"/>
      <c r="D42" s="1059"/>
    </row>
    <row r="44" spans="1:11" ht="13" thickBot="1" x14ac:dyDescent="0.3"/>
    <row r="45" spans="1:11" ht="15" thickTop="1" thickBot="1" x14ac:dyDescent="0.35">
      <c r="A45" s="680" t="s">
        <v>9</v>
      </c>
      <c r="B45" s="1046" t="s">
        <v>245</v>
      </c>
      <c r="C45" s="1047"/>
      <c r="D45" s="683" t="s">
        <v>19</v>
      </c>
      <c r="E45" s="514"/>
      <c r="F45" s="514"/>
      <c r="G45" s="514"/>
    </row>
    <row r="46" spans="1:11" ht="13.5" customHeight="1" thickTop="1" x14ac:dyDescent="0.3">
      <c r="A46" s="534" t="s">
        <v>0</v>
      </c>
      <c r="B46" s="1044" t="s">
        <v>919</v>
      </c>
      <c r="C46" s="1045"/>
      <c r="D46" s="349">
        <f>'Medicaid Shared Risk Calc'!E13+'Medicaid Shared Risk Calc'!F13+'Medicaid Shared Risk Calc'!G13</f>
        <v>0</v>
      </c>
      <c r="E46" s="676"/>
      <c r="F46" s="828"/>
      <c r="G46" s="828"/>
    </row>
    <row r="47" spans="1:11" x14ac:dyDescent="0.25">
      <c r="C47" s="538"/>
      <c r="D47" s="95"/>
      <c r="E47" s="539"/>
      <c r="F47" s="539"/>
      <c r="G47" s="539"/>
    </row>
    <row r="48" spans="1:11" x14ac:dyDescent="0.25">
      <c r="B48" s="535" t="s">
        <v>16</v>
      </c>
      <c r="C48" s="747" t="s">
        <v>662</v>
      </c>
      <c r="D48" s="338">
        <f>ROUND($D$46*5%,0)</f>
        <v>0</v>
      </c>
      <c r="E48" s="1039" t="s">
        <v>246</v>
      </c>
      <c r="F48" s="1040"/>
      <c r="G48" s="1040"/>
      <c r="H48" s="1040"/>
      <c r="I48" s="1041"/>
    </row>
    <row r="49" spans="1:10" x14ac:dyDescent="0.25">
      <c r="B49" s="535" t="s">
        <v>17</v>
      </c>
      <c r="C49" s="747" t="s">
        <v>661</v>
      </c>
      <c r="D49" s="338">
        <f>ROUND($D$46*5%,0)</f>
        <v>0</v>
      </c>
      <c r="E49" s="1039" t="s">
        <v>539</v>
      </c>
      <c r="F49" s="1040"/>
      <c r="G49" s="1040"/>
      <c r="H49" s="1040"/>
      <c r="I49" s="1041"/>
    </row>
    <row r="50" spans="1:10" x14ac:dyDescent="0.25">
      <c r="B50" s="540"/>
      <c r="C50" s="430"/>
      <c r="D50" s="220"/>
      <c r="E50" s="431"/>
      <c r="F50" s="431"/>
      <c r="G50" s="431"/>
      <c r="H50" s="541"/>
      <c r="I50" s="541"/>
      <c r="J50" s="541"/>
    </row>
    <row r="51" spans="1:10" ht="13" x14ac:dyDescent="0.3">
      <c r="A51" s="527" t="s">
        <v>639</v>
      </c>
      <c r="B51" s="1042" t="s">
        <v>640</v>
      </c>
      <c r="C51" s="1043"/>
      <c r="D51" s="348">
        <f>IF('FSR - Medicaid'!M49&lt;=0,0,'FSR - Medicaid'!M49)</f>
        <v>0</v>
      </c>
      <c r="E51" s="703"/>
      <c r="F51" s="703"/>
      <c r="G51" s="703"/>
      <c r="H51" s="705"/>
      <c r="J51" s="541"/>
    </row>
    <row r="52" spans="1:10" x14ac:dyDescent="0.25">
      <c r="A52" s="527" t="s">
        <v>386</v>
      </c>
      <c r="B52" s="1085" t="s">
        <v>641</v>
      </c>
      <c r="C52" s="1086"/>
      <c r="D52" s="348">
        <f>IF('FSR - Healthy Michigan'!M46&lt;=0,0,'FSR - Healthy Michigan'!M46)</f>
        <v>0</v>
      </c>
      <c r="E52" s="703"/>
      <c r="F52" s="543" t="s">
        <v>12</v>
      </c>
      <c r="G52" s="543" t="s">
        <v>450</v>
      </c>
      <c r="H52" s="543" t="s">
        <v>248</v>
      </c>
      <c r="I52" s="541"/>
    </row>
    <row r="53" spans="1:10" x14ac:dyDescent="0.25">
      <c r="A53" s="527" t="s">
        <v>387</v>
      </c>
      <c r="B53" s="1048" t="s">
        <v>642</v>
      </c>
      <c r="C53" s="1049"/>
      <c r="D53" s="338">
        <f>D51+D52</f>
        <v>0</v>
      </c>
      <c r="E53" s="703"/>
      <c r="F53" s="399" t="s">
        <v>249</v>
      </c>
      <c r="G53" s="228" t="s">
        <v>250</v>
      </c>
      <c r="H53" s="544" t="s">
        <v>251</v>
      </c>
      <c r="I53" s="541"/>
    </row>
    <row r="54" spans="1:10" x14ac:dyDescent="0.25">
      <c r="A54" s="514"/>
      <c r="C54" s="704"/>
      <c r="D54" s="504"/>
      <c r="E54" s="229"/>
      <c r="F54" s="230"/>
      <c r="G54" s="230"/>
      <c r="H54" s="545"/>
    </row>
    <row r="55" spans="1:10" x14ac:dyDescent="0.25">
      <c r="A55" s="527" t="s">
        <v>2</v>
      </c>
      <c r="B55" s="535" t="s">
        <v>16</v>
      </c>
      <c r="C55" s="253" t="s">
        <v>252</v>
      </c>
      <c r="D55" s="338">
        <f>IF($D$53&lt;=$D$48,$D$53,$D$48)</f>
        <v>0</v>
      </c>
      <c r="E55" s="231"/>
      <c r="F55" s="232"/>
      <c r="G55" s="338">
        <f>+$D$55</f>
        <v>0</v>
      </c>
      <c r="H55" s="338">
        <f>SUM($F$55:$G$55)</f>
        <v>0</v>
      </c>
    </row>
    <row r="56" spans="1:10" x14ac:dyDescent="0.25">
      <c r="A56" s="514"/>
      <c r="B56" s="535" t="s">
        <v>17</v>
      </c>
      <c r="C56" s="745" t="s">
        <v>253</v>
      </c>
      <c r="D56" s="338">
        <f>+$D$53-$D$55</f>
        <v>0</v>
      </c>
      <c r="E56" s="546"/>
      <c r="F56" s="233"/>
      <c r="G56" s="227"/>
      <c r="H56" s="227"/>
      <c r="J56" s="547"/>
    </row>
    <row r="57" spans="1:10" x14ac:dyDescent="0.25">
      <c r="A57" s="514"/>
      <c r="B57" s="535" t="s">
        <v>9</v>
      </c>
      <c r="C57" s="746" t="s">
        <v>254</v>
      </c>
      <c r="D57" s="338">
        <f>IF($D$56&lt;$D$49,$D$56,$D$49)</f>
        <v>0</v>
      </c>
      <c r="E57" s="546"/>
      <c r="F57" s="338">
        <f>+$D$57-$G$57</f>
        <v>0</v>
      </c>
      <c r="G57" s="338">
        <f>ROUND($D$57*50%,0)</f>
        <v>0</v>
      </c>
      <c r="H57" s="338">
        <f>SUM($F$57:$G$57)</f>
        <v>0</v>
      </c>
    </row>
    <row r="58" spans="1:10" x14ac:dyDescent="0.25">
      <c r="B58" s="535" t="s">
        <v>6</v>
      </c>
      <c r="C58" s="745" t="s">
        <v>255</v>
      </c>
      <c r="D58" s="338">
        <f>+$D$56-$D$57</f>
        <v>0</v>
      </c>
      <c r="E58" s="546"/>
      <c r="F58" s="227"/>
      <c r="G58" s="227"/>
      <c r="H58" s="227"/>
    </row>
    <row r="59" spans="1:10" x14ac:dyDescent="0.25">
      <c r="B59" s="535" t="s">
        <v>7</v>
      </c>
      <c r="C59" s="746" t="s">
        <v>256</v>
      </c>
      <c r="D59" s="338">
        <f>+$D$58</f>
        <v>0</v>
      </c>
      <c r="E59" s="548"/>
      <c r="F59" s="338">
        <f>+$D$59</f>
        <v>0</v>
      </c>
      <c r="G59" s="234"/>
      <c r="H59" s="338">
        <f>SUM($F$59:$G$59)</f>
        <v>0</v>
      </c>
    </row>
    <row r="60" spans="1:10" x14ac:dyDescent="0.25">
      <c r="B60" s="535" t="s">
        <v>10</v>
      </c>
      <c r="C60" s="1039" t="s">
        <v>257</v>
      </c>
      <c r="D60" s="1040"/>
      <c r="E60" s="1041"/>
      <c r="F60" s="337">
        <f>SUM($F$55:$F$59)</f>
        <v>0</v>
      </c>
      <c r="G60" s="337">
        <f>SUM($G$55:$G$59)</f>
        <v>0</v>
      </c>
      <c r="H60" s="337">
        <f>SUM($H$55:$H$59)</f>
        <v>0</v>
      </c>
    </row>
    <row r="61" spans="1:10" ht="13.5" thickTop="1" thickBot="1" x14ac:dyDescent="0.3">
      <c r="B61" s="540"/>
      <c r="C61" s="678"/>
      <c r="D61" s="504"/>
      <c r="E61" s="504"/>
      <c r="F61" s="551"/>
      <c r="G61" s="432"/>
      <c r="H61" s="432"/>
      <c r="I61" s="432"/>
    </row>
    <row r="62" spans="1:10" ht="13.15" customHeight="1" x14ac:dyDescent="0.3">
      <c r="A62" s="552"/>
      <c r="B62" s="1087" t="s">
        <v>451</v>
      </c>
      <c r="C62" s="1087"/>
      <c r="D62" s="1087"/>
      <c r="E62" s="1088"/>
      <c r="F62" s="553" t="s">
        <v>12</v>
      </c>
      <c r="G62" s="554" t="s">
        <v>450</v>
      </c>
      <c r="H62" s="555" t="s">
        <v>248</v>
      </c>
      <c r="I62" s="684" t="s">
        <v>458</v>
      </c>
    </row>
    <row r="63" spans="1:10" ht="14.5" thickBot="1" x14ac:dyDescent="0.35">
      <c r="A63" s="556" t="s">
        <v>6</v>
      </c>
      <c r="B63" s="1089"/>
      <c r="C63" s="1089"/>
      <c r="D63" s="1089"/>
      <c r="E63" s="1090"/>
      <c r="F63" s="495" t="s">
        <v>249</v>
      </c>
      <c r="G63" s="494" t="s">
        <v>250</v>
      </c>
      <c r="H63" s="557" t="s">
        <v>251</v>
      </c>
      <c r="I63" s="685" t="s">
        <v>459</v>
      </c>
    </row>
    <row r="64" spans="1:10" x14ac:dyDescent="0.25">
      <c r="A64" s="514"/>
      <c r="B64" s="558" t="s">
        <v>16</v>
      </c>
      <c r="C64" s="1050" t="s">
        <v>664</v>
      </c>
      <c r="D64" s="1051"/>
      <c r="E64" s="1052"/>
      <c r="F64" s="715"/>
      <c r="G64" s="715"/>
      <c r="H64" s="336">
        <f>SUM($F$64:$G$64)</f>
        <v>0</v>
      </c>
      <c r="I64" s="642" t="e">
        <f>G64/G66</f>
        <v>#DIV/0!</v>
      </c>
    </row>
    <row r="65" spans="1:9" x14ac:dyDescent="0.25">
      <c r="A65" s="514"/>
      <c r="B65" s="535" t="s">
        <v>17</v>
      </c>
      <c r="C65" s="1042" t="s">
        <v>452</v>
      </c>
      <c r="D65" s="1053"/>
      <c r="E65" s="1043"/>
      <c r="F65" s="715"/>
      <c r="G65" s="715"/>
      <c r="H65" s="338">
        <f>SUM($F$65:$G$65)</f>
        <v>0</v>
      </c>
      <c r="I65" s="641" t="e">
        <f>G65/G66</f>
        <v>#DIV/0!</v>
      </c>
    </row>
    <row r="66" spans="1:9" x14ac:dyDescent="0.25">
      <c r="A66" s="514"/>
      <c r="B66" s="535" t="s">
        <v>9</v>
      </c>
      <c r="C66" s="1039" t="s">
        <v>663</v>
      </c>
      <c r="D66" s="1040"/>
      <c r="E66" s="1041"/>
      <c r="F66" s="337">
        <f>SUM($F$64:$F$65)</f>
        <v>0</v>
      </c>
      <c r="G66" s="337">
        <f>SUM($G$64:$G$65)</f>
        <v>0</v>
      </c>
      <c r="H66" s="337">
        <f>SUM($H$64:$H$65)</f>
        <v>0</v>
      </c>
      <c r="I66" s="641" t="e">
        <f>SUM(I64:I65)</f>
        <v>#DIV/0!</v>
      </c>
    </row>
    <row r="67" spans="1:9" ht="13" thickTop="1" x14ac:dyDescent="0.25">
      <c r="A67" s="514"/>
      <c r="B67" s="549"/>
      <c r="C67" s="559"/>
      <c r="D67" s="550"/>
      <c r="E67" s="551"/>
      <c r="F67" s="229"/>
      <c r="G67" s="229"/>
      <c r="H67" s="229"/>
    </row>
    <row r="68" spans="1:9" ht="13" thickBot="1" x14ac:dyDescent="0.3">
      <c r="A68" s="514"/>
      <c r="C68" s="504"/>
      <c r="D68" s="504"/>
      <c r="E68" s="504"/>
    </row>
    <row r="69" spans="1:9" ht="15" thickTop="1" thickBot="1" x14ac:dyDescent="0.35">
      <c r="A69" s="533" t="s">
        <v>7</v>
      </c>
      <c r="B69" s="1046" t="s">
        <v>258</v>
      </c>
      <c r="C69" s="1047"/>
      <c r="D69" s="599" t="s">
        <v>354</v>
      </c>
      <c r="E69" s="599" t="s">
        <v>354</v>
      </c>
      <c r="F69" s="600" t="s">
        <v>354</v>
      </c>
      <c r="G69" s="600" t="s">
        <v>354</v>
      </c>
      <c r="H69" s="655" t="s">
        <v>12</v>
      </c>
    </row>
    <row r="70" spans="1:9" ht="13" thickTop="1" x14ac:dyDescent="0.25">
      <c r="A70" s="560" t="s">
        <v>0</v>
      </c>
      <c r="B70" s="1081" t="s">
        <v>403</v>
      </c>
      <c r="C70" s="1082"/>
      <c r="D70" s="429"/>
      <c r="E70" s="429"/>
      <c r="F70" s="713"/>
      <c r="G70" s="597"/>
      <c r="H70" s="598">
        <f>SUM($D$70:$G$70)</f>
        <v>0</v>
      </c>
    </row>
    <row r="71" spans="1:9" x14ac:dyDescent="0.25">
      <c r="A71" s="524" t="s">
        <v>1</v>
      </c>
      <c r="B71" s="1078" t="s">
        <v>405</v>
      </c>
      <c r="C71" s="1079"/>
      <c r="D71" s="217"/>
      <c r="E71" s="217"/>
      <c r="F71" s="714"/>
      <c r="G71" s="597"/>
      <c r="H71" s="598">
        <f>SUM($D$71:$G$71)</f>
        <v>0</v>
      </c>
    </row>
    <row r="72" spans="1:9" x14ac:dyDescent="0.25">
      <c r="A72" s="561" t="s">
        <v>2</v>
      </c>
      <c r="B72" s="1071" t="s">
        <v>404</v>
      </c>
      <c r="C72" s="1072"/>
      <c r="D72" s="163"/>
      <c r="E72" s="163"/>
      <c r="F72" s="714"/>
      <c r="G72" s="597"/>
      <c r="H72" s="598">
        <f>SUM($D$72:$G$72)</f>
        <v>0</v>
      </c>
    </row>
    <row r="73" spans="1:9" x14ac:dyDescent="0.25">
      <c r="A73" s="524" t="s">
        <v>3</v>
      </c>
      <c r="B73" s="1078" t="s">
        <v>406</v>
      </c>
      <c r="C73" s="1079"/>
      <c r="D73" s="217"/>
      <c r="E73" s="217"/>
      <c r="F73" s="714"/>
      <c r="G73" s="597"/>
      <c r="H73" s="598">
        <f>SUM($D$73:$G$73)</f>
        <v>0</v>
      </c>
    </row>
    <row r="74" spans="1:9" ht="13" thickBot="1" x14ac:dyDescent="0.3">
      <c r="A74" s="524" t="s">
        <v>4</v>
      </c>
      <c r="B74" s="1080" t="s">
        <v>260</v>
      </c>
      <c r="C74" s="1041"/>
      <c r="D74" s="337">
        <f>+$D$70+$D$72-$D$71-$D$73</f>
        <v>0</v>
      </c>
      <c r="E74" s="337">
        <f>+$E$70+$E$72-$E$71-$E$73</f>
        <v>0</v>
      </c>
      <c r="F74" s="507">
        <f>+$F$70+$F$72-$F$71-$F$73</f>
        <v>0</v>
      </c>
      <c r="G74" s="601">
        <f>+$G$70+$G$72-$G$71-$G$73</f>
        <v>0</v>
      </c>
      <c r="H74" s="596">
        <f>+$H$70+$H$72-$H$71-$H$73</f>
        <v>0</v>
      </c>
    </row>
    <row r="75" spans="1:9" ht="13" thickTop="1" x14ac:dyDescent="0.25"/>
    <row r="76" spans="1:9" ht="13" thickBot="1" x14ac:dyDescent="0.3"/>
    <row r="77" spans="1:9" ht="15" thickTop="1" thickBot="1" x14ac:dyDescent="0.35">
      <c r="A77" s="533" t="s">
        <v>10</v>
      </c>
      <c r="B77" s="1046" t="s">
        <v>261</v>
      </c>
      <c r="C77" s="1046"/>
      <c r="D77" s="1046"/>
      <c r="E77" s="1046"/>
      <c r="F77" s="1046"/>
      <c r="G77" s="1046"/>
      <c r="H77" s="1046"/>
      <c r="I77" s="1047"/>
    </row>
    <row r="78" spans="1:9" ht="13" thickTop="1" x14ac:dyDescent="0.25">
      <c r="B78" s="1062"/>
      <c r="C78" s="1063"/>
      <c r="D78" s="1063"/>
      <c r="E78" s="1063"/>
      <c r="F78" s="1063"/>
      <c r="G78" s="1063"/>
      <c r="H78" s="1063"/>
      <c r="I78" s="1064"/>
    </row>
    <row r="79" spans="1:9" x14ac:dyDescent="0.25">
      <c r="B79" s="1065"/>
      <c r="C79" s="1066"/>
      <c r="D79" s="1066"/>
      <c r="E79" s="1066"/>
      <c r="F79" s="1066"/>
      <c r="G79" s="1066"/>
      <c r="H79" s="1066"/>
      <c r="I79" s="1067"/>
    </row>
    <row r="80" spans="1:9" x14ac:dyDescent="0.25">
      <c r="B80" s="1065"/>
      <c r="C80" s="1066"/>
      <c r="D80" s="1066"/>
      <c r="E80" s="1066"/>
      <c r="F80" s="1066"/>
      <c r="G80" s="1066"/>
      <c r="H80" s="1066"/>
      <c r="I80" s="1067"/>
    </row>
    <row r="81" spans="2:9" x14ac:dyDescent="0.25">
      <c r="B81" s="1065"/>
      <c r="C81" s="1066"/>
      <c r="D81" s="1066"/>
      <c r="E81" s="1066"/>
      <c r="F81" s="1066"/>
      <c r="G81" s="1066"/>
      <c r="H81" s="1066"/>
      <c r="I81" s="1067"/>
    </row>
    <row r="82" spans="2:9" x14ac:dyDescent="0.25">
      <c r="B82" s="1065"/>
      <c r="C82" s="1066"/>
      <c r="D82" s="1066"/>
      <c r="E82" s="1066"/>
      <c r="F82" s="1066"/>
      <c r="G82" s="1066"/>
      <c r="H82" s="1066"/>
      <c r="I82" s="1067"/>
    </row>
    <row r="83" spans="2:9" x14ac:dyDescent="0.25">
      <c r="B83" s="1065"/>
      <c r="C83" s="1066"/>
      <c r="D83" s="1066"/>
      <c r="E83" s="1066"/>
      <c r="F83" s="1066"/>
      <c r="G83" s="1066"/>
      <c r="H83" s="1066"/>
      <c r="I83" s="1067"/>
    </row>
    <row r="84" spans="2:9" x14ac:dyDescent="0.25">
      <c r="B84" s="1068"/>
      <c r="C84" s="1069"/>
      <c r="D84" s="1069"/>
      <c r="E84" s="1069"/>
      <c r="F84" s="1069"/>
      <c r="G84" s="1069"/>
      <c r="H84" s="1069"/>
      <c r="I84" s="1070"/>
    </row>
  </sheetData>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7">
    <mergeCell ref="B35:C35"/>
    <mergeCell ref="B33:C33"/>
    <mergeCell ref="A1:K1"/>
    <mergeCell ref="A2:K2"/>
    <mergeCell ref="A3:K3"/>
    <mergeCell ref="D5:J5"/>
    <mergeCell ref="B12:C12"/>
    <mergeCell ref="B34:C34"/>
    <mergeCell ref="B15:C15"/>
    <mergeCell ref="B19:C19"/>
    <mergeCell ref="B20:C20"/>
    <mergeCell ref="B16:C16"/>
    <mergeCell ref="B13:C13"/>
    <mergeCell ref="B14:C14"/>
    <mergeCell ref="B18:C18"/>
    <mergeCell ref="B31:C31"/>
    <mergeCell ref="B32:C32"/>
    <mergeCell ref="B78:I84"/>
    <mergeCell ref="B77:I77"/>
    <mergeCell ref="B17:C17"/>
    <mergeCell ref="B21:C21"/>
    <mergeCell ref="B25:J29"/>
    <mergeCell ref="B69:C69"/>
    <mergeCell ref="B73:C73"/>
    <mergeCell ref="B74:C74"/>
    <mergeCell ref="B70:C70"/>
    <mergeCell ref="B71:C71"/>
    <mergeCell ref="B72:C72"/>
    <mergeCell ref="B23:C23"/>
    <mergeCell ref="B52:C52"/>
    <mergeCell ref="B62:E63"/>
    <mergeCell ref="B24:C24"/>
    <mergeCell ref="B37:C37"/>
    <mergeCell ref="K38:K40"/>
    <mergeCell ref="C66:E66"/>
    <mergeCell ref="B51:C51"/>
    <mergeCell ref="B46:C46"/>
    <mergeCell ref="B45:C45"/>
    <mergeCell ref="E48:I48"/>
    <mergeCell ref="E49:I49"/>
    <mergeCell ref="C60:E60"/>
    <mergeCell ref="B53:C53"/>
    <mergeCell ref="C64:E64"/>
    <mergeCell ref="C65:E65"/>
    <mergeCell ref="B39:C39"/>
    <mergeCell ref="C41:D42"/>
    <mergeCell ref="B38:C38"/>
  </mergeCells>
  <conditionalFormatting sqref="F66">
    <cfRule type="cellIs" dxfId="61" priority="10" operator="notEqual">
      <formula>$F$60</formula>
    </cfRule>
  </conditionalFormatting>
  <conditionalFormatting sqref="G66">
    <cfRule type="cellIs" dxfId="60" priority="9" operator="notEqual">
      <formula>$G$60</formula>
    </cfRule>
  </conditionalFormatting>
  <conditionalFormatting sqref="H64">
    <cfRule type="cellIs" dxfId="59" priority="6" operator="notEqual">
      <formula>$D$51</formula>
    </cfRule>
  </conditionalFormatting>
  <conditionalFormatting sqref="H65">
    <cfRule type="cellIs" dxfId="58"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20 / 21,FY 21 / 22, FY 22 / 23"</formula1>
    </dataValidation>
  </dataValidations>
  <printOptions horizontalCentered="1"/>
  <pageMargins left="0.25" right="0.25" top="0.75" bottom="0.75" header="0.3" footer="0.3"/>
  <pageSetup scale="54" orientation="portrait" r:id="rId2"/>
  <headerFooter>
    <oddFooter>&amp;LV 2021-1&amp;Rprinted: &amp;D, &amp;T</oddFooter>
  </headerFooter>
  <ignoredErrors>
    <ignoredError sqref="B48:B49 B55:B60 A69 A63 B64:B66 A77 A12 A45 A31" numberStoredAsText="1"/>
    <ignoredError sqref="I64:I66" evalError="1"/>
    <ignoredError sqref="J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94"/>
  <sheetViews>
    <sheetView zoomScale="90" zoomScaleNormal="90" workbookViewId="0">
      <selection sqref="A1:E1"/>
    </sheetView>
  </sheetViews>
  <sheetFormatPr defaultRowHeight="12.5" x14ac:dyDescent="0.25"/>
  <cols>
    <col min="1" max="1" width="5" style="461" bestFit="1" customWidth="1"/>
    <col min="2" max="2" width="3.1796875" bestFit="1" customWidth="1"/>
    <col min="3" max="3" width="82.453125" customWidth="1"/>
    <col min="4" max="4" width="21.81640625" customWidth="1"/>
    <col min="5" max="5" width="3.7265625" customWidth="1"/>
    <col min="6" max="6" width="6" customWidth="1"/>
    <col min="7" max="7" width="20.81640625" customWidth="1"/>
    <col min="8" max="8" width="32.7265625" customWidth="1"/>
    <col min="9" max="9" width="19.81640625" customWidth="1"/>
  </cols>
  <sheetData>
    <row r="1" spans="1:9" ht="18.5" thickTop="1" x14ac:dyDescent="0.4">
      <c r="A1" s="1121" t="s">
        <v>537</v>
      </c>
      <c r="B1" s="1122"/>
      <c r="C1" s="1122"/>
      <c r="D1" s="1122"/>
      <c r="E1" s="1122"/>
      <c r="F1" s="1122"/>
      <c r="G1" s="1122"/>
      <c r="H1" s="1122"/>
      <c r="I1" s="1123"/>
    </row>
    <row r="2" spans="1:9" ht="18" x14ac:dyDescent="0.4">
      <c r="A2" s="1124" t="s">
        <v>363</v>
      </c>
      <c r="B2" s="1125"/>
      <c r="C2" s="1125"/>
      <c r="D2" s="1125"/>
      <c r="E2" s="1125"/>
      <c r="F2" s="1125"/>
      <c r="G2" s="1125"/>
      <c r="H2" s="1125"/>
      <c r="I2" s="1126"/>
    </row>
    <row r="3" spans="1:9" ht="18.5" thickBot="1" x14ac:dyDescent="0.45">
      <c r="A3" s="1127" t="s">
        <v>636</v>
      </c>
      <c r="B3" s="1128"/>
      <c r="C3" s="1128"/>
      <c r="D3" s="1128"/>
      <c r="E3" s="1128"/>
      <c r="F3" s="1128"/>
      <c r="G3" s="1128"/>
      <c r="H3" s="1128"/>
      <c r="I3" s="1129"/>
    </row>
    <row r="4" spans="1:9" ht="13" thickTop="1" x14ac:dyDescent="0.25"/>
    <row r="5" spans="1:9" ht="18.5" thickBot="1" x14ac:dyDescent="0.45">
      <c r="B5" s="169"/>
      <c r="C5" s="169" t="s">
        <v>37</v>
      </c>
      <c r="D5" s="1130">
        <f>+'Medicaid Worksheet'!D5</f>
        <v>0</v>
      </c>
      <c r="E5" s="1130"/>
      <c r="F5" s="1130"/>
      <c r="G5" s="1131"/>
      <c r="H5" s="1131"/>
    </row>
    <row r="6" spans="1:9" ht="19" thickTop="1" thickBot="1" x14ac:dyDescent="0.45">
      <c r="B6" s="169"/>
      <c r="C6" s="169" t="s">
        <v>14</v>
      </c>
      <c r="D6" s="690" t="str">
        <f>+'Medicaid Worksheet'!D6</f>
        <v>SELECT</v>
      </c>
      <c r="E6" s="169"/>
      <c r="I6" s="81"/>
    </row>
    <row r="7" spans="1:9" ht="19" thickTop="1" thickBot="1" x14ac:dyDescent="0.45">
      <c r="B7" s="169"/>
      <c r="C7" s="169" t="s">
        <v>204</v>
      </c>
      <c r="D7" s="690" t="str">
        <f>+'Medicaid Worksheet'!D7</f>
        <v>SELECT</v>
      </c>
      <c r="E7" s="169"/>
      <c r="I7" s="81"/>
    </row>
    <row r="8" spans="1:9" ht="19" thickTop="1" thickBot="1" x14ac:dyDescent="0.45">
      <c r="B8" s="169"/>
      <c r="C8" s="169" t="s">
        <v>15</v>
      </c>
      <c r="D8" s="691">
        <f>+'Medicaid Worksheet'!D8</f>
        <v>0</v>
      </c>
      <c r="E8" s="640"/>
      <c r="F8" s="640"/>
    </row>
    <row r="9" spans="1:9" ht="16" thickTop="1" x14ac:dyDescent="0.35">
      <c r="C9" s="170"/>
    </row>
    <row r="10" spans="1:9" x14ac:dyDescent="0.25">
      <c r="A10" s="462"/>
      <c r="B10" s="171"/>
      <c r="C10" s="171"/>
      <c r="D10" s="85"/>
      <c r="E10" s="85"/>
      <c r="F10" s="85"/>
      <c r="G10" s="85"/>
      <c r="H10" s="85"/>
      <c r="I10" s="85"/>
    </row>
    <row r="11" spans="1:9" ht="13" thickBot="1" x14ac:dyDescent="0.3">
      <c r="A11" s="462"/>
      <c r="B11" s="171"/>
      <c r="C11" s="171"/>
      <c r="D11" s="85"/>
      <c r="E11" s="85"/>
      <c r="F11" s="85"/>
      <c r="G11" s="85"/>
      <c r="H11" s="85"/>
      <c r="I11" s="85"/>
    </row>
    <row r="12" spans="1:9" ht="18.5" thickTop="1" x14ac:dyDescent="0.4">
      <c r="A12" s="183"/>
      <c r="B12" s="172"/>
      <c r="C12" s="172"/>
      <c r="D12" s="1132" t="s">
        <v>462</v>
      </c>
      <c r="E12" s="175"/>
      <c r="F12" s="173"/>
      <c r="G12" s="173"/>
      <c r="H12" s="173"/>
      <c r="I12" s="172"/>
    </row>
    <row r="13" spans="1:9" ht="18" thickBot="1" x14ac:dyDescent="0.4">
      <c r="A13" s="463"/>
      <c r="B13" s="174"/>
      <c r="C13" s="174"/>
      <c r="D13" s="1133"/>
      <c r="E13" s="175"/>
      <c r="F13" s="175"/>
      <c r="G13" s="175"/>
      <c r="H13" s="175"/>
      <c r="I13" s="172"/>
    </row>
    <row r="14" spans="1:9" ht="17.5" thickTop="1" thickBot="1" x14ac:dyDescent="0.4">
      <c r="A14" s="464" t="s">
        <v>16</v>
      </c>
      <c r="B14" s="1120" t="s">
        <v>205</v>
      </c>
      <c r="C14" s="1120"/>
      <c r="D14" s="1134"/>
      <c r="E14" s="176"/>
      <c r="F14" s="176"/>
      <c r="G14" s="176"/>
      <c r="H14" s="176"/>
      <c r="I14" s="172"/>
    </row>
    <row r="15" spans="1:9" ht="16.5" thickTop="1" thickBot="1" x14ac:dyDescent="0.4">
      <c r="A15" s="305" t="s">
        <v>0</v>
      </c>
      <c r="B15" s="1135" t="s">
        <v>925</v>
      </c>
      <c r="C15" s="1136"/>
      <c r="D15" s="895">
        <f>+'Medicaid Worksheet'!J21+'Medicaid Worksheet'!D39</f>
        <v>0</v>
      </c>
      <c r="E15" s="181"/>
      <c r="F15" s="182"/>
      <c r="G15" s="182"/>
      <c r="H15" s="182"/>
      <c r="I15" s="172"/>
    </row>
    <row r="16" spans="1:9" ht="16" thickTop="1" x14ac:dyDescent="0.35">
      <c r="A16" s="416"/>
      <c r="B16" s="209"/>
      <c r="C16" s="209"/>
      <c r="D16" s="184"/>
      <c r="E16" s="179"/>
      <c r="F16" s="179"/>
      <c r="G16" s="179"/>
      <c r="H16" s="179"/>
      <c r="I16" s="172"/>
    </row>
    <row r="17" spans="1:9" ht="15.5" x14ac:dyDescent="0.35">
      <c r="A17" s="305" t="s">
        <v>1</v>
      </c>
      <c r="B17" s="1117" t="s">
        <v>402</v>
      </c>
      <c r="C17" s="1137"/>
      <c r="D17" s="347">
        <f>+'FSR - Medicaid'!M16</f>
        <v>0</v>
      </c>
      <c r="E17" s="185"/>
      <c r="F17" s="179"/>
      <c r="G17" s="179"/>
      <c r="H17" s="179"/>
      <c r="I17" s="172"/>
    </row>
    <row r="18" spans="1:9" s="422" customFormat="1" ht="15.5" x14ac:dyDescent="0.35">
      <c r="A18" s="305" t="s">
        <v>2</v>
      </c>
      <c r="B18" s="698" t="s">
        <v>422</v>
      </c>
      <c r="C18" s="699"/>
      <c r="D18" s="347">
        <f>+'FSR - Healthy Michigan'!M16</f>
        <v>0</v>
      </c>
      <c r="E18" s="185"/>
      <c r="F18" s="179"/>
      <c r="G18" s="179"/>
      <c r="H18" s="179"/>
      <c r="I18" s="172"/>
    </row>
    <row r="19" spans="1:9" ht="15.5" x14ac:dyDescent="0.35">
      <c r="A19" s="305" t="s">
        <v>3</v>
      </c>
      <c r="B19" s="1117" t="s">
        <v>421</v>
      </c>
      <c r="C19" s="1137"/>
      <c r="D19" s="347">
        <f>+'FSR - Medicaid'!M18+'FSR - Healthy Michigan'!M18</f>
        <v>0</v>
      </c>
      <c r="E19" s="178"/>
      <c r="F19" s="179"/>
      <c r="G19" s="179"/>
      <c r="H19" s="179"/>
      <c r="I19" s="172"/>
    </row>
    <row r="20" spans="1:9" ht="15.5" x14ac:dyDescent="0.35">
      <c r="A20" s="305" t="s">
        <v>4</v>
      </c>
      <c r="B20" s="1139" t="s">
        <v>423</v>
      </c>
      <c r="C20" s="1139"/>
      <c r="D20" s="347">
        <f>+'FSR - Medicaid'!M19+'FSR - Healthy Michigan'!M19</f>
        <v>0</v>
      </c>
      <c r="E20" s="178"/>
      <c r="F20" s="179"/>
      <c r="G20" s="179"/>
      <c r="H20" s="179"/>
      <c r="I20" s="172"/>
    </row>
    <row r="21" spans="1:9" s="879" customFormat="1" ht="15.5" x14ac:dyDescent="0.35">
      <c r="A21" s="305" t="s">
        <v>189</v>
      </c>
      <c r="B21" s="1117" t="s">
        <v>911</v>
      </c>
      <c r="C21" s="1118"/>
      <c r="D21" s="347">
        <f>+'FSR - Medicaid'!M20+'FSR - Healthy Michigan'!M20</f>
        <v>0</v>
      </c>
      <c r="E21" s="178"/>
      <c r="F21" s="179"/>
      <c r="G21" s="179"/>
      <c r="H21" s="179"/>
      <c r="I21" s="172"/>
    </row>
    <row r="22" spans="1:9" ht="15.5" x14ac:dyDescent="0.35">
      <c r="A22" s="305" t="s">
        <v>206</v>
      </c>
      <c r="B22" s="1139" t="s">
        <v>744</v>
      </c>
      <c r="C22" s="1139"/>
      <c r="D22" s="347">
        <f>+'FSR - Medicaid'!M37+'FSR - Healthy Michigan'!M34</f>
        <v>0</v>
      </c>
      <c r="E22" s="178"/>
      <c r="F22" s="179"/>
      <c r="G22" s="179"/>
      <c r="H22" s="179"/>
      <c r="I22" s="172"/>
    </row>
    <row r="23" spans="1:9" ht="15.5" x14ac:dyDescent="0.35">
      <c r="A23" s="305" t="s">
        <v>207</v>
      </c>
      <c r="B23" s="1117" t="s">
        <v>745</v>
      </c>
      <c r="C23" s="1137"/>
      <c r="D23" s="347">
        <f>+'FSR - Medicaid'!M38+'FSR - Healthy Michigan'!M35</f>
        <v>0</v>
      </c>
      <c r="E23" s="178"/>
      <c r="F23" s="179"/>
      <c r="G23" s="179"/>
      <c r="H23" s="179"/>
      <c r="I23" s="172"/>
    </row>
    <row r="24" spans="1:9" s="716" customFormat="1" ht="15.5" x14ac:dyDescent="0.35">
      <c r="A24" s="305" t="s">
        <v>208</v>
      </c>
      <c r="B24" s="1117" t="s">
        <v>783</v>
      </c>
      <c r="C24" s="1137"/>
      <c r="D24" s="347">
        <f>+'FSR - Medicaid'!M40+'FSR - Healthy Michigan'!M37+'FSR - MI Health Link'!E29</f>
        <v>0</v>
      </c>
      <c r="E24" s="178"/>
      <c r="F24" s="179"/>
      <c r="G24" s="179"/>
      <c r="H24" s="179"/>
      <c r="I24" s="172"/>
    </row>
    <row r="25" spans="1:9" ht="16" thickBot="1" x14ac:dyDescent="0.4">
      <c r="A25" s="305" t="s">
        <v>209</v>
      </c>
      <c r="B25" s="1140" t="s">
        <v>210</v>
      </c>
      <c r="C25" s="1141"/>
      <c r="D25" s="330">
        <f>SUM($D$17:$D$24)</f>
        <v>0</v>
      </c>
      <c r="E25" s="181"/>
      <c r="F25" s="182"/>
      <c r="G25" s="182"/>
      <c r="H25" s="182"/>
      <c r="I25" s="172"/>
    </row>
    <row r="26" spans="1:9" ht="16" thickTop="1" x14ac:dyDescent="0.35">
      <c r="A26" s="888"/>
      <c r="B26" s="706"/>
      <c r="C26" s="209"/>
      <c r="D26" s="184"/>
      <c r="E26" s="179"/>
      <c r="F26" s="179"/>
      <c r="G26" s="179"/>
      <c r="H26" s="179"/>
      <c r="I26" s="172"/>
    </row>
    <row r="27" spans="1:9" ht="16" thickBot="1" x14ac:dyDescent="0.4">
      <c r="A27" s="305" t="s">
        <v>211</v>
      </c>
      <c r="B27" s="1140" t="s">
        <v>212</v>
      </c>
      <c r="C27" s="1141"/>
      <c r="D27" s="330">
        <f>+$D$25+$D$15</f>
        <v>0</v>
      </c>
      <c r="E27" s="181"/>
      <c r="F27" s="182"/>
      <c r="G27" s="182"/>
      <c r="H27" s="182"/>
      <c r="I27" s="172"/>
    </row>
    <row r="28" spans="1:9" ht="16.5" thickTop="1" thickBot="1" x14ac:dyDescent="0.4">
      <c r="A28" s="465"/>
      <c r="B28" s="172"/>
      <c r="C28" s="172"/>
      <c r="D28" s="184"/>
      <c r="E28" s="179"/>
      <c r="F28" s="179"/>
      <c r="G28" s="179"/>
      <c r="H28" s="179"/>
      <c r="I28" s="172"/>
    </row>
    <row r="29" spans="1:9" ht="17.5" thickTop="1" thickBot="1" x14ac:dyDescent="0.4">
      <c r="A29" s="466" t="s">
        <v>17</v>
      </c>
      <c r="B29" s="1120" t="s">
        <v>213</v>
      </c>
      <c r="C29" s="1138"/>
      <c r="D29" s="184"/>
      <c r="E29" s="179"/>
      <c r="F29" s="179"/>
      <c r="G29" s="179"/>
      <c r="H29" s="179"/>
      <c r="I29" s="172"/>
    </row>
    <row r="30" spans="1:9" ht="16" thickTop="1" x14ac:dyDescent="0.35">
      <c r="A30" s="177" t="s">
        <v>0</v>
      </c>
      <c r="B30" s="1145" t="s">
        <v>751</v>
      </c>
      <c r="C30" s="1146"/>
      <c r="D30" s="347">
        <f>+'FSR - Medicaid'!M24+'FSR - Healthy Michigan'!M24</f>
        <v>0</v>
      </c>
      <c r="E30" s="178"/>
      <c r="F30" s="179"/>
      <c r="G30" s="179"/>
      <c r="H30" s="179"/>
      <c r="I30" s="172"/>
    </row>
    <row r="31" spans="1:9" ht="15.5" x14ac:dyDescent="0.35">
      <c r="A31" s="305" t="s">
        <v>1</v>
      </c>
      <c r="B31" s="1117" t="s">
        <v>931</v>
      </c>
      <c r="C31" s="1137"/>
      <c r="D31" s="347">
        <f>+'FSR - Medicaid'!M25+'FSR - Medicaid'!M29-'FSR - Medicaid'!M17-'FSR - Medicaid'!M41</f>
        <v>0</v>
      </c>
      <c r="E31" s="185"/>
      <c r="F31" s="179"/>
      <c r="G31" s="179"/>
      <c r="H31" s="179"/>
      <c r="I31" s="172"/>
    </row>
    <row r="32" spans="1:9" s="410" customFormat="1" ht="15.5" x14ac:dyDescent="0.35">
      <c r="A32" s="305" t="s">
        <v>365</v>
      </c>
      <c r="B32" s="1117" t="s">
        <v>932</v>
      </c>
      <c r="C32" s="1137"/>
      <c r="D32" s="347">
        <f>+'FSR - Healthy Michigan'!M25+'FSR - Healthy Michigan'!M28-'FSR - Healthy Michigan'!M17-'FSR - Healthy Michigan'!M38</f>
        <v>0</v>
      </c>
      <c r="E32" s="185"/>
      <c r="F32" s="179"/>
      <c r="G32" s="179"/>
      <c r="H32" s="179"/>
      <c r="I32" s="172"/>
    </row>
    <row r="33" spans="1:9" s="628" customFormat="1" ht="15.5" x14ac:dyDescent="0.35">
      <c r="A33" s="305" t="s">
        <v>491</v>
      </c>
      <c r="B33" s="1117" t="s">
        <v>490</v>
      </c>
      <c r="C33" s="1137"/>
      <c r="D33" s="347">
        <f>+'FSR - Medicaid'!M28</f>
        <v>0</v>
      </c>
      <c r="E33" s="185"/>
      <c r="F33" s="179"/>
      <c r="G33" s="179"/>
      <c r="H33" s="179"/>
      <c r="I33" s="172"/>
    </row>
    <row r="34" spans="1:9" ht="15.5" x14ac:dyDescent="0.35">
      <c r="A34" s="180" t="s">
        <v>2</v>
      </c>
      <c r="B34" s="1117" t="s">
        <v>424</v>
      </c>
      <c r="C34" s="1137"/>
      <c r="D34" s="347">
        <f>+'FSR - Medicaid'!M26+'FSR - Healthy Michigan'!M26</f>
        <v>0</v>
      </c>
      <c r="E34" s="178"/>
      <c r="F34" s="179"/>
      <c r="G34" s="179"/>
      <c r="H34" s="179"/>
      <c r="I34" s="172"/>
    </row>
    <row r="35" spans="1:9" ht="15.5" x14ac:dyDescent="0.35">
      <c r="A35" s="180" t="s">
        <v>3</v>
      </c>
      <c r="B35" s="1117" t="s">
        <v>750</v>
      </c>
      <c r="C35" s="1118"/>
      <c r="D35" s="356">
        <f>+'FSR - Medicaid'!M27+'FSR - Healthy Michigan'!M27</f>
        <v>0</v>
      </c>
      <c r="E35" s="178"/>
      <c r="F35" s="179"/>
      <c r="G35" s="179"/>
      <c r="H35" s="179"/>
      <c r="I35" s="172"/>
    </row>
    <row r="36" spans="1:9" ht="16" thickBot="1" x14ac:dyDescent="0.4">
      <c r="A36" s="180" t="s">
        <v>4</v>
      </c>
      <c r="B36" s="1147" t="s">
        <v>214</v>
      </c>
      <c r="C36" s="1148"/>
      <c r="D36" s="896">
        <f>SUM($D$30:$D$35)</f>
        <v>0</v>
      </c>
      <c r="E36" s="186"/>
      <c r="F36" s="187"/>
      <c r="G36" s="187"/>
      <c r="H36" s="187"/>
      <c r="I36" s="172"/>
    </row>
    <row r="37" spans="1:9" ht="16" thickTop="1" x14ac:dyDescent="0.35">
      <c r="A37" s="188"/>
      <c r="B37" s="1142"/>
      <c r="C37" s="1142"/>
      <c r="D37" s="189"/>
      <c r="E37" s="179"/>
      <c r="F37" s="179"/>
      <c r="G37" s="179"/>
      <c r="H37" s="179"/>
      <c r="I37" s="172"/>
    </row>
    <row r="38" spans="1:9" ht="15.5" x14ac:dyDescent="0.35">
      <c r="A38" s="180" t="s">
        <v>189</v>
      </c>
      <c r="B38" s="1149" t="s">
        <v>746</v>
      </c>
      <c r="C38" s="1150"/>
      <c r="D38" s="347">
        <f>-'FSR - Medicaid'!M33+-'FSR - Healthy Michigan'!M32</f>
        <v>0</v>
      </c>
      <c r="E38" s="178"/>
      <c r="F38" s="179"/>
      <c r="G38" s="179"/>
      <c r="H38" s="179"/>
      <c r="I38" s="172"/>
    </row>
    <row r="39" spans="1:9" s="630" customFormat="1" ht="15.5" hidden="1" x14ac:dyDescent="0.35">
      <c r="A39" s="305" t="s">
        <v>206</v>
      </c>
      <c r="B39" s="1117" t="s">
        <v>285</v>
      </c>
      <c r="C39" s="1137"/>
      <c r="D39" s="347">
        <f>-'FSR - Medicaid'!M34</f>
        <v>0</v>
      </c>
      <c r="E39" s="178"/>
      <c r="F39" s="182"/>
      <c r="G39" s="179"/>
      <c r="H39" s="179"/>
      <c r="I39" s="172"/>
    </row>
    <row r="40" spans="1:9" s="686" customFormat="1" ht="15.5" x14ac:dyDescent="0.35">
      <c r="A40" s="305" t="s">
        <v>207</v>
      </c>
      <c r="B40" s="1117" t="s">
        <v>747</v>
      </c>
      <c r="C40" s="1137"/>
      <c r="D40" s="356">
        <f>-'FSR - Medicaid'!E36</f>
        <v>0</v>
      </c>
      <c r="E40" s="179"/>
      <c r="F40" s="179"/>
      <c r="G40" s="179"/>
      <c r="H40" s="1119"/>
      <c r="I40" s="1119"/>
    </row>
    <row r="41" spans="1:9" s="630" customFormat="1" ht="16" thickBot="1" x14ac:dyDescent="0.4">
      <c r="A41" s="305" t="s">
        <v>208</v>
      </c>
      <c r="B41" s="1155" t="s">
        <v>515</v>
      </c>
      <c r="C41" s="1156"/>
      <c r="D41" s="896">
        <f>SUM($D$38:$D$40)</f>
        <v>0</v>
      </c>
      <c r="E41" s="179"/>
      <c r="F41" s="179"/>
      <c r="G41" s="179"/>
      <c r="H41" s="179"/>
      <c r="I41" s="172"/>
    </row>
    <row r="42" spans="1:9" ht="16" thickTop="1" x14ac:dyDescent="0.35">
      <c r="A42" s="188"/>
      <c r="B42" s="1142"/>
      <c r="C42" s="1142"/>
      <c r="D42" s="190"/>
      <c r="E42" s="179"/>
      <c r="F42" s="179"/>
      <c r="G42" s="179"/>
      <c r="H42" s="179"/>
      <c r="I42" s="172"/>
    </row>
    <row r="43" spans="1:9" ht="16" thickBot="1" x14ac:dyDescent="0.4">
      <c r="A43" s="305" t="s">
        <v>209</v>
      </c>
      <c r="B43" s="1140" t="s">
        <v>215</v>
      </c>
      <c r="C43" s="1141"/>
      <c r="D43" s="330">
        <f>+$D$36+$D$41</f>
        <v>0</v>
      </c>
      <c r="E43" s="181"/>
      <c r="F43" s="182"/>
      <c r="G43" s="182"/>
      <c r="H43" s="182"/>
      <c r="I43" s="172"/>
    </row>
    <row r="44" spans="1:9" ht="16.5" thickTop="1" thickBot="1" x14ac:dyDescent="0.4">
      <c r="A44" s="467"/>
      <c r="B44" s="191"/>
      <c r="C44" s="191"/>
      <c r="D44" s="184"/>
      <c r="E44" s="184"/>
      <c r="F44" s="184"/>
      <c r="G44" s="184"/>
      <c r="H44" s="184"/>
      <c r="I44" s="172"/>
    </row>
    <row r="45" spans="1:9" ht="17.5" thickTop="1" thickBot="1" x14ac:dyDescent="0.4">
      <c r="A45" s="466" t="s">
        <v>9</v>
      </c>
      <c r="B45" s="1120" t="s">
        <v>216</v>
      </c>
      <c r="C45" s="1138"/>
      <c r="D45" s="192"/>
      <c r="E45" s="193"/>
      <c r="F45" s="193"/>
      <c r="G45" s="193"/>
      <c r="H45" s="193"/>
      <c r="I45" s="172"/>
    </row>
    <row r="46" spans="1:9" ht="16" thickTop="1" x14ac:dyDescent="0.35">
      <c r="A46" s="194" t="s">
        <v>0</v>
      </c>
      <c r="B46" s="1143" t="s">
        <v>217</v>
      </c>
      <c r="C46" s="1144"/>
      <c r="D46" s="347">
        <f>+$D$27-$D$43</f>
        <v>0</v>
      </c>
      <c r="E46" s="195"/>
      <c r="F46" s="193"/>
      <c r="G46" s="193"/>
      <c r="H46" s="193"/>
      <c r="I46" s="172"/>
    </row>
    <row r="47" spans="1:9" ht="15.5" x14ac:dyDescent="0.35">
      <c r="A47" s="196" t="s">
        <v>1</v>
      </c>
      <c r="B47" s="1117" t="s">
        <v>1030</v>
      </c>
      <c r="C47" s="1137"/>
      <c r="D47" s="347">
        <f>-('Medicaid Worksheet'!F39+'Medicaid Worksheet'!G39)</f>
        <v>0</v>
      </c>
      <c r="E47" s="195"/>
      <c r="F47" s="193"/>
      <c r="G47" s="182"/>
      <c r="H47" s="182"/>
      <c r="I47" s="172"/>
    </row>
    <row r="48" spans="1:9" ht="16" thickBot="1" x14ac:dyDescent="0.4">
      <c r="A48" s="196" t="s">
        <v>2</v>
      </c>
      <c r="B48" s="1157" t="s">
        <v>218</v>
      </c>
      <c r="C48" s="1158"/>
      <c r="D48" s="330">
        <f>SUM($D$46-$D$47)</f>
        <v>0</v>
      </c>
      <c r="E48" s="195"/>
      <c r="F48" s="193"/>
      <c r="G48" s="193"/>
      <c r="H48" s="193"/>
      <c r="I48" s="172"/>
    </row>
    <row r="49" spans="1:9" ht="16.5" thickTop="1" thickBot="1" x14ac:dyDescent="0.4">
      <c r="A49" s="468"/>
      <c r="B49" s="198"/>
      <c r="C49" s="198"/>
      <c r="D49" s="197"/>
      <c r="E49" s="197"/>
      <c r="F49" s="197"/>
      <c r="G49" s="197"/>
      <c r="H49" s="197"/>
      <c r="I49" s="198"/>
    </row>
    <row r="50" spans="1:9" ht="17.5" thickTop="1" thickBot="1" x14ac:dyDescent="0.4">
      <c r="A50" s="466" t="s">
        <v>6</v>
      </c>
      <c r="B50" s="1120" t="s">
        <v>219</v>
      </c>
      <c r="C50" s="1138"/>
      <c r="D50" s="199" t="s">
        <v>19</v>
      </c>
      <c r="E50" s="200"/>
    </row>
    <row r="51" spans="1:9" ht="18" thickTop="1" x14ac:dyDescent="0.35">
      <c r="A51" s="177" t="s">
        <v>0</v>
      </c>
      <c r="B51" s="1162" t="s">
        <v>220</v>
      </c>
      <c r="C51" s="1163"/>
      <c r="D51" s="201"/>
      <c r="E51" s="184"/>
    </row>
    <row r="52" spans="1:9" ht="15.5" x14ac:dyDescent="0.35">
      <c r="A52" s="448"/>
      <c r="B52" s="202" t="s">
        <v>16</v>
      </c>
      <c r="C52" s="203" t="s">
        <v>221</v>
      </c>
      <c r="D52" s="347">
        <f>-'Medicaid Worksheet'!G60</f>
        <v>0</v>
      </c>
      <c r="E52" s="184"/>
    </row>
    <row r="53" spans="1:9" ht="15.5" x14ac:dyDescent="0.35">
      <c r="A53" s="448"/>
      <c r="B53" s="202" t="s">
        <v>17</v>
      </c>
      <c r="C53" s="203" t="s">
        <v>540</v>
      </c>
      <c r="D53" s="347">
        <f>-'Medicaid Worksheet'!F60</f>
        <v>0</v>
      </c>
      <c r="E53" s="184"/>
    </row>
    <row r="54" spans="1:9" ht="16" thickBot="1" x14ac:dyDescent="0.4">
      <c r="A54" s="448"/>
      <c r="B54" s="202" t="s">
        <v>9</v>
      </c>
      <c r="C54" s="180" t="s">
        <v>222</v>
      </c>
      <c r="D54" s="330">
        <f>+$D$52+$D$53</f>
        <v>0</v>
      </c>
      <c r="E54" s="184"/>
    </row>
    <row r="55" spans="1:9" ht="16" thickTop="1" x14ac:dyDescent="0.35">
      <c r="A55" s="469"/>
      <c r="B55" s="1159"/>
      <c r="C55" s="1159"/>
      <c r="D55" s="204"/>
      <c r="E55" s="184"/>
    </row>
    <row r="56" spans="1:9" ht="17.5" x14ac:dyDescent="0.35">
      <c r="A56" s="448" t="s">
        <v>1</v>
      </c>
      <c r="B56" s="1160" t="s">
        <v>223</v>
      </c>
      <c r="C56" s="1161"/>
      <c r="D56" s="201"/>
      <c r="E56" s="184"/>
    </row>
    <row r="57" spans="1:9" ht="15.5" x14ac:dyDescent="0.35">
      <c r="A57" s="448"/>
      <c r="B57" s="202" t="s">
        <v>16</v>
      </c>
      <c r="C57" s="643" t="s">
        <v>752</v>
      </c>
      <c r="D57" s="347">
        <f>+'FSR - Medicaid'!M43+'FSR - Healthy Michigan'!M40+'FSR - MI Health Link'!E32</f>
        <v>0</v>
      </c>
      <c r="E57" s="184"/>
      <c r="F57" s="401"/>
      <c r="G57" s="402"/>
      <c r="H57" s="312"/>
      <c r="I57" s="406"/>
    </row>
    <row r="58" spans="1:9" ht="15.5" x14ac:dyDescent="0.35">
      <c r="A58" s="448"/>
      <c r="B58" s="202" t="s">
        <v>17</v>
      </c>
      <c r="C58" s="643" t="s">
        <v>753</v>
      </c>
      <c r="D58" s="347">
        <f>+'FSR - Medicaid'!M44+'FSR - Healthy Michigan'!M41+'FSR - MI Health Link'!E33</f>
        <v>0</v>
      </c>
      <c r="E58" s="184"/>
      <c r="F58" s="184"/>
      <c r="G58" s="402"/>
      <c r="H58" s="184"/>
      <c r="I58" s="81"/>
    </row>
    <row r="59" spans="1:9" ht="15.5" x14ac:dyDescent="0.35">
      <c r="A59" s="448"/>
      <c r="B59" s="202" t="s">
        <v>9</v>
      </c>
      <c r="C59" s="643" t="s">
        <v>628</v>
      </c>
      <c r="D59" s="347">
        <f>+'FSR - Medicaid'!M45+'FSR - Healthy Michigan'!M42</f>
        <v>0</v>
      </c>
      <c r="E59" s="172"/>
      <c r="F59" s="184"/>
      <c r="G59" s="184"/>
      <c r="H59" s="184"/>
      <c r="I59" s="81"/>
    </row>
    <row r="60" spans="1:9" ht="15.5" x14ac:dyDescent="0.35">
      <c r="A60" s="448"/>
      <c r="B60" s="202" t="s">
        <v>6</v>
      </c>
      <c r="C60" s="643" t="s">
        <v>629</v>
      </c>
      <c r="D60" s="347">
        <f>+'FSR - Medicaid'!M46+'FSR - Healthy Michigan'!M43</f>
        <v>0</v>
      </c>
      <c r="E60" s="172"/>
      <c r="F60" s="184"/>
      <c r="G60" s="184"/>
      <c r="H60" s="184"/>
      <c r="I60" s="81"/>
    </row>
    <row r="61" spans="1:9" s="628" customFormat="1" ht="15.5" x14ac:dyDescent="0.35">
      <c r="A61" s="627"/>
      <c r="B61" s="202" t="s">
        <v>7</v>
      </c>
      <c r="C61" s="643" t="s">
        <v>768</v>
      </c>
      <c r="D61" s="356">
        <f>+'FSR - Medicaid'!M47+'FSR - Healthy Michigan'!M44+'FSR - MI Health Link'!M36</f>
        <v>0</v>
      </c>
      <c r="E61" s="172"/>
      <c r="F61" s="184"/>
      <c r="G61" s="402"/>
      <c r="H61" s="184"/>
      <c r="I61" s="81"/>
    </row>
    <row r="62" spans="1:9" ht="16" thickBot="1" x14ac:dyDescent="0.4">
      <c r="A62" s="448"/>
      <c r="B62" s="202" t="s">
        <v>10</v>
      </c>
      <c r="C62" s="180" t="s">
        <v>224</v>
      </c>
      <c r="D62" s="330">
        <f>SUM($D$57:$D$61)</f>
        <v>0</v>
      </c>
      <c r="E62" s="205"/>
      <c r="F62" s="184"/>
      <c r="G62" s="184"/>
      <c r="H62" s="184"/>
      <c r="I62" s="81"/>
    </row>
    <row r="63" spans="1:9" ht="16.5" thickTop="1" thickBot="1" x14ac:dyDescent="0.4">
      <c r="A63" s="183"/>
      <c r="B63" s="172"/>
      <c r="C63" s="183"/>
      <c r="D63" s="205"/>
      <c r="E63" s="205"/>
      <c r="F63" s="184"/>
      <c r="G63" s="184"/>
      <c r="H63" s="184"/>
      <c r="I63" s="81"/>
    </row>
    <row r="64" spans="1:9" s="400" customFormat="1" ht="17.5" thickTop="1" thickBot="1" x14ac:dyDescent="0.4">
      <c r="A64" s="466" t="s">
        <v>357</v>
      </c>
      <c r="B64" s="1120" t="s">
        <v>358</v>
      </c>
      <c r="C64" s="1138"/>
      <c r="D64" s="199" t="s">
        <v>19</v>
      </c>
      <c r="E64" s="205"/>
      <c r="F64" s="184"/>
      <c r="G64" s="184"/>
      <c r="H64" s="184"/>
      <c r="I64" s="81"/>
    </row>
    <row r="65" spans="1:9" s="400" customFormat="1" ht="30" customHeight="1" thickTop="1" x14ac:dyDescent="0.35">
      <c r="A65" s="470"/>
      <c r="B65" s="1151" t="s">
        <v>360</v>
      </c>
      <c r="C65" s="1152"/>
      <c r="D65" s="403" t="s">
        <v>359</v>
      </c>
      <c r="E65" s="417"/>
      <c r="F65" s="184"/>
      <c r="G65" s="118"/>
      <c r="H65" s="118"/>
    </row>
    <row r="66" spans="1:9" s="400" customFormat="1" ht="15.5" x14ac:dyDescent="0.35">
      <c r="A66" s="390" t="s">
        <v>0</v>
      </c>
      <c r="B66" s="1153"/>
      <c r="C66" s="1154"/>
      <c r="D66" s="609"/>
      <c r="E66" s="417"/>
      <c r="F66" s="184"/>
      <c r="G66" s="408"/>
      <c r="H66" s="408"/>
    </row>
    <row r="67" spans="1:9" s="400" customFormat="1" ht="15.5" x14ac:dyDescent="0.35">
      <c r="A67" s="390" t="s">
        <v>1</v>
      </c>
      <c r="B67" s="1153"/>
      <c r="C67" s="1154"/>
      <c r="D67" s="609"/>
      <c r="E67" s="417"/>
      <c r="F67" s="184"/>
      <c r="G67" s="408"/>
      <c r="H67" s="408"/>
    </row>
    <row r="68" spans="1:9" s="400" customFormat="1" ht="15.5" x14ac:dyDescent="0.35">
      <c r="A68" s="390" t="s">
        <v>2</v>
      </c>
      <c r="B68" s="1153"/>
      <c r="C68" s="1154"/>
      <c r="D68" s="609"/>
      <c r="E68" s="417"/>
      <c r="F68" s="184"/>
      <c r="G68" s="408"/>
      <c r="H68" s="408"/>
    </row>
    <row r="69" spans="1:9" ht="15.5" x14ac:dyDescent="0.35">
      <c r="A69" s="390" t="s">
        <v>3</v>
      </c>
      <c r="B69" s="1153"/>
      <c r="C69" s="1154"/>
      <c r="D69" s="609"/>
      <c r="E69" s="209"/>
      <c r="F69" s="179"/>
      <c r="G69" s="408"/>
      <c r="H69" s="408"/>
    </row>
    <row r="70" spans="1:9" s="496" customFormat="1" ht="15.5" x14ac:dyDescent="0.35">
      <c r="A70" s="390" t="s">
        <v>4</v>
      </c>
      <c r="B70" s="1153"/>
      <c r="C70" s="1154"/>
      <c r="D70" s="609"/>
      <c r="E70" s="209"/>
      <c r="F70" s="179"/>
      <c r="G70" s="408"/>
      <c r="H70" s="408"/>
    </row>
    <row r="71" spans="1:9" ht="15.5" x14ac:dyDescent="0.35">
      <c r="A71" s="390" t="s">
        <v>189</v>
      </c>
      <c r="B71" s="1184" t="s">
        <v>12</v>
      </c>
      <c r="C71" s="1185"/>
      <c r="D71" s="480">
        <f>SUM(D66:D70)</f>
        <v>0</v>
      </c>
      <c r="E71" s="172"/>
      <c r="F71" s="184"/>
      <c r="G71" s="308"/>
      <c r="H71" s="308"/>
    </row>
    <row r="72" spans="1:9" s="400" customFormat="1" ht="16" thickBot="1" x14ac:dyDescent="0.4">
      <c r="A72" s="401"/>
      <c r="B72" s="308"/>
      <c r="C72" s="308"/>
      <c r="D72" s="308"/>
      <c r="E72" s="172"/>
      <c r="F72" s="184"/>
      <c r="G72" s="184"/>
      <c r="H72" s="184"/>
      <c r="I72" s="81"/>
    </row>
    <row r="73" spans="1:9" ht="19" thickTop="1" thickBot="1" x14ac:dyDescent="0.45">
      <c r="A73" s="466" t="s">
        <v>7</v>
      </c>
      <c r="B73" s="1180" t="s">
        <v>541</v>
      </c>
      <c r="C73" s="1181"/>
      <c r="D73" s="199" t="s">
        <v>19</v>
      </c>
      <c r="E73" s="206"/>
      <c r="F73" s="657" t="s">
        <v>10</v>
      </c>
      <c r="G73" s="1182" t="s">
        <v>542</v>
      </c>
      <c r="H73" s="1183"/>
      <c r="I73" s="199" t="s">
        <v>19</v>
      </c>
    </row>
    <row r="74" spans="1:9" ht="16" thickTop="1" x14ac:dyDescent="0.35">
      <c r="A74" s="177" t="s">
        <v>0</v>
      </c>
      <c r="B74" s="1177" t="s">
        <v>538</v>
      </c>
      <c r="C74" s="1178"/>
      <c r="D74" s="388">
        <f>+'Medicaid Worksheet'!F39</f>
        <v>0</v>
      </c>
      <c r="E74" s="207"/>
      <c r="F74" s="385" t="s">
        <v>0</v>
      </c>
      <c r="G74" s="1179" t="s">
        <v>543</v>
      </c>
      <c r="H74" s="1163"/>
      <c r="I74" s="391">
        <f>SUM(+$D$15+$D$52+$D$53)-'Medicaid Worksheet'!D39</f>
        <v>0</v>
      </c>
    </row>
    <row r="75" spans="1:9" ht="15.5" x14ac:dyDescent="0.35">
      <c r="A75" s="180" t="s">
        <v>1</v>
      </c>
      <c r="B75" s="1149" t="s">
        <v>540</v>
      </c>
      <c r="C75" s="1150"/>
      <c r="D75" s="389">
        <f>+$D$53</f>
        <v>0</v>
      </c>
      <c r="E75" s="208"/>
      <c r="F75" s="386" t="s">
        <v>1</v>
      </c>
      <c r="G75" s="1170" t="s">
        <v>225</v>
      </c>
      <c r="H75" s="1171"/>
      <c r="I75" s="331">
        <f>-$D$52</f>
        <v>0</v>
      </c>
    </row>
    <row r="76" spans="1:9" ht="16" thickBot="1" x14ac:dyDescent="0.4">
      <c r="A76" s="180" t="s">
        <v>2</v>
      </c>
      <c r="B76" s="1149" t="s">
        <v>544</v>
      </c>
      <c r="C76" s="1150"/>
      <c r="D76" s="389">
        <f>+D$60</f>
        <v>0</v>
      </c>
      <c r="E76" s="208"/>
      <c r="F76" s="386" t="s">
        <v>2</v>
      </c>
      <c r="G76" s="1172" t="s">
        <v>545</v>
      </c>
      <c r="H76" s="1171"/>
      <c r="I76" s="332">
        <f>SUM($I$74:$I$75)</f>
        <v>0</v>
      </c>
    </row>
    <row r="77" spans="1:9" ht="16" thickTop="1" x14ac:dyDescent="0.35">
      <c r="A77" s="180" t="s">
        <v>3</v>
      </c>
      <c r="B77" s="1149" t="s">
        <v>226</v>
      </c>
      <c r="C77" s="1150"/>
      <c r="D77" s="610"/>
      <c r="E77" s="208"/>
      <c r="F77" s="386" t="s">
        <v>3</v>
      </c>
      <c r="G77" s="1172" t="s">
        <v>546</v>
      </c>
      <c r="H77" s="1171"/>
      <c r="I77" s="333">
        <f>+$D$60</f>
        <v>0</v>
      </c>
    </row>
    <row r="78" spans="1:9" ht="16" thickBot="1" x14ac:dyDescent="0.4">
      <c r="A78" s="180" t="s">
        <v>4</v>
      </c>
      <c r="B78" s="1173" t="s">
        <v>227</v>
      </c>
      <c r="C78" s="1174"/>
      <c r="D78" s="610"/>
      <c r="E78" s="208"/>
      <c r="F78" s="390" t="s">
        <v>4</v>
      </c>
      <c r="G78" s="1172" t="s">
        <v>547</v>
      </c>
      <c r="H78" s="1171"/>
      <c r="I78" s="332">
        <f>+$I$76+$I$77</f>
        <v>0</v>
      </c>
    </row>
    <row r="79" spans="1:9" ht="16" thickTop="1" x14ac:dyDescent="0.35">
      <c r="A79" s="180" t="s">
        <v>189</v>
      </c>
      <c r="B79" s="1173" t="s">
        <v>227</v>
      </c>
      <c r="C79" s="1174"/>
      <c r="D79" s="610"/>
      <c r="E79" s="208"/>
      <c r="F79" s="387" t="s">
        <v>353</v>
      </c>
      <c r="G79" s="1175" t="s">
        <v>228</v>
      </c>
      <c r="H79" s="1176"/>
      <c r="I79" s="334">
        <f>+$D$57</f>
        <v>0</v>
      </c>
    </row>
    <row r="80" spans="1:9" ht="16" thickBot="1" x14ac:dyDescent="0.4">
      <c r="A80" s="180" t="s">
        <v>206</v>
      </c>
      <c r="B80" s="1165" t="s">
        <v>548</v>
      </c>
      <c r="C80" s="1166"/>
      <c r="D80" s="330">
        <f>SUM($D$74:$D$79)</f>
        <v>0</v>
      </c>
      <c r="E80" s="208"/>
    </row>
    <row r="81" spans="1:9" ht="16.5" thickTop="1" thickBot="1" x14ac:dyDescent="0.4">
      <c r="A81" s="93"/>
      <c r="B81" s="172"/>
      <c r="C81" s="172"/>
      <c r="D81" s="172"/>
      <c r="E81" s="172"/>
      <c r="F81" s="172"/>
      <c r="G81" s="172"/>
      <c r="H81" s="172"/>
      <c r="I81" s="205"/>
    </row>
    <row r="82" spans="1:9" ht="17" thickBot="1" x14ac:dyDescent="0.4">
      <c r="A82" s="471" t="s">
        <v>229</v>
      </c>
      <c r="B82" s="1167" t="s">
        <v>230</v>
      </c>
      <c r="C82" s="1167"/>
      <c r="D82" s="1167"/>
      <c r="E82" s="1167"/>
      <c r="F82" s="1167"/>
      <c r="G82" s="1168"/>
      <c r="H82" s="209"/>
      <c r="I82" s="81"/>
    </row>
    <row r="83" spans="1:9" ht="15.5" x14ac:dyDescent="0.35">
      <c r="A83" s="322" t="s">
        <v>231</v>
      </c>
      <c r="B83" s="323"/>
      <c r="C83" s="323"/>
      <c r="D83" s="323"/>
      <c r="E83" s="323"/>
      <c r="F83" s="323"/>
      <c r="G83" s="324"/>
      <c r="H83" s="209"/>
      <c r="I83" s="81"/>
    </row>
    <row r="84" spans="1:9" ht="15.5" x14ac:dyDescent="0.35">
      <c r="A84" s="472"/>
      <c r="B84" s="315"/>
      <c r="C84" s="1164" t="s">
        <v>1036</v>
      </c>
      <c r="D84" s="315"/>
      <c r="E84" s="316"/>
      <c r="F84" s="317"/>
      <c r="G84" s="318"/>
      <c r="H84" s="210"/>
      <c r="I84" s="81"/>
    </row>
    <row r="85" spans="1:9" ht="15.5" x14ac:dyDescent="0.35">
      <c r="A85" s="472"/>
      <c r="B85" s="315"/>
      <c r="C85" s="1169"/>
      <c r="D85" s="315"/>
      <c r="E85" s="317"/>
      <c r="F85" s="317"/>
      <c r="G85" s="318"/>
      <c r="H85" s="211"/>
      <c r="I85" s="81"/>
    </row>
    <row r="86" spans="1:9" ht="15.5" x14ac:dyDescent="0.35">
      <c r="A86" s="472"/>
      <c r="B86" s="315"/>
      <c r="C86" s="1169"/>
      <c r="D86" s="315"/>
      <c r="E86" s="317"/>
      <c r="F86" s="317"/>
      <c r="G86" s="318"/>
      <c r="H86" s="211"/>
      <c r="I86" s="81"/>
    </row>
    <row r="87" spans="1:9" ht="15.5" x14ac:dyDescent="0.35">
      <c r="A87" s="473"/>
      <c r="B87" s="319"/>
      <c r="C87" s="1169"/>
      <c r="D87" s="319"/>
      <c r="E87" s="320"/>
      <c r="F87" s="320"/>
      <c r="G87" s="321"/>
      <c r="H87" s="212"/>
      <c r="I87" s="81"/>
    </row>
    <row r="88" spans="1:9" ht="15.5" x14ac:dyDescent="0.35">
      <c r="A88" s="474"/>
      <c r="B88" s="325"/>
      <c r="C88" s="325"/>
      <c r="D88" s="325"/>
      <c r="E88" s="325"/>
      <c r="F88" s="325"/>
      <c r="G88" s="326"/>
      <c r="H88" s="209"/>
      <c r="I88" s="81"/>
    </row>
    <row r="89" spans="1:9" ht="15.5" x14ac:dyDescent="0.35">
      <c r="A89" s="322" t="s">
        <v>232</v>
      </c>
      <c r="B89" s="323"/>
      <c r="C89" s="323"/>
      <c r="D89" s="323"/>
      <c r="E89" s="323"/>
      <c r="F89" s="323"/>
      <c r="G89" s="324"/>
      <c r="H89" s="209"/>
      <c r="I89" s="81"/>
    </row>
    <row r="90" spans="1:9" ht="15.5" x14ac:dyDescent="0.35">
      <c r="A90" s="472"/>
      <c r="B90" s="315"/>
      <c r="C90" s="1164" t="s">
        <v>1037</v>
      </c>
      <c r="D90" s="315"/>
      <c r="E90" s="317"/>
      <c r="F90" s="317"/>
      <c r="G90" s="318"/>
      <c r="H90" s="211"/>
      <c r="I90" s="81"/>
    </row>
    <row r="91" spans="1:9" ht="12.75" customHeight="1" x14ac:dyDescent="0.35">
      <c r="A91" s="472"/>
      <c r="B91" s="315"/>
      <c r="C91" s="1164"/>
      <c r="D91" s="315"/>
      <c r="E91" s="317"/>
      <c r="F91" s="317"/>
      <c r="G91" s="318"/>
      <c r="H91" s="214"/>
    </row>
    <row r="92" spans="1:9" ht="12.75" customHeight="1" x14ac:dyDescent="0.35">
      <c r="A92" s="472"/>
      <c r="B92" s="315"/>
      <c r="C92" s="1164"/>
      <c r="D92" s="315"/>
      <c r="E92" s="317"/>
      <c r="F92" s="317"/>
      <c r="G92" s="318"/>
      <c r="H92" s="214"/>
    </row>
    <row r="93" spans="1:9" x14ac:dyDescent="0.25">
      <c r="A93" s="473"/>
      <c r="B93" s="319"/>
      <c r="C93" s="1164"/>
      <c r="D93" s="319"/>
      <c r="E93" s="320"/>
      <c r="F93" s="320"/>
      <c r="G93" s="321"/>
      <c r="H93" s="212"/>
    </row>
    <row r="94" spans="1:9" x14ac:dyDescent="0.25">
      <c r="A94" s="475"/>
      <c r="B94" s="327"/>
      <c r="C94" s="327"/>
      <c r="D94" s="327"/>
      <c r="E94" s="327"/>
      <c r="F94" s="327"/>
      <c r="G94" s="328"/>
      <c r="H94" s="94"/>
    </row>
  </sheetData>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6">
    <mergeCell ref="B67:C67"/>
    <mergeCell ref="B68:C68"/>
    <mergeCell ref="B69:C69"/>
    <mergeCell ref="B74:C74"/>
    <mergeCell ref="G74:H74"/>
    <mergeCell ref="B73:C73"/>
    <mergeCell ref="G73:H73"/>
    <mergeCell ref="B70:C70"/>
    <mergeCell ref="B71:C71"/>
    <mergeCell ref="C90:C93"/>
    <mergeCell ref="B80:C80"/>
    <mergeCell ref="B82:G82"/>
    <mergeCell ref="C84:C87"/>
    <mergeCell ref="G75:H75"/>
    <mergeCell ref="B75:C75"/>
    <mergeCell ref="G76:H76"/>
    <mergeCell ref="B77:C77"/>
    <mergeCell ref="B78:C78"/>
    <mergeCell ref="B79:C79"/>
    <mergeCell ref="G77:H77"/>
    <mergeCell ref="G79:H79"/>
    <mergeCell ref="G78:H78"/>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46:C46"/>
    <mergeCell ref="B30:C30"/>
    <mergeCell ref="B31:C31"/>
    <mergeCell ref="B34:C34"/>
    <mergeCell ref="B35:C35"/>
    <mergeCell ref="B36:C36"/>
    <mergeCell ref="B25:C25"/>
    <mergeCell ref="B37:C37"/>
    <mergeCell ref="B42:C42"/>
    <mergeCell ref="B43:C43"/>
    <mergeCell ref="B45:C45"/>
    <mergeCell ref="B27:C27"/>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s>
  <printOptions horizontalCentered="1"/>
  <pageMargins left="0.25" right="0.25" top="0.75" bottom="0.75" header="0.3" footer="0.3"/>
  <pageSetup scale="47" orientation="portrait" r:id="rId2"/>
  <headerFooter>
    <oddFooter>&amp;LV 2021-1&amp;Rprinted: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117"/>
  <sheetViews>
    <sheetView zoomScale="90" zoomScaleNormal="90" workbookViewId="0">
      <selection sqref="A1:E1"/>
    </sheetView>
  </sheetViews>
  <sheetFormatPr defaultColWidth="9.1796875" defaultRowHeight="12.5" x14ac:dyDescent="0.25"/>
  <cols>
    <col min="1" max="1" width="3.54296875" style="582" customWidth="1"/>
    <col min="2" max="2" width="5.54296875" style="510" bestFit="1" customWidth="1"/>
    <col min="3" max="3" width="62.7265625" style="510" customWidth="1"/>
    <col min="4" max="4" width="17.54296875" style="510" customWidth="1"/>
    <col min="5" max="5" width="13.26953125" style="592" customWidth="1"/>
    <col min="6" max="7" width="13.26953125" style="584" customWidth="1"/>
    <col min="8" max="12" width="12.7265625" style="510" customWidth="1"/>
    <col min="13" max="13" width="13.26953125" style="593" customWidth="1"/>
    <col min="14" max="16384" width="9.1796875" style="510"/>
  </cols>
  <sheetData>
    <row r="1" spans="1:17" ht="18" x14ac:dyDescent="0.4">
      <c r="A1" s="1202" t="s">
        <v>549</v>
      </c>
      <c r="B1" s="1203"/>
      <c r="C1" s="1203"/>
      <c r="D1" s="1203"/>
      <c r="E1" s="1203"/>
      <c r="F1" s="1203"/>
      <c r="G1" s="1203"/>
      <c r="H1" s="1203"/>
      <c r="I1" s="1203"/>
      <c r="J1" s="1203"/>
      <c r="K1" s="1203"/>
      <c r="L1" s="1203"/>
      <c r="M1" s="1204"/>
    </row>
    <row r="2" spans="1:17" ht="18.5" thickBot="1" x14ac:dyDescent="0.45">
      <c r="A2" s="1214" t="s">
        <v>385</v>
      </c>
      <c r="B2" s="1215"/>
      <c r="C2" s="1215"/>
      <c r="D2" s="1215"/>
      <c r="E2" s="1215"/>
      <c r="F2" s="1215"/>
      <c r="G2" s="1215"/>
      <c r="H2" s="1215"/>
      <c r="I2" s="1215"/>
      <c r="J2" s="1215"/>
      <c r="K2" s="1215"/>
      <c r="L2" s="1215"/>
      <c r="M2" s="1216"/>
    </row>
    <row r="3" spans="1:17" s="512" customFormat="1" ht="15" customHeight="1" x14ac:dyDescent="0.4">
      <c r="A3" s="511"/>
      <c r="B3" s="511"/>
      <c r="C3" s="511"/>
      <c r="D3" s="511"/>
      <c r="E3" s="511"/>
      <c r="F3" s="511"/>
      <c r="G3" s="511"/>
      <c r="H3" s="511"/>
      <c r="I3" s="511"/>
      <c r="J3" s="511"/>
      <c r="K3" s="511"/>
      <c r="L3" s="511"/>
      <c r="M3" s="511"/>
    </row>
    <row r="4" spans="1:17" ht="15" customHeight="1" x14ac:dyDescent="0.25">
      <c r="A4" s="1210" t="s">
        <v>5</v>
      </c>
      <c r="B4" s="1210"/>
      <c r="C4" s="1217">
        <f>'Medicaid Worksheet'!D5</f>
        <v>0</v>
      </c>
      <c r="D4" s="1218"/>
      <c r="E4" s="1219" t="s">
        <v>133</v>
      </c>
      <c r="F4" s="1219"/>
      <c r="G4" s="1219"/>
      <c r="H4" s="1219"/>
      <c r="I4" s="1219"/>
      <c r="J4" s="1219"/>
      <c r="K4" s="1219"/>
      <c r="L4" s="1219"/>
      <c r="M4" s="1220"/>
    </row>
    <row r="5" spans="1:17" ht="15" customHeight="1" x14ac:dyDescent="0.35">
      <c r="A5" s="1194" t="s">
        <v>180</v>
      </c>
      <c r="B5" s="1195"/>
      <c r="C5" s="1196"/>
      <c r="D5" s="688" t="str">
        <f>'Medicaid Worksheet'!D6</f>
        <v>SELECT</v>
      </c>
      <c r="E5" s="562" t="s">
        <v>73</v>
      </c>
      <c r="F5" s="420" t="s">
        <v>74</v>
      </c>
      <c r="G5" s="420" t="s">
        <v>75</v>
      </c>
      <c r="H5" s="562" t="s">
        <v>79</v>
      </c>
      <c r="I5" s="562" t="s">
        <v>80</v>
      </c>
      <c r="J5" s="562" t="s">
        <v>89</v>
      </c>
      <c r="K5" s="562" t="s">
        <v>90</v>
      </c>
      <c r="L5" s="562" t="s">
        <v>94</v>
      </c>
      <c r="M5" s="562" t="s">
        <v>96</v>
      </c>
    </row>
    <row r="6" spans="1:17" ht="15" customHeight="1" x14ac:dyDescent="0.35">
      <c r="A6" s="1194" t="s">
        <v>181</v>
      </c>
      <c r="B6" s="1195"/>
      <c r="C6" s="1196"/>
      <c r="D6" s="688" t="str">
        <f>'Medicaid Worksheet'!D7</f>
        <v>SELECT</v>
      </c>
      <c r="E6" s="1187" t="s">
        <v>377</v>
      </c>
      <c r="F6" s="1197" t="s">
        <v>331</v>
      </c>
      <c r="G6" s="1198"/>
      <c r="H6" s="1198"/>
      <c r="I6" s="1198"/>
      <c r="J6" s="1198"/>
      <c r="K6" s="1198"/>
      <c r="L6" s="1198"/>
      <c r="M6" s="1189" t="s">
        <v>379</v>
      </c>
    </row>
    <row r="7" spans="1:17" ht="45" customHeight="1" x14ac:dyDescent="0.35">
      <c r="A7" s="1199" t="s">
        <v>182</v>
      </c>
      <c r="B7" s="1199"/>
      <c r="C7" s="1199"/>
      <c r="D7" s="611">
        <f>'Medicaid Worksheet'!D8</f>
        <v>0</v>
      </c>
      <c r="E7" s="1188"/>
      <c r="F7" s="412" t="s">
        <v>135</v>
      </c>
      <c r="G7" s="412" t="s">
        <v>136</v>
      </c>
      <c r="H7" s="412" t="s">
        <v>137</v>
      </c>
      <c r="I7" s="412" t="s">
        <v>138</v>
      </c>
      <c r="J7" s="412" t="s">
        <v>139</v>
      </c>
      <c r="K7" s="412" t="s">
        <v>140</v>
      </c>
      <c r="L7" s="412" t="s">
        <v>141</v>
      </c>
      <c r="M7" s="1190"/>
    </row>
    <row r="8" spans="1:17" ht="14" x14ac:dyDescent="0.3">
      <c r="A8" s="564">
        <v>1</v>
      </c>
      <c r="B8" s="565"/>
      <c r="C8" s="1200" t="s">
        <v>665</v>
      </c>
      <c r="D8" s="1201"/>
      <c r="E8" s="149"/>
      <c r="F8" s="149"/>
      <c r="G8" s="149"/>
      <c r="H8" s="150"/>
      <c r="I8" s="151"/>
      <c r="J8" s="151"/>
      <c r="K8" s="151"/>
      <c r="L8" s="151"/>
      <c r="M8" s="152"/>
    </row>
    <row r="9" spans="1:17" ht="13" x14ac:dyDescent="0.3">
      <c r="A9" s="566"/>
      <c r="B9" s="567"/>
      <c r="C9" s="1193"/>
      <c r="D9" s="1193"/>
      <c r="E9" s="153"/>
      <c r="F9" s="39"/>
      <c r="G9" s="39"/>
      <c r="H9" s="153"/>
      <c r="I9" s="39"/>
      <c r="J9" s="39"/>
      <c r="K9" s="39"/>
      <c r="L9" s="39"/>
      <c r="M9" s="39"/>
    </row>
    <row r="10" spans="1:17" ht="13" x14ac:dyDescent="0.3">
      <c r="A10" s="568" t="s">
        <v>73</v>
      </c>
      <c r="B10" s="569"/>
      <c r="C10" s="1221" t="s">
        <v>153</v>
      </c>
      <c r="D10" s="1221"/>
      <c r="E10" s="570"/>
      <c r="F10" s="570"/>
      <c r="G10" s="570"/>
      <c r="H10" s="570"/>
      <c r="I10" s="570"/>
      <c r="J10" s="570"/>
      <c r="K10" s="570"/>
      <c r="L10" s="570"/>
      <c r="M10" s="570"/>
    </row>
    <row r="11" spans="1:17" ht="13" x14ac:dyDescent="0.3">
      <c r="A11" s="564" t="s">
        <v>73</v>
      </c>
      <c r="B11" s="571">
        <v>100</v>
      </c>
      <c r="C11" s="1206" t="s">
        <v>71</v>
      </c>
      <c r="D11" s="1206"/>
      <c r="E11" s="572"/>
      <c r="F11" s="572"/>
      <c r="G11" s="572"/>
      <c r="H11" s="572"/>
      <c r="I11" s="572"/>
      <c r="J11" s="572"/>
      <c r="K11" s="572"/>
      <c r="L11" s="572"/>
      <c r="M11" s="572"/>
    </row>
    <row r="12" spans="1:17" ht="13" x14ac:dyDescent="0.3">
      <c r="A12" s="564" t="s">
        <v>73</v>
      </c>
      <c r="B12" s="571">
        <v>101</v>
      </c>
      <c r="C12" s="1205" t="s">
        <v>621</v>
      </c>
      <c r="D12" s="1205"/>
      <c r="E12" s="581">
        <f>'Medicaid Worksheet'!D21+'Medicaid Worksheet'!F21+'Medicaid Worksheet'!G21+'Medicaid Worksheet'!H21+'Medicaid Worksheet'!I21</f>
        <v>0</v>
      </c>
      <c r="F12" s="573"/>
      <c r="G12" s="573"/>
      <c r="H12" s="573"/>
      <c r="I12" s="573"/>
      <c r="J12" s="573"/>
      <c r="K12" s="573"/>
      <c r="L12" s="573"/>
      <c r="M12" s="574">
        <f>SUM(E12:L12,E79:M79)</f>
        <v>0</v>
      </c>
    </row>
    <row r="13" spans="1:17" ht="13" x14ac:dyDescent="0.3">
      <c r="A13" s="575" t="s">
        <v>73</v>
      </c>
      <c r="B13" s="577">
        <v>115</v>
      </c>
      <c r="C13" s="1205" t="s">
        <v>62</v>
      </c>
      <c r="D13" s="1205"/>
      <c r="E13" s="542">
        <f>-SUM(F13:L13,E80:M80)</f>
        <v>0</v>
      </c>
      <c r="F13" s="578"/>
      <c r="G13" s="502"/>
      <c r="H13" s="502"/>
      <c r="I13" s="502"/>
      <c r="J13" s="502"/>
      <c r="K13" s="502"/>
      <c r="L13" s="502"/>
      <c r="M13" s="574">
        <f>SUM(E13:L13,E80:M80)</f>
        <v>0</v>
      </c>
      <c r="N13" s="512"/>
      <c r="O13" s="512"/>
      <c r="P13" s="512"/>
      <c r="Q13" s="512"/>
    </row>
    <row r="14" spans="1:17" ht="13" x14ac:dyDescent="0.3">
      <c r="A14" s="575" t="s">
        <v>73</v>
      </c>
      <c r="B14" s="577">
        <v>116</v>
      </c>
      <c r="C14" s="1205" t="s">
        <v>924</v>
      </c>
      <c r="D14" s="1205"/>
      <c r="E14" s="928">
        <f>SUM('Medicaid Worksheet'!D35+'Medicaid Worksheet'!F35+'Medicaid Worksheet'!G35+'Medicaid Worksheet'!H35)-SUM(F14:L14,E81:M81)</f>
        <v>0</v>
      </c>
      <c r="F14" s="928">
        <f>+F29</f>
        <v>0</v>
      </c>
      <c r="G14" s="928">
        <f t="shared" ref="G14:L14" si="0">+G29</f>
        <v>0</v>
      </c>
      <c r="H14" s="928">
        <f t="shared" si="0"/>
        <v>0</v>
      </c>
      <c r="I14" s="928">
        <f t="shared" si="0"/>
        <v>0</v>
      </c>
      <c r="J14" s="928">
        <f t="shared" si="0"/>
        <v>0</v>
      </c>
      <c r="K14" s="928">
        <f t="shared" si="0"/>
        <v>0</v>
      </c>
      <c r="L14" s="928">
        <f t="shared" si="0"/>
        <v>0</v>
      </c>
      <c r="M14" s="574">
        <f>SUM(E14:L14,E81:M81)</f>
        <v>0</v>
      </c>
      <c r="N14" s="512"/>
      <c r="O14" s="512"/>
      <c r="P14" s="512"/>
      <c r="Q14" s="512"/>
    </row>
    <row r="15" spans="1:17" ht="13" x14ac:dyDescent="0.3">
      <c r="A15" s="564" t="s">
        <v>73</v>
      </c>
      <c r="B15" s="571">
        <v>120</v>
      </c>
      <c r="C15" s="1206" t="s">
        <v>59</v>
      </c>
      <c r="D15" s="1206"/>
      <c r="E15" s="574">
        <f>SUM(E11:E14)</f>
        <v>0</v>
      </c>
      <c r="F15" s="574">
        <f t="shared" ref="F15:M15" si="1">SUM(F11:F14)</f>
        <v>0</v>
      </c>
      <c r="G15" s="574">
        <f t="shared" si="1"/>
        <v>0</v>
      </c>
      <c r="H15" s="574">
        <f t="shared" si="1"/>
        <v>0</v>
      </c>
      <c r="I15" s="574">
        <f t="shared" si="1"/>
        <v>0</v>
      </c>
      <c r="J15" s="574">
        <f t="shared" si="1"/>
        <v>0</v>
      </c>
      <c r="K15" s="574">
        <f t="shared" si="1"/>
        <v>0</v>
      </c>
      <c r="L15" s="574">
        <f t="shared" si="1"/>
        <v>0</v>
      </c>
      <c r="M15" s="574">
        <f t="shared" si="1"/>
        <v>0</v>
      </c>
      <c r="N15" s="580"/>
    </row>
    <row r="16" spans="1:17" ht="13" x14ac:dyDescent="0.3">
      <c r="A16" s="564" t="s">
        <v>73</v>
      </c>
      <c r="B16" s="571">
        <v>121</v>
      </c>
      <c r="C16" s="1238" t="s">
        <v>67</v>
      </c>
      <c r="D16" s="1238"/>
      <c r="E16" s="493"/>
      <c r="F16" s="573"/>
      <c r="G16" s="573"/>
      <c r="H16" s="573"/>
      <c r="I16" s="573"/>
      <c r="J16" s="573"/>
      <c r="K16" s="573"/>
      <c r="L16" s="573"/>
      <c r="M16" s="574">
        <f>SUM(E16:L16,E83:M83)</f>
        <v>0</v>
      </c>
    </row>
    <row r="17" spans="1:14" ht="13" x14ac:dyDescent="0.3">
      <c r="A17" s="564" t="s">
        <v>73</v>
      </c>
      <c r="B17" s="571">
        <v>122</v>
      </c>
      <c r="C17" s="1238" t="s">
        <v>63</v>
      </c>
      <c r="D17" s="1238"/>
      <c r="E17" s="573"/>
      <c r="F17" s="493"/>
      <c r="G17" s="493"/>
      <c r="H17" s="493"/>
      <c r="I17" s="493"/>
      <c r="J17" s="493"/>
      <c r="K17" s="493"/>
      <c r="L17" s="493"/>
      <c r="M17" s="574">
        <f>SUM(E17:L17,E84:M84)</f>
        <v>0</v>
      </c>
    </row>
    <row r="18" spans="1:14" ht="13" x14ac:dyDescent="0.3">
      <c r="A18" s="564" t="s">
        <v>73</v>
      </c>
      <c r="B18" s="571">
        <v>123</v>
      </c>
      <c r="C18" s="1205" t="s">
        <v>119</v>
      </c>
      <c r="D18" s="1205"/>
      <c r="E18" s="581">
        <f>+'Medicaid Worksheet'!H71</f>
        <v>0</v>
      </c>
      <c r="F18" s="573"/>
      <c r="G18" s="573"/>
      <c r="H18" s="573"/>
      <c r="I18" s="573"/>
      <c r="J18" s="573"/>
      <c r="K18" s="573"/>
      <c r="L18" s="573"/>
      <c r="M18" s="574">
        <f>SUM(E18:L18,E85:M85)</f>
        <v>0</v>
      </c>
    </row>
    <row r="19" spans="1:14" ht="13" x14ac:dyDescent="0.3">
      <c r="A19" s="564" t="s">
        <v>73</v>
      </c>
      <c r="B19" s="571">
        <v>124</v>
      </c>
      <c r="C19" s="1205" t="s">
        <v>417</v>
      </c>
      <c r="D19" s="1205"/>
      <c r="E19" s="493"/>
      <c r="F19" s="573"/>
      <c r="G19" s="573"/>
      <c r="H19" s="573"/>
      <c r="I19" s="573"/>
      <c r="J19" s="573"/>
      <c r="K19" s="573"/>
      <c r="L19" s="573"/>
      <c r="M19" s="574">
        <f>SUM(E19:L19,E86:M86)</f>
        <v>0</v>
      </c>
    </row>
    <row r="20" spans="1:14" ht="13" x14ac:dyDescent="0.3">
      <c r="A20" s="575" t="s">
        <v>73</v>
      </c>
      <c r="B20" s="577">
        <v>125</v>
      </c>
      <c r="C20" s="1243" t="s">
        <v>198</v>
      </c>
      <c r="D20" s="1243"/>
      <c r="E20" s="493"/>
      <c r="F20" s="573"/>
      <c r="G20" s="573"/>
      <c r="H20" s="573"/>
      <c r="I20" s="573"/>
      <c r="J20" s="573"/>
      <c r="K20" s="573"/>
      <c r="L20" s="573"/>
      <c r="M20" s="574">
        <f>SUM(E20:L20,E87:M87)</f>
        <v>0</v>
      </c>
    </row>
    <row r="21" spans="1:14" ht="13" x14ac:dyDescent="0.3">
      <c r="A21" s="564" t="s">
        <v>73</v>
      </c>
      <c r="B21" s="571">
        <v>140</v>
      </c>
      <c r="C21" s="1207" t="s">
        <v>88</v>
      </c>
      <c r="D21" s="1208"/>
      <c r="E21" s="579">
        <f>SUM(E16:E20)</f>
        <v>0</v>
      </c>
      <c r="F21" s="579">
        <f t="shared" ref="F21:M21" si="2">SUM(F16:F20)</f>
        <v>0</v>
      </c>
      <c r="G21" s="579">
        <f t="shared" si="2"/>
        <v>0</v>
      </c>
      <c r="H21" s="579">
        <f t="shared" si="2"/>
        <v>0</v>
      </c>
      <c r="I21" s="579">
        <f t="shared" si="2"/>
        <v>0</v>
      </c>
      <c r="J21" s="579">
        <f t="shared" si="2"/>
        <v>0</v>
      </c>
      <c r="K21" s="579">
        <f t="shared" si="2"/>
        <v>0</v>
      </c>
      <c r="L21" s="579">
        <f t="shared" si="2"/>
        <v>0</v>
      </c>
      <c r="M21" s="579">
        <f t="shared" si="2"/>
        <v>0</v>
      </c>
    </row>
    <row r="22" spans="1:14" ht="13" x14ac:dyDescent="0.3">
      <c r="A22" s="564" t="s">
        <v>73</v>
      </c>
      <c r="B22" s="571">
        <v>190</v>
      </c>
      <c r="C22" s="1206" t="s">
        <v>72</v>
      </c>
      <c r="D22" s="1206"/>
      <c r="E22" s="579">
        <f t="shared" ref="E22:M22" si="3">+E15+E21</f>
        <v>0</v>
      </c>
      <c r="F22" s="574">
        <f t="shared" si="3"/>
        <v>0</v>
      </c>
      <c r="G22" s="579">
        <f t="shared" si="3"/>
        <v>0</v>
      </c>
      <c r="H22" s="579">
        <f t="shared" si="3"/>
        <v>0</v>
      </c>
      <c r="I22" s="579">
        <f t="shared" si="3"/>
        <v>0</v>
      </c>
      <c r="J22" s="579">
        <f t="shared" si="3"/>
        <v>0</v>
      </c>
      <c r="K22" s="579">
        <f t="shared" si="3"/>
        <v>0</v>
      </c>
      <c r="L22" s="579">
        <f t="shared" si="3"/>
        <v>0</v>
      </c>
      <c r="M22" s="579">
        <f t="shared" si="3"/>
        <v>0</v>
      </c>
      <c r="N22" s="512"/>
    </row>
    <row r="23" spans="1:14" ht="13" x14ac:dyDescent="0.3">
      <c r="A23" s="564" t="s">
        <v>73</v>
      </c>
      <c r="B23" s="571">
        <v>200</v>
      </c>
      <c r="C23" s="1206" t="s">
        <v>99</v>
      </c>
      <c r="D23" s="1206"/>
      <c r="E23" s="572"/>
      <c r="F23" s="572"/>
      <c r="G23" s="572"/>
      <c r="H23" s="572"/>
      <c r="I23" s="572"/>
      <c r="J23" s="572"/>
      <c r="K23" s="572"/>
      <c r="L23" s="572"/>
      <c r="M23" s="572"/>
    </row>
    <row r="24" spans="1:14" ht="13" x14ac:dyDescent="0.3">
      <c r="A24" s="575" t="s">
        <v>73</v>
      </c>
      <c r="B24" s="577">
        <v>201</v>
      </c>
      <c r="C24" s="1246" t="s">
        <v>723</v>
      </c>
      <c r="D24" s="1247"/>
      <c r="E24" s="493"/>
      <c r="F24" s="493"/>
      <c r="G24" s="493"/>
      <c r="H24" s="493"/>
      <c r="I24" s="493"/>
      <c r="J24" s="493"/>
      <c r="K24" s="493"/>
      <c r="L24" s="493"/>
      <c r="M24" s="574">
        <f t="shared" ref="M24:M29" si="4">SUM(E24:L24,E91:M91)</f>
        <v>0</v>
      </c>
    </row>
    <row r="25" spans="1:14" ht="13" x14ac:dyDescent="0.3">
      <c r="A25" s="575" t="s">
        <v>73</v>
      </c>
      <c r="B25" s="577">
        <v>202</v>
      </c>
      <c r="C25" s="1205" t="s">
        <v>920</v>
      </c>
      <c r="D25" s="1205"/>
      <c r="E25" s="493"/>
      <c r="F25" s="493"/>
      <c r="G25" s="493"/>
      <c r="H25" s="493"/>
      <c r="I25" s="493"/>
      <c r="J25" s="493"/>
      <c r="K25" s="493"/>
      <c r="L25" s="493"/>
      <c r="M25" s="574">
        <f t="shared" si="4"/>
        <v>0</v>
      </c>
    </row>
    <row r="26" spans="1:14" ht="13" x14ac:dyDescent="0.3">
      <c r="A26" s="564" t="s">
        <v>73</v>
      </c>
      <c r="B26" s="571">
        <v>203</v>
      </c>
      <c r="C26" s="1205" t="s">
        <v>107</v>
      </c>
      <c r="D26" s="1205"/>
      <c r="E26" s="493"/>
      <c r="F26" s="493"/>
      <c r="G26" s="493"/>
      <c r="H26" s="493"/>
      <c r="I26" s="493"/>
      <c r="J26" s="493"/>
      <c r="K26" s="493"/>
      <c r="L26" s="493"/>
      <c r="M26" s="574">
        <f t="shared" si="4"/>
        <v>0</v>
      </c>
    </row>
    <row r="27" spans="1:14" ht="13" x14ac:dyDescent="0.3">
      <c r="A27" s="564" t="s">
        <v>73</v>
      </c>
      <c r="B27" s="571">
        <v>204</v>
      </c>
      <c r="C27" s="1243" t="s">
        <v>198</v>
      </c>
      <c r="D27" s="1243"/>
      <c r="E27" s="493"/>
      <c r="F27" s="493"/>
      <c r="G27" s="493"/>
      <c r="H27" s="493"/>
      <c r="I27" s="493"/>
      <c r="J27" s="493"/>
      <c r="K27" s="493"/>
      <c r="L27" s="493"/>
      <c r="M27" s="574">
        <f t="shared" si="4"/>
        <v>0</v>
      </c>
    </row>
    <row r="28" spans="1:14" ht="13" x14ac:dyDescent="0.3">
      <c r="A28" s="564" t="s">
        <v>73</v>
      </c>
      <c r="B28" s="588">
        <v>205</v>
      </c>
      <c r="C28" s="1205" t="s">
        <v>480</v>
      </c>
      <c r="D28" s="1205"/>
      <c r="E28" s="618"/>
      <c r="F28" s="493"/>
      <c r="G28" s="493"/>
      <c r="H28" s="493"/>
      <c r="I28" s="493"/>
      <c r="J28" s="493"/>
      <c r="K28" s="493"/>
      <c r="L28" s="493"/>
      <c r="M28" s="574">
        <f t="shared" si="4"/>
        <v>0</v>
      </c>
    </row>
    <row r="29" spans="1:14" ht="13" x14ac:dyDescent="0.3">
      <c r="A29" s="564" t="s">
        <v>73</v>
      </c>
      <c r="B29" s="588">
        <v>206</v>
      </c>
      <c r="C29" s="1191" t="s">
        <v>924</v>
      </c>
      <c r="D29" s="1192"/>
      <c r="E29" s="618"/>
      <c r="F29" s="493"/>
      <c r="G29" s="493"/>
      <c r="H29" s="493"/>
      <c r="I29" s="493"/>
      <c r="J29" s="493"/>
      <c r="K29" s="493"/>
      <c r="L29" s="493"/>
      <c r="M29" s="574">
        <f t="shared" si="4"/>
        <v>0</v>
      </c>
    </row>
    <row r="30" spans="1:14" ht="13" x14ac:dyDescent="0.3">
      <c r="A30" s="564" t="s">
        <v>73</v>
      </c>
      <c r="B30" s="571">
        <v>290</v>
      </c>
      <c r="C30" s="1245" t="s">
        <v>102</v>
      </c>
      <c r="D30" s="1245"/>
      <c r="E30" s="579">
        <f>SUM(E23:E29)</f>
        <v>0</v>
      </c>
      <c r="F30" s="579">
        <f t="shared" ref="F30:M30" si="5">SUM(F23:F29)</f>
        <v>0</v>
      </c>
      <c r="G30" s="579">
        <f t="shared" si="5"/>
        <v>0</v>
      </c>
      <c r="H30" s="579">
        <f t="shared" si="5"/>
        <v>0</v>
      </c>
      <c r="I30" s="579">
        <f t="shared" si="5"/>
        <v>0</v>
      </c>
      <c r="J30" s="579">
        <f t="shared" si="5"/>
        <v>0</v>
      </c>
      <c r="K30" s="579">
        <f t="shared" si="5"/>
        <v>0</v>
      </c>
      <c r="L30" s="579">
        <f t="shared" si="5"/>
        <v>0</v>
      </c>
      <c r="M30" s="579">
        <f t="shared" si="5"/>
        <v>0</v>
      </c>
    </row>
    <row r="31" spans="1:14" ht="13" x14ac:dyDescent="0.3">
      <c r="A31" s="564" t="s">
        <v>73</v>
      </c>
      <c r="B31" s="571">
        <v>295</v>
      </c>
      <c r="C31" s="1207" t="s">
        <v>64</v>
      </c>
      <c r="D31" s="1208"/>
      <c r="E31" s="579">
        <f t="shared" ref="E31:M31" si="6">+E22-E30</f>
        <v>0</v>
      </c>
      <c r="F31" s="579">
        <f t="shared" si="6"/>
        <v>0</v>
      </c>
      <c r="G31" s="579">
        <f t="shared" si="6"/>
        <v>0</v>
      </c>
      <c r="H31" s="579">
        <f t="shared" si="6"/>
        <v>0</v>
      </c>
      <c r="I31" s="579">
        <f t="shared" si="6"/>
        <v>0</v>
      </c>
      <c r="J31" s="579">
        <f t="shared" si="6"/>
        <v>0</v>
      </c>
      <c r="K31" s="579">
        <f t="shared" si="6"/>
        <v>0</v>
      </c>
      <c r="L31" s="579">
        <f t="shared" si="6"/>
        <v>0</v>
      </c>
      <c r="M31" s="579">
        <f t="shared" si="6"/>
        <v>0</v>
      </c>
    </row>
    <row r="32" spans="1:14" ht="13" x14ac:dyDescent="0.3">
      <c r="A32" s="564" t="s">
        <v>73</v>
      </c>
      <c r="B32" s="571">
        <v>300</v>
      </c>
      <c r="C32" s="1207" t="s">
        <v>87</v>
      </c>
      <c r="D32" s="1208"/>
      <c r="E32" s="572"/>
      <c r="F32" s="572"/>
      <c r="G32" s="572"/>
      <c r="H32" s="572"/>
      <c r="I32" s="572"/>
      <c r="J32" s="572"/>
      <c r="K32" s="572"/>
      <c r="L32" s="572"/>
      <c r="M32" s="572"/>
    </row>
    <row r="33" spans="1:13" ht="13" x14ac:dyDescent="0.3">
      <c r="A33" s="564" t="s">
        <v>73</v>
      </c>
      <c r="B33" s="571">
        <v>301</v>
      </c>
      <c r="C33" s="1205" t="s">
        <v>160</v>
      </c>
      <c r="D33" s="1205"/>
      <c r="E33" s="581">
        <f>-'FSR - All Non Medicaid'!E303</f>
        <v>0</v>
      </c>
      <c r="F33" s="573"/>
      <c r="G33" s="573"/>
      <c r="H33" s="573"/>
      <c r="I33" s="573"/>
      <c r="J33" s="573"/>
      <c r="K33" s="573"/>
      <c r="L33" s="573"/>
      <c r="M33" s="574">
        <f t="shared" ref="M33:M41" si="7">SUM(E33:L33,E100:M100)</f>
        <v>0</v>
      </c>
    </row>
    <row r="34" spans="1:13" ht="13" x14ac:dyDescent="0.3">
      <c r="A34" s="575" t="s">
        <v>73</v>
      </c>
      <c r="B34" s="576" t="s">
        <v>418</v>
      </c>
      <c r="C34" s="1205" t="s">
        <v>285</v>
      </c>
      <c r="D34" s="1205"/>
      <c r="E34" s="572"/>
      <c r="F34" s="573"/>
      <c r="G34" s="573"/>
      <c r="H34" s="573"/>
      <c r="I34" s="573"/>
      <c r="J34" s="573"/>
      <c r="K34" s="573"/>
      <c r="L34" s="573"/>
      <c r="M34" s="574">
        <f t="shared" si="7"/>
        <v>0</v>
      </c>
    </row>
    <row r="35" spans="1:13" ht="13" x14ac:dyDescent="0.3">
      <c r="A35" s="575" t="s">
        <v>73</v>
      </c>
      <c r="B35" s="727" t="s">
        <v>477</v>
      </c>
      <c r="C35" s="1191" t="s">
        <v>659</v>
      </c>
      <c r="D35" s="1192"/>
      <c r="E35" s="616">
        <f>-'FSR - Healthy Michigan'!E36</f>
        <v>0</v>
      </c>
      <c r="F35" s="573"/>
      <c r="G35" s="573"/>
      <c r="H35" s="573"/>
      <c r="I35" s="573"/>
      <c r="J35" s="573"/>
      <c r="K35" s="573"/>
      <c r="L35" s="573"/>
      <c r="M35" s="574">
        <f t="shared" si="7"/>
        <v>0</v>
      </c>
    </row>
    <row r="36" spans="1:13" ht="13" x14ac:dyDescent="0.3">
      <c r="A36" s="575" t="s">
        <v>73</v>
      </c>
      <c r="B36" s="727" t="s">
        <v>648</v>
      </c>
      <c r="C36" s="1205" t="s">
        <v>534</v>
      </c>
      <c r="D36" s="1205"/>
      <c r="E36" s="616">
        <f>-'FSR - MI Health Link'!E28</f>
        <v>0</v>
      </c>
      <c r="F36" s="573"/>
      <c r="G36" s="573"/>
      <c r="H36" s="573"/>
      <c r="I36" s="573"/>
      <c r="J36" s="573"/>
      <c r="K36" s="573"/>
      <c r="L36" s="573"/>
      <c r="M36" s="574">
        <f t="shared" si="7"/>
        <v>0</v>
      </c>
    </row>
    <row r="37" spans="1:13" ht="13" x14ac:dyDescent="0.3">
      <c r="A37" s="564" t="s">
        <v>73</v>
      </c>
      <c r="B37" s="577">
        <v>302</v>
      </c>
      <c r="C37" s="1241" t="s">
        <v>438</v>
      </c>
      <c r="D37" s="1242"/>
      <c r="E37" s="493"/>
      <c r="F37" s="573"/>
      <c r="G37" s="573"/>
      <c r="H37" s="573"/>
      <c r="I37" s="573"/>
      <c r="J37" s="573"/>
      <c r="K37" s="573"/>
      <c r="L37" s="573"/>
      <c r="M37" s="574">
        <f t="shared" si="7"/>
        <v>0</v>
      </c>
    </row>
    <row r="38" spans="1:13" ht="13" x14ac:dyDescent="0.3">
      <c r="A38" s="564" t="s">
        <v>73</v>
      </c>
      <c r="B38" s="577">
        <v>303</v>
      </c>
      <c r="C38" s="1205" t="s">
        <v>590</v>
      </c>
      <c r="D38" s="1205"/>
      <c r="E38" s="493"/>
      <c r="F38" s="573"/>
      <c r="G38" s="573"/>
      <c r="H38" s="573"/>
      <c r="I38" s="573"/>
      <c r="J38" s="573"/>
      <c r="K38" s="573"/>
      <c r="L38" s="573"/>
      <c r="M38" s="574">
        <f t="shared" si="7"/>
        <v>0</v>
      </c>
    </row>
    <row r="39" spans="1:13" ht="13" x14ac:dyDescent="0.3">
      <c r="A39" s="564" t="s">
        <v>73</v>
      </c>
      <c r="B39" s="576" t="s">
        <v>649</v>
      </c>
      <c r="C39" s="1191" t="s">
        <v>650</v>
      </c>
      <c r="D39" s="1192"/>
      <c r="E39" s="656"/>
      <c r="F39" s="573"/>
      <c r="G39" s="573"/>
      <c r="H39" s="573"/>
      <c r="I39" s="573"/>
      <c r="J39" s="573"/>
      <c r="K39" s="573"/>
      <c r="L39" s="573"/>
      <c r="M39" s="574">
        <f t="shared" si="7"/>
        <v>0</v>
      </c>
    </row>
    <row r="40" spans="1:13" ht="13" x14ac:dyDescent="0.3">
      <c r="A40" s="564" t="s">
        <v>73</v>
      </c>
      <c r="B40" s="577">
        <v>315</v>
      </c>
      <c r="C40" s="1239" t="s">
        <v>702</v>
      </c>
      <c r="D40" s="1244"/>
      <c r="E40" s="581">
        <f>-SUM('Res Fund Bal'!E14+'Res Fund Bal'!G14)</f>
        <v>0</v>
      </c>
      <c r="F40" s="573"/>
      <c r="G40" s="573"/>
      <c r="H40" s="573"/>
      <c r="I40" s="573"/>
      <c r="J40" s="573"/>
      <c r="K40" s="573"/>
      <c r="L40" s="573"/>
      <c r="M40" s="574">
        <f t="shared" si="7"/>
        <v>0</v>
      </c>
    </row>
    <row r="41" spans="1:13" ht="13" x14ac:dyDescent="0.3">
      <c r="A41" s="564" t="s">
        <v>73</v>
      </c>
      <c r="B41" s="577">
        <v>325</v>
      </c>
      <c r="C41" s="1205" t="s">
        <v>336</v>
      </c>
      <c r="D41" s="1205"/>
      <c r="E41" s="573"/>
      <c r="F41" s="493"/>
      <c r="G41" s="493"/>
      <c r="H41" s="493"/>
      <c r="I41" s="493"/>
      <c r="J41" s="493"/>
      <c r="K41" s="493"/>
      <c r="L41" s="493"/>
      <c r="M41" s="574">
        <f t="shared" si="7"/>
        <v>0</v>
      </c>
    </row>
    <row r="42" spans="1:13" ht="13" x14ac:dyDescent="0.3">
      <c r="A42" s="564" t="s">
        <v>73</v>
      </c>
      <c r="B42" s="577">
        <v>330</v>
      </c>
      <c r="C42" s="1207" t="s">
        <v>339</v>
      </c>
      <c r="D42" s="1208"/>
      <c r="E42" s="579">
        <f t="shared" ref="E42:M42" si="8">SUBTOTAL(9,E32:E41)</f>
        <v>0</v>
      </c>
      <c r="F42" s="579">
        <f t="shared" si="8"/>
        <v>0</v>
      </c>
      <c r="G42" s="579">
        <f t="shared" si="8"/>
        <v>0</v>
      </c>
      <c r="H42" s="579">
        <f t="shared" si="8"/>
        <v>0</v>
      </c>
      <c r="I42" s="579">
        <f t="shared" si="8"/>
        <v>0</v>
      </c>
      <c r="J42" s="579">
        <f t="shared" si="8"/>
        <v>0</v>
      </c>
      <c r="K42" s="579">
        <f t="shared" si="8"/>
        <v>0</v>
      </c>
      <c r="L42" s="579">
        <f t="shared" si="8"/>
        <v>0</v>
      </c>
      <c r="M42" s="579">
        <f t="shared" si="8"/>
        <v>0</v>
      </c>
    </row>
    <row r="43" spans="1:13" ht="13" x14ac:dyDescent="0.3">
      <c r="A43" s="564" t="s">
        <v>73</v>
      </c>
      <c r="B43" s="577">
        <v>331</v>
      </c>
      <c r="C43" s="1205" t="s">
        <v>68</v>
      </c>
      <c r="D43" s="1205"/>
      <c r="E43" s="493"/>
      <c r="F43" s="573"/>
      <c r="G43" s="573"/>
      <c r="H43" s="573"/>
      <c r="I43" s="573"/>
      <c r="J43" s="573"/>
      <c r="K43" s="573"/>
      <c r="L43" s="573"/>
      <c r="M43" s="574">
        <f>SUM(E43:L43,E110:M110)</f>
        <v>0</v>
      </c>
    </row>
    <row r="44" spans="1:13" ht="13" x14ac:dyDescent="0.3">
      <c r="A44" s="564" t="s">
        <v>73</v>
      </c>
      <c r="B44" s="577">
        <v>332</v>
      </c>
      <c r="C44" s="1205" t="s">
        <v>161</v>
      </c>
      <c r="D44" s="1205"/>
      <c r="E44" s="493"/>
      <c r="F44" s="573"/>
      <c r="G44" s="573"/>
      <c r="H44" s="573"/>
      <c r="I44" s="573"/>
      <c r="J44" s="573"/>
      <c r="K44" s="573"/>
      <c r="L44" s="573"/>
      <c r="M44" s="574">
        <f>SUM(E44:L44,E111:M111)</f>
        <v>0</v>
      </c>
    </row>
    <row r="45" spans="1:13" ht="13" x14ac:dyDescent="0.3">
      <c r="A45" s="564" t="s">
        <v>73</v>
      </c>
      <c r="B45" s="577">
        <v>333</v>
      </c>
      <c r="C45" s="1205" t="s">
        <v>162</v>
      </c>
      <c r="D45" s="1205"/>
      <c r="E45" s="581">
        <f>-'Medicaid ISF Report'!H16</f>
        <v>0</v>
      </c>
      <c r="F45" s="573"/>
      <c r="G45" s="573"/>
      <c r="H45" s="573"/>
      <c r="I45" s="573"/>
      <c r="J45" s="573"/>
      <c r="K45" s="573"/>
      <c r="L45" s="573"/>
      <c r="M45" s="574">
        <f>SUM(E45:L45,E112:M112)</f>
        <v>0</v>
      </c>
    </row>
    <row r="46" spans="1:13" ht="13" x14ac:dyDescent="0.3">
      <c r="A46" s="564" t="s">
        <v>73</v>
      </c>
      <c r="B46" s="577">
        <v>334</v>
      </c>
      <c r="C46" s="1205" t="s">
        <v>589</v>
      </c>
      <c r="D46" s="1205"/>
      <c r="E46" s="493"/>
      <c r="F46" s="573"/>
      <c r="G46" s="573"/>
      <c r="H46" s="573"/>
      <c r="I46" s="573"/>
      <c r="J46" s="573"/>
      <c r="K46" s="573"/>
      <c r="L46" s="573"/>
      <c r="M46" s="574">
        <f>SUM(E46:L46,E113:M113)</f>
        <v>0</v>
      </c>
    </row>
    <row r="47" spans="1:13" ht="13" x14ac:dyDescent="0.3">
      <c r="A47" s="564" t="s">
        <v>73</v>
      </c>
      <c r="B47" s="577">
        <v>335</v>
      </c>
      <c r="C47" s="1239" t="s">
        <v>778</v>
      </c>
      <c r="D47" s="1240"/>
      <c r="E47" s="581">
        <f>-SUM('Res Fund Bal'!F14+'Res Fund Bal'!H14)</f>
        <v>0</v>
      </c>
      <c r="F47" s="573"/>
      <c r="G47" s="573"/>
      <c r="H47" s="573"/>
      <c r="I47" s="573"/>
      <c r="J47" s="573"/>
      <c r="K47" s="573"/>
      <c r="L47" s="573"/>
      <c r="M47" s="574">
        <f>SUM(E47:L47,E114:M114)</f>
        <v>0</v>
      </c>
    </row>
    <row r="48" spans="1:13" ht="13" x14ac:dyDescent="0.3">
      <c r="A48" s="564" t="s">
        <v>73</v>
      </c>
      <c r="B48" s="577">
        <v>390</v>
      </c>
      <c r="C48" s="1206" t="s">
        <v>84</v>
      </c>
      <c r="D48" s="1206"/>
      <c r="E48" s="579">
        <f t="shared" ref="E48:M48" si="9">(SUBTOTAL(9,E32:E47))</f>
        <v>0</v>
      </c>
      <c r="F48" s="579">
        <f t="shared" si="9"/>
        <v>0</v>
      </c>
      <c r="G48" s="579">
        <f t="shared" si="9"/>
        <v>0</v>
      </c>
      <c r="H48" s="579">
        <f t="shared" si="9"/>
        <v>0</v>
      </c>
      <c r="I48" s="579">
        <f t="shared" si="9"/>
        <v>0</v>
      </c>
      <c r="J48" s="579">
        <f t="shared" si="9"/>
        <v>0</v>
      </c>
      <c r="K48" s="579">
        <f t="shared" si="9"/>
        <v>0</v>
      </c>
      <c r="L48" s="579">
        <f t="shared" si="9"/>
        <v>0</v>
      </c>
      <c r="M48" s="579">
        <f t="shared" si="9"/>
        <v>0</v>
      </c>
    </row>
    <row r="49" spans="1:13" ht="13" x14ac:dyDescent="0.3">
      <c r="A49" s="564" t="s">
        <v>73</v>
      </c>
      <c r="B49" s="571">
        <v>400</v>
      </c>
      <c r="C49" s="1222" t="s">
        <v>61</v>
      </c>
      <c r="D49" s="1222"/>
      <c r="E49" s="574">
        <f>+E31+E48-E50</f>
        <v>0</v>
      </c>
      <c r="F49" s="574">
        <f t="shared" ref="F49:M49" si="10">+F31+F48-F50</f>
        <v>0</v>
      </c>
      <c r="G49" s="574">
        <f t="shared" si="10"/>
        <v>0</v>
      </c>
      <c r="H49" s="574">
        <f t="shared" si="10"/>
        <v>0</v>
      </c>
      <c r="I49" s="574">
        <f t="shared" si="10"/>
        <v>0</v>
      </c>
      <c r="J49" s="574">
        <f t="shared" si="10"/>
        <v>0</v>
      </c>
      <c r="K49" s="574">
        <f t="shared" si="10"/>
        <v>0</v>
      </c>
      <c r="L49" s="574">
        <f t="shared" si="10"/>
        <v>0</v>
      </c>
      <c r="M49" s="574">
        <f t="shared" si="10"/>
        <v>0</v>
      </c>
    </row>
    <row r="50" spans="1:13" ht="13" x14ac:dyDescent="0.3">
      <c r="A50" s="897" t="s">
        <v>73</v>
      </c>
      <c r="B50" s="898">
        <v>401</v>
      </c>
      <c r="C50" s="1186" t="s">
        <v>933</v>
      </c>
      <c r="D50" s="1186"/>
      <c r="E50" s="574">
        <f t="shared" ref="E50:M50" si="11">E14-E29</f>
        <v>0</v>
      </c>
      <c r="F50" s="574">
        <f t="shared" si="11"/>
        <v>0</v>
      </c>
      <c r="G50" s="574">
        <f t="shared" si="11"/>
        <v>0</v>
      </c>
      <c r="H50" s="574">
        <f t="shared" si="11"/>
        <v>0</v>
      </c>
      <c r="I50" s="574">
        <f t="shared" si="11"/>
        <v>0</v>
      </c>
      <c r="J50" s="574">
        <f t="shared" si="11"/>
        <v>0</v>
      </c>
      <c r="K50" s="574">
        <f t="shared" si="11"/>
        <v>0</v>
      </c>
      <c r="L50" s="574">
        <f t="shared" si="11"/>
        <v>0</v>
      </c>
      <c r="M50" s="574">
        <f t="shared" si="11"/>
        <v>0</v>
      </c>
    </row>
    <row r="51" spans="1:13" x14ac:dyDescent="0.25">
      <c r="E51" s="583"/>
      <c r="H51" s="585"/>
      <c r="I51" s="585"/>
      <c r="J51" s="585"/>
      <c r="K51" s="585"/>
      <c r="L51" s="585"/>
      <c r="M51" s="585"/>
    </row>
    <row r="53" spans="1:13" ht="13" x14ac:dyDescent="0.3">
      <c r="A53" s="586" t="s">
        <v>66</v>
      </c>
      <c r="B53" s="569"/>
      <c r="C53" s="1235" t="s">
        <v>128</v>
      </c>
      <c r="D53" s="1236"/>
      <c r="E53" s="1236"/>
      <c r="F53" s="1236"/>
      <c r="G53" s="1236"/>
      <c r="H53" s="1236"/>
      <c r="I53" s="1236"/>
      <c r="J53" s="1236"/>
      <c r="K53" s="1236"/>
      <c r="L53" s="1236"/>
      <c r="M53" s="1237"/>
    </row>
    <row r="54" spans="1:13" x14ac:dyDescent="0.25">
      <c r="A54" s="587" t="s">
        <v>66</v>
      </c>
      <c r="B54" s="577"/>
      <c r="C54" s="1232" t="s">
        <v>65</v>
      </c>
      <c r="D54" s="1233"/>
      <c r="E54" s="1233"/>
      <c r="F54" s="1233"/>
      <c r="G54" s="1233"/>
      <c r="H54" s="1233"/>
      <c r="I54" s="1233"/>
      <c r="J54" s="1233"/>
      <c r="K54" s="1233"/>
      <c r="L54" s="1233"/>
      <c r="M54" s="1234"/>
    </row>
    <row r="55" spans="1:13" x14ac:dyDescent="0.25">
      <c r="A55" s="587" t="s">
        <v>66</v>
      </c>
      <c r="B55" s="589"/>
      <c r="C55" s="1223"/>
      <c r="D55" s="1224"/>
      <c r="E55" s="1224"/>
      <c r="F55" s="1224"/>
      <c r="G55" s="1224"/>
      <c r="H55" s="1224"/>
      <c r="I55" s="1224"/>
      <c r="J55" s="1224"/>
      <c r="K55" s="1224"/>
      <c r="L55" s="1224"/>
      <c r="M55" s="1225"/>
    </row>
    <row r="56" spans="1:13" x14ac:dyDescent="0.25">
      <c r="A56" s="587" t="s">
        <v>66</v>
      </c>
      <c r="B56" s="590"/>
      <c r="C56" s="1226"/>
      <c r="D56" s="1227"/>
      <c r="E56" s="1227"/>
      <c r="F56" s="1227"/>
      <c r="G56" s="1227"/>
      <c r="H56" s="1227"/>
      <c r="I56" s="1227"/>
      <c r="J56" s="1227"/>
      <c r="K56" s="1227"/>
      <c r="L56" s="1227"/>
      <c r="M56" s="1228"/>
    </row>
    <row r="57" spans="1:13" x14ac:dyDescent="0.25">
      <c r="A57" s="587" t="s">
        <v>66</v>
      </c>
      <c r="B57" s="590"/>
      <c r="C57" s="1226"/>
      <c r="D57" s="1227"/>
      <c r="E57" s="1227"/>
      <c r="F57" s="1227"/>
      <c r="G57" s="1227"/>
      <c r="H57" s="1227"/>
      <c r="I57" s="1227"/>
      <c r="J57" s="1227"/>
      <c r="K57" s="1227"/>
      <c r="L57" s="1227"/>
      <c r="M57" s="1228"/>
    </row>
    <row r="58" spans="1:13" x14ac:dyDescent="0.25">
      <c r="A58" s="587" t="s">
        <v>66</v>
      </c>
      <c r="B58" s="590"/>
      <c r="C58" s="1226"/>
      <c r="D58" s="1227"/>
      <c r="E58" s="1227"/>
      <c r="F58" s="1227"/>
      <c r="G58" s="1227"/>
      <c r="H58" s="1227"/>
      <c r="I58" s="1227"/>
      <c r="J58" s="1227"/>
      <c r="K58" s="1227"/>
      <c r="L58" s="1227"/>
      <c r="M58" s="1228"/>
    </row>
    <row r="59" spans="1:13" x14ac:dyDescent="0.25">
      <c r="A59" s="587" t="s">
        <v>66</v>
      </c>
      <c r="B59" s="590"/>
      <c r="C59" s="1226"/>
      <c r="D59" s="1227"/>
      <c r="E59" s="1227"/>
      <c r="F59" s="1227"/>
      <c r="G59" s="1227"/>
      <c r="H59" s="1227"/>
      <c r="I59" s="1227"/>
      <c r="J59" s="1227"/>
      <c r="K59" s="1227"/>
      <c r="L59" s="1227"/>
      <c r="M59" s="1228"/>
    </row>
    <row r="60" spans="1:13" x14ac:dyDescent="0.25">
      <c r="A60" s="587" t="s">
        <v>66</v>
      </c>
      <c r="B60" s="590"/>
      <c r="C60" s="1226"/>
      <c r="D60" s="1227"/>
      <c r="E60" s="1227"/>
      <c r="F60" s="1227"/>
      <c r="G60" s="1227"/>
      <c r="H60" s="1227"/>
      <c r="I60" s="1227"/>
      <c r="J60" s="1227"/>
      <c r="K60" s="1227"/>
      <c r="L60" s="1227"/>
      <c r="M60" s="1228"/>
    </row>
    <row r="61" spans="1:13" x14ac:dyDescent="0.25">
      <c r="A61" s="587" t="s">
        <v>66</v>
      </c>
      <c r="B61" s="590"/>
      <c r="C61" s="1226"/>
      <c r="D61" s="1227"/>
      <c r="E61" s="1227"/>
      <c r="F61" s="1227"/>
      <c r="G61" s="1227"/>
      <c r="H61" s="1227"/>
      <c r="I61" s="1227"/>
      <c r="J61" s="1227"/>
      <c r="K61" s="1227"/>
      <c r="L61" s="1227"/>
      <c r="M61" s="1228"/>
    </row>
    <row r="62" spans="1:13" x14ac:dyDescent="0.25">
      <c r="A62" s="587" t="s">
        <v>66</v>
      </c>
      <c r="B62" s="590"/>
      <c r="C62" s="1226"/>
      <c r="D62" s="1227"/>
      <c r="E62" s="1227"/>
      <c r="F62" s="1227"/>
      <c r="G62" s="1227"/>
      <c r="H62" s="1227"/>
      <c r="I62" s="1227"/>
      <c r="J62" s="1227"/>
      <c r="K62" s="1227"/>
      <c r="L62" s="1227"/>
      <c r="M62" s="1228"/>
    </row>
    <row r="63" spans="1:13" x14ac:dyDescent="0.25">
      <c r="A63" s="587" t="s">
        <v>66</v>
      </c>
      <c r="B63" s="590"/>
      <c r="C63" s="1226"/>
      <c r="D63" s="1227"/>
      <c r="E63" s="1227"/>
      <c r="F63" s="1227"/>
      <c r="G63" s="1227"/>
      <c r="H63" s="1227"/>
      <c r="I63" s="1227"/>
      <c r="J63" s="1227"/>
      <c r="K63" s="1227"/>
      <c r="L63" s="1227"/>
      <c r="M63" s="1228"/>
    </row>
    <row r="64" spans="1:13" x14ac:dyDescent="0.25">
      <c r="A64" s="587" t="s">
        <v>66</v>
      </c>
      <c r="B64" s="591"/>
      <c r="C64" s="1229"/>
      <c r="D64" s="1230"/>
      <c r="E64" s="1230"/>
      <c r="F64" s="1230"/>
      <c r="G64" s="1230"/>
      <c r="H64" s="1230"/>
      <c r="I64" s="1230"/>
      <c r="J64" s="1230"/>
      <c r="K64" s="1230"/>
      <c r="L64" s="1230"/>
      <c r="M64" s="1231"/>
    </row>
    <row r="67" spans="1:13" ht="13" thickBot="1" x14ac:dyDescent="0.3"/>
    <row r="68" spans="1:13" ht="18" x14ac:dyDescent="0.4">
      <c r="A68" s="1202" t="s">
        <v>549</v>
      </c>
      <c r="B68" s="1203"/>
      <c r="C68" s="1203"/>
      <c r="D68" s="1203"/>
      <c r="E68" s="1203"/>
      <c r="F68" s="1203"/>
      <c r="G68" s="1203"/>
      <c r="H68" s="1203"/>
      <c r="I68" s="1203"/>
      <c r="J68" s="1203"/>
      <c r="K68" s="1203"/>
      <c r="L68" s="1203"/>
      <c r="M68" s="1204"/>
    </row>
    <row r="69" spans="1:13" ht="18.5" thickBot="1" x14ac:dyDescent="0.45">
      <c r="A69" s="1214" t="s">
        <v>378</v>
      </c>
      <c r="B69" s="1215"/>
      <c r="C69" s="1215"/>
      <c r="D69" s="1215"/>
      <c r="E69" s="1215"/>
      <c r="F69" s="1215"/>
      <c r="G69" s="1215"/>
      <c r="H69" s="1215"/>
      <c r="I69" s="1215"/>
      <c r="J69" s="1215"/>
      <c r="K69" s="1215"/>
      <c r="L69" s="1215"/>
      <c r="M69" s="1216"/>
    </row>
    <row r="70" spans="1:13" ht="15" customHeight="1" x14ac:dyDescent="0.4">
      <c r="A70" s="511"/>
      <c r="B70" s="511"/>
      <c r="C70" s="511"/>
      <c r="D70" s="511"/>
      <c r="E70" s="511"/>
      <c r="F70" s="511"/>
      <c r="G70" s="511"/>
      <c r="H70" s="511"/>
      <c r="I70" s="511"/>
      <c r="J70" s="511"/>
      <c r="K70" s="511"/>
      <c r="L70" s="511"/>
      <c r="M70" s="511"/>
    </row>
    <row r="71" spans="1:13" x14ac:dyDescent="0.25">
      <c r="A71" s="1210" t="s">
        <v>5</v>
      </c>
      <c r="B71" s="1210"/>
      <c r="C71" s="1248">
        <f>+C4</f>
        <v>0</v>
      </c>
      <c r="D71" s="1249"/>
      <c r="E71" s="1219" t="s">
        <v>133</v>
      </c>
      <c r="F71" s="1219"/>
      <c r="G71" s="1219"/>
      <c r="H71" s="1219"/>
      <c r="I71" s="1219"/>
      <c r="J71" s="1219"/>
      <c r="K71" s="1219"/>
      <c r="L71" s="1219"/>
      <c r="M71" s="1220"/>
    </row>
    <row r="72" spans="1:13" x14ac:dyDescent="0.25">
      <c r="A72" s="1194" t="s">
        <v>180</v>
      </c>
      <c r="B72" s="1195"/>
      <c r="C72" s="1209"/>
      <c r="D72" s="689" t="str">
        <f>D5</f>
        <v>SELECT</v>
      </c>
      <c r="E72" s="562" t="s">
        <v>97</v>
      </c>
      <c r="F72" s="420" t="s">
        <v>105</v>
      </c>
      <c r="G72" s="420" t="s">
        <v>106</v>
      </c>
      <c r="H72" s="562" t="s">
        <v>113</v>
      </c>
      <c r="I72" s="562" t="s">
        <v>122</v>
      </c>
      <c r="J72" s="562" t="s">
        <v>123</v>
      </c>
      <c r="K72" s="562" t="s">
        <v>129</v>
      </c>
      <c r="L72" s="562" t="s">
        <v>151</v>
      </c>
      <c r="M72" s="562" t="s">
        <v>384</v>
      </c>
    </row>
    <row r="73" spans="1:13" x14ac:dyDescent="0.25">
      <c r="A73" s="1194" t="s">
        <v>181</v>
      </c>
      <c r="B73" s="1195"/>
      <c r="C73" s="1196"/>
      <c r="D73" s="689" t="str">
        <f>+D6</f>
        <v>SELECT</v>
      </c>
      <c r="E73" s="1211" t="s">
        <v>331</v>
      </c>
      <c r="F73" s="1212"/>
      <c r="G73" s="1212"/>
      <c r="H73" s="1212"/>
      <c r="I73" s="1212"/>
      <c r="J73" s="1212"/>
      <c r="K73" s="1212"/>
      <c r="L73" s="1213"/>
      <c r="M73" s="563"/>
    </row>
    <row r="74" spans="1:13" x14ac:dyDescent="0.25">
      <c r="A74" s="1199" t="s">
        <v>182</v>
      </c>
      <c r="B74" s="1199"/>
      <c r="C74" s="1199"/>
      <c r="D74" s="648">
        <f>+D7</f>
        <v>0</v>
      </c>
      <c r="E74" s="411" t="s">
        <v>366</v>
      </c>
      <c r="F74" s="411" t="s">
        <v>367</v>
      </c>
      <c r="G74" s="411" t="s">
        <v>368</v>
      </c>
      <c r="H74" s="411" t="s">
        <v>369</v>
      </c>
      <c r="I74" s="411" t="s">
        <v>370</v>
      </c>
      <c r="J74" s="411" t="s">
        <v>371</v>
      </c>
      <c r="K74" s="411" t="s">
        <v>372</v>
      </c>
      <c r="L74" s="411" t="s">
        <v>373</v>
      </c>
      <c r="M74" s="411" t="s">
        <v>374</v>
      </c>
    </row>
    <row r="75" spans="1:13" ht="14" x14ac:dyDescent="0.3">
      <c r="A75" s="564">
        <v>1</v>
      </c>
      <c r="B75" s="565"/>
      <c r="C75" s="1200" t="s">
        <v>665</v>
      </c>
      <c r="D75" s="1201"/>
      <c r="E75" s="612"/>
      <c r="F75" s="612"/>
      <c r="G75" s="612"/>
      <c r="H75" s="613"/>
      <c r="I75" s="614"/>
      <c r="J75" s="614"/>
      <c r="K75" s="614"/>
      <c r="L75" s="614"/>
      <c r="M75" s="614"/>
    </row>
    <row r="76" spans="1:13" ht="13" x14ac:dyDescent="0.3">
      <c r="A76" s="566"/>
      <c r="B76" s="567"/>
      <c r="C76" s="1193"/>
      <c r="D76" s="1193"/>
      <c r="E76" s="153"/>
      <c r="F76" s="39"/>
      <c r="G76" s="39"/>
      <c r="H76" s="153"/>
      <c r="I76" s="39"/>
      <c r="J76" s="39"/>
      <c r="K76" s="39"/>
      <c r="L76" s="39"/>
      <c r="M76" s="39"/>
    </row>
    <row r="77" spans="1:13" ht="13" x14ac:dyDescent="0.3">
      <c r="A77" s="568" t="s">
        <v>73</v>
      </c>
      <c r="B77" s="569"/>
      <c r="C77" s="1221" t="s">
        <v>153</v>
      </c>
      <c r="D77" s="1221"/>
      <c r="E77" s="570"/>
      <c r="F77" s="570"/>
      <c r="G77" s="570"/>
      <c r="H77" s="570"/>
      <c r="I77" s="570"/>
      <c r="J77" s="570"/>
      <c r="K77" s="570"/>
      <c r="L77" s="570"/>
      <c r="M77" s="570"/>
    </row>
    <row r="78" spans="1:13" ht="13" x14ac:dyDescent="0.3">
      <c r="A78" s="564" t="s">
        <v>73</v>
      </c>
      <c r="B78" s="571">
        <v>100</v>
      </c>
      <c r="C78" s="1206" t="s">
        <v>71</v>
      </c>
      <c r="D78" s="1206"/>
      <c r="E78" s="572"/>
      <c r="F78" s="572"/>
      <c r="G78" s="572"/>
      <c r="H78" s="572"/>
      <c r="I78" s="572"/>
      <c r="J78" s="572"/>
      <c r="K78" s="572"/>
      <c r="L78" s="572"/>
      <c r="M78" s="572"/>
    </row>
    <row r="79" spans="1:13" ht="13" x14ac:dyDescent="0.3">
      <c r="A79" s="564" t="s">
        <v>73</v>
      </c>
      <c r="B79" s="571">
        <v>101</v>
      </c>
      <c r="C79" s="1205" t="s">
        <v>620</v>
      </c>
      <c r="D79" s="1205"/>
      <c r="E79" s="573"/>
      <c r="F79" s="573"/>
      <c r="G79" s="573"/>
      <c r="H79" s="573"/>
      <c r="I79" s="573"/>
      <c r="J79" s="573"/>
      <c r="K79" s="573"/>
      <c r="L79" s="573"/>
      <c r="M79" s="573"/>
    </row>
    <row r="80" spans="1:13" ht="13" x14ac:dyDescent="0.3">
      <c r="A80" s="564" t="s">
        <v>73</v>
      </c>
      <c r="B80" s="577">
        <v>115</v>
      </c>
      <c r="C80" s="1191" t="s">
        <v>62</v>
      </c>
      <c r="D80" s="1192"/>
      <c r="E80" s="578"/>
      <c r="F80" s="578"/>
      <c r="G80" s="502"/>
      <c r="H80" s="502"/>
      <c r="I80" s="502"/>
      <c r="J80" s="502"/>
      <c r="K80" s="502"/>
      <c r="L80" s="502"/>
      <c r="M80" s="502"/>
    </row>
    <row r="81" spans="1:13" ht="13" x14ac:dyDescent="0.3">
      <c r="A81" s="575" t="s">
        <v>73</v>
      </c>
      <c r="B81" s="577">
        <v>116</v>
      </c>
      <c r="C81" s="1191" t="s">
        <v>924</v>
      </c>
      <c r="D81" s="1192"/>
      <c r="E81" s="928">
        <f>+E96</f>
        <v>0</v>
      </c>
      <c r="F81" s="928">
        <f t="shared" ref="F81:M81" si="12">+F96</f>
        <v>0</v>
      </c>
      <c r="G81" s="928">
        <f t="shared" si="12"/>
        <v>0</v>
      </c>
      <c r="H81" s="928">
        <f t="shared" si="12"/>
        <v>0</v>
      </c>
      <c r="I81" s="928">
        <f t="shared" si="12"/>
        <v>0</v>
      </c>
      <c r="J81" s="928">
        <f t="shared" si="12"/>
        <v>0</v>
      </c>
      <c r="K81" s="928">
        <f t="shared" si="12"/>
        <v>0</v>
      </c>
      <c r="L81" s="928">
        <f t="shared" si="12"/>
        <v>0</v>
      </c>
      <c r="M81" s="928">
        <f t="shared" si="12"/>
        <v>0</v>
      </c>
    </row>
    <row r="82" spans="1:13" ht="13" x14ac:dyDescent="0.3">
      <c r="A82" s="564" t="s">
        <v>73</v>
      </c>
      <c r="B82" s="571">
        <v>120</v>
      </c>
      <c r="C82" s="1206" t="s">
        <v>59</v>
      </c>
      <c r="D82" s="1206"/>
      <c r="E82" s="574">
        <f>SUM(E78:E81)</f>
        <v>0</v>
      </c>
      <c r="F82" s="574">
        <f t="shared" ref="F82:M82" si="13">SUM(F78:F81)</f>
        <v>0</v>
      </c>
      <c r="G82" s="574">
        <f t="shared" si="13"/>
        <v>0</v>
      </c>
      <c r="H82" s="574">
        <f t="shared" si="13"/>
        <v>0</v>
      </c>
      <c r="I82" s="574">
        <f t="shared" si="13"/>
        <v>0</v>
      </c>
      <c r="J82" s="574">
        <f t="shared" si="13"/>
        <v>0</v>
      </c>
      <c r="K82" s="574">
        <f t="shared" si="13"/>
        <v>0</v>
      </c>
      <c r="L82" s="574">
        <f t="shared" si="13"/>
        <v>0</v>
      </c>
      <c r="M82" s="574">
        <f t="shared" si="13"/>
        <v>0</v>
      </c>
    </row>
    <row r="83" spans="1:13" ht="13" x14ac:dyDescent="0.3">
      <c r="A83" s="564" t="s">
        <v>73</v>
      </c>
      <c r="B83" s="571">
        <v>121</v>
      </c>
      <c r="C83" s="1238" t="s">
        <v>67</v>
      </c>
      <c r="D83" s="1238"/>
      <c r="E83" s="573"/>
      <c r="F83" s="573"/>
      <c r="G83" s="573"/>
      <c r="H83" s="573"/>
      <c r="I83" s="573"/>
      <c r="J83" s="573"/>
      <c r="K83" s="573"/>
      <c r="L83" s="435"/>
      <c r="M83" s="435"/>
    </row>
    <row r="84" spans="1:13" ht="13" x14ac:dyDescent="0.3">
      <c r="A84" s="564" t="s">
        <v>73</v>
      </c>
      <c r="B84" s="571">
        <v>122</v>
      </c>
      <c r="C84" s="1238" t="s">
        <v>63</v>
      </c>
      <c r="D84" s="1238"/>
      <c r="E84" s="656"/>
      <c r="F84" s="493"/>
      <c r="G84" s="493"/>
      <c r="H84" s="493"/>
      <c r="I84" s="493"/>
      <c r="J84" s="493"/>
      <c r="K84" s="493"/>
      <c r="L84" s="493"/>
      <c r="M84" s="493"/>
    </row>
    <row r="85" spans="1:13" ht="13" x14ac:dyDescent="0.3">
      <c r="A85" s="564" t="s">
        <v>73</v>
      </c>
      <c r="B85" s="571">
        <v>123</v>
      </c>
      <c r="C85" s="1205" t="s">
        <v>119</v>
      </c>
      <c r="D85" s="1205"/>
      <c r="E85" s="573"/>
      <c r="F85" s="573"/>
      <c r="G85" s="573"/>
      <c r="H85" s="573"/>
      <c r="I85" s="573"/>
      <c r="J85" s="573"/>
      <c r="K85" s="573"/>
      <c r="L85" s="573"/>
      <c r="M85" s="573"/>
    </row>
    <row r="86" spans="1:13" ht="13" x14ac:dyDescent="0.3">
      <c r="A86" s="564" t="s">
        <v>73</v>
      </c>
      <c r="B86" s="571">
        <v>124</v>
      </c>
      <c r="C86" s="1191" t="s">
        <v>417</v>
      </c>
      <c r="D86" s="1192"/>
      <c r="E86" s="573"/>
      <c r="F86" s="573"/>
      <c r="G86" s="573"/>
      <c r="H86" s="573"/>
      <c r="I86" s="573"/>
      <c r="J86" s="573"/>
      <c r="K86" s="573"/>
      <c r="L86" s="573"/>
      <c r="M86" s="573"/>
    </row>
    <row r="87" spans="1:13" ht="13" x14ac:dyDescent="0.3">
      <c r="A87" s="575" t="s">
        <v>73</v>
      </c>
      <c r="B87" s="577">
        <v>125</v>
      </c>
      <c r="C87" s="1243" t="s">
        <v>198</v>
      </c>
      <c r="D87" s="1243"/>
      <c r="E87" s="573"/>
      <c r="F87" s="573"/>
      <c r="G87" s="573"/>
      <c r="H87" s="573"/>
      <c r="I87" s="573"/>
      <c r="J87" s="573"/>
      <c r="K87" s="573"/>
      <c r="L87" s="573"/>
      <c r="M87" s="573"/>
    </row>
    <row r="88" spans="1:13" ht="13" x14ac:dyDescent="0.3">
      <c r="A88" s="564" t="s">
        <v>73</v>
      </c>
      <c r="B88" s="571">
        <v>140</v>
      </c>
      <c r="C88" s="1206" t="s">
        <v>88</v>
      </c>
      <c r="D88" s="1206"/>
      <c r="E88" s="579">
        <f>SUM(E83:E87)</f>
        <v>0</v>
      </c>
      <c r="F88" s="579">
        <f t="shared" ref="F88:M88" si="14">SUM(F83:F87)</f>
        <v>0</v>
      </c>
      <c r="G88" s="579">
        <f t="shared" si="14"/>
        <v>0</v>
      </c>
      <c r="H88" s="579">
        <f t="shared" si="14"/>
        <v>0</v>
      </c>
      <c r="I88" s="579">
        <f t="shared" si="14"/>
        <v>0</v>
      </c>
      <c r="J88" s="579">
        <f t="shared" si="14"/>
        <v>0</v>
      </c>
      <c r="K88" s="579">
        <f t="shared" si="14"/>
        <v>0</v>
      </c>
      <c r="L88" s="579">
        <f t="shared" si="14"/>
        <v>0</v>
      </c>
      <c r="M88" s="579">
        <f t="shared" si="14"/>
        <v>0</v>
      </c>
    </row>
    <row r="89" spans="1:13" ht="13" x14ac:dyDescent="0.3">
      <c r="A89" s="564" t="s">
        <v>73</v>
      </c>
      <c r="B89" s="571">
        <v>190</v>
      </c>
      <c r="C89" s="1206" t="s">
        <v>72</v>
      </c>
      <c r="D89" s="1206"/>
      <c r="E89" s="579">
        <f t="shared" ref="E89:M89" si="15">+E82+E88</f>
        <v>0</v>
      </c>
      <c r="F89" s="574">
        <f t="shared" si="15"/>
        <v>0</v>
      </c>
      <c r="G89" s="579">
        <f t="shared" si="15"/>
        <v>0</v>
      </c>
      <c r="H89" s="579">
        <f t="shared" si="15"/>
        <v>0</v>
      </c>
      <c r="I89" s="579">
        <f t="shared" si="15"/>
        <v>0</v>
      </c>
      <c r="J89" s="579">
        <f t="shared" si="15"/>
        <v>0</v>
      </c>
      <c r="K89" s="579">
        <f t="shared" si="15"/>
        <v>0</v>
      </c>
      <c r="L89" s="579">
        <f t="shared" si="15"/>
        <v>0</v>
      </c>
      <c r="M89" s="579">
        <f t="shared" si="15"/>
        <v>0</v>
      </c>
    </row>
    <row r="90" spans="1:13" ht="13" x14ac:dyDescent="0.3">
      <c r="A90" s="564" t="s">
        <v>73</v>
      </c>
      <c r="B90" s="571">
        <v>200</v>
      </c>
      <c r="C90" s="1206" t="s">
        <v>99</v>
      </c>
      <c r="D90" s="1206"/>
      <c r="E90" s="572"/>
      <c r="F90" s="572"/>
      <c r="G90" s="572"/>
      <c r="H90" s="572"/>
      <c r="I90" s="572"/>
      <c r="J90" s="572"/>
      <c r="K90" s="572"/>
      <c r="L90" s="572"/>
      <c r="M90" s="572"/>
    </row>
    <row r="91" spans="1:13" ht="13" x14ac:dyDescent="0.3">
      <c r="A91" s="575" t="s">
        <v>73</v>
      </c>
      <c r="B91" s="577">
        <v>201</v>
      </c>
      <c r="C91" s="1246" t="s">
        <v>723</v>
      </c>
      <c r="D91" s="1247"/>
      <c r="E91" s="493"/>
      <c r="F91" s="493"/>
      <c r="G91" s="493"/>
      <c r="H91" s="493"/>
      <c r="I91" s="493"/>
      <c r="J91" s="493"/>
      <c r="K91" s="493"/>
      <c r="L91" s="493"/>
      <c r="M91" s="493"/>
    </row>
    <row r="92" spans="1:13" ht="13" x14ac:dyDescent="0.3">
      <c r="A92" s="575" t="s">
        <v>73</v>
      </c>
      <c r="B92" s="577">
        <v>202</v>
      </c>
      <c r="C92" s="1205" t="s">
        <v>920</v>
      </c>
      <c r="D92" s="1205"/>
      <c r="E92" s="493"/>
      <c r="F92" s="493"/>
      <c r="G92" s="493"/>
      <c r="H92" s="493"/>
      <c r="I92" s="493"/>
      <c r="J92" s="493"/>
      <c r="K92" s="493"/>
      <c r="L92" s="493"/>
      <c r="M92" s="493"/>
    </row>
    <row r="93" spans="1:13" ht="13" x14ac:dyDescent="0.3">
      <c r="A93" s="575" t="s">
        <v>73</v>
      </c>
      <c r="B93" s="577">
        <v>203</v>
      </c>
      <c r="C93" s="1205" t="s">
        <v>107</v>
      </c>
      <c r="D93" s="1205"/>
      <c r="E93" s="493"/>
      <c r="F93" s="493"/>
      <c r="G93" s="493"/>
      <c r="H93" s="493"/>
      <c r="I93" s="493"/>
      <c r="J93" s="493"/>
      <c r="K93" s="493"/>
      <c r="L93" s="493"/>
      <c r="M93" s="493"/>
    </row>
    <row r="94" spans="1:13" ht="13" x14ac:dyDescent="0.3">
      <c r="A94" s="575" t="s">
        <v>73</v>
      </c>
      <c r="B94" s="577">
        <v>204</v>
      </c>
      <c r="C94" s="1243" t="s">
        <v>198</v>
      </c>
      <c r="D94" s="1243"/>
      <c r="E94" s="493"/>
      <c r="F94" s="493"/>
      <c r="G94" s="493"/>
      <c r="H94" s="493"/>
      <c r="I94" s="493"/>
      <c r="J94" s="493"/>
      <c r="K94" s="493"/>
      <c r="L94" s="493"/>
      <c r="M94" s="493"/>
    </row>
    <row r="95" spans="1:13" ht="13" x14ac:dyDescent="0.3">
      <c r="A95" s="575" t="s">
        <v>73</v>
      </c>
      <c r="B95" s="728">
        <v>205</v>
      </c>
      <c r="C95" s="1205" t="s">
        <v>480</v>
      </c>
      <c r="D95" s="1205"/>
      <c r="E95" s="493"/>
      <c r="F95" s="493"/>
      <c r="G95" s="493"/>
      <c r="H95" s="493"/>
      <c r="I95" s="493"/>
      <c r="J95" s="493"/>
      <c r="K95" s="493"/>
      <c r="L95" s="493"/>
      <c r="M95" s="493"/>
    </row>
    <row r="96" spans="1:13" ht="13" x14ac:dyDescent="0.3">
      <c r="A96" s="575" t="s">
        <v>73</v>
      </c>
      <c r="B96" s="728">
        <v>206</v>
      </c>
      <c r="C96" s="1191" t="s">
        <v>924</v>
      </c>
      <c r="D96" s="1192"/>
      <c r="E96" s="493"/>
      <c r="F96" s="493"/>
      <c r="G96" s="493"/>
      <c r="H96" s="493"/>
      <c r="I96" s="493"/>
      <c r="J96" s="493"/>
      <c r="K96" s="493"/>
      <c r="L96" s="493"/>
      <c r="M96" s="493"/>
    </row>
    <row r="97" spans="1:13" ht="13" x14ac:dyDescent="0.3">
      <c r="A97" s="575" t="s">
        <v>73</v>
      </c>
      <c r="B97" s="577">
        <v>290</v>
      </c>
      <c r="C97" s="1245" t="s">
        <v>102</v>
      </c>
      <c r="D97" s="1245"/>
      <c r="E97" s="579">
        <f>SUM(E90:E96)</f>
        <v>0</v>
      </c>
      <c r="F97" s="579">
        <f t="shared" ref="F97:M97" si="16">SUM(F90:F96)</f>
        <v>0</v>
      </c>
      <c r="G97" s="579">
        <f t="shared" si="16"/>
        <v>0</v>
      </c>
      <c r="H97" s="579">
        <f t="shared" si="16"/>
        <v>0</v>
      </c>
      <c r="I97" s="579">
        <f t="shared" si="16"/>
        <v>0</v>
      </c>
      <c r="J97" s="579">
        <f t="shared" si="16"/>
        <v>0</v>
      </c>
      <c r="K97" s="579">
        <f t="shared" si="16"/>
        <v>0</v>
      </c>
      <c r="L97" s="579">
        <f t="shared" si="16"/>
        <v>0</v>
      </c>
      <c r="M97" s="579">
        <f t="shared" si="16"/>
        <v>0</v>
      </c>
    </row>
    <row r="98" spans="1:13" ht="13" x14ac:dyDescent="0.3">
      <c r="A98" s="575" t="s">
        <v>73</v>
      </c>
      <c r="B98" s="577">
        <v>295</v>
      </c>
      <c r="C98" s="1207" t="s">
        <v>64</v>
      </c>
      <c r="D98" s="1208"/>
      <c r="E98" s="579">
        <f t="shared" ref="E98:M98" si="17">+E89-E97</f>
        <v>0</v>
      </c>
      <c r="F98" s="579">
        <f t="shared" si="17"/>
        <v>0</v>
      </c>
      <c r="G98" s="579">
        <f t="shared" si="17"/>
        <v>0</v>
      </c>
      <c r="H98" s="579">
        <f t="shared" si="17"/>
        <v>0</v>
      </c>
      <c r="I98" s="579">
        <f t="shared" si="17"/>
        <v>0</v>
      </c>
      <c r="J98" s="579">
        <f t="shared" si="17"/>
        <v>0</v>
      </c>
      <c r="K98" s="579">
        <f t="shared" si="17"/>
        <v>0</v>
      </c>
      <c r="L98" s="579">
        <f t="shared" si="17"/>
        <v>0</v>
      </c>
      <c r="M98" s="579">
        <f t="shared" si="17"/>
        <v>0</v>
      </c>
    </row>
    <row r="99" spans="1:13" ht="13" x14ac:dyDescent="0.3">
      <c r="A99" s="575" t="s">
        <v>73</v>
      </c>
      <c r="B99" s="577">
        <v>300</v>
      </c>
      <c r="C99" s="1207" t="s">
        <v>87</v>
      </c>
      <c r="D99" s="1208"/>
      <c r="E99" s="572"/>
      <c r="F99" s="572"/>
      <c r="G99" s="572"/>
      <c r="H99" s="572"/>
      <c r="I99" s="572"/>
      <c r="J99" s="572"/>
      <c r="K99" s="572"/>
      <c r="L99" s="572"/>
      <c r="M99" s="572"/>
    </row>
    <row r="100" spans="1:13" ht="13" x14ac:dyDescent="0.3">
      <c r="A100" s="575" t="s">
        <v>73</v>
      </c>
      <c r="B100" s="577">
        <v>301</v>
      </c>
      <c r="C100" s="1205" t="s">
        <v>160</v>
      </c>
      <c r="D100" s="1205"/>
      <c r="E100" s="573"/>
      <c r="F100" s="573"/>
      <c r="G100" s="573"/>
      <c r="H100" s="573"/>
      <c r="I100" s="573"/>
      <c r="J100" s="573"/>
      <c r="K100" s="573"/>
      <c r="L100" s="573"/>
      <c r="M100" s="573"/>
    </row>
    <row r="101" spans="1:13" ht="13" x14ac:dyDescent="0.3">
      <c r="A101" s="575" t="s">
        <v>73</v>
      </c>
      <c r="B101" s="576" t="s">
        <v>418</v>
      </c>
      <c r="C101" s="1205" t="s">
        <v>285</v>
      </c>
      <c r="D101" s="1205"/>
      <c r="E101" s="573"/>
      <c r="F101" s="573"/>
      <c r="G101" s="573"/>
      <c r="H101" s="573"/>
      <c r="I101" s="573"/>
      <c r="J101" s="573"/>
      <c r="K101" s="573"/>
      <c r="L101" s="573"/>
      <c r="M101" s="573"/>
    </row>
    <row r="102" spans="1:13" ht="13" x14ac:dyDescent="0.3">
      <c r="A102" s="575" t="s">
        <v>73</v>
      </c>
      <c r="B102" s="727" t="s">
        <v>477</v>
      </c>
      <c r="C102" s="1191" t="s">
        <v>659</v>
      </c>
      <c r="D102" s="1192"/>
      <c r="E102" s="573"/>
      <c r="F102" s="573"/>
      <c r="G102" s="573"/>
      <c r="H102" s="573"/>
      <c r="I102" s="573"/>
      <c r="J102" s="573"/>
      <c r="K102" s="573"/>
      <c r="L102" s="573"/>
      <c r="M102" s="573"/>
    </row>
    <row r="103" spans="1:13" ht="13" x14ac:dyDescent="0.3">
      <c r="A103" s="575" t="s">
        <v>73</v>
      </c>
      <c r="B103" s="727" t="s">
        <v>648</v>
      </c>
      <c r="C103" s="1205" t="s">
        <v>534</v>
      </c>
      <c r="D103" s="1205"/>
      <c r="E103" s="573"/>
      <c r="F103" s="573"/>
      <c r="G103" s="573"/>
      <c r="H103" s="573"/>
      <c r="I103" s="573"/>
      <c r="J103" s="573"/>
      <c r="K103" s="573"/>
      <c r="L103" s="573"/>
      <c r="M103" s="573"/>
    </row>
    <row r="104" spans="1:13" ht="13" x14ac:dyDescent="0.3">
      <c r="A104" s="575" t="s">
        <v>73</v>
      </c>
      <c r="B104" s="577">
        <v>302</v>
      </c>
      <c r="C104" s="1241" t="s">
        <v>438</v>
      </c>
      <c r="D104" s="1242"/>
      <c r="E104" s="573"/>
      <c r="F104" s="573"/>
      <c r="G104" s="573"/>
      <c r="H104" s="573"/>
      <c r="I104" s="573"/>
      <c r="J104" s="573"/>
      <c r="K104" s="573"/>
      <c r="L104" s="573"/>
      <c r="M104" s="573"/>
    </row>
    <row r="105" spans="1:13" ht="13" x14ac:dyDescent="0.3">
      <c r="A105" s="575" t="s">
        <v>73</v>
      </c>
      <c r="B105" s="577">
        <v>303</v>
      </c>
      <c r="C105" s="1205" t="s">
        <v>590</v>
      </c>
      <c r="D105" s="1205"/>
      <c r="E105" s="573"/>
      <c r="F105" s="573"/>
      <c r="G105" s="573"/>
      <c r="H105" s="573"/>
      <c r="I105" s="573"/>
      <c r="J105" s="573"/>
      <c r="K105" s="573"/>
      <c r="L105" s="573"/>
      <c r="M105" s="573"/>
    </row>
    <row r="106" spans="1:13" ht="13" x14ac:dyDescent="0.3">
      <c r="A106" s="575" t="s">
        <v>73</v>
      </c>
      <c r="B106" s="576" t="s">
        <v>649</v>
      </c>
      <c r="C106" s="1191" t="s">
        <v>650</v>
      </c>
      <c r="D106" s="1192"/>
      <c r="E106" s="573"/>
      <c r="F106" s="573"/>
      <c r="G106" s="573"/>
      <c r="H106" s="573"/>
      <c r="I106" s="573"/>
      <c r="J106" s="573"/>
      <c r="K106" s="573"/>
      <c r="L106" s="573"/>
      <c r="M106" s="573"/>
    </row>
    <row r="107" spans="1:13" ht="13" x14ac:dyDescent="0.3">
      <c r="A107" s="575" t="s">
        <v>73</v>
      </c>
      <c r="B107" s="577">
        <v>315</v>
      </c>
      <c r="C107" s="1239" t="s">
        <v>702</v>
      </c>
      <c r="D107" s="1244"/>
      <c r="E107" s="573"/>
      <c r="F107" s="573"/>
      <c r="G107" s="573"/>
      <c r="H107" s="573"/>
      <c r="I107" s="573"/>
      <c r="J107" s="573"/>
      <c r="K107" s="573"/>
      <c r="L107" s="573"/>
      <c r="M107" s="573"/>
    </row>
    <row r="108" spans="1:13" ht="13" x14ac:dyDescent="0.3">
      <c r="A108" s="575" t="s">
        <v>73</v>
      </c>
      <c r="B108" s="577">
        <v>325</v>
      </c>
      <c r="C108" s="1205" t="s">
        <v>336</v>
      </c>
      <c r="D108" s="1205"/>
      <c r="E108" s="493"/>
      <c r="F108" s="493"/>
      <c r="G108" s="493"/>
      <c r="H108" s="493"/>
      <c r="I108" s="493"/>
      <c r="J108" s="493"/>
      <c r="K108" s="493"/>
      <c r="L108" s="493"/>
      <c r="M108" s="493"/>
    </row>
    <row r="109" spans="1:13" ht="13" x14ac:dyDescent="0.3">
      <c r="A109" s="575" t="s">
        <v>73</v>
      </c>
      <c r="B109" s="577">
        <v>330</v>
      </c>
      <c r="C109" s="1207" t="s">
        <v>339</v>
      </c>
      <c r="D109" s="1208"/>
      <c r="E109" s="579">
        <f t="shared" ref="E109:L109" si="18">SUBTOTAL(9,E99:E108)</f>
        <v>0</v>
      </c>
      <c r="F109" s="579">
        <f t="shared" si="18"/>
        <v>0</v>
      </c>
      <c r="G109" s="579">
        <f t="shared" si="18"/>
        <v>0</v>
      </c>
      <c r="H109" s="579">
        <f t="shared" si="18"/>
        <v>0</v>
      </c>
      <c r="I109" s="579">
        <f t="shared" si="18"/>
        <v>0</v>
      </c>
      <c r="J109" s="579">
        <f t="shared" si="18"/>
        <v>0</v>
      </c>
      <c r="K109" s="579">
        <f t="shared" si="18"/>
        <v>0</v>
      </c>
      <c r="L109" s="579">
        <f t="shared" si="18"/>
        <v>0</v>
      </c>
      <c r="M109" s="579">
        <f>SUBTOTAL(9,M99:M108)</f>
        <v>0</v>
      </c>
    </row>
    <row r="110" spans="1:13" ht="13" x14ac:dyDescent="0.3">
      <c r="A110" s="564" t="s">
        <v>73</v>
      </c>
      <c r="B110" s="571">
        <v>331</v>
      </c>
      <c r="C110" s="1205" t="s">
        <v>68</v>
      </c>
      <c r="D110" s="1205"/>
      <c r="E110" s="573"/>
      <c r="F110" s="573"/>
      <c r="G110" s="573"/>
      <c r="H110" s="573"/>
      <c r="I110" s="573"/>
      <c r="J110" s="573"/>
      <c r="K110" s="573"/>
      <c r="L110" s="573"/>
      <c r="M110" s="573"/>
    </row>
    <row r="111" spans="1:13" ht="13" x14ac:dyDescent="0.3">
      <c r="A111" s="564" t="s">
        <v>73</v>
      </c>
      <c r="B111" s="571">
        <v>332</v>
      </c>
      <c r="C111" s="1205" t="s">
        <v>161</v>
      </c>
      <c r="D111" s="1205"/>
      <c r="E111" s="573"/>
      <c r="F111" s="573"/>
      <c r="G111" s="573"/>
      <c r="H111" s="573"/>
      <c r="I111" s="573"/>
      <c r="J111" s="573"/>
      <c r="K111" s="573"/>
      <c r="L111" s="573"/>
      <c r="M111" s="573"/>
    </row>
    <row r="112" spans="1:13" ht="13" x14ac:dyDescent="0.3">
      <c r="A112" s="564" t="s">
        <v>73</v>
      </c>
      <c r="B112" s="571">
        <v>333</v>
      </c>
      <c r="C112" s="1205" t="s">
        <v>162</v>
      </c>
      <c r="D112" s="1205"/>
      <c r="E112" s="573"/>
      <c r="F112" s="573"/>
      <c r="G112" s="573"/>
      <c r="H112" s="573"/>
      <c r="I112" s="573"/>
      <c r="J112" s="573"/>
      <c r="K112" s="573"/>
      <c r="L112" s="573"/>
      <c r="M112" s="573"/>
    </row>
    <row r="113" spans="1:13" ht="13" x14ac:dyDescent="0.3">
      <c r="A113" s="564" t="s">
        <v>73</v>
      </c>
      <c r="B113" s="571">
        <v>334</v>
      </c>
      <c r="C113" s="1205" t="s">
        <v>589</v>
      </c>
      <c r="D113" s="1205"/>
      <c r="E113" s="573"/>
      <c r="F113" s="573"/>
      <c r="G113" s="573"/>
      <c r="H113" s="573"/>
      <c r="I113" s="573"/>
      <c r="J113" s="573"/>
      <c r="K113" s="573"/>
      <c r="L113" s="573"/>
      <c r="M113" s="573"/>
    </row>
    <row r="114" spans="1:13" ht="13" x14ac:dyDescent="0.3">
      <c r="A114" s="564" t="s">
        <v>73</v>
      </c>
      <c r="B114" s="571">
        <v>335</v>
      </c>
      <c r="C114" s="1239" t="s">
        <v>778</v>
      </c>
      <c r="D114" s="1244"/>
      <c r="E114" s="573"/>
      <c r="F114" s="573"/>
      <c r="G114" s="573"/>
      <c r="H114" s="573"/>
      <c r="I114" s="573"/>
      <c r="J114" s="573"/>
      <c r="K114" s="573"/>
      <c r="L114" s="573"/>
      <c r="M114" s="573"/>
    </row>
    <row r="115" spans="1:13" ht="13" x14ac:dyDescent="0.3">
      <c r="A115" s="564" t="s">
        <v>73</v>
      </c>
      <c r="B115" s="571">
        <v>390</v>
      </c>
      <c r="C115" s="1206" t="s">
        <v>84</v>
      </c>
      <c r="D115" s="1206"/>
      <c r="E115" s="579">
        <f>(SUBTOTAL(9,E99:E114))</f>
        <v>0</v>
      </c>
      <c r="F115" s="579">
        <f t="shared" ref="F115:M115" si="19">(SUBTOTAL(9,F99:F114))</f>
        <v>0</v>
      </c>
      <c r="G115" s="579">
        <f t="shared" si="19"/>
        <v>0</v>
      </c>
      <c r="H115" s="579">
        <f t="shared" si="19"/>
        <v>0</v>
      </c>
      <c r="I115" s="579">
        <f t="shared" si="19"/>
        <v>0</v>
      </c>
      <c r="J115" s="579">
        <f t="shared" si="19"/>
        <v>0</v>
      </c>
      <c r="K115" s="579">
        <f t="shared" si="19"/>
        <v>0</v>
      </c>
      <c r="L115" s="579">
        <f t="shared" si="19"/>
        <v>0</v>
      </c>
      <c r="M115" s="579">
        <f t="shared" si="19"/>
        <v>0</v>
      </c>
    </row>
    <row r="116" spans="1:13" ht="13" x14ac:dyDescent="0.3">
      <c r="A116" s="564" t="s">
        <v>73</v>
      </c>
      <c r="B116" s="571">
        <v>400</v>
      </c>
      <c r="C116" s="1222" t="s">
        <v>61</v>
      </c>
      <c r="D116" s="1222"/>
      <c r="E116" s="579">
        <f>+E98+E115-E117</f>
        <v>0</v>
      </c>
      <c r="F116" s="579">
        <f t="shared" ref="F116:M116" si="20">+F98+F115-F117</f>
        <v>0</v>
      </c>
      <c r="G116" s="579">
        <f t="shared" si="20"/>
        <v>0</v>
      </c>
      <c r="H116" s="579">
        <f t="shared" si="20"/>
        <v>0</v>
      </c>
      <c r="I116" s="579">
        <f t="shared" si="20"/>
        <v>0</v>
      </c>
      <c r="J116" s="579">
        <f t="shared" si="20"/>
        <v>0</v>
      </c>
      <c r="K116" s="579">
        <f t="shared" si="20"/>
        <v>0</v>
      </c>
      <c r="L116" s="579">
        <f t="shared" si="20"/>
        <v>0</v>
      </c>
      <c r="M116" s="579">
        <f t="shared" si="20"/>
        <v>0</v>
      </c>
    </row>
    <row r="117" spans="1:13" ht="13" x14ac:dyDescent="0.3">
      <c r="A117" s="897" t="s">
        <v>73</v>
      </c>
      <c r="B117" s="898">
        <v>401</v>
      </c>
      <c r="C117" s="1186" t="s">
        <v>933</v>
      </c>
      <c r="D117" s="1186"/>
      <c r="E117" s="574">
        <f t="shared" ref="E117:M117" si="21">E81-E96</f>
        <v>0</v>
      </c>
      <c r="F117" s="574">
        <f t="shared" si="21"/>
        <v>0</v>
      </c>
      <c r="G117" s="574">
        <f t="shared" si="21"/>
        <v>0</v>
      </c>
      <c r="H117" s="574">
        <f t="shared" si="21"/>
        <v>0</v>
      </c>
      <c r="I117" s="574">
        <f t="shared" si="21"/>
        <v>0</v>
      </c>
      <c r="J117" s="574">
        <f t="shared" si="21"/>
        <v>0</v>
      </c>
      <c r="K117" s="574">
        <f t="shared" si="21"/>
        <v>0</v>
      </c>
      <c r="L117" s="574">
        <f t="shared" si="21"/>
        <v>0</v>
      </c>
      <c r="M117" s="574">
        <f t="shared" si="21"/>
        <v>0</v>
      </c>
    </row>
  </sheetData>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09">
    <mergeCell ref="E71:M71"/>
    <mergeCell ref="C89:D89"/>
    <mergeCell ref="C71:D71"/>
    <mergeCell ref="C87:D87"/>
    <mergeCell ref="C35:D35"/>
    <mergeCell ref="C39:D39"/>
    <mergeCell ref="C116:D116"/>
    <mergeCell ref="C108:D108"/>
    <mergeCell ref="C109:D109"/>
    <mergeCell ref="C110:D110"/>
    <mergeCell ref="C111:D111"/>
    <mergeCell ref="C112:D112"/>
    <mergeCell ref="C113:D113"/>
    <mergeCell ref="C114:D114"/>
    <mergeCell ref="C115:D115"/>
    <mergeCell ref="C85:D85"/>
    <mergeCell ref="C86:D86"/>
    <mergeCell ref="C88:D88"/>
    <mergeCell ref="C84:D84"/>
    <mergeCell ref="C80:D80"/>
    <mergeCell ref="C82:D82"/>
    <mergeCell ref="C83:D83"/>
    <mergeCell ref="C40:D40"/>
    <mergeCell ref="A69:M69"/>
    <mergeCell ref="C76:D76"/>
    <mergeCell ref="C23:D23"/>
    <mergeCell ref="C24:D24"/>
    <mergeCell ref="C25:D25"/>
    <mergeCell ref="C26:D26"/>
    <mergeCell ref="C27:D27"/>
    <mergeCell ref="C30:D30"/>
    <mergeCell ref="C31:D31"/>
    <mergeCell ref="C32:D32"/>
    <mergeCell ref="C33:D33"/>
    <mergeCell ref="C28:D28"/>
    <mergeCell ref="C29:D29"/>
    <mergeCell ref="C50:D50"/>
    <mergeCell ref="C20:D20"/>
    <mergeCell ref="C107:D107"/>
    <mergeCell ref="C103:D103"/>
    <mergeCell ref="C77:D77"/>
    <mergeCell ref="C79:D79"/>
    <mergeCell ref="C94:D94"/>
    <mergeCell ref="C104:D104"/>
    <mergeCell ref="C99:D99"/>
    <mergeCell ref="C100:D100"/>
    <mergeCell ref="C101:D101"/>
    <mergeCell ref="C102:D102"/>
    <mergeCell ref="C98:D98"/>
    <mergeCell ref="C97:D97"/>
    <mergeCell ref="C95:D95"/>
    <mergeCell ref="C78:D78"/>
    <mergeCell ref="C81:D81"/>
    <mergeCell ref="C96:D96"/>
    <mergeCell ref="A74:C74"/>
    <mergeCell ref="C105:D105"/>
    <mergeCell ref="C90:D90"/>
    <mergeCell ref="C91:D91"/>
    <mergeCell ref="C92:D92"/>
    <mergeCell ref="C93:D93"/>
    <mergeCell ref="A73:C73"/>
    <mergeCell ref="E73:L73"/>
    <mergeCell ref="A1:M1"/>
    <mergeCell ref="A2:M2"/>
    <mergeCell ref="A4:B4"/>
    <mergeCell ref="C4:D4"/>
    <mergeCell ref="E4:M4"/>
    <mergeCell ref="C10:D10"/>
    <mergeCell ref="C49:D49"/>
    <mergeCell ref="C55:M64"/>
    <mergeCell ref="C54:M54"/>
    <mergeCell ref="C53:M53"/>
    <mergeCell ref="C11:D11"/>
    <mergeCell ref="C12:D12"/>
    <mergeCell ref="C13:D13"/>
    <mergeCell ref="C15:D15"/>
    <mergeCell ref="C16:D16"/>
    <mergeCell ref="C17:D17"/>
    <mergeCell ref="C18:D18"/>
    <mergeCell ref="C36:D36"/>
    <mergeCell ref="C47:D47"/>
    <mergeCell ref="C37:D37"/>
    <mergeCell ref="C14:D14"/>
    <mergeCell ref="C38:D38"/>
    <mergeCell ref="C34:D34"/>
    <mergeCell ref="C117:D117"/>
    <mergeCell ref="E6:E7"/>
    <mergeCell ref="M6:M7"/>
    <mergeCell ref="C106:D106"/>
    <mergeCell ref="C9:D9"/>
    <mergeCell ref="A5:C5"/>
    <mergeCell ref="A6:C6"/>
    <mergeCell ref="F6:L6"/>
    <mergeCell ref="A7:C7"/>
    <mergeCell ref="C8:D8"/>
    <mergeCell ref="A68:M68"/>
    <mergeCell ref="C45:D45"/>
    <mergeCell ref="C46:D46"/>
    <mergeCell ref="C48:D48"/>
    <mergeCell ref="C19:D19"/>
    <mergeCell ref="C41:D41"/>
    <mergeCell ref="C42:D42"/>
    <mergeCell ref="C43:D43"/>
    <mergeCell ref="C44:D44"/>
    <mergeCell ref="C75:D75"/>
    <mergeCell ref="A72:C72"/>
    <mergeCell ref="C21:D21"/>
    <mergeCell ref="A71:B71"/>
    <mergeCell ref="C22:D22"/>
  </mergeCells>
  <conditionalFormatting sqref="M22">
    <cfRule type="cellIs" dxfId="57" priority="15" stopIfTrue="1" operator="notEqual">
      <formula>SUM(E22:L22,$E$89:$M$89)</formula>
    </cfRule>
  </conditionalFormatting>
  <conditionalFormatting sqref="F31:L31">
    <cfRule type="cellIs" dxfId="56" priority="16" stopIfTrue="1" operator="notEqual">
      <formula>0</formula>
    </cfRule>
  </conditionalFormatting>
  <conditionalFormatting sqref="C4">
    <cfRule type="cellIs" dxfId="55" priority="18" stopIfTrue="1" operator="equal">
      <formula>""""""</formula>
    </cfRule>
  </conditionalFormatting>
  <conditionalFormatting sqref="E98:M98">
    <cfRule type="cellIs" dxfId="54" priority="11" stopIfTrue="1" operator="notEqual">
      <formula>0</formula>
    </cfRule>
  </conditionalFormatting>
  <conditionalFormatting sqref="E116:M116">
    <cfRule type="cellIs" dxfId="53" priority="12" stopIfTrue="1" operator="notEqual">
      <formula>0</formula>
    </cfRule>
  </conditionalFormatting>
  <conditionalFormatting sqref="C71">
    <cfRule type="cellIs" dxfId="52" priority="13" stopIfTrue="1" operator="equal">
      <formula>""""""</formula>
    </cfRule>
  </conditionalFormatting>
  <conditionalFormatting sqref="M98">
    <cfRule type="cellIs" dxfId="51" priority="9" stopIfTrue="1" operator="notEqual">
      <formula>0</formula>
    </cfRule>
  </conditionalFormatting>
  <conditionalFormatting sqref="L31">
    <cfRule type="cellIs" dxfId="50" priority="7" stopIfTrue="1" operator="notEqual">
      <formula>0</formula>
    </cfRule>
  </conditionalFormatting>
  <conditionalFormatting sqref="F50:K50">
    <cfRule type="cellIs" dxfId="49" priority="6" stopIfTrue="1" operator="notEqual">
      <formula>0</formula>
    </cfRule>
  </conditionalFormatting>
  <conditionalFormatting sqref="L50">
    <cfRule type="cellIs" dxfId="48" priority="5" stopIfTrue="1" operator="notEqual">
      <formula>0</formula>
    </cfRule>
  </conditionalFormatting>
  <conditionalFormatting sqref="F117:K117">
    <cfRule type="cellIs" dxfId="47" priority="2" stopIfTrue="1" operator="notEqual">
      <formula>0</formula>
    </cfRule>
  </conditionalFormatting>
  <conditionalFormatting sqref="L117">
    <cfRule type="cellIs" dxfId="46" priority="1" stopIfTrue="1" operator="notEqual">
      <formula>0</formula>
    </cfRule>
  </conditionalFormatting>
  <dataValidations disablePrompts="1" count="1">
    <dataValidation showDropDown="1" showInputMessage="1" showErrorMessage="1" sqref="D72" xr:uid="{00000000-0002-0000-0300-000000000000}"/>
  </dataValidations>
  <printOptions horizontalCentered="1"/>
  <pageMargins left="0" right="0" top="0.75" bottom="0.5" header="0.3" footer="0.3"/>
  <pageSetup scale="51" fitToHeight="0" orientation="portrait" r:id="rId2"/>
  <headerFooter>
    <oddFooter>&amp;LV 2021-1&amp;Rprinted: &amp;D, &amp;T</oddFooter>
  </headerFooter>
  <ignoredErrors>
    <ignoredError sqref="M1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3"/>
  <sheetViews>
    <sheetView zoomScale="90" zoomScaleNormal="90" workbookViewId="0">
      <selection sqref="A1:E1"/>
    </sheetView>
  </sheetViews>
  <sheetFormatPr defaultColWidth="9.1796875" defaultRowHeight="12.5" x14ac:dyDescent="0.25"/>
  <cols>
    <col min="1" max="1" width="3.54296875" style="23" customWidth="1"/>
    <col min="2" max="2" width="5.54296875" style="8" bestFit="1" customWidth="1"/>
    <col min="3" max="3" width="62.7265625" style="8" customWidth="1"/>
    <col min="4" max="4" width="17.54296875" style="8" customWidth="1"/>
    <col min="5" max="5" width="13.26953125" style="28" customWidth="1"/>
    <col min="6" max="7" width="13.26953125" style="25" customWidth="1"/>
    <col min="8" max="12" width="12.7265625" style="8" customWidth="1"/>
    <col min="13" max="13" width="13.26953125" style="34" customWidth="1"/>
    <col min="14" max="16384" width="9.1796875" style="8"/>
  </cols>
  <sheetData>
    <row r="1" spans="1:17" ht="18" x14ac:dyDescent="0.4">
      <c r="A1" s="1285" t="s">
        <v>549</v>
      </c>
      <c r="B1" s="1286"/>
      <c r="C1" s="1286"/>
      <c r="D1" s="1286"/>
      <c r="E1" s="1286"/>
      <c r="F1" s="1286"/>
      <c r="G1" s="1286"/>
      <c r="H1" s="1286"/>
      <c r="I1" s="1286"/>
      <c r="J1" s="1286"/>
      <c r="K1" s="1286"/>
      <c r="L1" s="1286"/>
      <c r="M1" s="1287"/>
    </row>
    <row r="2" spans="1:17" ht="18.5" thickBot="1" x14ac:dyDescent="0.45">
      <c r="A2" s="1288" t="s">
        <v>407</v>
      </c>
      <c r="B2" s="1289"/>
      <c r="C2" s="1289"/>
      <c r="D2" s="1289"/>
      <c r="E2" s="1289"/>
      <c r="F2" s="1289"/>
      <c r="G2" s="1289"/>
      <c r="H2" s="1289"/>
      <c r="I2" s="1289"/>
      <c r="J2" s="1289"/>
      <c r="K2" s="1289"/>
      <c r="L2" s="1289"/>
      <c r="M2" s="1290"/>
    </row>
    <row r="3" spans="1:17" s="27" customFormat="1" ht="18" x14ac:dyDescent="0.4">
      <c r="A3" s="51"/>
      <c r="B3" s="51"/>
      <c r="C3" s="51"/>
      <c r="D3" s="51"/>
      <c r="E3" s="51"/>
      <c r="F3" s="51"/>
      <c r="G3" s="51"/>
      <c r="H3" s="51"/>
      <c r="I3" s="51"/>
      <c r="J3" s="51"/>
      <c r="K3" s="51"/>
      <c r="L3" s="51"/>
      <c r="M3" s="51"/>
    </row>
    <row r="4" spans="1:17" ht="15" customHeight="1" x14ac:dyDescent="0.25">
      <c r="A4" s="1291" t="s">
        <v>5</v>
      </c>
      <c r="B4" s="1291"/>
      <c r="C4" s="1292">
        <f>'FSR - Medicaid'!C4</f>
        <v>0</v>
      </c>
      <c r="D4" s="1302"/>
      <c r="E4" s="1294" t="s">
        <v>133</v>
      </c>
      <c r="F4" s="1294"/>
      <c r="G4" s="1294"/>
      <c r="H4" s="1294"/>
      <c r="I4" s="1294"/>
      <c r="J4" s="1294"/>
      <c r="K4" s="1294"/>
      <c r="L4" s="1294"/>
      <c r="M4" s="1295"/>
    </row>
    <row r="5" spans="1:17" ht="15" customHeight="1" x14ac:dyDescent="0.35">
      <c r="A5" s="1268" t="s">
        <v>180</v>
      </c>
      <c r="B5" s="1269"/>
      <c r="C5" s="1271"/>
      <c r="D5" s="688" t="str">
        <f>'FSR - Medicaid'!D5</f>
        <v>SELECT</v>
      </c>
      <c r="E5" s="11" t="s">
        <v>73</v>
      </c>
      <c r="F5" s="12" t="s">
        <v>74</v>
      </c>
      <c r="G5" s="12" t="s">
        <v>75</v>
      </c>
      <c r="H5" s="11" t="s">
        <v>79</v>
      </c>
      <c r="I5" s="11" t="s">
        <v>80</v>
      </c>
      <c r="J5" s="11" t="s">
        <v>89</v>
      </c>
      <c r="K5" s="11" t="s">
        <v>90</v>
      </c>
      <c r="L5" s="11" t="s">
        <v>94</v>
      </c>
      <c r="M5" s="11" t="s">
        <v>96</v>
      </c>
    </row>
    <row r="6" spans="1:17" ht="15" customHeight="1" x14ac:dyDescent="0.35">
      <c r="A6" s="1268" t="s">
        <v>181</v>
      </c>
      <c r="B6" s="1269"/>
      <c r="C6" s="1271"/>
      <c r="D6" s="688" t="str">
        <f>'FSR - Medicaid'!D6</f>
        <v>SELECT</v>
      </c>
      <c r="E6" s="1187" t="s">
        <v>377</v>
      </c>
      <c r="F6" s="1198" t="s">
        <v>331</v>
      </c>
      <c r="G6" s="1198"/>
      <c r="H6" s="1198"/>
      <c r="I6" s="1198"/>
      <c r="J6" s="1198"/>
      <c r="K6" s="1198"/>
      <c r="L6" s="1198"/>
      <c r="M6" s="1189" t="s">
        <v>379</v>
      </c>
    </row>
    <row r="7" spans="1:17" ht="39.75" customHeight="1" x14ac:dyDescent="0.35">
      <c r="A7" s="1275" t="s">
        <v>182</v>
      </c>
      <c r="B7" s="1275"/>
      <c r="C7" s="1275"/>
      <c r="D7" s="483">
        <f>'FSR - Medicaid'!D7</f>
        <v>0</v>
      </c>
      <c r="E7" s="1188"/>
      <c r="F7" s="412" t="s">
        <v>135</v>
      </c>
      <c r="G7" s="13" t="s">
        <v>136</v>
      </c>
      <c r="H7" s="13" t="s">
        <v>137</v>
      </c>
      <c r="I7" s="13" t="s">
        <v>138</v>
      </c>
      <c r="J7" s="13" t="s">
        <v>139</v>
      </c>
      <c r="K7" s="13" t="s">
        <v>140</v>
      </c>
      <c r="L7" s="412" t="s">
        <v>141</v>
      </c>
      <c r="M7" s="1190"/>
    </row>
    <row r="8" spans="1:17" ht="14" x14ac:dyDescent="0.3">
      <c r="A8" s="18">
        <v>1</v>
      </c>
      <c r="B8" s="43"/>
      <c r="C8" s="1200" t="s">
        <v>665</v>
      </c>
      <c r="D8" s="1201"/>
      <c r="E8" s="751">
        <f>'FSR - Medicaid'!E8</f>
        <v>0</v>
      </c>
      <c r="F8" s="751">
        <f>'FSR - Medicaid'!F8</f>
        <v>0</v>
      </c>
      <c r="G8" s="751">
        <f>'FSR - Medicaid'!G8</f>
        <v>0</v>
      </c>
      <c r="H8" s="751">
        <f>'FSR - Medicaid'!H8</f>
        <v>0</v>
      </c>
      <c r="I8" s="751">
        <f>'FSR - Medicaid'!I8</f>
        <v>0</v>
      </c>
      <c r="J8" s="751">
        <f>'FSR - Medicaid'!J8</f>
        <v>0</v>
      </c>
      <c r="K8" s="751">
        <f>'FSR - Medicaid'!K8</f>
        <v>0</v>
      </c>
      <c r="L8" s="751">
        <f>'FSR - Medicaid'!L8</f>
        <v>0</v>
      </c>
      <c r="M8" s="152"/>
    </row>
    <row r="9" spans="1:17" ht="13" x14ac:dyDescent="0.3">
      <c r="A9" s="36"/>
      <c r="B9" s="37"/>
      <c r="C9" s="1253"/>
      <c r="D9" s="1253"/>
      <c r="E9" s="153"/>
      <c r="F9" s="39"/>
      <c r="G9" s="39"/>
      <c r="H9" s="153"/>
      <c r="I9" s="39"/>
      <c r="J9" s="39"/>
      <c r="K9" s="39"/>
      <c r="L9" s="39"/>
      <c r="M9" s="39"/>
    </row>
    <row r="10" spans="1:17" ht="13" x14ac:dyDescent="0.3">
      <c r="A10" s="15" t="s">
        <v>409</v>
      </c>
      <c r="B10" s="16"/>
      <c r="C10" s="1266" t="s">
        <v>414</v>
      </c>
      <c r="D10" s="1266"/>
      <c r="E10" s="17"/>
      <c r="F10" s="17"/>
      <c r="G10" s="17"/>
      <c r="H10" s="17"/>
      <c r="I10" s="17"/>
      <c r="J10" s="17"/>
      <c r="K10" s="17"/>
      <c r="L10" s="17"/>
      <c r="M10" s="17"/>
    </row>
    <row r="11" spans="1:17" ht="13" x14ac:dyDescent="0.3">
      <c r="A11" s="18" t="s">
        <v>409</v>
      </c>
      <c r="B11" s="19">
        <v>100</v>
      </c>
      <c r="C11" s="1254" t="s">
        <v>71</v>
      </c>
      <c r="D11" s="1254"/>
      <c r="E11" s="20"/>
      <c r="F11" s="20"/>
      <c r="G11" s="20"/>
      <c r="H11" s="20"/>
      <c r="I11" s="20"/>
      <c r="J11" s="20"/>
      <c r="K11" s="20"/>
      <c r="L11" s="20"/>
      <c r="M11" s="20"/>
    </row>
    <row r="12" spans="1:17" ht="13" x14ac:dyDescent="0.3">
      <c r="A12" s="18" t="s">
        <v>409</v>
      </c>
      <c r="B12" s="19">
        <v>101</v>
      </c>
      <c r="C12" s="1267" t="s">
        <v>361</v>
      </c>
      <c r="D12" s="1251"/>
      <c r="E12" s="351">
        <f>+'Medicaid Worksheet'!E21</f>
        <v>0</v>
      </c>
      <c r="F12" s="21"/>
      <c r="G12" s="21"/>
      <c r="H12" s="21"/>
      <c r="I12" s="21"/>
      <c r="J12" s="21"/>
      <c r="K12" s="21"/>
      <c r="L12" s="21"/>
      <c r="M12" s="295">
        <f>SUM(E12:L12,E76:M76)</f>
        <v>0</v>
      </c>
    </row>
    <row r="13" spans="1:17" ht="13" x14ac:dyDescent="0.3">
      <c r="A13" s="18" t="s">
        <v>409</v>
      </c>
      <c r="B13" s="415">
        <v>115</v>
      </c>
      <c r="C13" s="1239" t="s">
        <v>413</v>
      </c>
      <c r="D13" s="1244"/>
      <c r="E13" s="302">
        <f>-SUM(F13:L13,E77:M77)</f>
        <v>0</v>
      </c>
      <c r="F13" s="4"/>
      <c r="G13" s="1"/>
      <c r="H13" s="1"/>
      <c r="I13" s="1"/>
      <c r="J13" s="1"/>
      <c r="K13" s="1"/>
      <c r="L13" s="1"/>
      <c r="M13" s="295">
        <f>SUM(E13:L13,E77:M77)</f>
        <v>0</v>
      </c>
    </row>
    <row r="14" spans="1:17" ht="13" x14ac:dyDescent="0.3">
      <c r="A14" s="18" t="s">
        <v>409</v>
      </c>
      <c r="B14" s="415">
        <v>116</v>
      </c>
      <c r="C14" s="1239" t="s">
        <v>924</v>
      </c>
      <c r="D14" s="1240"/>
      <c r="E14" s="929">
        <f>'Medicaid Worksheet'!E35-SUM(F14:L14,E78:M78)</f>
        <v>0</v>
      </c>
      <c r="F14" s="929">
        <f>+F28</f>
        <v>0</v>
      </c>
      <c r="G14" s="929">
        <f t="shared" ref="G14:L14" si="0">+G28</f>
        <v>0</v>
      </c>
      <c r="H14" s="929">
        <f t="shared" si="0"/>
        <v>0</v>
      </c>
      <c r="I14" s="929">
        <f t="shared" si="0"/>
        <v>0</v>
      </c>
      <c r="J14" s="929">
        <f t="shared" si="0"/>
        <v>0</v>
      </c>
      <c r="K14" s="929">
        <f t="shared" si="0"/>
        <v>0</v>
      </c>
      <c r="L14" s="929">
        <f t="shared" si="0"/>
        <v>0</v>
      </c>
      <c r="M14" s="295">
        <f>SUM(E14:L14,E78:M78)</f>
        <v>0</v>
      </c>
      <c r="N14" s="512"/>
      <c r="O14" s="512"/>
      <c r="P14" s="512"/>
      <c r="Q14" s="512"/>
    </row>
    <row r="15" spans="1:17" ht="13" x14ac:dyDescent="0.3">
      <c r="A15" s="18" t="s">
        <v>409</v>
      </c>
      <c r="B15" s="19">
        <v>120</v>
      </c>
      <c r="C15" s="1254" t="s">
        <v>412</v>
      </c>
      <c r="D15" s="1254"/>
      <c r="E15" s="295">
        <f>SUM(E11:E14)</f>
        <v>0</v>
      </c>
      <c r="F15" s="295">
        <f t="shared" ref="F15:M15" si="1">SUM(F11:F14)</f>
        <v>0</v>
      </c>
      <c r="G15" s="295">
        <f t="shared" si="1"/>
        <v>0</v>
      </c>
      <c r="H15" s="295">
        <f t="shared" si="1"/>
        <v>0</v>
      </c>
      <c r="I15" s="295">
        <f t="shared" si="1"/>
        <v>0</v>
      </c>
      <c r="J15" s="295">
        <f t="shared" si="1"/>
        <v>0</v>
      </c>
      <c r="K15" s="295">
        <f t="shared" si="1"/>
        <v>0</v>
      </c>
      <c r="L15" s="295">
        <f t="shared" si="1"/>
        <v>0</v>
      </c>
      <c r="M15" s="295">
        <f t="shared" si="1"/>
        <v>0</v>
      </c>
      <c r="N15" s="27"/>
      <c r="O15" s="436"/>
    </row>
    <row r="16" spans="1:17" ht="13" x14ac:dyDescent="0.3">
      <c r="A16" s="18" t="s">
        <v>409</v>
      </c>
      <c r="B16" s="405">
        <v>121</v>
      </c>
      <c r="C16" s="1264" t="s">
        <v>784</v>
      </c>
      <c r="D16" s="1265"/>
      <c r="E16" s="2"/>
      <c r="F16" s="21"/>
      <c r="G16" s="21"/>
      <c r="H16" s="21"/>
      <c r="I16" s="21"/>
      <c r="J16" s="21"/>
      <c r="K16" s="21"/>
      <c r="L16" s="21"/>
      <c r="M16" s="295">
        <f>SUM(E16:L16,E80:M80)</f>
        <v>0</v>
      </c>
    </row>
    <row r="17" spans="1:15" ht="13" x14ac:dyDescent="0.3">
      <c r="A17" s="18" t="s">
        <v>409</v>
      </c>
      <c r="B17" s="405">
        <v>122</v>
      </c>
      <c r="C17" s="1264" t="s">
        <v>419</v>
      </c>
      <c r="D17" s="1265"/>
      <c r="E17" s="21"/>
      <c r="F17" s="2"/>
      <c r="G17" s="2"/>
      <c r="H17" s="2"/>
      <c r="I17" s="2"/>
      <c r="J17" s="2"/>
      <c r="K17" s="2"/>
      <c r="L17" s="2"/>
      <c r="M17" s="295">
        <f>SUM(E17:L17,E81:M81)</f>
        <v>0</v>
      </c>
    </row>
    <row r="18" spans="1:15" ht="13" x14ac:dyDescent="0.3">
      <c r="A18" s="18" t="s">
        <v>409</v>
      </c>
      <c r="B18" s="19">
        <v>123</v>
      </c>
      <c r="C18" s="1250" t="s">
        <v>420</v>
      </c>
      <c r="D18" s="1251"/>
      <c r="E18" s="351">
        <f>'Medicaid Worksheet'!H73</f>
        <v>0</v>
      </c>
      <c r="F18" s="21"/>
      <c r="G18" s="21"/>
      <c r="H18" s="21"/>
      <c r="I18" s="21"/>
      <c r="J18" s="21"/>
      <c r="K18" s="21"/>
      <c r="L18" s="21"/>
      <c r="M18" s="295">
        <f>SUM(E18:L18,E82:M82)</f>
        <v>0</v>
      </c>
    </row>
    <row r="19" spans="1:15" ht="13" x14ac:dyDescent="0.3">
      <c r="A19" s="18" t="s">
        <v>409</v>
      </c>
      <c r="B19" s="19">
        <v>124</v>
      </c>
      <c r="C19" s="1250" t="s">
        <v>416</v>
      </c>
      <c r="D19" s="1251"/>
      <c r="E19" s="2"/>
      <c r="F19" s="21"/>
      <c r="G19" s="21"/>
      <c r="H19" s="21"/>
      <c r="I19" s="21"/>
      <c r="J19" s="21"/>
      <c r="K19" s="21"/>
      <c r="L19" s="21"/>
      <c r="M19" s="295">
        <f>SUM(E19:L19,E83:M83)</f>
        <v>0</v>
      </c>
    </row>
    <row r="20" spans="1:15" ht="13" x14ac:dyDescent="0.3">
      <c r="A20" s="41" t="s">
        <v>409</v>
      </c>
      <c r="B20" s="31">
        <v>125</v>
      </c>
      <c r="C20" s="1205" t="s">
        <v>198</v>
      </c>
      <c r="D20" s="1205"/>
      <c r="E20" s="2"/>
      <c r="F20" s="21"/>
      <c r="G20" s="21"/>
      <c r="H20" s="21"/>
      <c r="I20" s="21"/>
      <c r="J20" s="21"/>
      <c r="K20" s="21"/>
      <c r="L20" s="21"/>
      <c r="M20" s="295">
        <f>SUM(E20:L20,E84:M84)</f>
        <v>0</v>
      </c>
    </row>
    <row r="21" spans="1:15" ht="13" x14ac:dyDescent="0.3">
      <c r="A21" s="18" t="s">
        <v>409</v>
      </c>
      <c r="B21" s="19">
        <v>140</v>
      </c>
      <c r="C21" s="1263" t="s">
        <v>411</v>
      </c>
      <c r="D21" s="1263"/>
      <c r="E21" s="22">
        <f>SUM(E16:E20)</f>
        <v>0</v>
      </c>
      <c r="F21" s="22">
        <f t="shared" ref="F21:M21" si="2">SUM(F16:F20)</f>
        <v>0</v>
      </c>
      <c r="G21" s="22">
        <f t="shared" si="2"/>
        <v>0</v>
      </c>
      <c r="H21" s="22">
        <f t="shared" si="2"/>
        <v>0</v>
      </c>
      <c r="I21" s="22">
        <f t="shared" si="2"/>
        <v>0</v>
      </c>
      <c r="J21" s="22">
        <f t="shared" si="2"/>
        <v>0</v>
      </c>
      <c r="K21" s="22">
        <f t="shared" si="2"/>
        <v>0</v>
      </c>
      <c r="L21" s="22">
        <f t="shared" si="2"/>
        <v>0</v>
      </c>
      <c r="M21" s="22">
        <f t="shared" si="2"/>
        <v>0</v>
      </c>
    </row>
    <row r="22" spans="1:15" ht="13" x14ac:dyDescent="0.3">
      <c r="A22" s="18" t="s">
        <v>409</v>
      </c>
      <c r="B22" s="19">
        <v>190</v>
      </c>
      <c r="C22" s="1254" t="s">
        <v>72</v>
      </c>
      <c r="D22" s="1254"/>
      <c r="E22" s="22">
        <f t="shared" ref="E22:M22" si="3">+E15+E21</f>
        <v>0</v>
      </c>
      <c r="F22" s="295">
        <f t="shared" si="3"/>
        <v>0</v>
      </c>
      <c r="G22" s="22">
        <f t="shared" si="3"/>
        <v>0</v>
      </c>
      <c r="H22" s="22">
        <f t="shared" si="3"/>
        <v>0</v>
      </c>
      <c r="I22" s="22">
        <f t="shared" si="3"/>
        <v>0</v>
      </c>
      <c r="J22" s="22">
        <f t="shared" si="3"/>
        <v>0</v>
      </c>
      <c r="K22" s="22">
        <f t="shared" si="3"/>
        <v>0</v>
      </c>
      <c r="L22" s="22">
        <f t="shared" si="3"/>
        <v>0</v>
      </c>
      <c r="M22" s="22">
        <f t="shared" si="3"/>
        <v>0</v>
      </c>
      <c r="N22" s="27"/>
      <c r="O22" s="436"/>
    </row>
    <row r="23" spans="1:15" ht="13" x14ac:dyDescent="0.3">
      <c r="A23" s="18" t="s">
        <v>409</v>
      </c>
      <c r="B23" s="19">
        <v>200</v>
      </c>
      <c r="C23" s="1254" t="s">
        <v>99</v>
      </c>
      <c r="D23" s="1254"/>
      <c r="E23" s="20"/>
      <c r="F23" s="20"/>
      <c r="G23" s="20"/>
      <c r="H23" s="20"/>
      <c r="I23" s="20"/>
      <c r="J23" s="20"/>
      <c r="K23" s="20"/>
      <c r="L23" s="20"/>
      <c r="M23" s="20"/>
    </row>
    <row r="24" spans="1:15" ht="13" x14ac:dyDescent="0.3">
      <c r="A24" s="18" t="s">
        <v>409</v>
      </c>
      <c r="B24" s="415">
        <v>201</v>
      </c>
      <c r="C24" s="1256" t="s">
        <v>724</v>
      </c>
      <c r="D24" s="1257"/>
      <c r="E24" s="2"/>
      <c r="F24" s="2"/>
      <c r="G24" s="2"/>
      <c r="H24" s="2"/>
      <c r="I24" s="2"/>
      <c r="J24" s="2"/>
      <c r="K24" s="2"/>
      <c r="L24" s="2"/>
      <c r="M24" s="295">
        <f>SUM(E24:L24,E88:M88)</f>
        <v>0</v>
      </c>
    </row>
    <row r="25" spans="1:15" ht="13" x14ac:dyDescent="0.3">
      <c r="A25" s="18" t="s">
        <v>409</v>
      </c>
      <c r="B25" s="415">
        <v>202</v>
      </c>
      <c r="C25" s="1256" t="s">
        <v>921</v>
      </c>
      <c r="D25" s="1257"/>
      <c r="E25" s="2"/>
      <c r="F25" s="2"/>
      <c r="G25" s="2"/>
      <c r="H25" s="2"/>
      <c r="I25" s="2"/>
      <c r="J25" s="2"/>
      <c r="K25" s="2"/>
      <c r="L25" s="2"/>
      <c r="M25" s="295">
        <f>SUM(E25:L25,E89:M89)</f>
        <v>0</v>
      </c>
    </row>
    <row r="26" spans="1:15" ht="13" x14ac:dyDescent="0.3">
      <c r="A26" s="18" t="s">
        <v>409</v>
      </c>
      <c r="B26" s="19">
        <v>203</v>
      </c>
      <c r="C26" s="1250" t="s">
        <v>426</v>
      </c>
      <c r="D26" s="1251"/>
      <c r="E26" s="2"/>
      <c r="F26" s="2"/>
      <c r="G26" s="2"/>
      <c r="H26" s="2"/>
      <c r="I26" s="2"/>
      <c r="J26" s="2"/>
      <c r="K26" s="2"/>
      <c r="L26" s="2"/>
      <c r="M26" s="295">
        <f>SUM(E26:L26,E90:M90)</f>
        <v>0</v>
      </c>
    </row>
    <row r="27" spans="1:15" s="510" customFormat="1" ht="13" x14ac:dyDescent="0.3">
      <c r="A27" s="575" t="s">
        <v>409</v>
      </c>
      <c r="B27" s="577">
        <v>204</v>
      </c>
      <c r="C27" s="1243" t="s">
        <v>198</v>
      </c>
      <c r="D27" s="1243"/>
      <c r="E27" s="2"/>
      <c r="F27" s="2"/>
      <c r="G27" s="2"/>
      <c r="H27" s="2"/>
      <c r="I27" s="2"/>
      <c r="J27" s="2"/>
      <c r="K27" s="2"/>
      <c r="L27" s="2"/>
      <c r="M27" s="295">
        <f>SUM(E27:L27,E91:M91)</f>
        <v>0</v>
      </c>
    </row>
    <row r="28" spans="1:15" s="510" customFormat="1" ht="13" x14ac:dyDescent="0.3">
      <c r="A28" s="575" t="s">
        <v>409</v>
      </c>
      <c r="B28" s="577">
        <v>205</v>
      </c>
      <c r="C28" s="1239" t="s">
        <v>924</v>
      </c>
      <c r="D28" s="1240"/>
      <c r="E28" s="2"/>
      <c r="F28" s="2"/>
      <c r="G28" s="2"/>
      <c r="H28" s="2"/>
      <c r="I28" s="2"/>
      <c r="J28" s="2"/>
      <c r="K28" s="2"/>
      <c r="L28" s="2"/>
      <c r="M28" s="295">
        <f>SUM(E28:L28,E92:M92)</f>
        <v>0</v>
      </c>
    </row>
    <row r="29" spans="1:15" ht="13" x14ac:dyDescent="0.3">
      <c r="A29" s="18" t="s">
        <v>409</v>
      </c>
      <c r="B29" s="19">
        <v>290</v>
      </c>
      <c r="C29" s="1254" t="s">
        <v>102</v>
      </c>
      <c r="D29" s="1254"/>
      <c r="E29" s="22">
        <f>SUM(E23:E28)</f>
        <v>0</v>
      </c>
      <c r="F29" s="22">
        <f t="shared" ref="F29:M29" si="4">SUM(F23:F28)</f>
        <v>0</v>
      </c>
      <c r="G29" s="22">
        <f t="shared" si="4"/>
        <v>0</v>
      </c>
      <c r="H29" s="22">
        <f t="shared" si="4"/>
        <v>0</v>
      </c>
      <c r="I29" s="22">
        <f t="shared" si="4"/>
        <v>0</v>
      </c>
      <c r="J29" s="22">
        <f t="shared" si="4"/>
        <v>0</v>
      </c>
      <c r="K29" s="22">
        <f t="shared" si="4"/>
        <v>0</v>
      </c>
      <c r="L29" s="22">
        <f t="shared" si="4"/>
        <v>0</v>
      </c>
      <c r="M29" s="22">
        <f t="shared" si="4"/>
        <v>0</v>
      </c>
    </row>
    <row r="30" spans="1:15" ht="13" x14ac:dyDescent="0.3">
      <c r="A30" s="18" t="s">
        <v>409</v>
      </c>
      <c r="B30" s="19">
        <v>295</v>
      </c>
      <c r="C30" s="1258" t="s">
        <v>415</v>
      </c>
      <c r="D30" s="1259"/>
      <c r="E30" s="22">
        <f t="shared" ref="E30:M30" si="5">+E22-E29</f>
        <v>0</v>
      </c>
      <c r="F30" s="22">
        <f t="shared" si="5"/>
        <v>0</v>
      </c>
      <c r="G30" s="22">
        <f t="shared" si="5"/>
        <v>0</v>
      </c>
      <c r="H30" s="22">
        <f t="shared" si="5"/>
        <v>0</v>
      </c>
      <c r="I30" s="22">
        <f t="shared" si="5"/>
        <v>0</v>
      </c>
      <c r="J30" s="22">
        <f t="shared" si="5"/>
        <v>0</v>
      </c>
      <c r="K30" s="22">
        <f t="shared" si="5"/>
        <v>0</v>
      </c>
      <c r="L30" s="22">
        <f t="shared" si="5"/>
        <v>0</v>
      </c>
      <c r="M30" s="22">
        <f t="shared" si="5"/>
        <v>0</v>
      </c>
    </row>
    <row r="31" spans="1:15" ht="13" x14ac:dyDescent="0.3">
      <c r="A31" s="18" t="s">
        <v>409</v>
      </c>
      <c r="B31" s="19">
        <v>300</v>
      </c>
      <c r="C31" s="1258" t="s">
        <v>87</v>
      </c>
      <c r="D31" s="1259"/>
      <c r="E31" s="20"/>
      <c r="F31" s="20"/>
      <c r="G31" s="20"/>
      <c r="H31" s="20"/>
      <c r="I31" s="20"/>
      <c r="J31" s="20"/>
      <c r="K31" s="20"/>
      <c r="L31" s="20"/>
      <c r="M31" s="20"/>
    </row>
    <row r="32" spans="1:15" ht="13" x14ac:dyDescent="0.3">
      <c r="A32" s="18" t="s">
        <v>409</v>
      </c>
      <c r="B32" s="19">
        <v>301</v>
      </c>
      <c r="C32" s="1250" t="s">
        <v>496</v>
      </c>
      <c r="D32" s="1251"/>
      <c r="E32" s="351">
        <f>-'FSR - All Non Medicaid'!E304</f>
        <v>0</v>
      </c>
      <c r="F32" s="21"/>
      <c r="G32" s="21"/>
      <c r="H32" s="21"/>
      <c r="I32" s="21"/>
      <c r="J32" s="21"/>
      <c r="K32" s="21"/>
      <c r="L32" s="21"/>
      <c r="M32" s="295">
        <f t="shared" ref="M32:M38" si="6">SUM(E32:L32,E96:M96)</f>
        <v>0</v>
      </c>
    </row>
    <row r="33" spans="1:14" ht="13" x14ac:dyDescent="0.3">
      <c r="A33" s="18" t="s">
        <v>409</v>
      </c>
      <c r="B33" s="717" t="s">
        <v>418</v>
      </c>
      <c r="C33" s="1239" t="s">
        <v>651</v>
      </c>
      <c r="D33" s="1240"/>
      <c r="E33" s="351">
        <f>-'FSR - Medicaid'!E39</f>
        <v>0</v>
      </c>
      <c r="F33" s="21"/>
      <c r="G33" s="21"/>
      <c r="H33" s="21"/>
      <c r="I33" s="21"/>
      <c r="J33" s="21"/>
      <c r="K33" s="21"/>
      <c r="L33" s="21"/>
      <c r="M33" s="295">
        <f t="shared" si="6"/>
        <v>0</v>
      </c>
    </row>
    <row r="34" spans="1:14" ht="13" x14ac:dyDescent="0.3">
      <c r="A34" s="18" t="s">
        <v>409</v>
      </c>
      <c r="B34" s="31">
        <v>302</v>
      </c>
      <c r="C34" s="1239" t="s">
        <v>497</v>
      </c>
      <c r="D34" s="1260"/>
      <c r="E34" s="2"/>
      <c r="F34" s="21"/>
      <c r="G34" s="21"/>
      <c r="H34" s="21"/>
      <c r="I34" s="21"/>
      <c r="J34" s="21"/>
      <c r="K34" s="21"/>
      <c r="L34" s="21"/>
      <c r="M34" s="295">
        <f t="shared" si="6"/>
        <v>0</v>
      </c>
    </row>
    <row r="35" spans="1:14" ht="13" x14ac:dyDescent="0.3">
      <c r="A35" s="18" t="s">
        <v>409</v>
      </c>
      <c r="B35" s="31">
        <v>303</v>
      </c>
      <c r="C35" s="1250" t="s">
        <v>592</v>
      </c>
      <c r="D35" s="1251"/>
      <c r="E35" s="2"/>
      <c r="F35" s="21"/>
      <c r="G35" s="21"/>
      <c r="H35" s="21"/>
      <c r="I35" s="21"/>
      <c r="J35" s="21"/>
      <c r="K35" s="21"/>
      <c r="L35" s="21"/>
      <c r="M35" s="295">
        <f t="shared" si="6"/>
        <v>0</v>
      </c>
    </row>
    <row r="36" spans="1:14" ht="13" x14ac:dyDescent="0.3">
      <c r="A36" s="18" t="s">
        <v>409</v>
      </c>
      <c r="B36" s="415">
        <v>310</v>
      </c>
      <c r="C36" s="1250" t="s">
        <v>501</v>
      </c>
      <c r="D36" s="1251"/>
      <c r="E36" s="2"/>
      <c r="F36" s="21"/>
      <c r="G36" s="21"/>
      <c r="H36" s="21"/>
      <c r="I36" s="21"/>
      <c r="J36" s="21"/>
      <c r="K36" s="21"/>
      <c r="L36" s="21"/>
      <c r="M36" s="295">
        <f t="shared" si="6"/>
        <v>0</v>
      </c>
    </row>
    <row r="37" spans="1:14" ht="13" x14ac:dyDescent="0.3">
      <c r="A37" s="18" t="s">
        <v>409</v>
      </c>
      <c r="B37" s="31">
        <v>315</v>
      </c>
      <c r="C37" s="1239" t="s">
        <v>700</v>
      </c>
      <c r="D37" s="1240"/>
      <c r="E37" s="351">
        <f>-SUM('Res Fund Bal'!E18+'Res Fund Bal'!G18)</f>
        <v>0</v>
      </c>
      <c r="F37" s="21"/>
      <c r="G37" s="21"/>
      <c r="H37" s="21"/>
      <c r="I37" s="21"/>
      <c r="J37" s="21"/>
      <c r="K37" s="21"/>
      <c r="L37" s="21"/>
      <c r="M37" s="295">
        <f t="shared" si="6"/>
        <v>0</v>
      </c>
    </row>
    <row r="38" spans="1:14" ht="13" x14ac:dyDescent="0.3">
      <c r="A38" s="18" t="s">
        <v>409</v>
      </c>
      <c r="B38" s="31">
        <v>325</v>
      </c>
      <c r="C38" s="1250" t="s">
        <v>336</v>
      </c>
      <c r="D38" s="1251"/>
      <c r="E38" s="21"/>
      <c r="F38" s="2"/>
      <c r="G38" s="2"/>
      <c r="H38" s="2"/>
      <c r="I38" s="2"/>
      <c r="J38" s="2"/>
      <c r="K38" s="2"/>
      <c r="L38" s="2"/>
      <c r="M38" s="295">
        <f t="shared" si="6"/>
        <v>0</v>
      </c>
    </row>
    <row r="39" spans="1:14" ht="13" x14ac:dyDescent="0.3">
      <c r="A39" s="18" t="s">
        <v>409</v>
      </c>
      <c r="B39" s="19">
        <v>330</v>
      </c>
      <c r="C39" s="1258" t="s">
        <v>339</v>
      </c>
      <c r="D39" s="1259"/>
      <c r="E39" s="22">
        <f t="shared" ref="E39:M39" si="7">SUBTOTAL(9,E31:E38)</f>
        <v>0</v>
      </c>
      <c r="F39" s="22">
        <f t="shared" si="7"/>
        <v>0</v>
      </c>
      <c r="G39" s="22">
        <f t="shared" si="7"/>
        <v>0</v>
      </c>
      <c r="H39" s="22">
        <f t="shared" si="7"/>
        <v>0</v>
      </c>
      <c r="I39" s="22">
        <f t="shared" si="7"/>
        <v>0</v>
      </c>
      <c r="J39" s="22">
        <f t="shared" si="7"/>
        <v>0</v>
      </c>
      <c r="K39" s="22">
        <f t="shared" si="7"/>
        <v>0</v>
      </c>
      <c r="L39" s="22">
        <f t="shared" si="7"/>
        <v>0</v>
      </c>
      <c r="M39" s="22">
        <f t="shared" si="7"/>
        <v>0</v>
      </c>
    </row>
    <row r="40" spans="1:14" ht="13" x14ac:dyDescent="0.3">
      <c r="A40" s="18" t="s">
        <v>409</v>
      </c>
      <c r="B40" s="19">
        <v>331</v>
      </c>
      <c r="C40" s="1250" t="s">
        <v>439</v>
      </c>
      <c r="D40" s="1251"/>
      <c r="E40" s="2"/>
      <c r="F40" s="21"/>
      <c r="G40" s="21"/>
      <c r="H40" s="21"/>
      <c r="I40" s="21"/>
      <c r="J40" s="21"/>
      <c r="K40" s="21"/>
      <c r="L40" s="21"/>
      <c r="M40" s="295">
        <f>SUM(E40:L40,E104:M104)</f>
        <v>0</v>
      </c>
    </row>
    <row r="41" spans="1:14" ht="13" x14ac:dyDescent="0.3">
      <c r="A41" s="18" t="s">
        <v>409</v>
      </c>
      <c r="B41" s="19">
        <v>332</v>
      </c>
      <c r="C41" s="1250" t="s">
        <v>433</v>
      </c>
      <c r="D41" s="1251"/>
      <c r="E41" s="2"/>
      <c r="F41" s="21"/>
      <c r="G41" s="21"/>
      <c r="H41" s="21"/>
      <c r="I41" s="21"/>
      <c r="J41" s="21"/>
      <c r="K41" s="21"/>
      <c r="L41" s="21"/>
      <c r="M41" s="295">
        <f>SUM(E41:L41,E105:M105)</f>
        <v>0</v>
      </c>
    </row>
    <row r="42" spans="1:14" ht="13" x14ac:dyDescent="0.3">
      <c r="A42" s="18" t="s">
        <v>409</v>
      </c>
      <c r="B42" s="19">
        <v>333</v>
      </c>
      <c r="C42" s="1250" t="s">
        <v>503</v>
      </c>
      <c r="D42" s="1251"/>
      <c r="E42" s="351">
        <f>-'Medicaid ISF Report'!I16</f>
        <v>0</v>
      </c>
      <c r="F42" s="21"/>
      <c r="G42" s="21"/>
      <c r="H42" s="21"/>
      <c r="I42" s="21"/>
      <c r="J42" s="21"/>
      <c r="K42" s="21"/>
      <c r="L42" s="21"/>
      <c r="M42" s="295">
        <f>SUM(E42:L42,E106:M106)</f>
        <v>0</v>
      </c>
      <c r="N42" s="510"/>
    </row>
    <row r="43" spans="1:14" ht="13" x14ac:dyDescent="0.3">
      <c r="A43" s="18" t="s">
        <v>409</v>
      </c>
      <c r="B43" s="19">
        <v>334</v>
      </c>
      <c r="C43" s="1250" t="s">
        <v>588</v>
      </c>
      <c r="D43" s="1251"/>
      <c r="E43" s="2"/>
      <c r="F43" s="21"/>
      <c r="G43" s="21"/>
      <c r="H43" s="21"/>
      <c r="I43" s="21"/>
      <c r="J43" s="21"/>
      <c r="K43" s="21"/>
      <c r="L43" s="21"/>
      <c r="M43" s="295">
        <f>SUM(E43:L43,E107:M107)</f>
        <v>0</v>
      </c>
    </row>
    <row r="44" spans="1:14" ht="13" x14ac:dyDescent="0.3">
      <c r="A44" s="18" t="s">
        <v>409</v>
      </c>
      <c r="B44" s="19">
        <v>335</v>
      </c>
      <c r="C44" s="1239" t="s">
        <v>779</v>
      </c>
      <c r="D44" s="1240"/>
      <c r="E44" s="581">
        <f>-SUM('Res Fund Bal'!F18+'Res Fund Bal'!H18)</f>
        <v>0</v>
      </c>
      <c r="F44" s="21"/>
      <c r="G44" s="21"/>
      <c r="H44" s="21"/>
      <c r="I44" s="21"/>
      <c r="J44" s="21"/>
      <c r="K44" s="21"/>
      <c r="L44" s="21"/>
      <c r="M44" s="295">
        <f>SUM(E44:L44,E108:M108)</f>
        <v>0</v>
      </c>
      <c r="N44" s="436"/>
    </row>
    <row r="45" spans="1:14" ht="13" x14ac:dyDescent="0.3">
      <c r="A45" s="18" t="s">
        <v>409</v>
      </c>
      <c r="B45" s="19">
        <v>390</v>
      </c>
      <c r="C45" s="1254" t="s">
        <v>84</v>
      </c>
      <c r="D45" s="1254"/>
      <c r="E45" s="22">
        <f t="shared" ref="E45:M45" si="8">(SUBTOTAL(9,E31:E44))</f>
        <v>0</v>
      </c>
      <c r="F45" s="22">
        <f t="shared" si="8"/>
        <v>0</v>
      </c>
      <c r="G45" s="22">
        <f t="shared" si="8"/>
        <v>0</v>
      </c>
      <c r="H45" s="22">
        <f t="shared" si="8"/>
        <v>0</v>
      </c>
      <c r="I45" s="22">
        <f t="shared" si="8"/>
        <v>0</v>
      </c>
      <c r="J45" s="22">
        <f t="shared" si="8"/>
        <v>0</v>
      </c>
      <c r="K45" s="22">
        <f t="shared" si="8"/>
        <v>0</v>
      </c>
      <c r="L45" s="22">
        <f t="shared" si="8"/>
        <v>0</v>
      </c>
      <c r="M45" s="22">
        <f t="shared" si="8"/>
        <v>0</v>
      </c>
    </row>
    <row r="46" spans="1:14" ht="13" x14ac:dyDescent="0.3">
      <c r="A46" s="257" t="s">
        <v>409</v>
      </c>
      <c r="B46" s="899">
        <v>400</v>
      </c>
      <c r="C46" s="1255" t="s">
        <v>427</v>
      </c>
      <c r="D46" s="1255"/>
      <c r="E46" s="574">
        <f>+E30+E45-E47</f>
        <v>0</v>
      </c>
      <c r="F46" s="574">
        <f t="shared" ref="F46:M46" si="9">+F30+F45-F47</f>
        <v>0</v>
      </c>
      <c r="G46" s="574">
        <f t="shared" si="9"/>
        <v>0</v>
      </c>
      <c r="H46" s="574">
        <f t="shared" si="9"/>
        <v>0</v>
      </c>
      <c r="I46" s="574">
        <f t="shared" si="9"/>
        <v>0</v>
      </c>
      <c r="J46" s="574">
        <f t="shared" si="9"/>
        <v>0</v>
      </c>
      <c r="K46" s="574">
        <f t="shared" si="9"/>
        <v>0</v>
      </c>
      <c r="L46" s="574">
        <f t="shared" si="9"/>
        <v>0</v>
      </c>
      <c r="M46" s="574">
        <f t="shared" si="9"/>
        <v>0</v>
      </c>
    </row>
    <row r="47" spans="1:14" ht="13" x14ac:dyDescent="0.3">
      <c r="A47" s="897" t="s">
        <v>409</v>
      </c>
      <c r="B47" s="898">
        <v>401</v>
      </c>
      <c r="C47" s="1261" t="s">
        <v>934</v>
      </c>
      <c r="D47" s="1262"/>
      <c r="E47" s="574">
        <f>E14-E28</f>
        <v>0</v>
      </c>
      <c r="F47" s="574">
        <f t="shared" ref="F47:M47" si="10">F14-F28</f>
        <v>0</v>
      </c>
      <c r="G47" s="574">
        <f t="shared" si="10"/>
        <v>0</v>
      </c>
      <c r="H47" s="574">
        <f t="shared" si="10"/>
        <v>0</v>
      </c>
      <c r="I47" s="574">
        <f t="shared" si="10"/>
        <v>0</v>
      </c>
      <c r="J47" s="574">
        <f t="shared" si="10"/>
        <v>0</v>
      </c>
      <c r="K47" s="574">
        <f t="shared" si="10"/>
        <v>0</v>
      </c>
      <c r="L47" s="574">
        <f t="shared" si="10"/>
        <v>0</v>
      </c>
      <c r="M47" s="574">
        <f t="shared" si="10"/>
        <v>0</v>
      </c>
    </row>
    <row r="48" spans="1:14" ht="13" x14ac:dyDescent="0.3">
      <c r="A48" s="900"/>
      <c r="B48" s="531"/>
      <c r="C48" s="901"/>
      <c r="D48" s="901"/>
      <c r="E48" s="902"/>
      <c r="F48" s="902"/>
      <c r="G48" s="902"/>
      <c r="H48" s="902"/>
      <c r="I48" s="902"/>
      <c r="J48" s="902"/>
      <c r="K48" s="902"/>
      <c r="L48" s="902"/>
      <c r="M48" s="902"/>
    </row>
    <row r="50" spans="1:13" ht="13" x14ac:dyDescent="0.3">
      <c r="A50" s="29" t="s">
        <v>410</v>
      </c>
      <c r="B50" s="16"/>
      <c r="C50" s="1296" t="s">
        <v>128</v>
      </c>
      <c r="D50" s="1297"/>
      <c r="E50" s="1297"/>
      <c r="F50" s="1297"/>
      <c r="G50" s="1297"/>
      <c r="H50" s="1297"/>
      <c r="I50" s="1297"/>
      <c r="J50" s="1297"/>
      <c r="K50" s="1297"/>
      <c r="L50" s="1297"/>
      <c r="M50" s="1298"/>
    </row>
    <row r="51" spans="1:13" x14ac:dyDescent="0.25">
      <c r="A51" s="30" t="s">
        <v>410</v>
      </c>
      <c r="B51" s="31"/>
      <c r="C51" s="1299" t="s">
        <v>65</v>
      </c>
      <c r="D51" s="1300"/>
      <c r="E51" s="1300"/>
      <c r="F51" s="1300"/>
      <c r="G51" s="1300"/>
      <c r="H51" s="1300"/>
      <c r="I51" s="1300"/>
      <c r="J51" s="1300"/>
      <c r="K51" s="1300"/>
      <c r="L51" s="1300"/>
      <c r="M51" s="1301"/>
    </row>
    <row r="52" spans="1:13" x14ac:dyDescent="0.25">
      <c r="A52" s="30" t="s">
        <v>410</v>
      </c>
      <c r="B52" s="32"/>
      <c r="C52" s="1276"/>
      <c r="D52" s="1277"/>
      <c r="E52" s="1277"/>
      <c r="F52" s="1277"/>
      <c r="G52" s="1277"/>
      <c r="H52" s="1277"/>
      <c r="I52" s="1277"/>
      <c r="J52" s="1277"/>
      <c r="K52" s="1277"/>
      <c r="L52" s="1277"/>
      <c r="M52" s="1278"/>
    </row>
    <row r="53" spans="1:13" x14ac:dyDescent="0.25">
      <c r="A53" s="30" t="s">
        <v>410</v>
      </c>
      <c r="B53" s="33"/>
      <c r="C53" s="1279"/>
      <c r="D53" s="1280"/>
      <c r="E53" s="1280"/>
      <c r="F53" s="1280"/>
      <c r="G53" s="1280"/>
      <c r="H53" s="1280"/>
      <c r="I53" s="1280"/>
      <c r="J53" s="1280"/>
      <c r="K53" s="1280"/>
      <c r="L53" s="1280"/>
      <c r="M53" s="1281"/>
    </row>
    <row r="54" spans="1:13" x14ac:dyDescent="0.25">
      <c r="A54" s="30" t="s">
        <v>410</v>
      </c>
      <c r="B54" s="33"/>
      <c r="C54" s="1279"/>
      <c r="D54" s="1280"/>
      <c r="E54" s="1280"/>
      <c r="F54" s="1280"/>
      <c r="G54" s="1280"/>
      <c r="H54" s="1280"/>
      <c r="I54" s="1280"/>
      <c r="J54" s="1280"/>
      <c r="K54" s="1280"/>
      <c r="L54" s="1280"/>
      <c r="M54" s="1281"/>
    </row>
    <row r="55" spans="1:13" x14ac:dyDescent="0.25">
      <c r="A55" s="30" t="s">
        <v>410</v>
      </c>
      <c r="B55" s="33"/>
      <c r="C55" s="1279"/>
      <c r="D55" s="1280"/>
      <c r="E55" s="1280"/>
      <c r="F55" s="1280"/>
      <c r="G55" s="1280"/>
      <c r="H55" s="1280"/>
      <c r="I55" s="1280"/>
      <c r="J55" s="1280"/>
      <c r="K55" s="1280"/>
      <c r="L55" s="1280"/>
      <c r="M55" s="1281"/>
    </row>
    <row r="56" spans="1:13" x14ac:dyDescent="0.25">
      <c r="A56" s="30" t="s">
        <v>410</v>
      </c>
      <c r="B56" s="33"/>
      <c r="C56" s="1279"/>
      <c r="D56" s="1280"/>
      <c r="E56" s="1280"/>
      <c r="F56" s="1280"/>
      <c r="G56" s="1280"/>
      <c r="H56" s="1280"/>
      <c r="I56" s="1280"/>
      <c r="J56" s="1280"/>
      <c r="K56" s="1280"/>
      <c r="L56" s="1280"/>
      <c r="M56" s="1281"/>
    </row>
    <row r="57" spans="1:13" x14ac:dyDescent="0.25">
      <c r="A57" s="30" t="s">
        <v>410</v>
      </c>
      <c r="B57" s="33"/>
      <c r="C57" s="1279"/>
      <c r="D57" s="1280"/>
      <c r="E57" s="1280"/>
      <c r="F57" s="1280"/>
      <c r="G57" s="1280"/>
      <c r="H57" s="1280"/>
      <c r="I57" s="1280"/>
      <c r="J57" s="1280"/>
      <c r="K57" s="1280"/>
      <c r="L57" s="1280"/>
      <c r="M57" s="1281"/>
    </row>
    <row r="58" spans="1:13" x14ac:dyDescent="0.25">
      <c r="A58" s="30" t="s">
        <v>410</v>
      </c>
      <c r="B58" s="33"/>
      <c r="C58" s="1279"/>
      <c r="D58" s="1280"/>
      <c r="E58" s="1280"/>
      <c r="F58" s="1280"/>
      <c r="G58" s="1280"/>
      <c r="H58" s="1280"/>
      <c r="I58" s="1280"/>
      <c r="J58" s="1280"/>
      <c r="K58" s="1280"/>
      <c r="L58" s="1280"/>
      <c r="M58" s="1281"/>
    </row>
    <row r="59" spans="1:13" x14ac:dyDescent="0.25">
      <c r="A59" s="30" t="s">
        <v>410</v>
      </c>
      <c r="B59" s="33"/>
      <c r="C59" s="1279"/>
      <c r="D59" s="1280"/>
      <c r="E59" s="1280"/>
      <c r="F59" s="1280"/>
      <c r="G59" s="1280"/>
      <c r="H59" s="1280"/>
      <c r="I59" s="1280"/>
      <c r="J59" s="1280"/>
      <c r="K59" s="1280"/>
      <c r="L59" s="1280"/>
      <c r="M59" s="1281"/>
    </row>
    <row r="60" spans="1:13" x14ac:dyDescent="0.25">
      <c r="A60" s="30" t="s">
        <v>410</v>
      </c>
      <c r="B60" s="33"/>
      <c r="C60" s="1279"/>
      <c r="D60" s="1280"/>
      <c r="E60" s="1280"/>
      <c r="F60" s="1280"/>
      <c r="G60" s="1280"/>
      <c r="H60" s="1280"/>
      <c r="I60" s="1280"/>
      <c r="J60" s="1280"/>
      <c r="K60" s="1280"/>
      <c r="L60" s="1280"/>
      <c r="M60" s="1281"/>
    </row>
    <row r="61" spans="1:13" x14ac:dyDescent="0.25">
      <c r="A61" s="30" t="s">
        <v>410</v>
      </c>
      <c r="B61" s="14"/>
      <c r="C61" s="1282"/>
      <c r="D61" s="1283"/>
      <c r="E61" s="1283"/>
      <c r="F61" s="1283"/>
      <c r="G61" s="1283"/>
      <c r="H61" s="1283"/>
      <c r="I61" s="1283"/>
      <c r="J61" s="1283"/>
      <c r="K61" s="1283"/>
      <c r="L61" s="1283"/>
      <c r="M61" s="1284"/>
    </row>
    <row r="64" spans="1:13" ht="13" thickBot="1" x14ac:dyDescent="0.3"/>
    <row r="65" spans="1:13" ht="18" x14ac:dyDescent="0.4">
      <c r="A65" s="1285" t="s">
        <v>549</v>
      </c>
      <c r="B65" s="1286"/>
      <c r="C65" s="1286"/>
      <c r="D65" s="1286"/>
      <c r="E65" s="1286"/>
      <c r="F65" s="1286"/>
      <c r="G65" s="1286"/>
      <c r="H65" s="1286"/>
      <c r="I65" s="1286"/>
      <c r="J65" s="1286"/>
      <c r="K65" s="1286"/>
      <c r="L65" s="1286"/>
      <c r="M65" s="1287"/>
    </row>
    <row r="66" spans="1:13" ht="18.5" thickBot="1" x14ac:dyDescent="0.45">
      <c r="A66" s="1288" t="s">
        <v>408</v>
      </c>
      <c r="B66" s="1289"/>
      <c r="C66" s="1289"/>
      <c r="D66" s="1289"/>
      <c r="E66" s="1289"/>
      <c r="F66" s="1289"/>
      <c r="G66" s="1289"/>
      <c r="H66" s="1289"/>
      <c r="I66" s="1289"/>
      <c r="J66" s="1289"/>
      <c r="K66" s="1289"/>
      <c r="L66" s="1289"/>
      <c r="M66" s="1290"/>
    </row>
    <row r="67" spans="1:13" ht="18" x14ac:dyDescent="0.4">
      <c r="A67" s="51"/>
      <c r="B67" s="51"/>
      <c r="C67" s="51"/>
      <c r="D67" s="51"/>
      <c r="E67" s="51"/>
      <c r="F67" s="51"/>
      <c r="G67" s="51"/>
      <c r="H67" s="51"/>
      <c r="I67" s="51"/>
      <c r="J67" s="51"/>
      <c r="K67" s="51"/>
      <c r="L67" s="51"/>
      <c r="M67" s="51"/>
    </row>
    <row r="68" spans="1:13" x14ac:dyDescent="0.25">
      <c r="A68" s="1291" t="s">
        <v>5</v>
      </c>
      <c r="B68" s="1291"/>
      <c r="C68" s="1292">
        <f>+C4</f>
        <v>0</v>
      </c>
      <c r="D68" s="1293"/>
      <c r="E68" s="1294" t="s">
        <v>133</v>
      </c>
      <c r="F68" s="1294"/>
      <c r="G68" s="1294"/>
      <c r="H68" s="1294"/>
      <c r="I68" s="1294"/>
      <c r="J68" s="1294"/>
      <c r="K68" s="1294"/>
      <c r="L68" s="1294"/>
      <c r="M68" s="1295"/>
    </row>
    <row r="69" spans="1:13" x14ac:dyDescent="0.25">
      <c r="A69" s="1268" t="s">
        <v>180</v>
      </c>
      <c r="B69" s="1269"/>
      <c r="C69" s="1270"/>
      <c r="D69" s="689" t="str">
        <f>D5</f>
        <v>SELECT</v>
      </c>
      <c r="E69" s="419" t="s">
        <v>97</v>
      </c>
      <c r="F69" s="420" t="s">
        <v>105</v>
      </c>
      <c r="G69" s="420" t="s">
        <v>106</v>
      </c>
      <c r="H69" s="419" t="s">
        <v>113</v>
      </c>
      <c r="I69" s="419" t="s">
        <v>122</v>
      </c>
      <c r="J69" s="419" t="s">
        <v>123</v>
      </c>
      <c r="K69" s="419" t="s">
        <v>129</v>
      </c>
      <c r="L69" s="419" t="s">
        <v>151</v>
      </c>
      <c r="M69" s="419" t="s">
        <v>384</v>
      </c>
    </row>
    <row r="70" spans="1:13" x14ac:dyDescent="0.25">
      <c r="A70" s="1268" t="s">
        <v>181</v>
      </c>
      <c r="B70" s="1269"/>
      <c r="C70" s="1271"/>
      <c r="D70" s="689" t="str">
        <f>+D6</f>
        <v>SELECT</v>
      </c>
      <c r="E70" s="1272" t="s">
        <v>331</v>
      </c>
      <c r="F70" s="1273"/>
      <c r="G70" s="1273"/>
      <c r="H70" s="1273"/>
      <c r="I70" s="1273"/>
      <c r="J70" s="1273"/>
      <c r="K70" s="1273"/>
      <c r="L70" s="1274"/>
      <c r="M70" s="148"/>
    </row>
    <row r="71" spans="1:13" x14ac:dyDescent="0.25">
      <c r="A71" s="1275" t="s">
        <v>182</v>
      </c>
      <c r="B71" s="1275"/>
      <c r="C71" s="1275"/>
      <c r="D71" s="482">
        <f>+D7</f>
        <v>0</v>
      </c>
      <c r="E71" s="411" t="s">
        <v>366</v>
      </c>
      <c r="F71" s="411" t="s">
        <v>367</v>
      </c>
      <c r="G71" s="411" t="s">
        <v>368</v>
      </c>
      <c r="H71" s="411" t="s">
        <v>369</v>
      </c>
      <c r="I71" s="411" t="s">
        <v>370</v>
      </c>
      <c r="J71" s="411" t="s">
        <v>371</v>
      </c>
      <c r="K71" s="411" t="s">
        <v>372</v>
      </c>
      <c r="L71" s="411" t="s">
        <v>373</v>
      </c>
      <c r="M71" s="411" t="s">
        <v>374</v>
      </c>
    </row>
    <row r="72" spans="1:13" ht="14" x14ac:dyDescent="0.3">
      <c r="A72" s="18">
        <v>1</v>
      </c>
      <c r="B72" s="43"/>
      <c r="C72" s="1200" t="s">
        <v>665</v>
      </c>
      <c r="D72" s="1201"/>
      <c r="E72" s="751">
        <f>'FSR - Medicaid'!E75</f>
        <v>0</v>
      </c>
      <c r="F72" s="751">
        <f>'FSR - Medicaid'!F75</f>
        <v>0</v>
      </c>
      <c r="G72" s="751">
        <f>'FSR - Medicaid'!G75</f>
        <v>0</v>
      </c>
      <c r="H72" s="751">
        <f>'FSR - Medicaid'!H75</f>
        <v>0</v>
      </c>
      <c r="I72" s="751">
        <f>'FSR - Medicaid'!I75</f>
        <v>0</v>
      </c>
      <c r="J72" s="751">
        <f>'FSR - Medicaid'!J75</f>
        <v>0</v>
      </c>
      <c r="K72" s="751">
        <f>'FSR - Medicaid'!K75</f>
        <v>0</v>
      </c>
      <c r="L72" s="751">
        <f>'FSR - Medicaid'!L75</f>
        <v>0</v>
      </c>
      <c r="M72" s="751">
        <f>'FSR - Medicaid'!M75</f>
        <v>0</v>
      </c>
    </row>
    <row r="73" spans="1:13" ht="13" x14ac:dyDescent="0.3">
      <c r="A73" s="36"/>
      <c r="B73" s="37"/>
      <c r="C73" s="1253"/>
      <c r="D73" s="1253"/>
      <c r="E73" s="153"/>
      <c r="F73" s="39"/>
      <c r="G73" s="39"/>
      <c r="H73" s="153"/>
      <c r="I73" s="39"/>
      <c r="J73" s="39"/>
      <c r="K73" s="39"/>
      <c r="L73" s="39"/>
      <c r="M73" s="39"/>
    </row>
    <row r="74" spans="1:13" ht="13" x14ac:dyDescent="0.3">
      <c r="A74" s="15" t="s">
        <v>409</v>
      </c>
      <c r="B74" s="16"/>
      <c r="C74" s="1266" t="s">
        <v>414</v>
      </c>
      <c r="D74" s="1266"/>
      <c r="E74" s="17"/>
      <c r="F74" s="17"/>
      <c r="G74" s="17"/>
      <c r="H74" s="17"/>
      <c r="I74" s="17"/>
      <c r="J74" s="17"/>
      <c r="K74" s="17"/>
      <c r="L74" s="17"/>
      <c r="M74" s="17"/>
    </row>
    <row r="75" spans="1:13" ht="13" x14ac:dyDescent="0.3">
      <c r="A75" s="18" t="s">
        <v>409</v>
      </c>
      <c r="B75" s="19">
        <v>100</v>
      </c>
      <c r="C75" s="1254" t="s">
        <v>71</v>
      </c>
      <c r="D75" s="1254"/>
      <c r="E75" s="20"/>
      <c r="F75" s="20"/>
      <c r="G75" s="20"/>
      <c r="H75" s="20"/>
      <c r="I75" s="20"/>
      <c r="J75" s="20"/>
      <c r="K75" s="20"/>
      <c r="L75" s="20"/>
      <c r="M75" s="20"/>
    </row>
    <row r="76" spans="1:13" ht="13" x14ac:dyDescent="0.3">
      <c r="A76" s="18" t="s">
        <v>409</v>
      </c>
      <c r="B76" s="19">
        <v>101</v>
      </c>
      <c r="C76" s="1267" t="s">
        <v>361</v>
      </c>
      <c r="D76" s="1251"/>
      <c r="E76" s="21"/>
      <c r="F76" s="21"/>
      <c r="G76" s="21"/>
      <c r="H76" s="21"/>
      <c r="I76" s="21"/>
      <c r="J76" s="21"/>
      <c r="K76" s="21"/>
      <c r="L76" s="21"/>
      <c r="M76" s="21"/>
    </row>
    <row r="77" spans="1:13" ht="13" x14ac:dyDescent="0.3">
      <c r="A77" s="18" t="s">
        <v>409</v>
      </c>
      <c r="B77" s="31">
        <v>115</v>
      </c>
      <c r="C77" s="1239" t="s">
        <v>413</v>
      </c>
      <c r="D77" s="1244"/>
      <c r="E77" s="4"/>
      <c r="F77" s="4"/>
      <c r="G77" s="1"/>
      <c r="H77" s="1"/>
      <c r="I77" s="1"/>
      <c r="J77" s="1"/>
      <c r="K77" s="1"/>
      <c r="L77" s="1"/>
      <c r="M77" s="1"/>
    </row>
    <row r="78" spans="1:13" ht="13" x14ac:dyDescent="0.3">
      <c r="A78" s="18" t="s">
        <v>409</v>
      </c>
      <c r="B78" s="415">
        <v>116</v>
      </c>
      <c r="C78" s="1239" t="s">
        <v>924</v>
      </c>
      <c r="D78" s="1240"/>
      <c r="E78" s="929">
        <f>+E92</f>
        <v>0</v>
      </c>
      <c r="F78" s="929">
        <f t="shared" ref="F78:M78" si="11">+F92</f>
        <v>0</v>
      </c>
      <c r="G78" s="929">
        <f t="shared" si="11"/>
        <v>0</v>
      </c>
      <c r="H78" s="929">
        <f t="shared" si="11"/>
        <v>0</v>
      </c>
      <c r="I78" s="929">
        <f t="shared" si="11"/>
        <v>0</v>
      </c>
      <c r="J78" s="929">
        <f t="shared" si="11"/>
        <v>0</v>
      </c>
      <c r="K78" s="929">
        <f t="shared" si="11"/>
        <v>0</v>
      </c>
      <c r="L78" s="929">
        <f t="shared" si="11"/>
        <v>0</v>
      </c>
      <c r="M78" s="929">
        <f t="shared" si="11"/>
        <v>0</v>
      </c>
    </row>
    <row r="79" spans="1:13" ht="13" x14ac:dyDescent="0.3">
      <c r="A79" s="18" t="s">
        <v>409</v>
      </c>
      <c r="B79" s="19">
        <v>120</v>
      </c>
      <c r="C79" s="1254" t="s">
        <v>412</v>
      </c>
      <c r="D79" s="1254"/>
      <c r="E79" s="295">
        <f>SUM(E75:E78)</f>
        <v>0</v>
      </c>
      <c r="F79" s="295">
        <f t="shared" ref="F79:M79" si="12">SUM(F75:F78)</f>
        <v>0</v>
      </c>
      <c r="G79" s="295">
        <f t="shared" si="12"/>
        <v>0</v>
      </c>
      <c r="H79" s="295">
        <f t="shared" si="12"/>
        <v>0</v>
      </c>
      <c r="I79" s="295">
        <f t="shared" si="12"/>
        <v>0</v>
      </c>
      <c r="J79" s="295">
        <f t="shared" si="12"/>
        <v>0</v>
      </c>
      <c r="K79" s="295">
        <f t="shared" si="12"/>
        <v>0</v>
      </c>
      <c r="L79" s="295">
        <f t="shared" si="12"/>
        <v>0</v>
      </c>
      <c r="M79" s="295">
        <f t="shared" si="12"/>
        <v>0</v>
      </c>
    </row>
    <row r="80" spans="1:13" ht="13" x14ac:dyDescent="0.3">
      <c r="A80" s="18" t="s">
        <v>409</v>
      </c>
      <c r="B80" s="405">
        <v>121</v>
      </c>
      <c r="C80" s="1264" t="s">
        <v>784</v>
      </c>
      <c r="D80" s="1265"/>
      <c r="E80" s="21"/>
      <c r="F80" s="21"/>
      <c r="G80" s="21"/>
      <c r="H80" s="21"/>
      <c r="I80" s="21"/>
      <c r="J80" s="21"/>
      <c r="K80" s="21"/>
      <c r="L80" s="21"/>
      <c r="M80" s="21"/>
    </row>
    <row r="81" spans="1:13" ht="13" x14ac:dyDescent="0.3">
      <c r="A81" s="18" t="s">
        <v>409</v>
      </c>
      <c r="B81" s="405">
        <v>122</v>
      </c>
      <c r="C81" s="1264" t="s">
        <v>419</v>
      </c>
      <c r="D81" s="1265"/>
      <c r="E81" s="2"/>
      <c r="F81" s="2"/>
      <c r="G81" s="2"/>
      <c r="H81" s="2"/>
      <c r="I81" s="2"/>
      <c r="J81" s="2"/>
      <c r="K81" s="2"/>
      <c r="L81" s="2"/>
      <c r="M81" s="2"/>
    </row>
    <row r="82" spans="1:13" ht="13" x14ac:dyDescent="0.3">
      <c r="A82" s="18" t="s">
        <v>409</v>
      </c>
      <c r="B82" s="19">
        <v>123</v>
      </c>
      <c r="C82" s="1250" t="s">
        <v>420</v>
      </c>
      <c r="D82" s="1251"/>
      <c r="E82" s="21"/>
      <c r="F82" s="21"/>
      <c r="G82" s="21"/>
      <c r="H82" s="21"/>
      <c r="I82" s="21"/>
      <c r="J82" s="21"/>
      <c r="K82" s="21"/>
      <c r="L82" s="21"/>
      <c r="M82" s="21"/>
    </row>
    <row r="83" spans="1:13" ht="13" x14ac:dyDescent="0.3">
      <c r="A83" s="18" t="s">
        <v>409</v>
      </c>
      <c r="B83" s="19">
        <v>124</v>
      </c>
      <c r="C83" s="1250" t="s">
        <v>416</v>
      </c>
      <c r="D83" s="1251"/>
      <c r="E83" s="21"/>
      <c r="F83" s="21"/>
      <c r="G83" s="21"/>
      <c r="H83" s="21"/>
      <c r="I83" s="21"/>
      <c r="J83" s="21"/>
      <c r="K83" s="21"/>
      <c r="L83" s="21"/>
      <c r="M83" s="21"/>
    </row>
    <row r="84" spans="1:13" ht="13" x14ac:dyDescent="0.3">
      <c r="A84" s="41" t="s">
        <v>409</v>
      </c>
      <c r="B84" s="31">
        <v>125</v>
      </c>
      <c r="C84" s="1205" t="s">
        <v>198</v>
      </c>
      <c r="D84" s="1205"/>
      <c r="E84" s="21"/>
      <c r="F84" s="21"/>
      <c r="G84" s="21"/>
      <c r="H84" s="21"/>
      <c r="I84" s="21"/>
      <c r="J84" s="21"/>
      <c r="K84" s="21"/>
      <c r="L84" s="21"/>
      <c r="M84" s="21"/>
    </row>
    <row r="85" spans="1:13" ht="13" x14ac:dyDescent="0.3">
      <c r="A85" s="18" t="s">
        <v>409</v>
      </c>
      <c r="B85" s="19">
        <v>140</v>
      </c>
      <c r="C85" s="1263" t="s">
        <v>411</v>
      </c>
      <c r="D85" s="1263"/>
      <c r="E85" s="22">
        <f>SUM(E80:E84)</f>
        <v>0</v>
      </c>
      <c r="F85" s="22">
        <f t="shared" ref="F85:M85" si="13">SUM(F80:F84)</f>
        <v>0</v>
      </c>
      <c r="G85" s="22">
        <f t="shared" si="13"/>
        <v>0</v>
      </c>
      <c r="H85" s="22">
        <f t="shared" si="13"/>
        <v>0</v>
      </c>
      <c r="I85" s="22">
        <f t="shared" si="13"/>
        <v>0</v>
      </c>
      <c r="J85" s="22">
        <f t="shared" si="13"/>
        <v>0</v>
      </c>
      <c r="K85" s="22">
        <f t="shared" si="13"/>
        <v>0</v>
      </c>
      <c r="L85" s="22">
        <f t="shared" si="13"/>
        <v>0</v>
      </c>
      <c r="M85" s="22">
        <f t="shared" si="13"/>
        <v>0</v>
      </c>
    </row>
    <row r="86" spans="1:13" ht="13" x14ac:dyDescent="0.3">
      <c r="A86" s="18" t="s">
        <v>409</v>
      </c>
      <c r="B86" s="19">
        <v>190</v>
      </c>
      <c r="C86" s="1254" t="s">
        <v>72</v>
      </c>
      <c r="D86" s="1254"/>
      <c r="E86" s="22">
        <f t="shared" ref="E86:M86" si="14">+E79+E85</f>
        <v>0</v>
      </c>
      <c r="F86" s="295">
        <f t="shared" si="14"/>
        <v>0</v>
      </c>
      <c r="G86" s="22">
        <f t="shared" si="14"/>
        <v>0</v>
      </c>
      <c r="H86" s="22">
        <f t="shared" si="14"/>
        <v>0</v>
      </c>
      <c r="I86" s="22">
        <f t="shared" si="14"/>
        <v>0</v>
      </c>
      <c r="J86" s="22">
        <f t="shared" si="14"/>
        <v>0</v>
      </c>
      <c r="K86" s="22">
        <f t="shared" si="14"/>
        <v>0</v>
      </c>
      <c r="L86" s="22">
        <f t="shared" si="14"/>
        <v>0</v>
      </c>
      <c r="M86" s="22">
        <f t="shared" si="14"/>
        <v>0</v>
      </c>
    </row>
    <row r="87" spans="1:13" ht="13" x14ac:dyDescent="0.3">
      <c r="A87" s="18" t="s">
        <v>409</v>
      </c>
      <c r="B87" s="19">
        <v>200</v>
      </c>
      <c r="C87" s="1254" t="s">
        <v>99</v>
      </c>
      <c r="D87" s="1254"/>
      <c r="E87" s="20"/>
      <c r="F87" s="20"/>
      <c r="G87" s="20"/>
      <c r="H87" s="20"/>
      <c r="I87" s="20"/>
      <c r="J87" s="20"/>
      <c r="K87" s="20"/>
      <c r="L87" s="20"/>
      <c r="M87" s="20"/>
    </row>
    <row r="88" spans="1:13" ht="13" x14ac:dyDescent="0.3">
      <c r="A88" s="18" t="s">
        <v>409</v>
      </c>
      <c r="B88" s="415">
        <v>201</v>
      </c>
      <c r="C88" s="1256" t="s">
        <v>724</v>
      </c>
      <c r="D88" s="1257"/>
      <c r="E88" s="2"/>
      <c r="F88" s="2"/>
      <c r="G88" s="2"/>
      <c r="H88" s="2"/>
      <c r="I88" s="2"/>
      <c r="J88" s="2"/>
      <c r="K88" s="2"/>
      <c r="L88" s="2"/>
      <c r="M88" s="2"/>
    </row>
    <row r="89" spans="1:13" ht="13" x14ac:dyDescent="0.3">
      <c r="A89" s="18" t="s">
        <v>409</v>
      </c>
      <c r="B89" s="415">
        <v>202</v>
      </c>
      <c r="C89" s="1256" t="s">
        <v>921</v>
      </c>
      <c r="D89" s="1257"/>
      <c r="E89" s="2"/>
      <c r="F89" s="2"/>
      <c r="G89" s="2"/>
      <c r="H89" s="2"/>
      <c r="I89" s="2"/>
      <c r="J89" s="2"/>
      <c r="K89" s="2"/>
      <c r="L89" s="2"/>
      <c r="M89" s="2"/>
    </row>
    <row r="90" spans="1:13" ht="13" x14ac:dyDescent="0.3">
      <c r="A90" s="18" t="s">
        <v>409</v>
      </c>
      <c r="B90" s="19">
        <v>203</v>
      </c>
      <c r="C90" s="1250" t="s">
        <v>426</v>
      </c>
      <c r="D90" s="1251"/>
      <c r="E90" s="2"/>
      <c r="F90" s="2"/>
      <c r="G90" s="2"/>
      <c r="H90" s="2"/>
      <c r="I90" s="2"/>
      <c r="J90" s="2"/>
      <c r="K90" s="2"/>
      <c r="L90" s="2"/>
      <c r="M90" s="2"/>
    </row>
    <row r="91" spans="1:13" s="510" customFormat="1" ht="13" x14ac:dyDescent="0.3">
      <c r="A91" s="575" t="s">
        <v>409</v>
      </c>
      <c r="B91" s="577">
        <v>204</v>
      </c>
      <c r="C91" s="1243" t="s">
        <v>198</v>
      </c>
      <c r="D91" s="1243"/>
      <c r="E91" s="2"/>
      <c r="F91" s="2"/>
      <c r="G91" s="2"/>
      <c r="H91" s="2"/>
      <c r="I91" s="2"/>
      <c r="J91" s="2"/>
      <c r="K91" s="2"/>
      <c r="L91" s="2"/>
      <c r="M91" s="2"/>
    </row>
    <row r="92" spans="1:13" s="510" customFormat="1" ht="13" x14ac:dyDescent="0.3">
      <c r="A92" s="575" t="s">
        <v>409</v>
      </c>
      <c r="B92" s="577">
        <v>205</v>
      </c>
      <c r="C92" s="1239" t="s">
        <v>924</v>
      </c>
      <c r="D92" s="1240"/>
      <c r="E92" s="2"/>
      <c r="F92" s="2"/>
      <c r="G92" s="2"/>
      <c r="H92" s="2"/>
      <c r="I92" s="2"/>
      <c r="J92" s="2"/>
      <c r="K92" s="2"/>
      <c r="L92" s="2"/>
      <c r="M92" s="2"/>
    </row>
    <row r="93" spans="1:13" ht="13" x14ac:dyDescent="0.3">
      <c r="A93" s="18" t="s">
        <v>409</v>
      </c>
      <c r="B93" s="19">
        <v>290</v>
      </c>
      <c r="C93" s="1254" t="s">
        <v>102</v>
      </c>
      <c r="D93" s="1254"/>
      <c r="E93" s="22">
        <f>SUM(E87:E92)</f>
        <v>0</v>
      </c>
      <c r="F93" s="22">
        <f t="shared" ref="F93:M93" si="15">SUM(F87:F92)</f>
        <v>0</v>
      </c>
      <c r="G93" s="22">
        <f t="shared" si="15"/>
        <v>0</v>
      </c>
      <c r="H93" s="22">
        <f t="shared" si="15"/>
        <v>0</v>
      </c>
      <c r="I93" s="22">
        <f t="shared" si="15"/>
        <v>0</v>
      </c>
      <c r="J93" s="22">
        <f t="shared" si="15"/>
        <v>0</v>
      </c>
      <c r="K93" s="22">
        <f t="shared" si="15"/>
        <v>0</v>
      </c>
      <c r="L93" s="22">
        <f t="shared" si="15"/>
        <v>0</v>
      </c>
      <c r="M93" s="22">
        <f t="shared" si="15"/>
        <v>0</v>
      </c>
    </row>
    <row r="94" spans="1:13" ht="13" x14ac:dyDescent="0.3">
      <c r="A94" s="18" t="s">
        <v>409</v>
      </c>
      <c r="B94" s="19">
        <v>295</v>
      </c>
      <c r="C94" s="1258" t="s">
        <v>415</v>
      </c>
      <c r="D94" s="1259"/>
      <c r="E94" s="22">
        <f t="shared" ref="E94:M94" si="16">+E86-E93</f>
        <v>0</v>
      </c>
      <c r="F94" s="22">
        <f t="shared" si="16"/>
        <v>0</v>
      </c>
      <c r="G94" s="22">
        <f t="shared" si="16"/>
        <v>0</v>
      </c>
      <c r="H94" s="22">
        <f t="shared" si="16"/>
        <v>0</v>
      </c>
      <c r="I94" s="22">
        <f t="shared" si="16"/>
        <v>0</v>
      </c>
      <c r="J94" s="22">
        <f t="shared" si="16"/>
        <v>0</v>
      </c>
      <c r="K94" s="22">
        <f t="shared" si="16"/>
        <v>0</v>
      </c>
      <c r="L94" s="22">
        <f t="shared" si="16"/>
        <v>0</v>
      </c>
      <c r="M94" s="22">
        <f t="shared" si="16"/>
        <v>0</v>
      </c>
    </row>
    <row r="95" spans="1:13" ht="13" x14ac:dyDescent="0.3">
      <c r="A95" s="18" t="s">
        <v>409</v>
      </c>
      <c r="B95" s="19">
        <v>300</v>
      </c>
      <c r="C95" s="1258" t="s">
        <v>87</v>
      </c>
      <c r="D95" s="1259"/>
      <c r="E95" s="20"/>
      <c r="F95" s="20"/>
      <c r="G95" s="20"/>
      <c r="H95" s="20"/>
      <c r="I95" s="20"/>
      <c r="J95" s="20"/>
      <c r="K95" s="20"/>
      <c r="L95" s="20"/>
      <c r="M95" s="20"/>
    </row>
    <row r="96" spans="1:13" ht="13" x14ac:dyDescent="0.3">
      <c r="A96" s="18" t="s">
        <v>409</v>
      </c>
      <c r="B96" s="19">
        <v>301</v>
      </c>
      <c r="C96" s="1250" t="s">
        <v>496</v>
      </c>
      <c r="D96" s="1251"/>
      <c r="E96" s="21"/>
      <c r="F96" s="21"/>
      <c r="G96" s="21"/>
      <c r="H96" s="21"/>
      <c r="I96" s="21"/>
      <c r="J96" s="21"/>
      <c r="K96" s="21"/>
      <c r="L96" s="21"/>
      <c r="M96" s="21"/>
    </row>
    <row r="97" spans="1:14" ht="13" x14ac:dyDescent="0.3">
      <c r="A97" s="18" t="s">
        <v>409</v>
      </c>
      <c r="B97" s="717" t="s">
        <v>418</v>
      </c>
      <c r="C97" s="1239" t="s">
        <v>651</v>
      </c>
      <c r="D97" s="1240"/>
      <c r="E97" s="21"/>
      <c r="F97" s="21"/>
      <c r="G97" s="21"/>
      <c r="H97" s="21"/>
      <c r="I97" s="21"/>
      <c r="J97" s="21"/>
      <c r="K97" s="21"/>
      <c r="L97" s="21"/>
      <c r="M97" s="21"/>
    </row>
    <row r="98" spans="1:14" ht="13" x14ac:dyDescent="0.3">
      <c r="A98" s="18" t="s">
        <v>409</v>
      </c>
      <c r="B98" s="31">
        <v>302</v>
      </c>
      <c r="C98" s="1239" t="s">
        <v>497</v>
      </c>
      <c r="D98" s="1260"/>
      <c r="E98" s="21"/>
      <c r="F98" s="21"/>
      <c r="G98" s="21"/>
      <c r="H98" s="21"/>
      <c r="I98" s="21"/>
      <c r="J98" s="21"/>
      <c r="K98" s="21"/>
      <c r="L98" s="21"/>
      <c r="M98" s="21"/>
    </row>
    <row r="99" spans="1:14" ht="13" x14ac:dyDescent="0.3">
      <c r="A99" s="18" t="s">
        <v>409</v>
      </c>
      <c r="B99" s="31">
        <v>303</v>
      </c>
      <c r="C99" s="1250" t="s">
        <v>592</v>
      </c>
      <c r="D99" s="1251"/>
      <c r="E99" s="21"/>
      <c r="F99" s="21"/>
      <c r="G99" s="21"/>
      <c r="H99" s="21"/>
      <c r="I99" s="21"/>
      <c r="J99" s="21"/>
      <c r="K99" s="21"/>
      <c r="L99" s="21"/>
      <c r="M99" s="21"/>
    </row>
    <row r="100" spans="1:14" ht="13" x14ac:dyDescent="0.3">
      <c r="A100" s="18" t="s">
        <v>409</v>
      </c>
      <c r="B100" s="415">
        <v>310</v>
      </c>
      <c r="C100" s="1250" t="s">
        <v>501</v>
      </c>
      <c r="D100" s="1251"/>
      <c r="E100" s="21"/>
      <c r="F100" s="21"/>
      <c r="G100" s="21"/>
      <c r="H100" s="21"/>
      <c r="I100" s="21"/>
      <c r="J100" s="21"/>
      <c r="K100" s="21"/>
      <c r="L100" s="21"/>
      <c r="M100" s="21"/>
    </row>
    <row r="101" spans="1:14" ht="13" x14ac:dyDescent="0.3">
      <c r="A101" s="18" t="s">
        <v>409</v>
      </c>
      <c r="B101" s="31">
        <v>315</v>
      </c>
      <c r="C101" s="1239" t="s">
        <v>700</v>
      </c>
      <c r="D101" s="1240"/>
      <c r="E101" s="21"/>
      <c r="F101" s="21"/>
      <c r="G101" s="21"/>
      <c r="H101" s="21"/>
      <c r="I101" s="21"/>
      <c r="J101" s="21"/>
      <c r="K101" s="21"/>
      <c r="L101" s="21"/>
      <c r="M101" s="21"/>
      <c r="N101" s="436"/>
    </row>
    <row r="102" spans="1:14" ht="13" x14ac:dyDescent="0.3">
      <c r="A102" s="18" t="s">
        <v>409</v>
      </c>
      <c r="B102" s="31">
        <v>325</v>
      </c>
      <c r="C102" s="1250" t="s">
        <v>336</v>
      </c>
      <c r="D102" s="1251"/>
      <c r="E102" s="2"/>
      <c r="F102" s="2"/>
      <c r="G102" s="2"/>
      <c r="H102" s="2"/>
      <c r="I102" s="2"/>
      <c r="J102" s="2"/>
      <c r="K102" s="2"/>
      <c r="L102" s="2"/>
      <c r="M102" s="2"/>
    </row>
    <row r="103" spans="1:14" ht="13" x14ac:dyDescent="0.3">
      <c r="A103" s="18" t="s">
        <v>409</v>
      </c>
      <c r="B103" s="19">
        <v>330</v>
      </c>
      <c r="C103" s="1258" t="s">
        <v>339</v>
      </c>
      <c r="D103" s="1259"/>
      <c r="E103" s="22">
        <f t="shared" ref="E103:M103" si="17">SUBTOTAL(9,E95:E102)</f>
        <v>0</v>
      </c>
      <c r="F103" s="22">
        <f t="shared" si="17"/>
        <v>0</v>
      </c>
      <c r="G103" s="22">
        <f t="shared" si="17"/>
        <v>0</v>
      </c>
      <c r="H103" s="22">
        <f t="shared" si="17"/>
        <v>0</v>
      </c>
      <c r="I103" s="22">
        <f t="shared" si="17"/>
        <v>0</v>
      </c>
      <c r="J103" s="22">
        <f t="shared" si="17"/>
        <v>0</v>
      </c>
      <c r="K103" s="22">
        <f t="shared" si="17"/>
        <v>0</v>
      </c>
      <c r="L103" s="22">
        <f t="shared" si="17"/>
        <v>0</v>
      </c>
      <c r="M103" s="22">
        <f t="shared" si="17"/>
        <v>0</v>
      </c>
    </row>
    <row r="104" spans="1:14" ht="13" x14ac:dyDescent="0.3">
      <c r="A104" s="18" t="s">
        <v>409</v>
      </c>
      <c r="B104" s="19">
        <v>331</v>
      </c>
      <c r="C104" s="1250" t="s">
        <v>439</v>
      </c>
      <c r="D104" s="1251"/>
      <c r="E104" s="21"/>
      <c r="F104" s="21"/>
      <c r="G104" s="21"/>
      <c r="H104" s="21"/>
      <c r="I104" s="21"/>
      <c r="J104" s="21"/>
      <c r="K104" s="21"/>
      <c r="L104" s="21"/>
      <c r="M104" s="21"/>
    </row>
    <row r="105" spans="1:14" ht="13" x14ac:dyDescent="0.3">
      <c r="A105" s="18" t="s">
        <v>409</v>
      </c>
      <c r="B105" s="19">
        <v>332</v>
      </c>
      <c r="C105" s="1250" t="s">
        <v>433</v>
      </c>
      <c r="D105" s="1251"/>
      <c r="E105" s="21"/>
      <c r="F105" s="21"/>
      <c r="G105" s="21"/>
      <c r="H105" s="21"/>
      <c r="I105" s="21"/>
      <c r="J105" s="21"/>
      <c r="K105" s="21"/>
      <c r="L105" s="21"/>
      <c r="M105" s="21"/>
    </row>
    <row r="106" spans="1:14" ht="13" x14ac:dyDescent="0.3">
      <c r="A106" s="18" t="s">
        <v>409</v>
      </c>
      <c r="B106" s="19">
        <v>333</v>
      </c>
      <c r="C106" s="1250" t="s">
        <v>503</v>
      </c>
      <c r="D106" s="1251"/>
      <c r="E106" s="21"/>
      <c r="F106" s="21"/>
      <c r="G106" s="21"/>
      <c r="H106" s="21"/>
      <c r="I106" s="21"/>
      <c r="J106" s="21"/>
      <c r="K106" s="21"/>
      <c r="L106" s="21"/>
      <c r="M106" s="21"/>
    </row>
    <row r="107" spans="1:14" ht="13" x14ac:dyDescent="0.3">
      <c r="A107" s="18" t="s">
        <v>409</v>
      </c>
      <c r="B107" s="19">
        <v>334</v>
      </c>
      <c r="C107" s="1250" t="s">
        <v>588</v>
      </c>
      <c r="D107" s="1251"/>
      <c r="E107" s="21"/>
      <c r="F107" s="21"/>
      <c r="G107" s="21"/>
      <c r="H107" s="21"/>
      <c r="I107" s="21"/>
      <c r="J107" s="21"/>
      <c r="K107" s="21"/>
      <c r="L107" s="21"/>
      <c r="M107" s="21"/>
    </row>
    <row r="108" spans="1:14" ht="13" x14ac:dyDescent="0.3">
      <c r="A108" s="18" t="s">
        <v>409</v>
      </c>
      <c r="B108" s="19">
        <v>335</v>
      </c>
      <c r="C108" s="1239" t="s">
        <v>779</v>
      </c>
      <c r="D108" s="1240"/>
      <c r="E108" s="21"/>
      <c r="F108" s="21"/>
      <c r="G108" s="21"/>
      <c r="H108" s="21"/>
      <c r="I108" s="21"/>
      <c r="J108" s="21"/>
      <c r="K108" s="21"/>
      <c r="L108" s="21"/>
      <c r="M108" s="21"/>
    </row>
    <row r="109" spans="1:14" ht="13" x14ac:dyDescent="0.3">
      <c r="A109" s="18" t="s">
        <v>409</v>
      </c>
      <c r="B109" s="19">
        <v>390</v>
      </c>
      <c r="C109" s="1254" t="s">
        <v>84</v>
      </c>
      <c r="D109" s="1254"/>
      <c r="E109" s="22">
        <f t="shared" ref="E109:M109" si="18">(SUBTOTAL(9,E95:E108))</f>
        <v>0</v>
      </c>
      <c r="F109" s="22">
        <f t="shared" si="18"/>
        <v>0</v>
      </c>
      <c r="G109" s="22">
        <f t="shared" si="18"/>
        <v>0</v>
      </c>
      <c r="H109" s="22">
        <f t="shared" si="18"/>
        <v>0</v>
      </c>
      <c r="I109" s="22">
        <f t="shared" si="18"/>
        <v>0</v>
      </c>
      <c r="J109" s="22">
        <f t="shared" si="18"/>
        <v>0</v>
      </c>
      <c r="K109" s="22">
        <f t="shared" si="18"/>
        <v>0</v>
      </c>
      <c r="L109" s="22">
        <f t="shared" si="18"/>
        <v>0</v>
      </c>
      <c r="M109" s="22">
        <f t="shared" si="18"/>
        <v>0</v>
      </c>
    </row>
    <row r="110" spans="1:14" ht="13" x14ac:dyDescent="0.3">
      <c r="A110" s="257" t="s">
        <v>409</v>
      </c>
      <c r="B110" s="899">
        <v>400</v>
      </c>
      <c r="C110" s="1255" t="s">
        <v>427</v>
      </c>
      <c r="D110" s="1255"/>
      <c r="E110" s="579">
        <f>+E94+E109-E111</f>
        <v>0</v>
      </c>
      <c r="F110" s="579">
        <f t="shared" ref="F110:M110" si="19">+F94+F109-F111</f>
        <v>0</v>
      </c>
      <c r="G110" s="579">
        <f t="shared" si="19"/>
        <v>0</v>
      </c>
      <c r="H110" s="579">
        <f t="shared" si="19"/>
        <v>0</v>
      </c>
      <c r="I110" s="579">
        <f t="shared" si="19"/>
        <v>0</v>
      </c>
      <c r="J110" s="579">
        <f t="shared" si="19"/>
        <v>0</v>
      </c>
      <c r="K110" s="579">
        <f t="shared" si="19"/>
        <v>0</v>
      </c>
      <c r="L110" s="579">
        <f t="shared" si="19"/>
        <v>0</v>
      </c>
      <c r="M110" s="579">
        <f t="shared" si="19"/>
        <v>0</v>
      </c>
    </row>
    <row r="111" spans="1:14" ht="13" x14ac:dyDescent="0.3">
      <c r="A111" s="897" t="s">
        <v>409</v>
      </c>
      <c r="B111" s="898">
        <v>401</v>
      </c>
      <c r="C111" s="1261" t="s">
        <v>934</v>
      </c>
      <c r="D111" s="1262"/>
      <c r="E111" s="574">
        <f>E78-E92</f>
        <v>0</v>
      </c>
      <c r="F111" s="574">
        <f t="shared" ref="F111:M111" si="20">F78-F92</f>
        <v>0</v>
      </c>
      <c r="G111" s="574">
        <f t="shared" si="20"/>
        <v>0</v>
      </c>
      <c r="H111" s="574">
        <f t="shared" si="20"/>
        <v>0</v>
      </c>
      <c r="I111" s="574">
        <f t="shared" si="20"/>
        <v>0</v>
      </c>
      <c r="J111" s="574">
        <f t="shared" si="20"/>
        <v>0</v>
      </c>
      <c r="K111" s="574">
        <f t="shared" si="20"/>
        <v>0</v>
      </c>
      <c r="L111" s="574">
        <f t="shared" si="20"/>
        <v>0</v>
      </c>
      <c r="M111" s="574">
        <f t="shared" si="20"/>
        <v>0</v>
      </c>
    </row>
    <row r="112" spans="1:14" x14ac:dyDescent="0.25">
      <c r="C112" s="1252"/>
      <c r="D112" s="1253"/>
    </row>
    <row r="113" spans="3:3" x14ac:dyDescent="0.25">
      <c r="C113" s="449"/>
    </row>
  </sheetData>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04">
    <mergeCell ref="C8:D8"/>
    <mergeCell ref="C9:D9"/>
    <mergeCell ref="C13:D13"/>
    <mergeCell ref="C15:D15"/>
    <mergeCell ref="A1:M1"/>
    <mergeCell ref="A2:M2"/>
    <mergeCell ref="A4:B4"/>
    <mergeCell ref="C4:D4"/>
    <mergeCell ref="E4:M4"/>
    <mergeCell ref="A5:C5"/>
    <mergeCell ref="A6:C6"/>
    <mergeCell ref="F6:L6"/>
    <mergeCell ref="A7:C7"/>
    <mergeCell ref="E6:E7"/>
    <mergeCell ref="M6:M7"/>
    <mergeCell ref="C18:D18"/>
    <mergeCell ref="C11:D11"/>
    <mergeCell ref="C12:D12"/>
    <mergeCell ref="C16:D16"/>
    <mergeCell ref="C17:D17"/>
    <mergeCell ref="C14:D14"/>
    <mergeCell ref="C50:M50"/>
    <mergeCell ref="C51:M51"/>
    <mergeCell ref="C10:D10"/>
    <mergeCell ref="C25:D25"/>
    <mergeCell ref="C26:D26"/>
    <mergeCell ref="C29:D29"/>
    <mergeCell ref="C30:D30"/>
    <mergeCell ref="C19:D19"/>
    <mergeCell ref="C21:D21"/>
    <mergeCell ref="C22:D22"/>
    <mergeCell ref="C23:D23"/>
    <mergeCell ref="C24:D24"/>
    <mergeCell ref="C27:D27"/>
    <mergeCell ref="C20:D20"/>
    <mergeCell ref="C28:D28"/>
    <mergeCell ref="C52:M61"/>
    <mergeCell ref="A65:M65"/>
    <mergeCell ref="A66:M66"/>
    <mergeCell ref="A68:B68"/>
    <mergeCell ref="C68:D68"/>
    <mergeCell ref="E68:M68"/>
    <mergeCell ref="C46:D46"/>
    <mergeCell ref="C31:D31"/>
    <mergeCell ref="C32:D32"/>
    <mergeCell ref="C34:D34"/>
    <mergeCell ref="C35:D35"/>
    <mergeCell ref="C38:D38"/>
    <mergeCell ref="C39:D39"/>
    <mergeCell ref="C36:D36"/>
    <mergeCell ref="C40:D40"/>
    <mergeCell ref="C41:D41"/>
    <mergeCell ref="C42:D42"/>
    <mergeCell ref="C43:D43"/>
    <mergeCell ref="C45:D45"/>
    <mergeCell ref="C44:D44"/>
    <mergeCell ref="C33:D33"/>
    <mergeCell ref="C37:D37"/>
    <mergeCell ref="C47:D47"/>
    <mergeCell ref="C74:D74"/>
    <mergeCell ref="C75:D75"/>
    <mergeCell ref="C76:D76"/>
    <mergeCell ref="A69:C69"/>
    <mergeCell ref="A70:C70"/>
    <mergeCell ref="E70:L70"/>
    <mergeCell ref="A71:C71"/>
    <mergeCell ref="C72:D72"/>
    <mergeCell ref="C73:D73"/>
    <mergeCell ref="C85:D85"/>
    <mergeCell ref="C86:D86"/>
    <mergeCell ref="C87:D87"/>
    <mergeCell ref="C88:D88"/>
    <mergeCell ref="C91:D91"/>
    <mergeCell ref="C77:D77"/>
    <mergeCell ref="C79:D79"/>
    <mergeCell ref="C82:D82"/>
    <mergeCell ref="C83:D83"/>
    <mergeCell ref="C80:D80"/>
    <mergeCell ref="C81:D81"/>
    <mergeCell ref="C78:D78"/>
    <mergeCell ref="C84:D84"/>
    <mergeCell ref="C104:D104"/>
    <mergeCell ref="C112:D112"/>
    <mergeCell ref="C105:D105"/>
    <mergeCell ref="C106:D106"/>
    <mergeCell ref="C107:D107"/>
    <mergeCell ref="C109:D109"/>
    <mergeCell ref="C110:D110"/>
    <mergeCell ref="C108:D108"/>
    <mergeCell ref="C89:D89"/>
    <mergeCell ref="C90:D90"/>
    <mergeCell ref="C93:D93"/>
    <mergeCell ref="C94:D94"/>
    <mergeCell ref="C95:D95"/>
    <mergeCell ref="C96:D96"/>
    <mergeCell ref="C98:D98"/>
    <mergeCell ref="C99:D99"/>
    <mergeCell ref="C102:D102"/>
    <mergeCell ref="C103:D103"/>
    <mergeCell ref="C101:D101"/>
    <mergeCell ref="C100:D100"/>
    <mergeCell ref="C97:D97"/>
    <mergeCell ref="C92:D92"/>
    <mergeCell ref="C111:D111"/>
  </mergeCells>
  <conditionalFormatting sqref="F30:K30">
    <cfRule type="cellIs" dxfId="45" priority="12" stopIfTrue="1" operator="notEqual">
      <formula>0</formula>
    </cfRule>
  </conditionalFormatting>
  <conditionalFormatting sqref="C4">
    <cfRule type="cellIs" dxfId="44" priority="14" stopIfTrue="1" operator="equal">
      <formula>""""""</formula>
    </cfRule>
  </conditionalFormatting>
  <conditionalFormatting sqref="E94:L94">
    <cfRule type="cellIs" dxfId="43" priority="7" stopIfTrue="1" operator="notEqual">
      <formula>0</formula>
    </cfRule>
  </conditionalFormatting>
  <conditionalFormatting sqref="C68">
    <cfRule type="cellIs" dxfId="42" priority="9" stopIfTrue="1" operator="equal">
      <formula>""""""</formula>
    </cfRule>
  </conditionalFormatting>
  <conditionalFormatting sqref="M94">
    <cfRule type="cellIs" dxfId="41" priority="5" stopIfTrue="1" operator="notEqual">
      <formula>0</formula>
    </cfRule>
  </conditionalFormatting>
  <conditionalFormatting sqref="L30">
    <cfRule type="cellIs" dxfId="40" priority="3" stopIfTrue="1" operator="notEqual">
      <formula>0</formula>
    </cfRule>
  </conditionalFormatting>
  <conditionalFormatting sqref="E110:M110">
    <cfRule type="cellIs" dxfId="39" priority="2" stopIfTrue="1" operator="notEqual">
      <formula>0</formula>
    </cfRule>
  </conditionalFormatting>
  <conditionalFormatting sqref="E42">
    <cfRule type="cellIs" priority="1" operator="notEqual">
      <formula>"SUM('FSR - Medicaid'!$M$29+'FSR - Healthy Michigan'!$M$28)"</formula>
    </cfRule>
  </conditionalFormatting>
  <dataValidations disablePrompts="1" count="1">
    <dataValidation showDropDown="1" showInputMessage="1" showErrorMessage="1" sqref="D69" xr:uid="{00000000-0002-0000-0400-000000000000}"/>
  </dataValidations>
  <printOptions horizontalCentered="1"/>
  <pageMargins left="0" right="0" top="0.75" bottom="0.5" header="0.3" footer="0.3"/>
  <pageSetup scale="67" fitToHeight="0" orientation="landscape" r:id="rId2"/>
  <headerFooter>
    <oddFooter>&amp;LV 2021-1&amp;Rprinted: &amp;D, &amp;T</oddFooter>
  </headerFooter>
  <ignoredErrors>
    <ignoredError sqref="E8" unlockedFormula="1"/>
    <ignoredError sqref="M1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42"/>
  <sheetViews>
    <sheetView zoomScale="90" zoomScaleNormal="90" workbookViewId="0">
      <selection sqref="A1:E1"/>
    </sheetView>
  </sheetViews>
  <sheetFormatPr defaultColWidth="9.1796875" defaultRowHeight="12.5" x14ac:dyDescent="0.25"/>
  <cols>
    <col min="1" max="1" width="3.54296875" style="23" customWidth="1"/>
    <col min="2" max="2" width="6" style="8" bestFit="1" customWidth="1"/>
    <col min="3" max="3" width="52.1796875" style="8" customWidth="1"/>
    <col min="4" max="4" width="17.453125" style="8" customWidth="1"/>
    <col min="5" max="5" width="13.26953125" style="28" customWidth="1"/>
    <col min="6" max="7" width="13.26953125" style="25" customWidth="1"/>
    <col min="8" max="12" width="12.7265625" style="8" customWidth="1"/>
    <col min="13" max="13" width="13.26953125" style="34" customWidth="1"/>
    <col min="14" max="16384" width="9.1796875" style="8"/>
  </cols>
  <sheetData>
    <row r="1" spans="1:14" ht="18" x14ac:dyDescent="0.4">
      <c r="A1" s="1202" t="s">
        <v>549</v>
      </c>
      <c r="B1" s="1203"/>
      <c r="C1" s="1203"/>
      <c r="D1" s="1203"/>
      <c r="E1" s="1203"/>
      <c r="F1" s="1203"/>
      <c r="G1" s="1203"/>
      <c r="H1" s="1203"/>
      <c r="I1" s="1203"/>
      <c r="J1" s="1203"/>
      <c r="K1" s="1203"/>
      <c r="L1" s="1203"/>
      <c r="M1" s="1204"/>
    </row>
    <row r="2" spans="1:14" ht="18.5" thickBot="1" x14ac:dyDescent="0.45">
      <c r="A2" s="1288" t="s">
        <v>388</v>
      </c>
      <c r="B2" s="1289"/>
      <c r="C2" s="1289"/>
      <c r="D2" s="1289"/>
      <c r="E2" s="1289"/>
      <c r="F2" s="1289"/>
      <c r="G2" s="1289"/>
      <c r="H2" s="1289"/>
      <c r="I2" s="1289"/>
      <c r="J2" s="1289"/>
      <c r="K2" s="1289"/>
      <c r="L2" s="1289"/>
      <c r="M2" s="1290"/>
    </row>
    <row r="3" spans="1:14" s="27" customFormat="1" ht="18" x14ac:dyDescent="0.4">
      <c r="A3" s="51"/>
      <c r="B3" s="51"/>
      <c r="C3" s="51"/>
      <c r="D3" s="51"/>
      <c r="E3" s="51"/>
      <c r="F3" s="51"/>
      <c r="G3" s="51"/>
      <c r="H3" s="51"/>
      <c r="I3" s="51"/>
      <c r="J3" s="51"/>
      <c r="K3" s="51"/>
      <c r="L3" s="51"/>
      <c r="M3" s="51"/>
    </row>
    <row r="4" spans="1:14" ht="15" customHeight="1" x14ac:dyDescent="0.25">
      <c r="A4" s="1291" t="s">
        <v>5</v>
      </c>
      <c r="B4" s="1291"/>
      <c r="C4" s="1303">
        <f>'FSR - Medicaid'!C4</f>
        <v>0</v>
      </c>
      <c r="D4" s="1304"/>
      <c r="E4" s="1294" t="s">
        <v>133</v>
      </c>
      <c r="F4" s="1294"/>
      <c r="G4" s="1294"/>
      <c r="H4" s="1294"/>
      <c r="I4" s="1294"/>
      <c r="J4" s="1294"/>
      <c r="K4" s="1294"/>
      <c r="L4" s="1294"/>
      <c r="M4" s="1295"/>
    </row>
    <row r="5" spans="1:14" ht="15" customHeight="1" x14ac:dyDescent="0.35">
      <c r="A5" s="1305" t="s">
        <v>180</v>
      </c>
      <c r="B5" s="1306"/>
      <c r="C5" s="1307"/>
      <c r="D5" s="688" t="str">
        <f>'FSR - Medicaid'!D5</f>
        <v>SELECT</v>
      </c>
      <c r="E5" s="11" t="s">
        <v>73</v>
      </c>
      <c r="F5" s="12" t="s">
        <v>74</v>
      </c>
      <c r="G5" s="12" t="s">
        <v>75</v>
      </c>
      <c r="H5" s="11" t="s">
        <v>79</v>
      </c>
      <c r="I5" s="11" t="s">
        <v>80</v>
      </c>
      <c r="J5" s="11" t="s">
        <v>89</v>
      </c>
      <c r="K5" s="11" t="s">
        <v>90</v>
      </c>
      <c r="L5" s="11" t="s">
        <v>94</v>
      </c>
      <c r="M5" s="11" t="s">
        <v>96</v>
      </c>
    </row>
    <row r="6" spans="1:14" ht="15" customHeight="1" x14ac:dyDescent="0.35">
      <c r="A6" s="1268" t="s">
        <v>181</v>
      </c>
      <c r="B6" s="1269"/>
      <c r="C6" s="1271"/>
      <c r="D6" s="688" t="str">
        <f>'FSR - Medicaid'!D6</f>
        <v>SELECT</v>
      </c>
      <c r="E6" s="1187" t="s">
        <v>377</v>
      </c>
      <c r="F6" s="1198" t="s">
        <v>331</v>
      </c>
      <c r="G6" s="1198"/>
      <c r="H6" s="1198"/>
      <c r="I6" s="1198"/>
      <c r="J6" s="1198"/>
      <c r="K6" s="1198"/>
      <c r="L6" s="1198"/>
      <c r="M6" s="1189" t="s">
        <v>379</v>
      </c>
    </row>
    <row r="7" spans="1:14" ht="51" customHeight="1" x14ac:dyDescent="0.35">
      <c r="A7" s="1275" t="s">
        <v>182</v>
      </c>
      <c r="B7" s="1275"/>
      <c r="C7" s="1275"/>
      <c r="D7" s="483">
        <f>'FSR - Medicaid'!D7</f>
        <v>0</v>
      </c>
      <c r="E7" s="1188"/>
      <c r="F7" s="13" t="s">
        <v>135</v>
      </c>
      <c r="G7" s="13" t="s">
        <v>136</v>
      </c>
      <c r="H7" s="13" t="s">
        <v>137</v>
      </c>
      <c r="I7" s="13" t="s">
        <v>138</v>
      </c>
      <c r="J7" s="13" t="s">
        <v>139</v>
      </c>
      <c r="K7" s="13" t="s">
        <v>140</v>
      </c>
      <c r="L7" s="412" t="s">
        <v>141</v>
      </c>
      <c r="M7" s="1190"/>
    </row>
    <row r="8" spans="1:14" ht="14" x14ac:dyDescent="0.3">
      <c r="A8" s="18">
        <v>1</v>
      </c>
      <c r="B8" s="43"/>
      <c r="C8" s="1200" t="s">
        <v>665</v>
      </c>
      <c r="D8" s="1201"/>
      <c r="E8" s="752">
        <f>'FSR - Medicaid'!E8</f>
        <v>0</v>
      </c>
      <c r="F8" s="751">
        <f>'FSR - Medicaid'!F8</f>
        <v>0</v>
      </c>
      <c r="G8" s="751">
        <f>'FSR - Medicaid'!G8</f>
        <v>0</v>
      </c>
      <c r="H8" s="751">
        <f>'FSR - Medicaid'!H8</f>
        <v>0</v>
      </c>
      <c r="I8" s="751">
        <f>'FSR - Medicaid'!I8</f>
        <v>0</v>
      </c>
      <c r="J8" s="751">
        <f>'FSR - Medicaid'!J8</f>
        <v>0</v>
      </c>
      <c r="K8" s="751">
        <f>'FSR - Medicaid'!K8</f>
        <v>0</v>
      </c>
      <c r="L8" s="751">
        <f>'FSR - Medicaid'!L8</f>
        <v>0</v>
      </c>
      <c r="M8" s="152"/>
    </row>
    <row r="9" spans="1:14" ht="13" x14ac:dyDescent="0.3">
      <c r="A9" s="36"/>
      <c r="B9" s="37"/>
      <c r="C9" s="1253"/>
      <c r="D9" s="1253"/>
      <c r="E9" s="153"/>
      <c r="F9" s="39"/>
      <c r="G9" s="39"/>
      <c r="H9" s="153"/>
      <c r="I9" s="39"/>
      <c r="J9" s="39"/>
      <c r="K9" s="39"/>
      <c r="L9" s="39"/>
      <c r="M9" s="39"/>
    </row>
    <row r="10" spans="1:14" ht="13" x14ac:dyDescent="0.3">
      <c r="A10" s="15" t="s">
        <v>375</v>
      </c>
      <c r="B10" s="16"/>
      <c r="C10" s="1266" t="s">
        <v>383</v>
      </c>
      <c r="D10" s="1266"/>
      <c r="E10" s="17"/>
      <c r="F10" s="17"/>
      <c r="G10" s="17"/>
      <c r="H10" s="17"/>
      <c r="I10" s="17"/>
      <c r="J10" s="17"/>
      <c r="K10" s="17"/>
      <c r="L10" s="17"/>
      <c r="M10" s="17"/>
    </row>
    <row r="11" spans="1:14" ht="13" x14ac:dyDescent="0.3">
      <c r="A11" s="18" t="s">
        <v>375</v>
      </c>
      <c r="B11" s="19">
        <v>100</v>
      </c>
      <c r="C11" s="1254" t="s">
        <v>71</v>
      </c>
      <c r="D11" s="1254"/>
      <c r="E11" s="20"/>
      <c r="F11" s="20"/>
      <c r="G11" s="20"/>
      <c r="H11" s="20"/>
      <c r="I11" s="20"/>
      <c r="J11" s="20"/>
      <c r="K11" s="20"/>
      <c r="L11" s="20"/>
      <c r="M11" s="20"/>
    </row>
    <row r="12" spans="1:14" ht="13" x14ac:dyDescent="0.3">
      <c r="A12" s="18" t="s">
        <v>375</v>
      </c>
      <c r="B12" s="19">
        <v>101</v>
      </c>
      <c r="C12" s="1308" t="s">
        <v>389</v>
      </c>
      <c r="D12" s="1308"/>
      <c r="E12" s="4"/>
      <c r="F12" s="21"/>
      <c r="G12" s="21"/>
      <c r="H12" s="21"/>
      <c r="I12" s="21"/>
      <c r="J12" s="21"/>
      <c r="K12" s="21"/>
      <c r="L12" s="21"/>
      <c r="M12" s="295">
        <f>SUM(E12:L12)</f>
        <v>0</v>
      </c>
    </row>
    <row r="13" spans="1:14" ht="13" x14ac:dyDescent="0.3">
      <c r="A13" s="18" t="s">
        <v>375</v>
      </c>
      <c r="B13" s="31">
        <v>115</v>
      </c>
      <c r="C13" s="1239" t="s">
        <v>380</v>
      </c>
      <c r="D13" s="1244"/>
      <c r="E13" s="6">
        <f>-SUM(F13:L13)</f>
        <v>0</v>
      </c>
      <c r="F13" s="4"/>
      <c r="G13" s="1"/>
      <c r="H13" s="1"/>
      <c r="I13" s="1"/>
      <c r="J13" s="1"/>
      <c r="K13" s="1"/>
      <c r="L13" s="1"/>
      <c r="M13" s="295">
        <f>SUM(E13:L13)</f>
        <v>0</v>
      </c>
    </row>
    <row r="14" spans="1:14" ht="13" x14ac:dyDescent="0.3">
      <c r="A14" s="18" t="s">
        <v>375</v>
      </c>
      <c r="B14" s="31">
        <v>190</v>
      </c>
      <c r="C14" s="1254" t="s">
        <v>72</v>
      </c>
      <c r="D14" s="1254"/>
      <c r="E14" s="22">
        <f>SUM(E12:E13)</f>
        <v>0</v>
      </c>
      <c r="F14" s="22">
        <f t="shared" ref="F14:M14" si="0">SUM(F12:F13)</f>
        <v>0</v>
      </c>
      <c r="G14" s="22">
        <f t="shared" si="0"/>
        <v>0</v>
      </c>
      <c r="H14" s="22">
        <f t="shared" si="0"/>
        <v>0</v>
      </c>
      <c r="I14" s="22">
        <f t="shared" si="0"/>
        <v>0</v>
      </c>
      <c r="J14" s="22">
        <f t="shared" si="0"/>
        <v>0</v>
      </c>
      <c r="K14" s="22">
        <f t="shared" si="0"/>
        <v>0</v>
      </c>
      <c r="L14" s="22">
        <f t="shared" si="0"/>
        <v>0</v>
      </c>
      <c r="M14" s="22">
        <f t="shared" si="0"/>
        <v>0</v>
      </c>
    </row>
    <row r="15" spans="1:14" ht="13" x14ac:dyDescent="0.3">
      <c r="A15" s="18" t="s">
        <v>375</v>
      </c>
      <c r="B15" s="31">
        <v>200</v>
      </c>
      <c r="C15" s="1254" t="s">
        <v>99</v>
      </c>
      <c r="D15" s="1254"/>
      <c r="E15" s="20"/>
      <c r="F15" s="20"/>
      <c r="G15" s="20"/>
      <c r="H15" s="20"/>
      <c r="I15" s="20"/>
      <c r="J15" s="20"/>
      <c r="K15" s="20"/>
      <c r="L15" s="20"/>
      <c r="M15" s="20"/>
    </row>
    <row r="16" spans="1:14" ht="13" x14ac:dyDescent="0.3">
      <c r="A16" s="18" t="s">
        <v>375</v>
      </c>
      <c r="B16" s="31">
        <v>201</v>
      </c>
      <c r="C16" s="1250" t="s">
        <v>723</v>
      </c>
      <c r="D16" s="1250"/>
      <c r="E16" s="2"/>
      <c r="F16" s="2"/>
      <c r="G16" s="2"/>
      <c r="H16" s="2"/>
      <c r="I16" s="2"/>
      <c r="J16" s="2"/>
      <c r="K16" s="2"/>
      <c r="L16" s="2"/>
      <c r="M16" s="295">
        <f>SUM(E16:L16)</f>
        <v>0</v>
      </c>
      <c r="N16" s="436"/>
    </row>
    <row r="17" spans="1:14" ht="13" x14ac:dyDescent="0.3">
      <c r="A17" s="18" t="s">
        <v>375</v>
      </c>
      <c r="B17" s="31">
        <v>202</v>
      </c>
      <c r="C17" s="1246" t="s">
        <v>721</v>
      </c>
      <c r="D17" s="1247"/>
      <c r="E17" s="2"/>
      <c r="F17" s="2"/>
      <c r="G17" s="2"/>
      <c r="H17" s="2"/>
      <c r="I17" s="2"/>
      <c r="J17" s="2"/>
      <c r="K17" s="2"/>
      <c r="L17" s="2"/>
      <c r="M17" s="295">
        <f>SUM(E17:L17)</f>
        <v>0</v>
      </c>
      <c r="N17" s="436"/>
    </row>
    <row r="18" spans="1:14" ht="13" x14ac:dyDescent="0.3">
      <c r="A18" s="18" t="s">
        <v>375</v>
      </c>
      <c r="B18" s="31">
        <v>204</v>
      </c>
      <c r="C18" s="1239" t="s">
        <v>381</v>
      </c>
      <c r="D18" s="1319"/>
      <c r="E18" s="21"/>
      <c r="F18" s="2"/>
      <c r="G18" s="2"/>
      <c r="H18" s="2"/>
      <c r="I18" s="2"/>
      <c r="J18" s="2"/>
      <c r="K18" s="2"/>
      <c r="L18" s="2"/>
      <c r="M18" s="295">
        <f>SUM(E18:L18)</f>
        <v>0</v>
      </c>
    </row>
    <row r="19" spans="1:14" ht="13" x14ac:dyDescent="0.3">
      <c r="A19" s="18" t="s">
        <v>375</v>
      </c>
      <c r="B19" s="31">
        <v>290</v>
      </c>
      <c r="C19" s="1258" t="s">
        <v>102</v>
      </c>
      <c r="D19" s="1259"/>
      <c r="E19" s="22">
        <f>SUM(E16:E18)</f>
        <v>0</v>
      </c>
      <c r="F19" s="22">
        <f t="shared" ref="F19:M19" si="1">SUM(F16:F18)</f>
        <v>0</v>
      </c>
      <c r="G19" s="22">
        <f t="shared" si="1"/>
        <v>0</v>
      </c>
      <c r="H19" s="22">
        <f t="shared" si="1"/>
        <v>0</v>
      </c>
      <c r="I19" s="22">
        <f t="shared" si="1"/>
        <v>0</v>
      </c>
      <c r="J19" s="22">
        <f t="shared" si="1"/>
        <v>0</v>
      </c>
      <c r="K19" s="22">
        <f t="shared" si="1"/>
        <v>0</v>
      </c>
      <c r="L19" s="22">
        <f t="shared" si="1"/>
        <v>0</v>
      </c>
      <c r="M19" s="22">
        <f t="shared" si="1"/>
        <v>0</v>
      </c>
      <c r="N19" s="436"/>
    </row>
    <row r="20" spans="1:14" ht="13" x14ac:dyDescent="0.3">
      <c r="A20" s="18" t="s">
        <v>375</v>
      </c>
      <c r="B20" s="31">
        <v>295</v>
      </c>
      <c r="C20" s="1258" t="s">
        <v>390</v>
      </c>
      <c r="D20" s="1259"/>
      <c r="E20" s="22">
        <f>+E14-E19</f>
        <v>0</v>
      </c>
      <c r="F20" s="22">
        <f t="shared" ref="F20:M20" si="2">+F14-F19</f>
        <v>0</v>
      </c>
      <c r="G20" s="22">
        <f t="shared" si="2"/>
        <v>0</v>
      </c>
      <c r="H20" s="22">
        <f t="shared" si="2"/>
        <v>0</v>
      </c>
      <c r="I20" s="22">
        <f t="shared" si="2"/>
        <v>0</v>
      </c>
      <c r="J20" s="22">
        <f t="shared" si="2"/>
        <v>0</v>
      </c>
      <c r="K20" s="22">
        <f t="shared" si="2"/>
        <v>0</v>
      </c>
      <c r="L20" s="22">
        <f t="shared" si="2"/>
        <v>0</v>
      </c>
      <c r="M20" s="22">
        <f t="shared" si="2"/>
        <v>0</v>
      </c>
    </row>
    <row r="21" spans="1:14" ht="13" x14ac:dyDescent="0.3">
      <c r="A21" s="18" t="s">
        <v>375</v>
      </c>
      <c r="B21" s="31">
        <v>300</v>
      </c>
      <c r="C21" s="1258" t="s">
        <v>87</v>
      </c>
      <c r="D21" s="1259"/>
      <c r="E21" s="20"/>
      <c r="F21" s="20"/>
      <c r="G21" s="20"/>
      <c r="H21" s="20"/>
      <c r="I21" s="20"/>
      <c r="J21" s="20"/>
      <c r="K21" s="20"/>
      <c r="L21" s="20"/>
      <c r="M21" s="20"/>
    </row>
    <row r="22" spans="1:14" ht="13" x14ac:dyDescent="0.3">
      <c r="A22" s="41" t="s">
        <v>375</v>
      </c>
      <c r="B22" s="415">
        <v>315</v>
      </c>
      <c r="C22" s="1239" t="s">
        <v>754</v>
      </c>
      <c r="D22" s="1240"/>
      <c r="E22" s="351">
        <f>-SUM('Res Fund Bal'!E17+'Res Fund Bal'!G17)</f>
        <v>0</v>
      </c>
      <c r="F22" s="21"/>
      <c r="G22" s="21"/>
      <c r="H22" s="21"/>
      <c r="I22" s="21"/>
      <c r="J22" s="21"/>
      <c r="K22" s="21"/>
      <c r="L22" s="21"/>
      <c r="M22" s="295">
        <f t="shared" ref="M22:M27" si="3">SUM(E22:L22)</f>
        <v>0</v>
      </c>
      <c r="N22" s="436"/>
    </row>
    <row r="23" spans="1:14" ht="13" x14ac:dyDescent="0.3">
      <c r="A23" s="18" t="s">
        <v>375</v>
      </c>
      <c r="B23" s="31">
        <v>325</v>
      </c>
      <c r="C23" s="1239" t="s">
        <v>755</v>
      </c>
      <c r="D23" s="1240"/>
      <c r="E23" s="21"/>
      <c r="F23" s="2"/>
      <c r="G23" s="2"/>
      <c r="H23" s="2"/>
      <c r="I23" s="2"/>
      <c r="J23" s="2"/>
      <c r="K23" s="2"/>
      <c r="L23" s="2"/>
      <c r="M23" s="295">
        <f t="shared" si="3"/>
        <v>0</v>
      </c>
    </row>
    <row r="24" spans="1:14" ht="13" x14ac:dyDescent="0.3">
      <c r="A24" s="18" t="s">
        <v>375</v>
      </c>
      <c r="B24" s="19">
        <v>330</v>
      </c>
      <c r="C24" s="1258" t="s">
        <v>339</v>
      </c>
      <c r="D24" s="1259"/>
      <c r="E24" s="22">
        <f>SUBTOTAL(9,E21:E23)</f>
        <v>0</v>
      </c>
      <c r="F24" s="22">
        <f t="shared" ref="F24:M24" si="4">SUBTOTAL(9,F21:F23)</f>
        <v>0</v>
      </c>
      <c r="G24" s="22">
        <f t="shared" si="4"/>
        <v>0</v>
      </c>
      <c r="H24" s="22">
        <f t="shared" si="4"/>
        <v>0</v>
      </c>
      <c r="I24" s="22">
        <f t="shared" si="4"/>
        <v>0</v>
      </c>
      <c r="J24" s="22">
        <f t="shared" si="4"/>
        <v>0</v>
      </c>
      <c r="K24" s="22">
        <f t="shared" si="4"/>
        <v>0</v>
      </c>
      <c r="L24" s="22">
        <f t="shared" si="4"/>
        <v>0</v>
      </c>
      <c r="M24" s="22">
        <f t="shared" si="4"/>
        <v>0</v>
      </c>
    </row>
    <row r="25" spans="1:14" ht="13" x14ac:dyDescent="0.3">
      <c r="A25" s="18" t="s">
        <v>375</v>
      </c>
      <c r="B25" s="31">
        <v>331</v>
      </c>
      <c r="C25" s="1239" t="s">
        <v>756</v>
      </c>
      <c r="D25" s="1240"/>
      <c r="E25" s="2"/>
      <c r="F25" s="21"/>
      <c r="G25" s="21"/>
      <c r="H25" s="21"/>
      <c r="I25" s="21"/>
      <c r="J25" s="21"/>
      <c r="K25" s="21"/>
      <c r="L25" s="21"/>
      <c r="M25" s="295">
        <f t="shared" si="3"/>
        <v>0</v>
      </c>
    </row>
    <row r="26" spans="1:14" ht="13" x14ac:dyDescent="0.3">
      <c r="A26" s="18" t="s">
        <v>375</v>
      </c>
      <c r="B26" s="31">
        <v>332</v>
      </c>
      <c r="C26" s="1239" t="s">
        <v>757</v>
      </c>
      <c r="D26" s="1240"/>
      <c r="E26" s="2"/>
      <c r="F26" s="21"/>
      <c r="G26" s="21"/>
      <c r="H26" s="21"/>
      <c r="I26" s="21"/>
      <c r="J26" s="21"/>
      <c r="K26" s="21"/>
      <c r="L26" s="21"/>
      <c r="M26" s="295">
        <f t="shared" si="3"/>
        <v>0</v>
      </c>
    </row>
    <row r="27" spans="1:14" ht="13" x14ac:dyDescent="0.3">
      <c r="A27" s="41" t="s">
        <v>375</v>
      </c>
      <c r="B27" s="31">
        <v>335</v>
      </c>
      <c r="C27" s="1239" t="s">
        <v>780</v>
      </c>
      <c r="D27" s="1240"/>
      <c r="E27" s="351">
        <f>-SUM('Res Fund Bal'!F17+'Res Fund Bal'!H17)</f>
        <v>0</v>
      </c>
      <c r="F27" s="21"/>
      <c r="G27" s="21"/>
      <c r="H27" s="21"/>
      <c r="I27" s="21"/>
      <c r="J27" s="21"/>
      <c r="K27" s="21"/>
      <c r="L27" s="21"/>
      <c r="M27" s="295">
        <f t="shared" si="3"/>
        <v>0</v>
      </c>
      <c r="N27" s="436"/>
    </row>
    <row r="28" spans="1:14" ht="13" x14ac:dyDescent="0.3">
      <c r="A28" s="18" t="s">
        <v>375</v>
      </c>
      <c r="B28" s="31">
        <v>390</v>
      </c>
      <c r="C28" s="1254" t="s">
        <v>84</v>
      </c>
      <c r="D28" s="1254"/>
      <c r="E28" s="22">
        <f>(SUBTOTAL(9,E21:E27))</f>
        <v>0</v>
      </c>
      <c r="F28" s="22">
        <f>(SUBTOTAL(9,F21:F27))</f>
        <v>0</v>
      </c>
      <c r="G28" s="22">
        <f t="shared" ref="G28:L28" si="5">(SUBTOTAL(9,G21:G27))</f>
        <v>0</v>
      </c>
      <c r="H28" s="22">
        <f t="shared" si="5"/>
        <v>0</v>
      </c>
      <c r="I28" s="22">
        <f t="shared" si="5"/>
        <v>0</v>
      </c>
      <c r="J28" s="22">
        <f t="shared" si="5"/>
        <v>0</v>
      </c>
      <c r="K28" s="22">
        <f t="shared" si="5"/>
        <v>0</v>
      </c>
      <c r="L28" s="22">
        <f t="shared" si="5"/>
        <v>0</v>
      </c>
      <c r="M28" s="22">
        <f>(SUBTOTAL(9,M21:M27))</f>
        <v>0</v>
      </c>
    </row>
    <row r="29" spans="1:14" ht="13" x14ac:dyDescent="0.3">
      <c r="A29" s="18" t="s">
        <v>375</v>
      </c>
      <c r="B29" s="19">
        <v>400</v>
      </c>
      <c r="C29" s="1309" t="s">
        <v>740</v>
      </c>
      <c r="D29" s="1309"/>
      <c r="E29" s="22">
        <f>+E20+E28</f>
        <v>0</v>
      </c>
      <c r="F29" s="22">
        <f t="shared" ref="F29:M29" si="6">+F20+F28</f>
        <v>0</v>
      </c>
      <c r="G29" s="22">
        <f t="shared" si="6"/>
        <v>0</v>
      </c>
      <c r="H29" s="22">
        <f t="shared" si="6"/>
        <v>0</v>
      </c>
      <c r="I29" s="22">
        <f t="shared" si="6"/>
        <v>0</v>
      </c>
      <c r="J29" s="22">
        <f t="shared" si="6"/>
        <v>0</v>
      </c>
      <c r="K29" s="22">
        <f t="shared" si="6"/>
        <v>0</v>
      </c>
      <c r="L29" s="22">
        <f t="shared" si="6"/>
        <v>0</v>
      </c>
      <c r="M29" s="22">
        <f t="shared" si="6"/>
        <v>0</v>
      </c>
    </row>
    <row r="30" spans="1:14" x14ac:dyDescent="0.25">
      <c r="E30" s="24"/>
      <c r="H30" s="26"/>
      <c r="I30" s="26"/>
      <c r="J30" s="26"/>
      <c r="K30" s="26"/>
      <c r="L30" s="26"/>
      <c r="M30" s="26"/>
    </row>
    <row r="31" spans="1:14" ht="13" x14ac:dyDescent="0.3">
      <c r="A31" s="29" t="s">
        <v>376</v>
      </c>
      <c r="B31" s="16"/>
      <c r="C31" s="1296" t="s">
        <v>128</v>
      </c>
      <c r="D31" s="1297"/>
      <c r="E31" s="1297"/>
      <c r="F31" s="1297"/>
      <c r="G31" s="1297"/>
      <c r="H31" s="1297"/>
      <c r="I31" s="1297"/>
      <c r="J31" s="1297"/>
      <c r="K31" s="1297"/>
      <c r="L31" s="1297"/>
      <c r="M31" s="1298"/>
    </row>
    <row r="32" spans="1:14" x14ac:dyDescent="0.25">
      <c r="A32" s="30" t="s">
        <v>376</v>
      </c>
      <c r="B32" s="31"/>
      <c r="C32" s="1299" t="s">
        <v>201</v>
      </c>
      <c r="D32" s="1300"/>
      <c r="E32" s="1300"/>
      <c r="F32" s="1300"/>
      <c r="G32" s="1300"/>
      <c r="H32" s="1300"/>
      <c r="I32" s="1300"/>
      <c r="J32" s="1300"/>
      <c r="K32" s="1300"/>
      <c r="L32" s="1300"/>
      <c r="M32" s="1301"/>
    </row>
    <row r="33" spans="1:13" x14ac:dyDescent="0.25">
      <c r="A33" s="30" t="s">
        <v>376</v>
      </c>
      <c r="B33" s="32"/>
      <c r="C33" s="1310"/>
      <c r="D33" s="1311"/>
      <c r="E33" s="1311"/>
      <c r="F33" s="1311"/>
      <c r="G33" s="1311"/>
      <c r="H33" s="1311"/>
      <c r="I33" s="1311"/>
      <c r="J33" s="1311"/>
      <c r="K33" s="1311"/>
      <c r="L33" s="1311"/>
      <c r="M33" s="1312"/>
    </row>
    <row r="34" spans="1:13" x14ac:dyDescent="0.25">
      <c r="A34" s="30" t="s">
        <v>376</v>
      </c>
      <c r="B34" s="33"/>
      <c r="C34" s="1313"/>
      <c r="D34" s="1314"/>
      <c r="E34" s="1314"/>
      <c r="F34" s="1314"/>
      <c r="G34" s="1314"/>
      <c r="H34" s="1314"/>
      <c r="I34" s="1314"/>
      <c r="J34" s="1314"/>
      <c r="K34" s="1314"/>
      <c r="L34" s="1314"/>
      <c r="M34" s="1315"/>
    </row>
    <row r="35" spans="1:13" x14ac:dyDescent="0.25">
      <c r="A35" s="30" t="s">
        <v>376</v>
      </c>
      <c r="B35" s="33"/>
      <c r="C35" s="1313"/>
      <c r="D35" s="1314"/>
      <c r="E35" s="1314"/>
      <c r="F35" s="1314"/>
      <c r="G35" s="1314"/>
      <c r="H35" s="1314"/>
      <c r="I35" s="1314"/>
      <c r="J35" s="1314"/>
      <c r="K35" s="1314"/>
      <c r="L35" s="1314"/>
      <c r="M35" s="1315"/>
    </row>
    <row r="36" spans="1:13" x14ac:dyDescent="0.25">
      <c r="A36" s="30" t="s">
        <v>376</v>
      </c>
      <c r="B36" s="33"/>
      <c r="C36" s="1313"/>
      <c r="D36" s="1314"/>
      <c r="E36" s="1314"/>
      <c r="F36" s="1314"/>
      <c r="G36" s="1314"/>
      <c r="H36" s="1314"/>
      <c r="I36" s="1314"/>
      <c r="J36" s="1314"/>
      <c r="K36" s="1314"/>
      <c r="L36" s="1314"/>
      <c r="M36" s="1315"/>
    </row>
    <row r="37" spans="1:13" x14ac:dyDescent="0.25">
      <c r="A37" s="30" t="s">
        <v>376</v>
      </c>
      <c r="B37" s="33"/>
      <c r="C37" s="1313"/>
      <c r="D37" s="1314"/>
      <c r="E37" s="1314"/>
      <c r="F37" s="1314"/>
      <c r="G37" s="1314"/>
      <c r="H37" s="1314"/>
      <c r="I37" s="1314"/>
      <c r="J37" s="1314"/>
      <c r="K37" s="1314"/>
      <c r="L37" s="1314"/>
      <c r="M37" s="1315"/>
    </row>
    <row r="38" spans="1:13" x14ac:dyDescent="0.25">
      <c r="A38" s="30" t="s">
        <v>376</v>
      </c>
      <c r="B38" s="33"/>
      <c r="C38" s="1313"/>
      <c r="D38" s="1314"/>
      <c r="E38" s="1314"/>
      <c r="F38" s="1314"/>
      <c r="G38" s="1314"/>
      <c r="H38" s="1314"/>
      <c r="I38" s="1314"/>
      <c r="J38" s="1314"/>
      <c r="K38" s="1314"/>
      <c r="L38" s="1314"/>
      <c r="M38" s="1315"/>
    </row>
    <row r="39" spans="1:13" x14ac:dyDescent="0.25">
      <c r="A39" s="30" t="s">
        <v>376</v>
      </c>
      <c r="B39" s="33"/>
      <c r="C39" s="1313"/>
      <c r="D39" s="1314"/>
      <c r="E39" s="1314"/>
      <c r="F39" s="1314"/>
      <c r="G39" s="1314"/>
      <c r="H39" s="1314"/>
      <c r="I39" s="1314"/>
      <c r="J39" s="1314"/>
      <c r="K39" s="1314"/>
      <c r="L39" s="1314"/>
      <c r="M39" s="1315"/>
    </row>
    <row r="40" spans="1:13" x14ac:dyDescent="0.25">
      <c r="A40" s="30" t="s">
        <v>376</v>
      </c>
      <c r="B40" s="33"/>
      <c r="C40" s="1313"/>
      <c r="D40" s="1314"/>
      <c r="E40" s="1314"/>
      <c r="F40" s="1314"/>
      <c r="G40" s="1314"/>
      <c r="H40" s="1314"/>
      <c r="I40" s="1314"/>
      <c r="J40" s="1314"/>
      <c r="K40" s="1314"/>
      <c r="L40" s="1314"/>
      <c r="M40" s="1315"/>
    </row>
    <row r="41" spans="1:13" x14ac:dyDescent="0.25">
      <c r="A41" s="30" t="s">
        <v>376</v>
      </c>
      <c r="B41" s="33"/>
      <c r="C41" s="1313"/>
      <c r="D41" s="1314"/>
      <c r="E41" s="1314"/>
      <c r="F41" s="1314"/>
      <c r="G41" s="1314"/>
      <c r="H41" s="1314"/>
      <c r="I41" s="1314"/>
      <c r="J41" s="1314"/>
      <c r="K41" s="1314"/>
      <c r="L41" s="1314"/>
      <c r="M41" s="1315"/>
    </row>
    <row r="42" spans="1:13" x14ac:dyDescent="0.25">
      <c r="A42" s="30" t="s">
        <v>376</v>
      </c>
      <c r="B42" s="14"/>
      <c r="C42" s="1316"/>
      <c r="D42" s="1317"/>
      <c r="E42" s="1317"/>
      <c r="F42" s="1317"/>
      <c r="G42" s="1317"/>
      <c r="H42" s="1317"/>
      <c r="I42" s="1317"/>
      <c r="J42" s="1317"/>
      <c r="K42" s="1317"/>
      <c r="L42" s="1317"/>
      <c r="M42" s="1318"/>
    </row>
  </sheetData>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36">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C14:D14"/>
    <mergeCell ref="C15:D15"/>
    <mergeCell ref="C16:D16"/>
    <mergeCell ref="C11:D11"/>
    <mergeCell ref="C12:D12"/>
    <mergeCell ref="C13:D13"/>
    <mergeCell ref="C10:D10"/>
    <mergeCell ref="A1:M1"/>
    <mergeCell ref="A2:M2"/>
    <mergeCell ref="A4:B4"/>
    <mergeCell ref="C4:D4"/>
    <mergeCell ref="E4:M4"/>
    <mergeCell ref="A5:C5"/>
    <mergeCell ref="A6:C6"/>
    <mergeCell ref="F6:L6"/>
    <mergeCell ref="A7:C7"/>
    <mergeCell ref="C8:D8"/>
    <mergeCell ref="C9:D9"/>
    <mergeCell ref="E6:E7"/>
    <mergeCell ref="M6:M7"/>
  </mergeCells>
  <printOptions horizontalCentered="1"/>
  <pageMargins left="0" right="0" top="0.75" bottom="0.5" header="0.3" footer="0.3"/>
  <pageSetup scale="66" orientation="landscape" r:id="rId2"/>
  <headerFooter>
    <oddFooter>&amp;LV 2021-1&amp;Rprinted: &amp;D, &amp;T</oddFooter>
  </headerFooter>
  <ignoredErrors>
    <ignoredError sqref="E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M42"/>
  <sheetViews>
    <sheetView zoomScale="90" zoomScaleNormal="90" workbookViewId="0">
      <selection sqref="A1:E1"/>
    </sheetView>
  </sheetViews>
  <sheetFormatPr defaultColWidth="9.1796875" defaultRowHeight="12.5" x14ac:dyDescent="0.25"/>
  <cols>
    <col min="1" max="1" width="3.54296875" style="23" customWidth="1"/>
    <col min="2" max="2" width="6" style="8" bestFit="1" customWidth="1"/>
    <col min="3" max="3" width="52.1796875" style="8" customWidth="1"/>
    <col min="4" max="4" width="17.453125" style="8" customWidth="1"/>
    <col min="5" max="5" width="13.26953125" style="28" customWidth="1"/>
    <col min="6" max="7" width="13.26953125" style="25" customWidth="1"/>
    <col min="8" max="12" width="12.7265625" style="8" customWidth="1"/>
    <col min="13" max="13" width="13.26953125" style="34" customWidth="1"/>
    <col min="14" max="16384" width="9.1796875" style="8"/>
  </cols>
  <sheetData>
    <row r="1" spans="1:13" ht="18" x14ac:dyDescent="0.4">
      <c r="A1" s="1202" t="s">
        <v>549</v>
      </c>
      <c r="B1" s="1203"/>
      <c r="C1" s="1203"/>
      <c r="D1" s="1203"/>
      <c r="E1" s="1203"/>
      <c r="F1" s="1203"/>
      <c r="G1" s="1203"/>
      <c r="H1" s="1203"/>
      <c r="I1" s="1203"/>
      <c r="J1" s="1203"/>
      <c r="K1" s="1203"/>
      <c r="L1" s="1203"/>
      <c r="M1" s="1204"/>
    </row>
    <row r="2" spans="1:13" ht="18.5" thickBot="1" x14ac:dyDescent="0.45">
      <c r="A2" s="1288" t="s">
        <v>736</v>
      </c>
      <c r="B2" s="1289"/>
      <c r="C2" s="1289"/>
      <c r="D2" s="1289"/>
      <c r="E2" s="1289"/>
      <c r="F2" s="1289"/>
      <c r="G2" s="1289"/>
      <c r="H2" s="1289"/>
      <c r="I2" s="1289"/>
      <c r="J2" s="1289"/>
      <c r="K2" s="1289"/>
      <c r="L2" s="1289"/>
      <c r="M2" s="1290"/>
    </row>
    <row r="3" spans="1:13" s="27" customFormat="1" ht="18" x14ac:dyDescent="0.4">
      <c r="A3" s="51"/>
      <c r="B3" s="51"/>
      <c r="C3" s="51"/>
      <c r="D3" s="51"/>
      <c r="E3" s="51"/>
      <c r="F3" s="51"/>
      <c r="G3" s="51"/>
      <c r="H3" s="51"/>
      <c r="I3" s="51"/>
      <c r="J3" s="51"/>
      <c r="K3" s="51"/>
      <c r="L3" s="51"/>
      <c r="M3" s="51"/>
    </row>
    <row r="4" spans="1:13" ht="15" customHeight="1" x14ac:dyDescent="0.25">
      <c r="A4" s="1291" t="s">
        <v>5</v>
      </c>
      <c r="B4" s="1291"/>
      <c r="C4" s="1303">
        <f>'FSR - Medicaid'!C4</f>
        <v>0</v>
      </c>
      <c r="D4" s="1304"/>
      <c r="E4" s="1294" t="s">
        <v>133</v>
      </c>
      <c r="F4" s="1294"/>
      <c r="G4" s="1294"/>
      <c r="H4" s="1294"/>
      <c r="I4" s="1294"/>
      <c r="J4" s="1294"/>
      <c r="K4" s="1294"/>
      <c r="L4" s="1294"/>
      <c r="M4" s="1295"/>
    </row>
    <row r="5" spans="1:13" ht="15" customHeight="1" x14ac:dyDescent="0.35">
      <c r="A5" s="1305" t="s">
        <v>180</v>
      </c>
      <c r="B5" s="1306"/>
      <c r="C5" s="1307"/>
      <c r="D5" s="688" t="str">
        <f>'FSR - Medicaid'!D5</f>
        <v>SELECT</v>
      </c>
      <c r="E5" s="11" t="s">
        <v>73</v>
      </c>
      <c r="F5" s="12" t="s">
        <v>74</v>
      </c>
      <c r="G5" s="12" t="s">
        <v>75</v>
      </c>
      <c r="H5" s="11" t="s">
        <v>79</v>
      </c>
      <c r="I5" s="11" t="s">
        <v>80</v>
      </c>
      <c r="J5" s="11" t="s">
        <v>89</v>
      </c>
      <c r="K5" s="11" t="s">
        <v>90</v>
      </c>
      <c r="L5" s="11" t="s">
        <v>94</v>
      </c>
      <c r="M5" s="11" t="s">
        <v>96</v>
      </c>
    </row>
    <row r="6" spans="1:13" ht="15" customHeight="1" x14ac:dyDescent="0.35">
      <c r="A6" s="1268" t="s">
        <v>181</v>
      </c>
      <c r="B6" s="1269"/>
      <c r="C6" s="1271"/>
      <c r="D6" s="688" t="str">
        <f>'FSR - Medicaid'!D6</f>
        <v>SELECT</v>
      </c>
      <c r="E6" s="1187" t="s">
        <v>377</v>
      </c>
      <c r="F6" s="1198" t="s">
        <v>331</v>
      </c>
      <c r="G6" s="1198"/>
      <c r="H6" s="1198"/>
      <c r="I6" s="1198"/>
      <c r="J6" s="1198"/>
      <c r="K6" s="1198"/>
      <c r="L6" s="1198"/>
      <c r="M6" s="1189" t="s">
        <v>379</v>
      </c>
    </row>
    <row r="7" spans="1:13" ht="51" customHeight="1" x14ac:dyDescent="0.35">
      <c r="A7" s="1275" t="s">
        <v>182</v>
      </c>
      <c r="B7" s="1275"/>
      <c r="C7" s="1275"/>
      <c r="D7" s="483">
        <f>'FSR - Medicaid'!D7</f>
        <v>0</v>
      </c>
      <c r="E7" s="1188"/>
      <c r="F7" s="13" t="s">
        <v>135</v>
      </c>
      <c r="G7" s="13" t="s">
        <v>136</v>
      </c>
      <c r="H7" s="13" t="s">
        <v>137</v>
      </c>
      <c r="I7" s="13" t="s">
        <v>138</v>
      </c>
      <c r="J7" s="13" t="s">
        <v>139</v>
      </c>
      <c r="K7" s="13" t="s">
        <v>140</v>
      </c>
      <c r="L7" s="412" t="s">
        <v>141</v>
      </c>
      <c r="M7" s="1190"/>
    </row>
    <row r="8" spans="1:13" ht="14" x14ac:dyDescent="0.3">
      <c r="A8" s="18">
        <v>1</v>
      </c>
      <c r="B8" s="43"/>
      <c r="C8" s="1200" t="s">
        <v>665</v>
      </c>
      <c r="D8" s="1201"/>
      <c r="E8" s="752">
        <f>'FSR - Medicaid'!E8</f>
        <v>0</v>
      </c>
      <c r="F8" s="751">
        <f>'FSR - Medicaid'!F8</f>
        <v>0</v>
      </c>
      <c r="G8" s="751">
        <f>'FSR - Medicaid'!G8</f>
        <v>0</v>
      </c>
      <c r="H8" s="751">
        <f>'FSR - Medicaid'!H8</f>
        <v>0</v>
      </c>
      <c r="I8" s="751">
        <f>'FSR - Medicaid'!I8</f>
        <v>0</v>
      </c>
      <c r="J8" s="751">
        <f>'FSR - Medicaid'!J8</f>
        <v>0</v>
      </c>
      <c r="K8" s="751">
        <f>'FSR - Medicaid'!K8</f>
        <v>0</v>
      </c>
      <c r="L8" s="751">
        <f>'FSR - Medicaid'!L8</f>
        <v>0</v>
      </c>
      <c r="M8" s="152"/>
    </row>
    <row r="9" spans="1:13" ht="13" x14ac:dyDescent="0.3">
      <c r="A9" s="36"/>
      <c r="B9" s="37"/>
      <c r="C9" s="1253"/>
      <c r="D9" s="1253"/>
      <c r="E9" s="153"/>
      <c r="F9" s="39"/>
      <c r="G9" s="39"/>
      <c r="H9" s="153"/>
      <c r="I9" s="39"/>
      <c r="J9" s="39"/>
      <c r="K9" s="39"/>
      <c r="L9" s="39"/>
      <c r="M9" s="39"/>
    </row>
    <row r="10" spans="1:13" ht="13" x14ac:dyDescent="0.3">
      <c r="A10" s="15" t="s">
        <v>332</v>
      </c>
      <c r="B10" s="16"/>
      <c r="C10" s="1266" t="s">
        <v>737</v>
      </c>
      <c r="D10" s="1266"/>
      <c r="E10" s="17"/>
      <c r="F10" s="17"/>
      <c r="G10" s="17"/>
      <c r="H10" s="17"/>
      <c r="I10" s="17"/>
      <c r="J10" s="17"/>
      <c r="K10" s="17"/>
      <c r="L10" s="17"/>
      <c r="M10" s="17"/>
    </row>
    <row r="11" spans="1:13" ht="13" x14ac:dyDescent="0.3">
      <c r="A11" s="41" t="s">
        <v>332</v>
      </c>
      <c r="B11" s="19">
        <v>100</v>
      </c>
      <c r="C11" s="1254" t="s">
        <v>71</v>
      </c>
      <c r="D11" s="1254"/>
      <c r="E11" s="20"/>
      <c r="F11" s="20"/>
      <c r="G11" s="20"/>
      <c r="H11" s="20"/>
      <c r="I11" s="20"/>
      <c r="J11" s="20"/>
      <c r="K11" s="20"/>
      <c r="L11" s="20"/>
      <c r="M11" s="20"/>
    </row>
    <row r="12" spans="1:13" ht="13" x14ac:dyDescent="0.3">
      <c r="A12" s="41" t="s">
        <v>332</v>
      </c>
      <c r="B12" s="19">
        <v>101</v>
      </c>
      <c r="C12" s="1308" t="s">
        <v>738</v>
      </c>
      <c r="D12" s="1308"/>
      <c r="E12" s="4"/>
      <c r="F12" s="21"/>
      <c r="G12" s="21"/>
      <c r="H12" s="21"/>
      <c r="I12" s="21"/>
      <c r="J12" s="21"/>
      <c r="K12" s="21"/>
      <c r="L12" s="21"/>
      <c r="M12" s="295">
        <f>SUM(E12:L12)</f>
        <v>0</v>
      </c>
    </row>
    <row r="13" spans="1:13" ht="13" x14ac:dyDescent="0.3">
      <c r="A13" s="41" t="s">
        <v>332</v>
      </c>
      <c r="B13" s="31">
        <v>115</v>
      </c>
      <c r="C13" s="1239" t="s">
        <v>380</v>
      </c>
      <c r="D13" s="1244"/>
      <c r="E13" s="6">
        <f>-SUM(F13:L13)</f>
        <v>0</v>
      </c>
      <c r="F13" s="4"/>
      <c r="G13" s="1"/>
      <c r="H13" s="1"/>
      <c r="I13" s="1"/>
      <c r="J13" s="1"/>
      <c r="K13" s="1"/>
      <c r="L13" s="1"/>
      <c r="M13" s="295">
        <f>SUM(E13:L13)</f>
        <v>0</v>
      </c>
    </row>
    <row r="14" spans="1:13" ht="13" x14ac:dyDescent="0.3">
      <c r="A14" s="41" t="s">
        <v>332</v>
      </c>
      <c r="B14" s="31">
        <v>190</v>
      </c>
      <c r="C14" s="1254" t="s">
        <v>72</v>
      </c>
      <c r="D14" s="1254"/>
      <c r="E14" s="22">
        <f>SUM(E12:E13)</f>
        <v>0</v>
      </c>
      <c r="F14" s="22">
        <f t="shared" ref="F14:M14" si="0">SUM(F12:F13)</f>
        <v>0</v>
      </c>
      <c r="G14" s="22">
        <f t="shared" si="0"/>
        <v>0</v>
      </c>
      <c r="H14" s="22">
        <f t="shared" si="0"/>
        <v>0</v>
      </c>
      <c r="I14" s="22">
        <f t="shared" si="0"/>
        <v>0</v>
      </c>
      <c r="J14" s="22">
        <f t="shared" si="0"/>
        <v>0</v>
      </c>
      <c r="K14" s="22">
        <f t="shared" si="0"/>
        <v>0</v>
      </c>
      <c r="L14" s="22">
        <f t="shared" si="0"/>
        <v>0</v>
      </c>
      <c r="M14" s="22">
        <f t="shared" si="0"/>
        <v>0</v>
      </c>
    </row>
    <row r="15" spans="1:13" ht="13" x14ac:dyDescent="0.3">
      <c r="A15" s="41" t="s">
        <v>332</v>
      </c>
      <c r="B15" s="31">
        <v>200</v>
      </c>
      <c r="C15" s="1254" t="s">
        <v>99</v>
      </c>
      <c r="D15" s="1254"/>
      <c r="E15" s="20"/>
      <c r="F15" s="20"/>
      <c r="G15" s="20"/>
      <c r="H15" s="20"/>
      <c r="I15" s="20"/>
      <c r="J15" s="20"/>
      <c r="K15" s="20"/>
      <c r="L15" s="20"/>
      <c r="M15" s="20"/>
    </row>
    <row r="16" spans="1:13" ht="13" x14ac:dyDescent="0.3">
      <c r="A16" s="41" t="s">
        <v>332</v>
      </c>
      <c r="B16" s="31">
        <v>201</v>
      </c>
      <c r="C16" s="1256" t="s">
        <v>722</v>
      </c>
      <c r="D16" s="1240"/>
      <c r="E16" s="2"/>
      <c r="F16" s="2"/>
      <c r="G16" s="2"/>
      <c r="H16" s="2"/>
      <c r="I16" s="2"/>
      <c r="J16" s="2"/>
      <c r="K16" s="2"/>
      <c r="L16" s="2"/>
      <c r="M16" s="295">
        <f>SUM(E16:L16)</f>
        <v>0</v>
      </c>
    </row>
    <row r="17" spans="1:13" ht="13" x14ac:dyDescent="0.3">
      <c r="A17" s="41" t="s">
        <v>332</v>
      </c>
      <c r="B17" s="31">
        <v>202</v>
      </c>
      <c r="C17" s="1246" t="s">
        <v>734</v>
      </c>
      <c r="D17" s="1247"/>
      <c r="E17" s="2"/>
      <c r="F17" s="2"/>
      <c r="G17" s="2"/>
      <c r="H17" s="2"/>
      <c r="I17" s="2"/>
      <c r="J17" s="2"/>
      <c r="K17" s="2"/>
      <c r="L17" s="2"/>
      <c r="M17" s="295">
        <f>SUM(E17:L17)</f>
        <v>0</v>
      </c>
    </row>
    <row r="18" spans="1:13" ht="13" x14ac:dyDescent="0.3">
      <c r="A18" s="41" t="s">
        <v>332</v>
      </c>
      <c r="B18" s="31">
        <v>204</v>
      </c>
      <c r="C18" s="1239" t="s">
        <v>381</v>
      </c>
      <c r="D18" s="1319"/>
      <c r="E18" s="21"/>
      <c r="F18" s="2"/>
      <c r="G18" s="2"/>
      <c r="H18" s="2"/>
      <c r="I18" s="2"/>
      <c r="J18" s="2"/>
      <c r="K18" s="2"/>
      <c r="L18" s="2"/>
      <c r="M18" s="295">
        <f>SUM(E18:L18)</f>
        <v>0</v>
      </c>
    </row>
    <row r="19" spans="1:13" ht="13" x14ac:dyDescent="0.3">
      <c r="A19" s="41" t="s">
        <v>332</v>
      </c>
      <c r="B19" s="31">
        <v>290</v>
      </c>
      <c r="C19" s="1258" t="s">
        <v>102</v>
      </c>
      <c r="D19" s="1259"/>
      <c r="E19" s="22">
        <f>SUM(E16:E18)</f>
        <v>0</v>
      </c>
      <c r="F19" s="22">
        <f t="shared" ref="F19:M19" si="1">SUM(F16:F18)</f>
        <v>0</v>
      </c>
      <c r="G19" s="22">
        <f t="shared" si="1"/>
        <v>0</v>
      </c>
      <c r="H19" s="22">
        <f t="shared" si="1"/>
        <v>0</v>
      </c>
      <c r="I19" s="22">
        <f t="shared" si="1"/>
        <v>0</v>
      </c>
      <c r="J19" s="22">
        <f t="shared" si="1"/>
        <v>0</v>
      </c>
      <c r="K19" s="22">
        <f t="shared" si="1"/>
        <v>0</v>
      </c>
      <c r="L19" s="22">
        <f t="shared" si="1"/>
        <v>0</v>
      </c>
      <c r="M19" s="22">
        <f t="shared" si="1"/>
        <v>0</v>
      </c>
    </row>
    <row r="20" spans="1:13" ht="13" x14ac:dyDescent="0.3">
      <c r="A20" s="41" t="s">
        <v>332</v>
      </c>
      <c r="B20" s="31">
        <v>295</v>
      </c>
      <c r="C20" s="1258" t="s">
        <v>735</v>
      </c>
      <c r="D20" s="1259"/>
      <c r="E20" s="22">
        <f>+E14-E19</f>
        <v>0</v>
      </c>
      <c r="F20" s="22">
        <f t="shared" ref="F20:M20" si="2">+F14-F19</f>
        <v>0</v>
      </c>
      <c r="G20" s="22">
        <f t="shared" si="2"/>
        <v>0</v>
      </c>
      <c r="H20" s="22">
        <f t="shared" si="2"/>
        <v>0</v>
      </c>
      <c r="I20" s="22">
        <f t="shared" si="2"/>
        <v>0</v>
      </c>
      <c r="J20" s="22">
        <f t="shared" si="2"/>
        <v>0</v>
      </c>
      <c r="K20" s="22">
        <f t="shared" si="2"/>
        <v>0</v>
      </c>
      <c r="L20" s="22">
        <f t="shared" si="2"/>
        <v>0</v>
      </c>
      <c r="M20" s="22">
        <f t="shared" si="2"/>
        <v>0</v>
      </c>
    </row>
    <row r="21" spans="1:13" ht="13" x14ac:dyDescent="0.3">
      <c r="A21" s="41" t="s">
        <v>332</v>
      </c>
      <c r="B21" s="31">
        <v>300</v>
      </c>
      <c r="C21" s="1258" t="s">
        <v>87</v>
      </c>
      <c r="D21" s="1259"/>
      <c r="E21" s="20"/>
      <c r="F21" s="20"/>
      <c r="G21" s="20"/>
      <c r="H21" s="20"/>
      <c r="I21" s="20"/>
      <c r="J21" s="20"/>
      <c r="K21" s="20"/>
      <c r="L21" s="20"/>
      <c r="M21" s="20"/>
    </row>
    <row r="22" spans="1:13" ht="13" x14ac:dyDescent="0.3">
      <c r="A22" s="41" t="s">
        <v>332</v>
      </c>
      <c r="B22" s="31">
        <v>315</v>
      </c>
      <c r="C22" s="1239" t="s">
        <v>701</v>
      </c>
      <c r="D22" s="1244"/>
      <c r="E22" s="351">
        <f>-SUM('Res Fund Bal'!E16+'Res Fund Bal'!G16)</f>
        <v>0</v>
      </c>
      <c r="F22" s="21"/>
      <c r="G22" s="21"/>
      <c r="H22" s="21"/>
      <c r="I22" s="21"/>
      <c r="J22" s="21"/>
      <c r="K22" s="21"/>
      <c r="L22" s="21"/>
      <c r="M22" s="295">
        <f t="shared" ref="M22:M27" si="3">SUM(E22:L22)</f>
        <v>0</v>
      </c>
    </row>
    <row r="23" spans="1:13" ht="13" x14ac:dyDescent="0.3">
      <c r="A23" s="41" t="s">
        <v>332</v>
      </c>
      <c r="B23" s="31">
        <v>325</v>
      </c>
      <c r="C23" s="1239" t="s">
        <v>758</v>
      </c>
      <c r="D23" s="1240"/>
      <c r="E23" s="21"/>
      <c r="F23" s="2"/>
      <c r="G23" s="2"/>
      <c r="H23" s="2"/>
      <c r="I23" s="2"/>
      <c r="J23" s="2"/>
      <c r="K23" s="2"/>
      <c r="L23" s="2"/>
      <c r="M23" s="295">
        <f t="shared" si="3"/>
        <v>0</v>
      </c>
    </row>
    <row r="24" spans="1:13" ht="13" x14ac:dyDescent="0.3">
      <c r="A24" s="18" t="s">
        <v>332</v>
      </c>
      <c r="B24" s="19">
        <v>330</v>
      </c>
      <c r="C24" s="1258" t="s">
        <v>339</v>
      </c>
      <c r="D24" s="1259"/>
      <c r="E24" s="22">
        <f>SUBTOTAL(9,E21:E23)</f>
        <v>0</v>
      </c>
      <c r="F24" s="22">
        <f t="shared" ref="F24:M24" si="4">SUBTOTAL(9,F21:F23)</f>
        <v>0</v>
      </c>
      <c r="G24" s="22">
        <f t="shared" si="4"/>
        <v>0</v>
      </c>
      <c r="H24" s="22">
        <f t="shared" si="4"/>
        <v>0</v>
      </c>
      <c r="I24" s="22">
        <f t="shared" si="4"/>
        <v>0</v>
      </c>
      <c r="J24" s="22">
        <f t="shared" si="4"/>
        <v>0</v>
      </c>
      <c r="K24" s="22">
        <f t="shared" si="4"/>
        <v>0</v>
      </c>
      <c r="L24" s="22">
        <f t="shared" si="4"/>
        <v>0</v>
      </c>
      <c r="M24" s="22">
        <f t="shared" si="4"/>
        <v>0</v>
      </c>
    </row>
    <row r="25" spans="1:13" ht="13" x14ac:dyDescent="0.3">
      <c r="A25" s="41" t="s">
        <v>332</v>
      </c>
      <c r="B25" s="31">
        <v>331</v>
      </c>
      <c r="C25" s="1239" t="s">
        <v>759</v>
      </c>
      <c r="D25" s="1240"/>
      <c r="E25" s="2"/>
      <c r="F25" s="21"/>
      <c r="G25" s="21"/>
      <c r="H25" s="21"/>
      <c r="I25" s="21"/>
      <c r="J25" s="21"/>
      <c r="K25" s="21"/>
      <c r="L25" s="21"/>
      <c r="M25" s="295">
        <f t="shared" si="3"/>
        <v>0</v>
      </c>
    </row>
    <row r="26" spans="1:13" ht="13" x14ac:dyDescent="0.3">
      <c r="A26" s="41" t="s">
        <v>332</v>
      </c>
      <c r="B26" s="31">
        <v>332</v>
      </c>
      <c r="C26" s="1239" t="s">
        <v>760</v>
      </c>
      <c r="D26" s="1240"/>
      <c r="E26" s="2"/>
      <c r="F26" s="21"/>
      <c r="G26" s="21"/>
      <c r="H26" s="21"/>
      <c r="I26" s="21"/>
      <c r="J26" s="21"/>
      <c r="K26" s="21"/>
      <c r="L26" s="21"/>
      <c r="M26" s="295">
        <f t="shared" si="3"/>
        <v>0</v>
      </c>
    </row>
    <row r="27" spans="1:13" ht="13" x14ac:dyDescent="0.3">
      <c r="A27" s="41" t="s">
        <v>332</v>
      </c>
      <c r="B27" s="31">
        <v>335</v>
      </c>
      <c r="C27" s="1239" t="s">
        <v>781</v>
      </c>
      <c r="D27" s="1244"/>
      <c r="E27" s="351">
        <f>-SUM('Res Fund Bal'!F16+'Res Fund Bal'!H16)</f>
        <v>0</v>
      </c>
      <c r="F27" s="21"/>
      <c r="G27" s="21"/>
      <c r="H27" s="21"/>
      <c r="I27" s="21"/>
      <c r="J27" s="21"/>
      <c r="K27" s="21"/>
      <c r="L27" s="21"/>
      <c r="M27" s="295">
        <f t="shared" si="3"/>
        <v>0</v>
      </c>
    </row>
    <row r="28" spans="1:13" ht="13" x14ac:dyDescent="0.3">
      <c r="A28" s="41" t="s">
        <v>332</v>
      </c>
      <c r="B28" s="31">
        <v>390</v>
      </c>
      <c r="C28" s="1254" t="s">
        <v>84</v>
      </c>
      <c r="D28" s="1254"/>
      <c r="E28" s="22">
        <f>(SUBTOTAL(9,E21:E27))</f>
        <v>0</v>
      </c>
      <c r="F28" s="22">
        <f t="shared" ref="F28:L28" si="5">(SUBTOTAL(9,F21:F26))</f>
        <v>0</v>
      </c>
      <c r="G28" s="22">
        <f t="shared" si="5"/>
        <v>0</v>
      </c>
      <c r="H28" s="22">
        <f t="shared" si="5"/>
        <v>0</v>
      </c>
      <c r="I28" s="22">
        <f t="shared" si="5"/>
        <v>0</v>
      </c>
      <c r="J28" s="22">
        <f t="shared" si="5"/>
        <v>0</v>
      </c>
      <c r="K28" s="22">
        <f t="shared" si="5"/>
        <v>0</v>
      </c>
      <c r="L28" s="22">
        <f t="shared" si="5"/>
        <v>0</v>
      </c>
      <c r="M28" s="22">
        <f>(SUBTOTAL(9,M21:M27))</f>
        <v>0</v>
      </c>
    </row>
    <row r="29" spans="1:13" ht="13" x14ac:dyDescent="0.3">
      <c r="A29" s="41" t="s">
        <v>332</v>
      </c>
      <c r="B29" s="19">
        <v>400</v>
      </c>
      <c r="C29" s="1309" t="s">
        <v>741</v>
      </c>
      <c r="D29" s="1309"/>
      <c r="E29" s="22">
        <f>+E20+E28</f>
        <v>0</v>
      </c>
      <c r="F29" s="22">
        <f t="shared" ref="F29:M29" si="6">+F20+F28</f>
        <v>0</v>
      </c>
      <c r="G29" s="22">
        <f t="shared" si="6"/>
        <v>0</v>
      </c>
      <c r="H29" s="22">
        <f t="shared" si="6"/>
        <v>0</v>
      </c>
      <c r="I29" s="22">
        <f t="shared" si="6"/>
        <v>0</v>
      </c>
      <c r="J29" s="22">
        <f t="shared" si="6"/>
        <v>0</v>
      </c>
      <c r="K29" s="22">
        <f t="shared" si="6"/>
        <v>0</v>
      </c>
      <c r="L29" s="22">
        <f t="shared" si="6"/>
        <v>0</v>
      </c>
      <c r="M29" s="22">
        <f t="shared" si="6"/>
        <v>0</v>
      </c>
    </row>
    <row r="30" spans="1:13" x14ac:dyDescent="0.25">
      <c r="E30" s="24"/>
      <c r="H30" s="26"/>
      <c r="I30" s="26"/>
      <c r="J30" s="26"/>
      <c r="K30" s="26"/>
      <c r="L30" s="26"/>
      <c r="M30" s="26"/>
    </row>
    <row r="31" spans="1:13" ht="13" x14ac:dyDescent="0.3">
      <c r="A31" s="29" t="s">
        <v>720</v>
      </c>
      <c r="B31" s="16"/>
      <c r="C31" s="1296" t="s">
        <v>128</v>
      </c>
      <c r="D31" s="1297"/>
      <c r="E31" s="1297"/>
      <c r="F31" s="1297"/>
      <c r="G31" s="1297"/>
      <c r="H31" s="1297"/>
      <c r="I31" s="1297"/>
      <c r="J31" s="1297"/>
      <c r="K31" s="1297"/>
      <c r="L31" s="1297"/>
      <c r="M31" s="1298"/>
    </row>
    <row r="32" spans="1:13" x14ac:dyDescent="0.25">
      <c r="A32" s="30" t="s">
        <v>720</v>
      </c>
      <c r="B32" s="31"/>
      <c r="C32" s="1299" t="s">
        <v>201</v>
      </c>
      <c r="D32" s="1300"/>
      <c r="E32" s="1300"/>
      <c r="F32" s="1300"/>
      <c r="G32" s="1300"/>
      <c r="H32" s="1300"/>
      <c r="I32" s="1300"/>
      <c r="J32" s="1300"/>
      <c r="K32" s="1300"/>
      <c r="L32" s="1300"/>
      <c r="M32" s="1301"/>
    </row>
    <row r="33" spans="1:13" x14ac:dyDescent="0.25">
      <c r="A33" s="30" t="s">
        <v>720</v>
      </c>
      <c r="B33" s="32"/>
      <c r="C33" s="1310"/>
      <c r="D33" s="1311"/>
      <c r="E33" s="1311"/>
      <c r="F33" s="1311"/>
      <c r="G33" s="1311"/>
      <c r="H33" s="1311"/>
      <c r="I33" s="1311"/>
      <c r="J33" s="1311"/>
      <c r="K33" s="1311"/>
      <c r="L33" s="1311"/>
      <c r="M33" s="1312"/>
    </row>
    <row r="34" spans="1:13" x14ac:dyDescent="0.25">
      <c r="A34" s="30" t="s">
        <v>720</v>
      </c>
      <c r="B34" s="33"/>
      <c r="C34" s="1313"/>
      <c r="D34" s="1314"/>
      <c r="E34" s="1314"/>
      <c r="F34" s="1314"/>
      <c r="G34" s="1314"/>
      <c r="H34" s="1314"/>
      <c r="I34" s="1314"/>
      <c r="J34" s="1314"/>
      <c r="K34" s="1314"/>
      <c r="L34" s="1314"/>
      <c r="M34" s="1315"/>
    </row>
    <row r="35" spans="1:13" x14ac:dyDescent="0.25">
      <c r="A35" s="30" t="s">
        <v>720</v>
      </c>
      <c r="B35" s="33"/>
      <c r="C35" s="1313"/>
      <c r="D35" s="1314"/>
      <c r="E35" s="1314"/>
      <c r="F35" s="1314"/>
      <c r="G35" s="1314"/>
      <c r="H35" s="1314"/>
      <c r="I35" s="1314"/>
      <c r="J35" s="1314"/>
      <c r="K35" s="1314"/>
      <c r="L35" s="1314"/>
      <c r="M35" s="1315"/>
    </row>
    <row r="36" spans="1:13" x14ac:dyDescent="0.25">
      <c r="A36" s="30" t="s">
        <v>720</v>
      </c>
      <c r="B36" s="33"/>
      <c r="C36" s="1313"/>
      <c r="D36" s="1314"/>
      <c r="E36" s="1314"/>
      <c r="F36" s="1314"/>
      <c r="G36" s="1314"/>
      <c r="H36" s="1314"/>
      <c r="I36" s="1314"/>
      <c r="J36" s="1314"/>
      <c r="K36" s="1314"/>
      <c r="L36" s="1314"/>
      <c r="M36" s="1315"/>
    </row>
    <row r="37" spans="1:13" x14ac:dyDescent="0.25">
      <c r="A37" s="30" t="s">
        <v>720</v>
      </c>
      <c r="B37" s="33"/>
      <c r="C37" s="1313"/>
      <c r="D37" s="1314"/>
      <c r="E37" s="1314"/>
      <c r="F37" s="1314"/>
      <c r="G37" s="1314"/>
      <c r="H37" s="1314"/>
      <c r="I37" s="1314"/>
      <c r="J37" s="1314"/>
      <c r="K37" s="1314"/>
      <c r="L37" s="1314"/>
      <c r="M37" s="1315"/>
    </row>
    <row r="38" spans="1:13" x14ac:dyDescent="0.25">
      <c r="A38" s="30" t="s">
        <v>720</v>
      </c>
      <c r="B38" s="33"/>
      <c r="C38" s="1313"/>
      <c r="D38" s="1314"/>
      <c r="E38" s="1314"/>
      <c r="F38" s="1314"/>
      <c r="G38" s="1314"/>
      <c r="H38" s="1314"/>
      <c r="I38" s="1314"/>
      <c r="J38" s="1314"/>
      <c r="K38" s="1314"/>
      <c r="L38" s="1314"/>
      <c r="M38" s="1315"/>
    </row>
    <row r="39" spans="1:13" x14ac:dyDescent="0.25">
      <c r="A39" s="30" t="s">
        <v>720</v>
      </c>
      <c r="B39" s="33"/>
      <c r="C39" s="1313"/>
      <c r="D39" s="1314"/>
      <c r="E39" s="1314"/>
      <c r="F39" s="1314"/>
      <c r="G39" s="1314"/>
      <c r="H39" s="1314"/>
      <c r="I39" s="1314"/>
      <c r="J39" s="1314"/>
      <c r="K39" s="1314"/>
      <c r="L39" s="1314"/>
      <c r="M39" s="1315"/>
    </row>
    <row r="40" spans="1:13" x14ac:dyDescent="0.25">
      <c r="A40" s="30" t="s">
        <v>720</v>
      </c>
      <c r="B40" s="33"/>
      <c r="C40" s="1313"/>
      <c r="D40" s="1314"/>
      <c r="E40" s="1314"/>
      <c r="F40" s="1314"/>
      <c r="G40" s="1314"/>
      <c r="H40" s="1314"/>
      <c r="I40" s="1314"/>
      <c r="J40" s="1314"/>
      <c r="K40" s="1314"/>
      <c r="L40" s="1314"/>
      <c r="M40" s="1315"/>
    </row>
    <row r="41" spans="1:13" x14ac:dyDescent="0.25">
      <c r="A41" s="30" t="s">
        <v>720</v>
      </c>
      <c r="B41" s="33"/>
      <c r="C41" s="1313"/>
      <c r="D41" s="1314"/>
      <c r="E41" s="1314"/>
      <c r="F41" s="1314"/>
      <c r="G41" s="1314"/>
      <c r="H41" s="1314"/>
      <c r="I41" s="1314"/>
      <c r="J41" s="1314"/>
      <c r="K41" s="1314"/>
      <c r="L41" s="1314"/>
      <c r="M41" s="1315"/>
    </row>
    <row r="42" spans="1:13" x14ac:dyDescent="0.25">
      <c r="A42" s="30" t="s">
        <v>720</v>
      </c>
      <c r="B42" s="14"/>
      <c r="C42" s="1316"/>
      <c r="D42" s="1317"/>
      <c r="E42" s="1317"/>
      <c r="F42" s="1317"/>
      <c r="G42" s="1317"/>
      <c r="H42" s="1317"/>
      <c r="I42" s="1317"/>
      <c r="J42" s="1317"/>
      <c r="K42" s="1317"/>
      <c r="L42" s="1317"/>
      <c r="M42" s="1318"/>
    </row>
  </sheetData>
  <mergeCells count="36">
    <mergeCell ref="C8:D8"/>
    <mergeCell ref="A1:M1"/>
    <mergeCell ref="A2:M2"/>
    <mergeCell ref="A4:B4"/>
    <mergeCell ref="C4:D4"/>
    <mergeCell ref="E4:M4"/>
    <mergeCell ref="A5:C5"/>
    <mergeCell ref="A6:C6"/>
    <mergeCell ref="E6:E7"/>
    <mergeCell ref="F6:L6"/>
    <mergeCell ref="M6:M7"/>
    <mergeCell ref="A7:C7"/>
    <mergeCell ref="C20:D20"/>
    <mergeCell ref="C9:D9"/>
    <mergeCell ref="C10:D10"/>
    <mergeCell ref="C11:D11"/>
    <mergeCell ref="C12:D12"/>
    <mergeCell ref="C13:D13"/>
    <mergeCell ref="C14:D14"/>
    <mergeCell ref="C15:D15"/>
    <mergeCell ref="C16:D16"/>
    <mergeCell ref="C17:D17"/>
    <mergeCell ref="C18:D18"/>
    <mergeCell ref="C19:D19"/>
    <mergeCell ref="C29:D29"/>
    <mergeCell ref="C31:M31"/>
    <mergeCell ref="C32:M32"/>
    <mergeCell ref="C33:M42"/>
    <mergeCell ref="C21:D21"/>
    <mergeCell ref="C23:D23"/>
    <mergeCell ref="C25:D25"/>
    <mergeCell ref="C26:D26"/>
    <mergeCell ref="C27:D27"/>
    <mergeCell ref="C28:D28"/>
    <mergeCell ref="C22:D22"/>
    <mergeCell ref="C24:D24"/>
  </mergeCells>
  <printOptions horizontalCentered="1"/>
  <pageMargins left="0" right="0" top="0.75" bottom="0.5" header="0.3" footer="0.3"/>
  <pageSetup scale="69" orientation="landscape" r:id="rId1"/>
  <headerFooter>
    <oddFooter>&amp;LV 2021-1&amp;Rprinted: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zoomScale="80" zoomScaleNormal="80" workbookViewId="0">
      <selection sqref="A1:E1"/>
    </sheetView>
  </sheetViews>
  <sheetFormatPr defaultColWidth="9.1796875" defaultRowHeight="12.5" x14ac:dyDescent="0.25"/>
  <cols>
    <col min="1" max="1" width="3.54296875" style="23" customWidth="1"/>
    <col min="2" max="2" width="5.54296875" style="8" bestFit="1" customWidth="1"/>
    <col min="3" max="3" width="62.7265625" style="8" customWidth="1"/>
    <col min="4" max="4" width="17.54296875" style="8" customWidth="1"/>
    <col min="5" max="5" width="13.26953125" style="28" customWidth="1"/>
    <col min="6" max="7" width="13.26953125" style="25" customWidth="1"/>
    <col min="8" max="12" width="12.7265625" style="8" customWidth="1"/>
    <col min="13" max="13" width="13.26953125" style="34" customWidth="1"/>
    <col min="14" max="16384" width="9.1796875" style="8"/>
  </cols>
  <sheetData>
    <row r="1" spans="1:15" ht="18" x14ac:dyDescent="0.4">
      <c r="A1" s="1285" t="s">
        <v>549</v>
      </c>
      <c r="B1" s="1286"/>
      <c r="C1" s="1286"/>
      <c r="D1" s="1286"/>
      <c r="E1" s="1286"/>
      <c r="F1" s="1286"/>
      <c r="G1" s="1286"/>
      <c r="H1" s="1286"/>
      <c r="I1" s="1286"/>
      <c r="J1" s="1286"/>
      <c r="K1" s="1286"/>
      <c r="L1" s="1286"/>
      <c r="M1" s="1287"/>
    </row>
    <row r="2" spans="1:15" ht="18.5" thickBot="1" x14ac:dyDescent="0.45">
      <c r="A2" s="1288" t="s">
        <v>464</v>
      </c>
      <c r="B2" s="1289"/>
      <c r="C2" s="1289"/>
      <c r="D2" s="1289"/>
      <c r="E2" s="1289"/>
      <c r="F2" s="1289"/>
      <c r="G2" s="1289"/>
      <c r="H2" s="1289"/>
      <c r="I2" s="1289"/>
      <c r="J2" s="1289"/>
      <c r="K2" s="1289"/>
      <c r="L2" s="1289"/>
      <c r="M2" s="1290"/>
    </row>
    <row r="3" spans="1:15" s="27" customFormat="1" ht="18" x14ac:dyDescent="0.4">
      <c r="A3" s="51"/>
      <c r="B3" s="51"/>
      <c r="C3" s="51"/>
      <c r="D3" s="51"/>
      <c r="E3" s="51"/>
      <c r="F3" s="51"/>
      <c r="G3" s="51"/>
      <c r="H3" s="51"/>
      <c r="I3" s="51"/>
      <c r="J3" s="51"/>
      <c r="K3" s="51"/>
      <c r="L3" s="51"/>
      <c r="M3" s="51"/>
    </row>
    <row r="4" spans="1:15" ht="15" customHeight="1" x14ac:dyDescent="0.25">
      <c r="A4" s="1291" t="s">
        <v>5</v>
      </c>
      <c r="B4" s="1291"/>
      <c r="C4" s="1292">
        <f>'FSR - Medicaid'!C4</f>
        <v>0</v>
      </c>
      <c r="D4" s="1302"/>
      <c r="E4" s="1294" t="s">
        <v>133</v>
      </c>
      <c r="F4" s="1294"/>
      <c r="G4" s="1294"/>
      <c r="H4" s="1294"/>
      <c r="I4" s="1294"/>
      <c r="J4" s="1294"/>
      <c r="K4" s="1294"/>
      <c r="L4" s="1294"/>
      <c r="M4" s="1295"/>
    </row>
    <row r="5" spans="1:15" ht="15" customHeight="1" x14ac:dyDescent="0.35">
      <c r="A5" s="1268" t="s">
        <v>180</v>
      </c>
      <c r="B5" s="1269"/>
      <c r="C5" s="1271"/>
      <c r="D5" s="688" t="str">
        <f>'FSR - Medicaid'!D5</f>
        <v>SELECT</v>
      </c>
      <c r="E5" s="11" t="s">
        <v>73</v>
      </c>
      <c r="F5" s="12" t="s">
        <v>74</v>
      </c>
      <c r="G5" s="12" t="s">
        <v>75</v>
      </c>
      <c r="H5" s="11" t="s">
        <v>79</v>
      </c>
      <c r="I5" s="11" t="s">
        <v>80</v>
      </c>
      <c r="J5" s="11" t="s">
        <v>89</v>
      </c>
      <c r="K5" s="11" t="s">
        <v>90</v>
      </c>
      <c r="L5" s="11" t="s">
        <v>94</v>
      </c>
      <c r="M5" s="11" t="s">
        <v>96</v>
      </c>
    </row>
    <row r="6" spans="1:15" ht="15" customHeight="1" x14ac:dyDescent="0.35">
      <c r="A6" s="1268" t="s">
        <v>181</v>
      </c>
      <c r="B6" s="1269"/>
      <c r="C6" s="1271"/>
      <c r="D6" s="688" t="str">
        <f>'FSR - Medicaid'!D6</f>
        <v>SELECT</v>
      </c>
      <c r="E6" s="1187" t="s">
        <v>377</v>
      </c>
      <c r="F6" s="1198" t="s">
        <v>331</v>
      </c>
      <c r="G6" s="1198"/>
      <c r="H6" s="1198"/>
      <c r="I6" s="1198"/>
      <c r="J6" s="1198"/>
      <c r="K6" s="1198"/>
      <c r="L6" s="1198"/>
      <c r="M6" s="1189" t="s">
        <v>379</v>
      </c>
    </row>
    <row r="7" spans="1:15" ht="39.75" customHeight="1" x14ac:dyDescent="0.35">
      <c r="A7" s="1275" t="s">
        <v>182</v>
      </c>
      <c r="B7" s="1275"/>
      <c r="C7" s="1275"/>
      <c r="D7" s="483">
        <f>'FSR - Medicaid'!D7</f>
        <v>0</v>
      </c>
      <c r="E7" s="1188"/>
      <c r="F7" s="412" t="s">
        <v>135</v>
      </c>
      <c r="G7" s="13" t="s">
        <v>136</v>
      </c>
      <c r="H7" s="13" t="s">
        <v>137</v>
      </c>
      <c r="I7" s="13" t="s">
        <v>138</v>
      </c>
      <c r="J7" s="13" t="s">
        <v>139</v>
      </c>
      <c r="K7" s="13" t="s">
        <v>140</v>
      </c>
      <c r="L7" s="412" t="s">
        <v>141</v>
      </c>
      <c r="M7" s="1190"/>
    </row>
    <row r="8" spans="1:15" ht="14" x14ac:dyDescent="0.3">
      <c r="A8" s="18">
        <v>1</v>
      </c>
      <c r="B8" s="43"/>
      <c r="C8" s="1200" t="s">
        <v>665</v>
      </c>
      <c r="D8" s="1201"/>
      <c r="E8" s="751">
        <f>'FSR - Medicaid'!E8</f>
        <v>0</v>
      </c>
      <c r="F8" s="751">
        <f>'FSR - Medicaid'!F8</f>
        <v>0</v>
      </c>
      <c r="G8" s="751">
        <f>'FSR - Medicaid'!G8</f>
        <v>0</v>
      </c>
      <c r="H8" s="751">
        <f>'FSR - Medicaid'!H8</f>
        <v>0</v>
      </c>
      <c r="I8" s="751">
        <f>'FSR - Medicaid'!I8</f>
        <v>0</v>
      </c>
      <c r="J8" s="751">
        <f>'FSR - Medicaid'!J8</f>
        <v>0</v>
      </c>
      <c r="K8" s="751">
        <f>'FSR - Medicaid'!K8</f>
        <v>0</v>
      </c>
      <c r="L8" s="751">
        <f>'FSR - Medicaid'!L8</f>
        <v>0</v>
      </c>
      <c r="M8" s="152"/>
    </row>
    <row r="9" spans="1:15" ht="13" x14ac:dyDescent="0.3">
      <c r="A9" s="36"/>
      <c r="B9" s="37"/>
      <c r="C9" s="1253"/>
      <c r="D9" s="1253"/>
      <c r="E9" s="153"/>
      <c r="F9" s="39"/>
      <c r="G9" s="39"/>
      <c r="H9" s="153"/>
      <c r="I9" s="39"/>
      <c r="J9" s="39"/>
      <c r="K9" s="39"/>
      <c r="L9" s="39"/>
      <c r="M9" s="39"/>
    </row>
    <row r="10" spans="1:15" ht="13" x14ac:dyDescent="0.3">
      <c r="A10" s="15" t="s">
        <v>472</v>
      </c>
      <c r="B10" s="16"/>
      <c r="C10" s="1266" t="s">
        <v>465</v>
      </c>
      <c r="D10" s="1266"/>
      <c r="E10" s="17"/>
      <c r="F10" s="17"/>
      <c r="G10" s="17"/>
      <c r="H10" s="17"/>
      <c r="I10" s="17"/>
      <c r="J10" s="17"/>
      <c r="K10" s="17"/>
      <c r="L10" s="17"/>
      <c r="M10" s="17"/>
    </row>
    <row r="11" spans="1:15" ht="13" x14ac:dyDescent="0.3">
      <c r="A11" s="18" t="s">
        <v>472</v>
      </c>
      <c r="B11" s="19">
        <v>100</v>
      </c>
      <c r="C11" s="1254" t="s">
        <v>71</v>
      </c>
      <c r="D11" s="1254"/>
      <c r="E11" s="20"/>
      <c r="F11" s="20"/>
      <c r="G11" s="20"/>
      <c r="H11" s="20"/>
      <c r="I11" s="20"/>
      <c r="J11" s="20"/>
      <c r="K11" s="20"/>
      <c r="L11" s="20"/>
      <c r="M11" s="20"/>
    </row>
    <row r="12" spans="1:15" ht="13" x14ac:dyDescent="0.3">
      <c r="A12" s="18" t="s">
        <v>472</v>
      </c>
      <c r="B12" s="19">
        <v>101</v>
      </c>
      <c r="C12" s="1267" t="s">
        <v>476</v>
      </c>
      <c r="D12" s="1251"/>
      <c r="E12" s="4"/>
      <c r="F12" s="21"/>
      <c r="G12" s="21"/>
      <c r="H12" s="21"/>
      <c r="I12" s="21"/>
      <c r="J12" s="21"/>
      <c r="K12" s="21"/>
      <c r="L12" s="21"/>
      <c r="M12" s="295">
        <f>SUM(E12:L12,E68:M68)</f>
        <v>0</v>
      </c>
      <c r="N12" s="436"/>
    </row>
    <row r="13" spans="1:15" ht="13" x14ac:dyDescent="0.3">
      <c r="A13" s="18" t="s">
        <v>472</v>
      </c>
      <c r="B13" s="19">
        <v>102</v>
      </c>
      <c r="C13" s="1256" t="s">
        <v>519</v>
      </c>
      <c r="D13" s="1320"/>
      <c r="E13" s="4"/>
      <c r="F13" s="21"/>
      <c r="G13" s="21"/>
      <c r="H13" s="21"/>
      <c r="I13" s="21"/>
      <c r="J13" s="21"/>
      <c r="K13" s="21"/>
      <c r="L13" s="21"/>
      <c r="M13" s="295">
        <f>SUM(E13:L13,E69:M69)</f>
        <v>0</v>
      </c>
      <c r="N13" s="436"/>
    </row>
    <row r="14" spans="1:15" ht="13" x14ac:dyDescent="0.3">
      <c r="A14" s="18" t="s">
        <v>472</v>
      </c>
      <c r="B14" s="415">
        <v>115</v>
      </c>
      <c r="C14" s="1239" t="s">
        <v>466</v>
      </c>
      <c r="D14" s="1244"/>
      <c r="E14" s="302">
        <f>-SUM(F14:L14,E70:M70)</f>
        <v>0</v>
      </c>
      <c r="F14" s="4"/>
      <c r="G14" s="1"/>
      <c r="H14" s="1"/>
      <c r="I14" s="1"/>
      <c r="J14" s="1"/>
      <c r="K14" s="1"/>
      <c r="L14" s="1"/>
      <c r="M14" s="295">
        <f>SUM(E14:L14,E70:M70)</f>
        <v>0</v>
      </c>
    </row>
    <row r="15" spans="1:15" ht="13" x14ac:dyDescent="0.3">
      <c r="A15" s="18" t="s">
        <v>472</v>
      </c>
      <c r="B15" s="19">
        <v>120</v>
      </c>
      <c r="C15" s="1254" t="s">
        <v>475</v>
      </c>
      <c r="D15" s="1254"/>
      <c r="E15" s="295">
        <f t="shared" ref="E15:M15" si="0">SUM(E11:E14)</f>
        <v>0</v>
      </c>
      <c r="F15" s="22">
        <f t="shared" si="0"/>
        <v>0</v>
      </c>
      <c r="G15" s="22">
        <f t="shared" si="0"/>
        <v>0</v>
      </c>
      <c r="H15" s="22">
        <f t="shared" si="0"/>
        <v>0</v>
      </c>
      <c r="I15" s="22">
        <f t="shared" si="0"/>
        <v>0</v>
      </c>
      <c r="J15" s="22">
        <f t="shared" si="0"/>
        <v>0</v>
      </c>
      <c r="K15" s="22">
        <f t="shared" si="0"/>
        <v>0</v>
      </c>
      <c r="L15" s="22">
        <f t="shared" si="0"/>
        <v>0</v>
      </c>
      <c r="M15" s="295">
        <f t="shared" si="0"/>
        <v>0</v>
      </c>
      <c r="N15" s="27"/>
      <c r="O15" s="436"/>
    </row>
    <row r="16" spans="1:15" ht="13" x14ac:dyDescent="0.3">
      <c r="A16" s="18" t="s">
        <v>472</v>
      </c>
      <c r="B16" s="405">
        <v>121</v>
      </c>
      <c r="C16" s="1264" t="s">
        <v>467</v>
      </c>
      <c r="D16" s="1265"/>
      <c r="E16" s="2"/>
      <c r="F16" s="21"/>
      <c r="G16" s="21"/>
      <c r="H16" s="21"/>
      <c r="I16" s="21"/>
      <c r="J16" s="21"/>
      <c r="K16" s="21"/>
      <c r="L16" s="21"/>
      <c r="M16" s="295">
        <f>SUM(E16:L16,E72:M72)</f>
        <v>0</v>
      </c>
    </row>
    <row r="17" spans="1:15" ht="13" x14ac:dyDescent="0.3">
      <c r="A17" s="18" t="s">
        <v>472</v>
      </c>
      <c r="B17" s="405">
        <v>122</v>
      </c>
      <c r="C17" s="1264" t="s">
        <v>468</v>
      </c>
      <c r="D17" s="1265"/>
      <c r="E17" s="21"/>
      <c r="F17" s="2"/>
      <c r="G17" s="2"/>
      <c r="H17" s="2"/>
      <c r="I17" s="2"/>
      <c r="J17" s="2"/>
      <c r="K17" s="2"/>
      <c r="L17" s="2"/>
      <c r="M17" s="295">
        <f>SUM(E17:L17,E73:M73)</f>
        <v>0</v>
      </c>
    </row>
    <row r="18" spans="1:15" ht="13" x14ac:dyDescent="0.3">
      <c r="A18" s="18" t="s">
        <v>472</v>
      </c>
      <c r="B18" s="19">
        <v>140</v>
      </c>
      <c r="C18" s="1263" t="s">
        <v>469</v>
      </c>
      <c r="D18" s="1263"/>
      <c r="E18" s="22">
        <f t="shared" ref="E18:M18" si="1">SUM(E16:E17)</f>
        <v>0</v>
      </c>
      <c r="F18" s="22">
        <f t="shared" si="1"/>
        <v>0</v>
      </c>
      <c r="G18" s="22">
        <f t="shared" si="1"/>
        <v>0</v>
      </c>
      <c r="H18" s="22">
        <f t="shared" si="1"/>
        <v>0</v>
      </c>
      <c r="I18" s="22">
        <f t="shared" si="1"/>
        <v>0</v>
      </c>
      <c r="J18" s="22">
        <f t="shared" si="1"/>
        <v>0</v>
      </c>
      <c r="K18" s="22">
        <f t="shared" si="1"/>
        <v>0</v>
      </c>
      <c r="L18" s="22">
        <f t="shared" si="1"/>
        <v>0</v>
      </c>
      <c r="M18" s="22">
        <f t="shared" si="1"/>
        <v>0</v>
      </c>
    </row>
    <row r="19" spans="1:15" ht="13" x14ac:dyDescent="0.3">
      <c r="A19" s="18" t="s">
        <v>472</v>
      </c>
      <c r="B19" s="19">
        <v>190</v>
      </c>
      <c r="C19" s="1254" t="s">
        <v>72</v>
      </c>
      <c r="D19" s="1254"/>
      <c r="E19" s="22">
        <f t="shared" ref="E19:M19" si="2">+E15+E18</f>
        <v>0</v>
      </c>
      <c r="F19" s="295">
        <f t="shared" si="2"/>
        <v>0</v>
      </c>
      <c r="G19" s="22">
        <f t="shared" si="2"/>
        <v>0</v>
      </c>
      <c r="H19" s="22">
        <f t="shared" si="2"/>
        <v>0</v>
      </c>
      <c r="I19" s="22">
        <f t="shared" si="2"/>
        <v>0</v>
      </c>
      <c r="J19" s="22">
        <f t="shared" si="2"/>
        <v>0</v>
      </c>
      <c r="K19" s="22">
        <f t="shared" si="2"/>
        <v>0</v>
      </c>
      <c r="L19" s="22">
        <f t="shared" si="2"/>
        <v>0</v>
      </c>
      <c r="M19" s="22">
        <f t="shared" si="2"/>
        <v>0</v>
      </c>
      <c r="N19" s="27"/>
      <c r="O19" s="436"/>
    </row>
    <row r="20" spans="1:15" ht="13" x14ac:dyDescent="0.3">
      <c r="A20" s="18" t="s">
        <v>472</v>
      </c>
      <c r="B20" s="19">
        <v>200</v>
      </c>
      <c r="C20" s="1254" t="s">
        <v>99</v>
      </c>
      <c r="D20" s="1254"/>
      <c r="E20" s="20"/>
      <c r="F20" s="20"/>
      <c r="G20" s="20"/>
      <c r="H20" s="20"/>
      <c r="I20" s="20"/>
      <c r="J20" s="20"/>
      <c r="K20" s="20"/>
      <c r="L20" s="20"/>
      <c r="M20" s="20"/>
    </row>
    <row r="21" spans="1:15" ht="13" x14ac:dyDescent="0.3">
      <c r="A21" s="18" t="s">
        <v>472</v>
      </c>
      <c r="B21" s="415">
        <v>202</v>
      </c>
      <c r="C21" s="1256" t="s">
        <v>470</v>
      </c>
      <c r="D21" s="1257"/>
      <c r="E21" s="2"/>
      <c r="F21" s="2"/>
      <c r="G21" s="2"/>
      <c r="H21" s="2"/>
      <c r="I21" s="2"/>
      <c r="J21" s="2"/>
      <c r="K21" s="2"/>
      <c r="L21" s="2"/>
      <c r="M21" s="295">
        <f>SUM(E21:L21,E77:M77)</f>
        <v>0</v>
      </c>
    </row>
    <row r="22" spans="1:15" ht="13" x14ac:dyDescent="0.3">
      <c r="A22" s="18" t="s">
        <v>472</v>
      </c>
      <c r="B22" s="19">
        <v>290</v>
      </c>
      <c r="C22" s="1254" t="s">
        <v>102</v>
      </c>
      <c r="D22" s="1254"/>
      <c r="E22" s="22">
        <f t="shared" ref="E22:M22" si="3">SUM(E20:E21)</f>
        <v>0</v>
      </c>
      <c r="F22" s="22">
        <f t="shared" si="3"/>
        <v>0</v>
      </c>
      <c r="G22" s="22">
        <f t="shared" si="3"/>
        <v>0</v>
      </c>
      <c r="H22" s="22">
        <f t="shared" si="3"/>
        <v>0</v>
      </c>
      <c r="I22" s="22">
        <f t="shared" si="3"/>
        <v>0</v>
      </c>
      <c r="J22" s="22">
        <f t="shared" si="3"/>
        <v>0</v>
      </c>
      <c r="K22" s="22">
        <f t="shared" si="3"/>
        <v>0</v>
      </c>
      <c r="L22" s="22">
        <f t="shared" si="3"/>
        <v>0</v>
      </c>
      <c r="M22" s="22">
        <f t="shared" si="3"/>
        <v>0</v>
      </c>
    </row>
    <row r="23" spans="1:15" ht="13" x14ac:dyDescent="0.3">
      <c r="A23" s="18" t="s">
        <v>472</v>
      </c>
      <c r="B23" s="19">
        <v>295</v>
      </c>
      <c r="C23" s="1258" t="s">
        <v>471</v>
      </c>
      <c r="D23" s="1259"/>
      <c r="E23" s="22">
        <f t="shared" ref="E23:M23" si="4">+E19-E22</f>
        <v>0</v>
      </c>
      <c r="F23" s="22">
        <f t="shared" si="4"/>
        <v>0</v>
      </c>
      <c r="G23" s="22">
        <f t="shared" si="4"/>
        <v>0</v>
      </c>
      <c r="H23" s="22">
        <f t="shared" si="4"/>
        <v>0</v>
      </c>
      <c r="I23" s="22">
        <f t="shared" si="4"/>
        <v>0</v>
      </c>
      <c r="J23" s="22">
        <f t="shared" si="4"/>
        <v>0</v>
      </c>
      <c r="K23" s="22">
        <f t="shared" si="4"/>
        <v>0</v>
      </c>
      <c r="L23" s="22">
        <f t="shared" si="4"/>
        <v>0</v>
      </c>
      <c r="M23" s="22">
        <f t="shared" si="4"/>
        <v>0</v>
      </c>
    </row>
    <row r="24" spans="1:15" ht="13" x14ac:dyDescent="0.3">
      <c r="A24" s="18" t="s">
        <v>472</v>
      </c>
      <c r="B24" s="19">
        <v>300</v>
      </c>
      <c r="C24" s="1258" t="s">
        <v>87</v>
      </c>
      <c r="D24" s="1259"/>
      <c r="E24" s="20"/>
      <c r="F24" s="20"/>
      <c r="G24" s="20"/>
      <c r="H24" s="20"/>
      <c r="I24" s="20"/>
      <c r="J24" s="20"/>
      <c r="K24" s="20"/>
      <c r="L24" s="20"/>
      <c r="M24" s="20"/>
    </row>
    <row r="25" spans="1:15" ht="13" x14ac:dyDescent="0.3">
      <c r="A25" s="18" t="s">
        <v>472</v>
      </c>
      <c r="B25" s="19">
        <v>301</v>
      </c>
      <c r="C25" s="1250" t="s">
        <v>499</v>
      </c>
      <c r="D25" s="1251"/>
      <c r="E25" s="351">
        <f>-'FSR - All Non Medicaid'!E306</f>
        <v>0</v>
      </c>
      <c r="F25" s="21"/>
      <c r="G25" s="21"/>
      <c r="H25" s="21"/>
      <c r="I25" s="21"/>
      <c r="J25" s="21"/>
      <c r="K25" s="21"/>
      <c r="L25" s="21"/>
      <c r="M25" s="295">
        <f t="shared" ref="M25:M30" si="5">SUM(E25:L25,E81:M81)</f>
        <v>0</v>
      </c>
    </row>
    <row r="26" spans="1:15" ht="13" x14ac:dyDescent="0.3">
      <c r="A26" s="18" t="s">
        <v>472</v>
      </c>
      <c r="B26" s="19">
        <v>302</v>
      </c>
      <c r="C26" s="1239" t="s">
        <v>500</v>
      </c>
      <c r="D26" s="1260"/>
      <c r="E26" s="2"/>
      <c r="F26" s="21"/>
      <c r="G26" s="21"/>
      <c r="H26" s="21"/>
      <c r="I26" s="21"/>
      <c r="J26" s="21"/>
      <c r="K26" s="21"/>
      <c r="L26" s="21"/>
      <c r="M26" s="295">
        <f t="shared" si="5"/>
        <v>0</v>
      </c>
    </row>
    <row r="27" spans="1:15" ht="13" x14ac:dyDescent="0.3">
      <c r="A27" s="18" t="s">
        <v>472</v>
      </c>
      <c r="B27" s="19">
        <v>303</v>
      </c>
      <c r="C27" s="1250" t="s">
        <v>550</v>
      </c>
      <c r="D27" s="1251"/>
      <c r="E27" s="2"/>
      <c r="F27" s="21"/>
      <c r="G27" s="21"/>
      <c r="H27" s="21"/>
      <c r="I27" s="21"/>
      <c r="J27" s="21"/>
      <c r="K27" s="21"/>
      <c r="L27" s="21"/>
      <c r="M27" s="295">
        <f t="shared" si="5"/>
        <v>0</v>
      </c>
    </row>
    <row r="28" spans="1:15" ht="13" x14ac:dyDescent="0.3">
      <c r="A28" s="18" t="s">
        <v>472</v>
      </c>
      <c r="B28" s="19">
        <v>310</v>
      </c>
      <c r="C28" s="1250" t="s">
        <v>711</v>
      </c>
      <c r="D28" s="1250"/>
      <c r="E28" s="2"/>
      <c r="F28" s="21"/>
      <c r="G28" s="21"/>
      <c r="H28" s="21"/>
      <c r="I28" s="21"/>
      <c r="J28" s="21"/>
      <c r="K28" s="21"/>
      <c r="L28" s="21"/>
      <c r="M28" s="295">
        <f t="shared" si="5"/>
        <v>0</v>
      </c>
      <c r="N28" s="436"/>
    </row>
    <row r="29" spans="1:15" ht="13" x14ac:dyDescent="0.3">
      <c r="A29" s="18" t="s">
        <v>472</v>
      </c>
      <c r="B29" s="415">
        <v>315</v>
      </c>
      <c r="C29" s="1239" t="s">
        <v>761</v>
      </c>
      <c r="D29" s="1240"/>
      <c r="E29" s="351">
        <f>-SUM('Res Fund Bal'!E19+'Res Fund Bal'!G19)</f>
        <v>0</v>
      </c>
      <c r="F29" s="21"/>
      <c r="G29" s="21"/>
      <c r="H29" s="21"/>
      <c r="I29" s="21"/>
      <c r="J29" s="21"/>
      <c r="K29" s="21"/>
      <c r="L29" s="21"/>
      <c r="M29" s="295">
        <f t="shared" si="5"/>
        <v>0</v>
      </c>
      <c r="N29" s="436"/>
    </row>
    <row r="30" spans="1:15" ht="13" x14ac:dyDescent="0.3">
      <c r="A30" s="18" t="s">
        <v>472</v>
      </c>
      <c r="B30" s="415">
        <v>325</v>
      </c>
      <c r="C30" s="1239" t="s">
        <v>502</v>
      </c>
      <c r="D30" s="1240"/>
      <c r="E30" s="21"/>
      <c r="F30" s="2"/>
      <c r="G30" s="2"/>
      <c r="H30" s="2"/>
      <c r="I30" s="2"/>
      <c r="J30" s="2"/>
      <c r="K30" s="2"/>
      <c r="L30" s="2"/>
      <c r="M30" s="295">
        <f t="shared" si="5"/>
        <v>0</v>
      </c>
    </row>
    <row r="31" spans="1:15" ht="13" x14ac:dyDescent="0.3">
      <c r="A31" s="18" t="s">
        <v>472</v>
      </c>
      <c r="B31" s="415">
        <v>330</v>
      </c>
      <c r="C31" s="1258" t="s">
        <v>339</v>
      </c>
      <c r="D31" s="1259"/>
      <c r="E31" s="22">
        <f t="shared" ref="E31:M31" si="6">SUBTOTAL(9,E24:E30)</f>
        <v>0</v>
      </c>
      <c r="F31" s="22">
        <f t="shared" si="6"/>
        <v>0</v>
      </c>
      <c r="G31" s="22">
        <f t="shared" si="6"/>
        <v>0</v>
      </c>
      <c r="H31" s="22">
        <f t="shared" si="6"/>
        <v>0</v>
      </c>
      <c r="I31" s="22">
        <f t="shared" si="6"/>
        <v>0</v>
      </c>
      <c r="J31" s="22">
        <f t="shared" si="6"/>
        <v>0</v>
      </c>
      <c r="K31" s="22">
        <f t="shared" si="6"/>
        <v>0</v>
      </c>
      <c r="L31" s="22">
        <f t="shared" si="6"/>
        <v>0</v>
      </c>
      <c r="M31" s="22">
        <f t="shared" si="6"/>
        <v>0</v>
      </c>
    </row>
    <row r="32" spans="1:15" ht="13" x14ac:dyDescent="0.3">
      <c r="A32" s="18" t="s">
        <v>472</v>
      </c>
      <c r="B32" s="415">
        <v>331</v>
      </c>
      <c r="C32" s="1250" t="s">
        <v>762</v>
      </c>
      <c r="D32" s="1250"/>
      <c r="E32" s="2"/>
      <c r="F32" s="21"/>
      <c r="G32" s="21"/>
      <c r="H32" s="21"/>
      <c r="I32" s="21"/>
      <c r="J32" s="21"/>
      <c r="K32" s="21"/>
      <c r="L32" s="21"/>
      <c r="M32" s="295">
        <f>SUM(E32:L32,E88:M88)</f>
        <v>0</v>
      </c>
      <c r="N32" s="436"/>
    </row>
    <row r="33" spans="1:14" ht="13" x14ac:dyDescent="0.3">
      <c r="A33" s="18" t="s">
        <v>472</v>
      </c>
      <c r="B33" s="415">
        <v>332</v>
      </c>
      <c r="C33" s="1250" t="s">
        <v>763</v>
      </c>
      <c r="D33" s="1250"/>
      <c r="E33" s="2"/>
      <c r="F33" s="21"/>
      <c r="G33" s="21"/>
      <c r="H33" s="21"/>
      <c r="I33" s="21"/>
      <c r="J33" s="21"/>
      <c r="K33" s="21"/>
      <c r="L33" s="21"/>
      <c r="M33" s="295">
        <f>SUM(E33:L33,E89:M89)</f>
        <v>0</v>
      </c>
      <c r="N33" s="436"/>
    </row>
    <row r="34" spans="1:14" ht="13" hidden="1" x14ac:dyDescent="0.3">
      <c r="A34" s="18" t="s">
        <v>472</v>
      </c>
      <c r="B34" s="405">
        <v>333</v>
      </c>
      <c r="C34" s="1250" t="s">
        <v>285</v>
      </c>
      <c r="D34" s="1250"/>
      <c r="E34" s="20"/>
      <c r="F34" s="21"/>
      <c r="G34" s="21"/>
      <c r="H34" s="21"/>
      <c r="I34" s="21"/>
      <c r="J34" s="21"/>
      <c r="K34" s="21"/>
      <c r="L34" s="21"/>
      <c r="M34" s="20"/>
      <c r="N34" s="436"/>
    </row>
    <row r="35" spans="1:14" ht="13" hidden="1" x14ac:dyDescent="0.3">
      <c r="A35" s="18" t="s">
        <v>472</v>
      </c>
      <c r="B35" s="405">
        <v>334</v>
      </c>
      <c r="C35" s="1250" t="s">
        <v>285</v>
      </c>
      <c r="D35" s="1250"/>
      <c r="E35" s="20"/>
      <c r="F35" s="21"/>
      <c r="G35" s="21"/>
      <c r="H35" s="21"/>
      <c r="I35" s="21"/>
      <c r="J35" s="21"/>
      <c r="K35" s="21"/>
      <c r="L35" s="21"/>
      <c r="M35" s="20"/>
      <c r="N35" s="436"/>
    </row>
    <row r="36" spans="1:14" ht="13" x14ac:dyDescent="0.3">
      <c r="A36" s="18" t="s">
        <v>472</v>
      </c>
      <c r="B36" s="405">
        <v>335</v>
      </c>
      <c r="C36" s="1239" t="s">
        <v>782</v>
      </c>
      <c r="D36" s="1240"/>
      <c r="E36" s="351">
        <f>-SUM('Res Fund Bal'!F19+'Res Fund Bal'!H19)</f>
        <v>0</v>
      </c>
      <c r="F36" s="21"/>
      <c r="G36" s="21"/>
      <c r="H36" s="21"/>
      <c r="I36" s="21"/>
      <c r="J36" s="21"/>
      <c r="K36" s="21"/>
      <c r="L36" s="21"/>
      <c r="M36" s="20"/>
      <c r="N36" s="436"/>
    </row>
    <row r="37" spans="1:14" ht="13" x14ac:dyDescent="0.3">
      <c r="A37" s="18" t="s">
        <v>472</v>
      </c>
      <c r="B37" s="405">
        <v>336</v>
      </c>
      <c r="C37" s="1239" t="s">
        <v>764</v>
      </c>
      <c r="D37" s="1240"/>
      <c r="E37" s="351">
        <f>-'FSR - All Non Medicaid'!E402</f>
        <v>0</v>
      </c>
      <c r="F37" s="21"/>
      <c r="G37" s="21"/>
      <c r="H37" s="21"/>
      <c r="I37" s="21"/>
      <c r="J37" s="21"/>
      <c r="K37" s="21"/>
      <c r="L37" s="21"/>
      <c r="M37" s="295">
        <f>SUM(E37:L37,E93:M93)</f>
        <v>0</v>
      </c>
    </row>
    <row r="38" spans="1:14" ht="13" x14ac:dyDescent="0.3">
      <c r="A38" s="18" t="s">
        <v>472</v>
      </c>
      <c r="B38" s="19">
        <v>390</v>
      </c>
      <c r="C38" s="1254" t="s">
        <v>84</v>
      </c>
      <c r="D38" s="1254"/>
      <c r="E38" s="22">
        <f t="shared" ref="E38:M38" si="7">(SUBTOTAL(9,E24:E37))</f>
        <v>0</v>
      </c>
      <c r="F38" s="22">
        <f t="shared" si="7"/>
        <v>0</v>
      </c>
      <c r="G38" s="22">
        <f t="shared" si="7"/>
        <v>0</v>
      </c>
      <c r="H38" s="22">
        <f t="shared" si="7"/>
        <v>0</v>
      </c>
      <c r="I38" s="22">
        <f t="shared" si="7"/>
        <v>0</v>
      </c>
      <c r="J38" s="22">
        <f t="shared" si="7"/>
        <v>0</v>
      </c>
      <c r="K38" s="22">
        <f t="shared" si="7"/>
        <v>0</v>
      </c>
      <c r="L38" s="22">
        <f t="shared" si="7"/>
        <v>0</v>
      </c>
      <c r="M38" s="22">
        <f t="shared" si="7"/>
        <v>0</v>
      </c>
    </row>
    <row r="39" spans="1:14" ht="13" x14ac:dyDescent="0.3">
      <c r="A39" s="18" t="s">
        <v>472</v>
      </c>
      <c r="B39" s="19">
        <v>400</v>
      </c>
      <c r="C39" s="1309" t="s">
        <v>479</v>
      </c>
      <c r="D39" s="1309"/>
      <c r="E39" s="22">
        <f t="shared" ref="E39:M39" si="8">+E23+E38</f>
        <v>0</v>
      </c>
      <c r="F39" s="22">
        <f t="shared" si="8"/>
        <v>0</v>
      </c>
      <c r="G39" s="22">
        <f t="shared" si="8"/>
        <v>0</v>
      </c>
      <c r="H39" s="22">
        <f t="shared" si="8"/>
        <v>0</v>
      </c>
      <c r="I39" s="22">
        <f t="shared" si="8"/>
        <v>0</v>
      </c>
      <c r="J39" s="22">
        <f t="shared" si="8"/>
        <v>0</v>
      </c>
      <c r="K39" s="22">
        <f t="shared" si="8"/>
        <v>0</v>
      </c>
      <c r="L39" s="22">
        <f t="shared" si="8"/>
        <v>0</v>
      </c>
      <c r="M39" s="22">
        <f t="shared" si="8"/>
        <v>0</v>
      </c>
    </row>
    <row r="40" spans="1:14" x14ac:dyDescent="0.25">
      <c r="E40" s="24"/>
      <c r="H40" s="26"/>
      <c r="I40" s="26"/>
      <c r="J40" s="26"/>
      <c r="K40" s="26"/>
      <c r="L40" s="26"/>
      <c r="M40" s="26"/>
    </row>
    <row r="42" spans="1:14" ht="13" x14ac:dyDescent="0.3">
      <c r="A42" s="29" t="s">
        <v>473</v>
      </c>
      <c r="B42" s="16"/>
      <c r="C42" s="1296" t="s">
        <v>128</v>
      </c>
      <c r="D42" s="1297"/>
      <c r="E42" s="1297"/>
      <c r="F42" s="1297"/>
      <c r="G42" s="1297"/>
      <c r="H42" s="1297"/>
      <c r="I42" s="1297"/>
      <c r="J42" s="1297"/>
      <c r="K42" s="1297"/>
      <c r="L42" s="1297"/>
      <c r="M42" s="1298"/>
    </row>
    <row r="43" spans="1:14" x14ac:dyDescent="0.25">
      <c r="A43" s="30" t="s">
        <v>473</v>
      </c>
      <c r="B43" s="31"/>
      <c r="C43" s="1299" t="s">
        <v>65</v>
      </c>
      <c r="D43" s="1300"/>
      <c r="E43" s="1300"/>
      <c r="F43" s="1300"/>
      <c r="G43" s="1300"/>
      <c r="H43" s="1300"/>
      <c r="I43" s="1300"/>
      <c r="J43" s="1300"/>
      <c r="K43" s="1300"/>
      <c r="L43" s="1300"/>
      <c r="M43" s="1301"/>
    </row>
    <row r="44" spans="1:14" x14ac:dyDescent="0.25">
      <c r="A44" s="30" t="s">
        <v>473</v>
      </c>
      <c r="B44" s="32"/>
      <c r="C44" s="1276"/>
      <c r="D44" s="1321"/>
      <c r="E44" s="1321"/>
      <c r="F44" s="1321"/>
      <c r="G44" s="1321"/>
      <c r="H44" s="1321"/>
      <c r="I44" s="1321"/>
      <c r="J44" s="1321"/>
      <c r="K44" s="1321"/>
      <c r="L44" s="1321"/>
      <c r="M44" s="1322"/>
    </row>
    <row r="45" spans="1:14" x14ac:dyDescent="0.25">
      <c r="A45" s="30" t="s">
        <v>473</v>
      </c>
      <c r="B45" s="33"/>
      <c r="C45" s="1323"/>
      <c r="D45" s="1324"/>
      <c r="E45" s="1324"/>
      <c r="F45" s="1324"/>
      <c r="G45" s="1324"/>
      <c r="H45" s="1324"/>
      <c r="I45" s="1324"/>
      <c r="J45" s="1324"/>
      <c r="K45" s="1324"/>
      <c r="L45" s="1324"/>
      <c r="M45" s="1325"/>
    </row>
    <row r="46" spans="1:14" x14ac:dyDescent="0.25">
      <c r="A46" s="30" t="s">
        <v>473</v>
      </c>
      <c r="B46" s="33"/>
      <c r="C46" s="1323"/>
      <c r="D46" s="1324"/>
      <c r="E46" s="1324"/>
      <c r="F46" s="1324"/>
      <c r="G46" s="1324"/>
      <c r="H46" s="1324"/>
      <c r="I46" s="1324"/>
      <c r="J46" s="1324"/>
      <c r="K46" s="1324"/>
      <c r="L46" s="1324"/>
      <c r="M46" s="1325"/>
    </row>
    <row r="47" spans="1:14" x14ac:dyDescent="0.25">
      <c r="A47" s="30" t="s">
        <v>473</v>
      </c>
      <c r="B47" s="33"/>
      <c r="C47" s="1323"/>
      <c r="D47" s="1324"/>
      <c r="E47" s="1324"/>
      <c r="F47" s="1324"/>
      <c r="G47" s="1324"/>
      <c r="H47" s="1324"/>
      <c r="I47" s="1324"/>
      <c r="J47" s="1324"/>
      <c r="K47" s="1324"/>
      <c r="L47" s="1324"/>
      <c r="M47" s="1325"/>
    </row>
    <row r="48" spans="1:14" x14ac:dyDescent="0.25">
      <c r="A48" s="30" t="s">
        <v>473</v>
      </c>
      <c r="B48" s="33"/>
      <c r="C48" s="1323"/>
      <c r="D48" s="1324"/>
      <c r="E48" s="1324"/>
      <c r="F48" s="1324"/>
      <c r="G48" s="1324"/>
      <c r="H48" s="1324"/>
      <c r="I48" s="1324"/>
      <c r="J48" s="1324"/>
      <c r="K48" s="1324"/>
      <c r="L48" s="1324"/>
      <c r="M48" s="1325"/>
    </row>
    <row r="49" spans="1:13" x14ac:dyDescent="0.25">
      <c r="A49" s="30" t="s">
        <v>473</v>
      </c>
      <c r="B49" s="33"/>
      <c r="C49" s="1323"/>
      <c r="D49" s="1324"/>
      <c r="E49" s="1324"/>
      <c r="F49" s="1324"/>
      <c r="G49" s="1324"/>
      <c r="H49" s="1324"/>
      <c r="I49" s="1324"/>
      <c r="J49" s="1324"/>
      <c r="K49" s="1324"/>
      <c r="L49" s="1324"/>
      <c r="M49" s="1325"/>
    </row>
    <row r="50" spans="1:13" x14ac:dyDescent="0.25">
      <c r="A50" s="30" t="s">
        <v>473</v>
      </c>
      <c r="B50" s="33"/>
      <c r="C50" s="1323"/>
      <c r="D50" s="1324"/>
      <c r="E50" s="1324"/>
      <c r="F50" s="1324"/>
      <c r="G50" s="1324"/>
      <c r="H50" s="1324"/>
      <c r="I50" s="1324"/>
      <c r="J50" s="1324"/>
      <c r="K50" s="1324"/>
      <c r="L50" s="1324"/>
      <c r="M50" s="1325"/>
    </row>
    <row r="51" spans="1:13" x14ac:dyDescent="0.25">
      <c r="A51" s="30" t="s">
        <v>473</v>
      </c>
      <c r="B51" s="33"/>
      <c r="C51" s="1323"/>
      <c r="D51" s="1324"/>
      <c r="E51" s="1324"/>
      <c r="F51" s="1324"/>
      <c r="G51" s="1324"/>
      <c r="H51" s="1324"/>
      <c r="I51" s="1324"/>
      <c r="J51" s="1324"/>
      <c r="K51" s="1324"/>
      <c r="L51" s="1324"/>
      <c r="M51" s="1325"/>
    </row>
    <row r="52" spans="1:13" x14ac:dyDescent="0.25">
      <c r="A52" s="30" t="s">
        <v>473</v>
      </c>
      <c r="B52" s="33"/>
      <c r="C52" s="1323"/>
      <c r="D52" s="1324"/>
      <c r="E52" s="1324"/>
      <c r="F52" s="1324"/>
      <c r="G52" s="1324"/>
      <c r="H52" s="1324"/>
      <c r="I52" s="1324"/>
      <c r="J52" s="1324"/>
      <c r="K52" s="1324"/>
      <c r="L52" s="1324"/>
      <c r="M52" s="1325"/>
    </row>
    <row r="53" spans="1:13" x14ac:dyDescent="0.25">
      <c r="A53" s="30" t="s">
        <v>473</v>
      </c>
      <c r="B53" s="14"/>
      <c r="C53" s="1326"/>
      <c r="D53" s="1327"/>
      <c r="E53" s="1327"/>
      <c r="F53" s="1327"/>
      <c r="G53" s="1327"/>
      <c r="H53" s="1327"/>
      <c r="I53" s="1327"/>
      <c r="J53" s="1327"/>
      <c r="K53" s="1327"/>
      <c r="L53" s="1327"/>
      <c r="M53" s="1328"/>
    </row>
    <row r="56" spans="1:13" ht="13" thickBot="1" x14ac:dyDescent="0.3"/>
    <row r="57" spans="1:13" ht="18" x14ac:dyDescent="0.4">
      <c r="A57" s="1285" t="s">
        <v>549</v>
      </c>
      <c r="B57" s="1286"/>
      <c r="C57" s="1286"/>
      <c r="D57" s="1286"/>
      <c r="E57" s="1286"/>
      <c r="F57" s="1286"/>
      <c r="G57" s="1286"/>
      <c r="H57" s="1286"/>
      <c r="I57" s="1286"/>
      <c r="J57" s="1286"/>
      <c r="K57" s="1286"/>
      <c r="L57" s="1286"/>
      <c r="M57" s="1287"/>
    </row>
    <row r="58" spans="1:13" ht="18.5" thickBot="1" x14ac:dyDescent="0.45">
      <c r="A58" s="1288" t="s">
        <v>474</v>
      </c>
      <c r="B58" s="1289"/>
      <c r="C58" s="1289"/>
      <c r="D58" s="1289"/>
      <c r="E58" s="1289"/>
      <c r="F58" s="1289"/>
      <c r="G58" s="1289"/>
      <c r="H58" s="1289"/>
      <c r="I58" s="1289"/>
      <c r="J58" s="1289"/>
      <c r="K58" s="1289"/>
      <c r="L58" s="1289"/>
      <c r="M58" s="1290"/>
    </row>
    <row r="59" spans="1:13" ht="18" x14ac:dyDescent="0.4">
      <c r="A59" s="51"/>
      <c r="B59" s="51"/>
      <c r="C59" s="51"/>
      <c r="D59" s="51"/>
      <c r="E59" s="51"/>
      <c r="F59" s="51"/>
      <c r="G59" s="51"/>
      <c r="H59" s="51"/>
      <c r="I59" s="51"/>
      <c r="J59" s="51"/>
      <c r="K59" s="51"/>
      <c r="L59" s="51"/>
      <c r="M59" s="51"/>
    </row>
    <row r="60" spans="1:13" x14ac:dyDescent="0.25">
      <c r="A60" s="1291" t="s">
        <v>5</v>
      </c>
      <c r="B60" s="1291"/>
      <c r="C60" s="1292">
        <f>+C4</f>
        <v>0</v>
      </c>
      <c r="D60" s="1293"/>
      <c r="E60" s="1294" t="s">
        <v>133</v>
      </c>
      <c r="F60" s="1294"/>
      <c r="G60" s="1294"/>
      <c r="H60" s="1294"/>
      <c r="I60" s="1294"/>
      <c r="J60" s="1294"/>
      <c r="K60" s="1294"/>
      <c r="L60" s="1294"/>
      <c r="M60" s="1295"/>
    </row>
    <row r="61" spans="1:13" x14ac:dyDescent="0.25">
      <c r="A61" s="1268" t="s">
        <v>180</v>
      </c>
      <c r="B61" s="1269"/>
      <c r="C61" s="1270"/>
      <c r="D61" s="689" t="str">
        <f>D5</f>
        <v>SELECT</v>
      </c>
      <c r="E61" s="419" t="s">
        <v>97</v>
      </c>
      <c r="F61" s="420" t="s">
        <v>105</v>
      </c>
      <c r="G61" s="420" t="s">
        <v>106</v>
      </c>
      <c r="H61" s="419" t="s">
        <v>113</v>
      </c>
      <c r="I61" s="419" t="s">
        <v>122</v>
      </c>
      <c r="J61" s="419" t="s">
        <v>123</v>
      </c>
      <c r="K61" s="419" t="s">
        <v>129</v>
      </c>
      <c r="L61" s="419" t="s">
        <v>151</v>
      </c>
      <c r="M61" s="419" t="s">
        <v>384</v>
      </c>
    </row>
    <row r="62" spans="1:13" x14ac:dyDescent="0.25">
      <c r="A62" s="1268" t="s">
        <v>181</v>
      </c>
      <c r="B62" s="1269"/>
      <c r="C62" s="1271"/>
      <c r="D62" s="689" t="str">
        <f>+D6</f>
        <v>SELECT</v>
      </c>
      <c r="E62" s="1272" t="s">
        <v>331</v>
      </c>
      <c r="F62" s="1273"/>
      <c r="G62" s="1273"/>
      <c r="H62" s="1273"/>
      <c r="I62" s="1273"/>
      <c r="J62" s="1273"/>
      <c r="K62" s="1273"/>
      <c r="L62" s="1274"/>
      <c r="M62" s="148"/>
    </row>
    <row r="63" spans="1:13" x14ac:dyDescent="0.25">
      <c r="A63" s="1275" t="s">
        <v>182</v>
      </c>
      <c r="B63" s="1275"/>
      <c r="C63" s="1275"/>
      <c r="D63" s="482">
        <f>+D7</f>
        <v>0</v>
      </c>
      <c r="E63" s="411" t="s">
        <v>366</v>
      </c>
      <c r="F63" s="411" t="s">
        <v>367</v>
      </c>
      <c r="G63" s="411" t="s">
        <v>368</v>
      </c>
      <c r="H63" s="411" t="s">
        <v>369</v>
      </c>
      <c r="I63" s="411" t="s">
        <v>370</v>
      </c>
      <c r="J63" s="411" t="s">
        <v>371</v>
      </c>
      <c r="K63" s="411" t="s">
        <v>372</v>
      </c>
      <c r="L63" s="411" t="s">
        <v>373</v>
      </c>
      <c r="M63" s="411" t="s">
        <v>374</v>
      </c>
    </row>
    <row r="64" spans="1:13" ht="14" x14ac:dyDescent="0.3">
      <c r="A64" s="18">
        <v>1</v>
      </c>
      <c r="B64" s="43"/>
      <c r="C64" s="1200" t="s">
        <v>665</v>
      </c>
      <c r="D64" s="1201"/>
      <c r="E64" s="751">
        <f>'FSR - Medicaid'!E75</f>
        <v>0</v>
      </c>
      <c r="F64" s="751">
        <f>'FSR - Medicaid'!F75</f>
        <v>0</v>
      </c>
      <c r="G64" s="751">
        <f>'FSR - Medicaid'!G75</f>
        <v>0</v>
      </c>
      <c r="H64" s="751">
        <f>'FSR - Medicaid'!H75</f>
        <v>0</v>
      </c>
      <c r="I64" s="751">
        <f>'FSR - Medicaid'!I75</f>
        <v>0</v>
      </c>
      <c r="J64" s="751">
        <f>'FSR - Medicaid'!J75</f>
        <v>0</v>
      </c>
      <c r="K64" s="751">
        <f>'FSR - Medicaid'!K75</f>
        <v>0</v>
      </c>
      <c r="L64" s="751">
        <f>'FSR - Medicaid'!L75</f>
        <v>0</v>
      </c>
      <c r="M64" s="751">
        <f>'FSR - Medicaid'!M75</f>
        <v>0</v>
      </c>
    </row>
    <row r="65" spans="1:14" ht="13" x14ac:dyDescent="0.3">
      <c r="A65" s="36"/>
      <c r="B65" s="37"/>
      <c r="C65" s="1253"/>
      <c r="D65" s="1253"/>
      <c r="E65" s="153"/>
      <c r="F65" s="39"/>
      <c r="G65" s="39"/>
      <c r="H65" s="153"/>
      <c r="I65" s="39"/>
      <c r="J65" s="39"/>
      <c r="K65" s="39"/>
      <c r="L65" s="39"/>
      <c r="M65" s="39"/>
    </row>
    <row r="66" spans="1:14" ht="13" x14ac:dyDescent="0.3">
      <c r="A66" s="15" t="s">
        <v>472</v>
      </c>
      <c r="B66" s="16"/>
      <c r="C66" s="1296" t="s">
        <v>465</v>
      </c>
      <c r="D66" s="1298"/>
      <c r="E66" s="17"/>
      <c r="F66" s="17"/>
      <c r="G66" s="17"/>
      <c r="H66" s="17"/>
      <c r="I66" s="17"/>
      <c r="J66" s="17"/>
      <c r="K66" s="17"/>
      <c r="L66" s="17"/>
      <c r="M66" s="17"/>
    </row>
    <row r="67" spans="1:14" ht="13" x14ac:dyDescent="0.3">
      <c r="A67" s="18" t="s">
        <v>472</v>
      </c>
      <c r="B67" s="19">
        <v>100</v>
      </c>
      <c r="C67" s="1258" t="s">
        <v>71</v>
      </c>
      <c r="D67" s="1259"/>
      <c r="E67" s="20"/>
      <c r="F67" s="20"/>
      <c r="G67" s="20"/>
      <c r="H67" s="20"/>
      <c r="I67" s="20"/>
      <c r="J67" s="20"/>
      <c r="K67" s="20"/>
      <c r="L67" s="20"/>
      <c r="M67" s="20"/>
    </row>
    <row r="68" spans="1:14" ht="13" x14ac:dyDescent="0.3">
      <c r="A68" s="18" t="s">
        <v>472</v>
      </c>
      <c r="B68" s="19">
        <v>101</v>
      </c>
      <c r="C68" s="1256" t="s">
        <v>476</v>
      </c>
      <c r="D68" s="1320"/>
      <c r="E68" s="21"/>
      <c r="F68" s="21"/>
      <c r="G68" s="21"/>
      <c r="H68" s="21"/>
      <c r="I68" s="21"/>
      <c r="J68" s="21"/>
      <c r="K68" s="21"/>
      <c r="L68" s="21"/>
      <c r="M68" s="21"/>
    </row>
    <row r="69" spans="1:14" ht="13" x14ac:dyDescent="0.3">
      <c r="A69" s="18" t="s">
        <v>472</v>
      </c>
      <c r="B69" s="19">
        <v>102</v>
      </c>
      <c r="C69" s="1256" t="s">
        <v>481</v>
      </c>
      <c r="D69" s="1320"/>
      <c r="E69" s="21"/>
      <c r="F69" s="21"/>
      <c r="G69" s="21"/>
      <c r="H69" s="21"/>
      <c r="I69" s="21"/>
      <c r="J69" s="21"/>
      <c r="K69" s="21"/>
      <c r="L69" s="21"/>
      <c r="M69" s="21"/>
      <c r="N69" s="436"/>
    </row>
    <row r="70" spans="1:14" ht="13" x14ac:dyDescent="0.3">
      <c r="A70" s="18" t="s">
        <v>472</v>
      </c>
      <c r="B70" s="415">
        <v>115</v>
      </c>
      <c r="C70" s="1239" t="s">
        <v>466</v>
      </c>
      <c r="D70" s="1240"/>
      <c r="E70" s="4"/>
      <c r="F70" s="4"/>
      <c r="G70" s="1"/>
      <c r="H70" s="1"/>
      <c r="I70" s="1"/>
      <c r="J70" s="1"/>
      <c r="K70" s="1"/>
      <c r="L70" s="1"/>
      <c r="M70" s="4"/>
    </row>
    <row r="71" spans="1:14" ht="13" x14ac:dyDescent="0.3">
      <c r="A71" s="18" t="s">
        <v>472</v>
      </c>
      <c r="B71" s="19">
        <v>120</v>
      </c>
      <c r="C71" s="1258" t="s">
        <v>475</v>
      </c>
      <c r="D71" s="1259"/>
      <c r="E71" s="295">
        <f t="shared" ref="E71:M71" si="9">SUM(E67:E70)</f>
        <v>0</v>
      </c>
      <c r="F71" s="22">
        <f t="shared" si="9"/>
        <v>0</v>
      </c>
      <c r="G71" s="22">
        <f t="shared" si="9"/>
        <v>0</v>
      </c>
      <c r="H71" s="22">
        <f t="shared" si="9"/>
        <v>0</v>
      </c>
      <c r="I71" s="22">
        <f t="shared" si="9"/>
        <v>0</v>
      </c>
      <c r="J71" s="22">
        <f t="shared" si="9"/>
        <v>0</v>
      </c>
      <c r="K71" s="22">
        <f t="shared" si="9"/>
        <v>0</v>
      </c>
      <c r="L71" s="22">
        <f t="shared" si="9"/>
        <v>0</v>
      </c>
      <c r="M71" s="22">
        <f t="shared" si="9"/>
        <v>0</v>
      </c>
    </row>
    <row r="72" spans="1:14" ht="13" x14ac:dyDescent="0.3">
      <c r="A72" s="18" t="s">
        <v>472</v>
      </c>
      <c r="B72" s="405">
        <v>121</v>
      </c>
      <c r="C72" s="1264" t="s">
        <v>467</v>
      </c>
      <c r="D72" s="1265"/>
      <c r="E72" s="21"/>
      <c r="F72" s="21"/>
      <c r="G72" s="21"/>
      <c r="H72" s="21"/>
      <c r="I72" s="21"/>
      <c r="J72" s="21"/>
      <c r="K72" s="21"/>
      <c r="L72" s="21"/>
      <c r="M72" s="21"/>
    </row>
    <row r="73" spans="1:14" ht="13" x14ac:dyDescent="0.3">
      <c r="A73" s="18" t="s">
        <v>472</v>
      </c>
      <c r="B73" s="405">
        <v>122</v>
      </c>
      <c r="C73" s="1264" t="s">
        <v>468</v>
      </c>
      <c r="D73" s="1265"/>
      <c r="E73" s="2"/>
      <c r="F73" s="2"/>
      <c r="G73" s="2"/>
      <c r="H73" s="2"/>
      <c r="I73" s="2"/>
      <c r="J73" s="2"/>
      <c r="K73" s="2"/>
      <c r="L73" s="2"/>
      <c r="M73" s="2"/>
    </row>
    <row r="74" spans="1:14" ht="13" x14ac:dyDescent="0.3">
      <c r="A74" s="18" t="s">
        <v>472</v>
      </c>
      <c r="B74" s="19">
        <v>140</v>
      </c>
      <c r="C74" s="1263" t="s">
        <v>469</v>
      </c>
      <c r="D74" s="1263"/>
      <c r="E74" s="22">
        <f t="shared" ref="E74:M74" si="10">SUM(E72:E73)</f>
        <v>0</v>
      </c>
      <c r="F74" s="22">
        <f t="shared" si="10"/>
        <v>0</v>
      </c>
      <c r="G74" s="22">
        <f t="shared" si="10"/>
        <v>0</v>
      </c>
      <c r="H74" s="22">
        <f t="shared" si="10"/>
        <v>0</v>
      </c>
      <c r="I74" s="22">
        <f t="shared" si="10"/>
        <v>0</v>
      </c>
      <c r="J74" s="22">
        <f t="shared" si="10"/>
        <v>0</v>
      </c>
      <c r="K74" s="22">
        <f t="shared" si="10"/>
        <v>0</v>
      </c>
      <c r="L74" s="22">
        <f t="shared" si="10"/>
        <v>0</v>
      </c>
      <c r="M74" s="22">
        <f t="shared" si="10"/>
        <v>0</v>
      </c>
    </row>
    <row r="75" spans="1:14" ht="13" x14ac:dyDescent="0.3">
      <c r="A75" s="18" t="s">
        <v>472</v>
      </c>
      <c r="B75" s="19">
        <v>190</v>
      </c>
      <c r="C75" s="1254" t="s">
        <v>72</v>
      </c>
      <c r="D75" s="1254"/>
      <c r="E75" s="22">
        <f t="shared" ref="E75:M75" si="11">+E71+E74</f>
        <v>0</v>
      </c>
      <c r="F75" s="295">
        <f t="shared" si="11"/>
        <v>0</v>
      </c>
      <c r="G75" s="22">
        <f t="shared" si="11"/>
        <v>0</v>
      </c>
      <c r="H75" s="22">
        <f t="shared" si="11"/>
        <v>0</v>
      </c>
      <c r="I75" s="22">
        <f t="shared" si="11"/>
        <v>0</v>
      </c>
      <c r="J75" s="22">
        <f t="shared" si="11"/>
        <v>0</v>
      </c>
      <c r="K75" s="22">
        <f t="shared" si="11"/>
        <v>0</v>
      </c>
      <c r="L75" s="22">
        <f t="shared" si="11"/>
        <v>0</v>
      </c>
      <c r="M75" s="22">
        <f t="shared" si="11"/>
        <v>0</v>
      </c>
    </row>
    <row r="76" spans="1:14" ht="13" x14ac:dyDescent="0.3">
      <c r="A76" s="18" t="s">
        <v>472</v>
      </c>
      <c r="B76" s="19">
        <v>200</v>
      </c>
      <c r="C76" s="1258" t="s">
        <v>99</v>
      </c>
      <c r="D76" s="1259"/>
      <c r="E76" s="20"/>
      <c r="F76" s="20"/>
      <c r="G76" s="20"/>
      <c r="H76" s="20"/>
      <c r="I76" s="20"/>
      <c r="J76" s="20"/>
      <c r="K76" s="20"/>
      <c r="L76" s="20"/>
      <c r="M76" s="20"/>
    </row>
    <row r="77" spans="1:14" ht="13" x14ac:dyDescent="0.3">
      <c r="A77" s="18" t="s">
        <v>472</v>
      </c>
      <c r="B77" s="415">
        <v>202</v>
      </c>
      <c r="C77" s="1256" t="s">
        <v>470</v>
      </c>
      <c r="D77" s="1320"/>
      <c r="E77" s="2"/>
      <c r="F77" s="2"/>
      <c r="G77" s="2"/>
      <c r="H77" s="2"/>
      <c r="I77" s="2"/>
      <c r="J77" s="2"/>
      <c r="K77" s="2"/>
      <c r="L77" s="2"/>
      <c r="M77" s="2"/>
    </row>
    <row r="78" spans="1:14" ht="13" x14ac:dyDescent="0.3">
      <c r="A78" s="18" t="s">
        <v>472</v>
      </c>
      <c r="B78" s="19">
        <v>290</v>
      </c>
      <c r="C78" s="1258" t="s">
        <v>102</v>
      </c>
      <c r="D78" s="1259"/>
      <c r="E78" s="22">
        <f t="shared" ref="E78:M78" si="12">SUM(E76:E77)</f>
        <v>0</v>
      </c>
      <c r="F78" s="22">
        <f t="shared" si="12"/>
        <v>0</v>
      </c>
      <c r="G78" s="22">
        <f t="shared" si="12"/>
        <v>0</v>
      </c>
      <c r="H78" s="22">
        <f t="shared" si="12"/>
        <v>0</v>
      </c>
      <c r="I78" s="22">
        <f t="shared" si="12"/>
        <v>0</v>
      </c>
      <c r="J78" s="22">
        <f t="shared" si="12"/>
        <v>0</v>
      </c>
      <c r="K78" s="22">
        <f t="shared" si="12"/>
        <v>0</v>
      </c>
      <c r="L78" s="22">
        <f t="shared" si="12"/>
        <v>0</v>
      </c>
      <c r="M78" s="22">
        <f t="shared" si="12"/>
        <v>0</v>
      </c>
    </row>
    <row r="79" spans="1:14" ht="13" x14ac:dyDescent="0.3">
      <c r="A79" s="18" t="s">
        <v>472</v>
      </c>
      <c r="B79" s="19">
        <v>295</v>
      </c>
      <c r="C79" s="1258" t="s">
        <v>471</v>
      </c>
      <c r="D79" s="1259"/>
      <c r="E79" s="22">
        <f t="shared" ref="E79:M79" si="13">+E75-E78</f>
        <v>0</v>
      </c>
      <c r="F79" s="22">
        <f t="shared" si="13"/>
        <v>0</v>
      </c>
      <c r="G79" s="22">
        <f t="shared" si="13"/>
        <v>0</v>
      </c>
      <c r="H79" s="22">
        <f t="shared" si="13"/>
        <v>0</v>
      </c>
      <c r="I79" s="22">
        <f t="shared" si="13"/>
        <v>0</v>
      </c>
      <c r="J79" s="22">
        <f t="shared" si="13"/>
        <v>0</v>
      </c>
      <c r="K79" s="22">
        <f t="shared" si="13"/>
        <v>0</v>
      </c>
      <c r="L79" s="22">
        <f t="shared" si="13"/>
        <v>0</v>
      </c>
      <c r="M79" s="22">
        <f t="shared" si="13"/>
        <v>0</v>
      </c>
    </row>
    <row r="80" spans="1:14" ht="13" x14ac:dyDescent="0.3">
      <c r="A80" s="18" t="s">
        <v>472</v>
      </c>
      <c r="B80" s="19">
        <v>300</v>
      </c>
      <c r="C80" s="1258" t="s">
        <v>87</v>
      </c>
      <c r="D80" s="1259"/>
      <c r="E80" s="20"/>
      <c r="F80" s="20"/>
      <c r="G80" s="20"/>
      <c r="H80" s="20"/>
      <c r="I80" s="20"/>
      <c r="J80" s="20"/>
      <c r="K80" s="20"/>
      <c r="L80" s="20"/>
      <c r="M80" s="20"/>
    </row>
    <row r="81" spans="1:14" ht="13" x14ac:dyDescent="0.3">
      <c r="A81" s="18" t="s">
        <v>472</v>
      </c>
      <c r="B81" s="19">
        <v>301</v>
      </c>
      <c r="C81" s="1250" t="s">
        <v>499</v>
      </c>
      <c r="D81" s="1251"/>
      <c r="E81" s="21"/>
      <c r="F81" s="21"/>
      <c r="G81" s="21"/>
      <c r="H81" s="21"/>
      <c r="I81" s="21"/>
      <c r="J81" s="21"/>
      <c r="K81" s="21"/>
      <c r="L81" s="21"/>
      <c r="M81" s="21"/>
    </row>
    <row r="82" spans="1:14" ht="13" x14ac:dyDescent="0.3">
      <c r="A82" s="18" t="s">
        <v>472</v>
      </c>
      <c r="B82" s="19">
        <v>302</v>
      </c>
      <c r="C82" s="1239" t="s">
        <v>500</v>
      </c>
      <c r="D82" s="1260"/>
      <c r="E82" s="21"/>
      <c r="F82" s="21"/>
      <c r="G82" s="21"/>
      <c r="H82" s="21"/>
      <c r="I82" s="21"/>
      <c r="J82" s="21"/>
      <c r="K82" s="21"/>
      <c r="L82" s="21"/>
      <c r="M82" s="21"/>
    </row>
    <row r="83" spans="1:14" ht="13" x14ac:dyDescent="0.3">
      <c r="A83" s="18" t="s">
        <v>472</v>
      </c>
      <c r="B83" s="19">
        <v>303</v>
      </c>
      <c r="C83" s="1250" t="s">
        <v>591</v>
      </c>
      <c r="D83" s="1251"/>
      <c r="E83" s="21"/>
      <c r="F83" s="21"/>
      <c r="G83" s="21"/>
      <c r="H83" s="21"/>
      <c r="I83" s="21"/>
      <c r="J83" s="21"/>
      <c r="K83" s="21"/>
      <c r="L83" s="21"/>
      <c r="M83" s="21"/>
    </row>
    <row r="84" spans="1:14" ht="13" x14ac:dyDescent="0.3">
      <c r="A84" s="18" t="s">
        <v>472</v>
      </c>
      <c r="B84" s="19">
        <v>310</v>
      </c>
      <c r="C84" s="1239" t="s">
        <v>711</v>
      </c>
      <c r="D84" s="1240"/>
      <c r="E84" s="21"/>
      <c r="F84" s="21"/>
      <c r="G84" s="21"/>
      <c r="H84" s="21"/>
      <c r="I84" s="21"/>
      <c r="J84" s="21"/>
      <c r="K84" s="21"/>
      <c r="L84" s="21"/>
      <c r="M84" s="21"/>
    </row>
    <row r="85" spans="1:14" ht="13" x14ac:dyDescent="0.3">
      <c r="A85" s="18" t="s">
        <v>472</v>
      </c>
      <c r="B85" s="415">
        <v>315</v>
      </c>
      <c r="C85" s="1239" t="s">
        <v>761</v>
      </c>
      <c r="D85" s="1240"/>
      <c r="E85" s="21"/>
      <c r="F85" s="21"/>
      <c r="G85" s="21"/>
      <c r="H85" s="21"/>
      <c r="I85" s="21"/>
      <c r="J85" s="21"/>
      <c r="K85" s="21"/>
      <c r="L85" s="21"/>
      <c r="M85" s="21"/>
      <c r="N85" s="436"/>
    </row>
    <row r="86" spans="1:14" ht="13" x14ac:dyDescent="0.3">
      <c r="A86" s="18" t="s">
        <v>472</v>
      </c>
      <c r="B86" s="415">
        <v>325</v>
      </c>
      <c r="C86" s="1239" t="s">
        <v>502</v>
      </c>
      <c r="D86" s="1240"/>
      <c r="E86" s="615"/>
      <c r="F86" s="2"/>
      <c r="G86" s="2"/>
      <c r="H86" s="2"/>
      <c r="I86" s="2"/>
      <c r="J86" s="2"/>
      <c r="K86" s="2"/>
      <c r="L86" s="2"/>
      <c r="M86" s="2"/>
    </row>
    <row r="87" spans="1:14" ht="13" x14ac:dyDescent="0.3">
      <c r="A87" s="18" t="s">
        <v>472</v>
      </c>
      <c r="B87" s="415">
        <v>330</v>
      </c>
      <c r="C87" s="1258" t="s">
        <v>339</v>
      </c>
      <c r="D87" s="1259"/>
      <c r="E87" s="22">
        <f t="shared" ref="E87:M87" si="14">SUBTOTAL(9,E80:E86)</f>
        <v>0</v>
      </c>
      <c r="F87" s="22">
        <f t="shared" si="14"/>
        <v>0</v>
      </c>
      <c r="G87" s="22">
        <f t="shared" si="14"/>
        <v>0</v>
      </c>
      <c r="H87" s="22">
        <f t="shared" si="14"/>
        <v>0</v>
      </c>
      <c r="I87" s="22">
        <f t="shared" si="14"/>
        <v>0</v>
      </c>
      <c r="J87" s="22">
        <f t="shared" si="14"/>
        <v>0</v>
      </c>
      <c r="K87" s="22">
        <f t="shared" si="14"/>
        <v>0</v>
      </c>
      <c r="L87" s="22">
        <f t="shared" si="14"/>
        <v>0</v>
      </c>
      <c r="M87" s="22">
        <f t="shared" si="14"/>
        <v>0</v>
      </c>
    </row>
    <row r="88" spans="1:14" ht="13" x14ac:dyDescent="0.3">
      <c r="A88" s="18" t="s">
        <v>472</v>
      </c>
      <c r="B88" s="415">
        <v>331</v>
      </c>
      <c r="C88" s="1250" t="s">
        <v>762</v>
      </c>
      <c r="D88" s="1250"/>
      <c r="E88" s="21"/>
      <c r="F88" s="21"/>
      <c r="G88" s="21"/>
      <c r="H88" s="21"/>
      <c r="I88" s="21"/>
      <c r="J88" s="21"/>
      <c r="K88" s="21"/>
      <c r="L88" s="21"/>
      <c r="M88" s="21"/>
    </row>
    <row r="89" spans="1:14" ht="13" x14ac:dyDescent="0.3">
      <c r="A89" s="18" t="s">
        <v>472</v>
      </c>
      <c r="B89" s="415">
        <v>332</v>
      </c>
      <c r="C89" s="1250" t="s">
        <v>763</v>
      </c>
      <c r="D89" s="1250"/>
      <c r="E89" s="21"/>
      <c r="F89" s="21"/>
      <c r="G89" s="21"/>
      <c r="H89" s="21"/>
      <c r="I89" s="21"/>
      <c r="J89" s="21"/>
      <c r="K89" s="21"/>
      <c r="L89" s="21"/>
      <c r="M89" s="21"/>
    </row>
    <row r="90" spans="1:14" ht="13" hidden="1" x14ac:dyDescent="0.3">
      <c r="A90" s="18" t="s">
        <v>472</v>
      </c>
      <c r="B90" s="405">
        <v>333</v>
      </c>
      <c r="C90" s="1250" t="s">
        <v>285</v>
      </c>
      <c r="D90" s="1250"/>
      <c r="E90" s="21"/>
      <c r="F90" s="21"/>
      <c r="G90" s="21"/>
      <c r="H90" s="21"/>
      <c r="I90" s="21"/>
      <c r="J90" s="21"/>
      <c r="K90" s="21"/>
      <c r="L90" s="21"/>
      <c r="M90" s="21"/>
    </row>
    <row r="91" spans="1:14" ht="13" hidden="1" x14ac:dyDescent="0.3">
      <c r="A91" s="18" t="s">
        <v>472</v>
      </c>
      <c r="B91" s="405">
        <v>334</v>
      </c>
      <c r="C91" s="1250" t="s">
        <v>285</v>
      </c>
      <c r="D91" s="1250"/>
      <c r="E91" s="21"/>
      <c r="F91" s="21"/>
      <c r="G91" s="21"/>
      <c r="H91" s="21"/>
      <c r="I91" s="21"/>
      <c r="J91" s="21"/>
      <c r="K91" s="21"/>
      <c r="L91" s="21"/>
      <c r="M91" s="21"/>
      <c r="N91" s="436"/>
    </row>
    <row r="92" spans="1:14" ht="13" x14ac:dyDescent="0.3">
      <c r="A92" s="18" t="s">
        <v>472</v>
      </c>
      <c r="B92" s="405">
        <v>335</v>
      </c>
      <c r="C92" s="1239" t="s">
        <v>782</v>
      </c>
      <c r="D92" s="1240"/>
      <c r="E92" s="21"/>
      <c r="F92" s="21"/>
      <c r="G92" s="21"/>
      <c r="H92" s="21"/>
      <c r="I92" s="21"/>
      <c r="J92" s="21"/>
      <c r="K92" s="21"/>
      <c r="L92" s="21"/>
      <c r="M92" s="21"/>
      <c r="N92" s="436"/>
    </row>
    <row r="93" spans="1:14" ht="13" x14ac:dyDescent="0.3">
      <c r="A93" s="18" t="s">
        <v>472</v>
      </c>
      <c r="B93" s="405">
        <v>336</v>
      </c>
      <c r="C93" s="1239" t="s">
        <v>764</v>
      </c>
      <c r="D93" s="1240"/>
      <c r="E93" s="21"/>
      <c r="F93" s="21"/>
      <c r="G93" s="21"/>
      <c r="H93" s="21"/>
      <c r="I93" s="21"/>
      <c r="J93" s="21"/>
      <c r="K93" s="21"/>
      <c r="L93" s="21"/>
      <c r="M93" s="21"/>
    </row>
    <row r="94" spans="1:14" ht="13" x14ac:dyDescent="0.3">
      <c r="A94" s="18" t="s">
        <v>472</v>
      </c>
      <c r="B94" s="19">
        <v>390</v>
      </c>
      <c r="C94" s="1254" t="s">
        <v>84</v>
      </c>
      <c r="D94" s="1254"/>
      <c r="E94" s="22">
        <f t="shared" ref="E94:M94" si="15">(SUBTOTAL(9,E80:E93))</f>
        <v>0</v>
      </c>
      <c r="F94" s="22">
        <f t="shared" si="15"/>
        <v>0</v>
      </c>
      <c r="G94" s="22">
        <f t="shared" si="15"/>
        <v>0</v>
      </c>
      <c r="H94" s="22">
        <f t="shared" si="15"/>
        <v>0</v>
      </c>
      <c r="I94" s="22">
        <f t="shared" si="15"/>
        <v>0</v>
      </c>
      <c r="J94" s="22">
        <f t="shared" si="15"/>
        <v>0</v>
      </c>
      <c r="K94" s="22">
        <f t="shared" si="15"/>
        <v>0</v>
      </c>
      <c r="L94" s="22">
        <f t="shared" si="15"/>
        <v>0</v>
      </c>
      <c r="M94" s="22">
        <f t="shared" si="15"/>
        <v>0</v>
      </c>
    </row>
    <row r="95" spans="1:14" ht="13" x14ac:dyDescent="0.3">
      <c r="A95" s="18" t="s">
        <v>472</v>
      </c>
      <c r="B95" s="19">
        <v>400</v>
      </c>
      <c r="C95" s="1309" t="s">
        <v>479</v>
      </c>
      <c r="D95" s="1309"/>
      <c r="E95" s="22">
        <f t="shared" ref="E95:M95" si="16">+E79+E94</f>
        <v>0</v>
      </c>
      <c r="F95" s="22">
        <f t="shared" si="16"/>
        <v>0</v>
      </c>
      <c r="G95" s="22">
        <f t="shared" si="16"/>
        <v>0</v>
      </c>
      <c r="H95" s="22">
        <f t="shared" si="16"/>
        <v>0</v>
      </c>
      <c r="I95" s="22">
        <f t="shared" si="16"/>
        <v>0</v>
      </c>
      <c r="J95" s="22">
        <f t="shared" si="16"/>
        <v>0</v>
      </c>
      <c r="K95" s="22">
        <f t="shared" si="16"/>
        <v>0</v>
      </c>
      <c r="L95" s="22">
        <f t="shared" si="16"/>
        <v>0</v>
      </c>
      <c r="M95" s="22">
        <f t="shared" si="16"/>
        <v>0</v>
      </c>
    </row>
    <row r="96" spans="1:14" x14ac:dyDescent="0.25">
      <c r="C96" s="449"/>
    </row>
  </sheetData>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C42:M42"/>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 ref="C71:D71"/>
    <mergeCell ref="C82:D82"/>
    <mergeCell ref="C83:D83"/>
    <mergeCell ref="C76:D76"/>
    <mergeCell ref="C77:D77"/>
    <mergeCell ref="C91:D91"/>
    <mergeCell ref="C74:D74"/>
    <mergeCell ref="C75:D75"/>
    <mergeCell ref="C85:D85"/>
    <mergeCell ref="C65:D65"/>
    <mergeCell ref="C66:D66"/>
    <mergeCell ref="C67:D67"/>
    <mergeCell ref="C68:D68"/>
    <mergeCell ref="C70:D70"/>
    <mergeCell ref="C69:D69"/>
    <mergeCell ref="A61:C61"/>
    <mergeCell ref="A62:C62"/>
    <mergeCell ref="E62:L62"/>
    <mergeCell ref="A63:C63"/>
    <mergeCell ref="C64:D64"/>
    <mergeCell ref="A60:B60"/>
    <mergeCell ref="C60:D60"/>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15:D15"/>
    <mergeCell ref="C16:D16"/>
    <mergeCell ref="C17:D17"/>
    <mergeCell ref="C18:D18"/>
    <mergeCell ref="C30:D30"/>
    <mergeCell ref="C20:D20"/>
    <mergeCell ref="C21:D21"/>
    <mergeCell ref="C22:D22"/>
    <mergeCell ref="C23:D23"/>
    <mergeCell ref="C24:D24"/>
    <mergeCell ref="C25:D25"/>
    <mergeCell ref="C26:D26"/>
    <mergeCell ref="C27:D27"/>
    <mergeCell ref="C28:D28"/>
    <mergeCell ref="C19:D19"/>
    <mergeCell ref="C29:D29"/>
    <mergeCell ref="A5:C5"/>
    <mergeCell ref="A6:C6"/>
    <mergeCell ref="F6:L6"/>
    <mergeCell ref="A7:C7"/>
    <mergeCell ref="C8:D8"/>
    <mergeCell ref="E6:E7"/>
    <mergeCell ref="A1:M1"/>
    <mergeCell ref="A2:M2"/>
    <mergeCell ref="A4:B4"/>
    <mergeCell ref="C4:D4"/>
    <mergeCell ref="E4:M4"/>
    <mergeCell ref="M6:M7"/>
    <mergeCell ref="C14:D14"/>
    <mergeCell ref="C11:D11"/>
    <mergeCell ref="C12:D12"/>
    <mergeCell ref="C10:D10"/>
    <mergeCell ref="C9:D9"/>
    <mergeCell ref="C13:D13"/>
  </mergeCells>
  <conditionalFormatting sqref="M15">
    <cfRule type="cellIs" dxfId="38" priority="17" stopIfTrue="1" operator="notEqual">
      <formula>SUM(E15:L15,$E$71:$M$71)</formula>
    </cfRule>
  </conditionalFormatting>
  <conditionalFormatting sqref="M18">
    <cfRule type="cellIs" dxfId="37" priority="18" stopIfTrue="1" operator="notEqual">
      <formula>SUM(E18:L18,$E$74:$M$74)</formula>
    </cfRule>
  </conditionalFormatting>
  <conditionalFormatting sqref="F23:K23">
    <cfRule type="cellIs" dxfId="36" priority="19" stopIfTrue="1" operator="notEqual">
      <formula>0</formula>
    </cfRule>
  </conditionalFormatting>
  <conditionalFormatting sqref="F39:K39">
    <cfRule type="cellIs" dxfId="35" priority="20" stopIfTrue="1" operator="notEqual">
      <formula>0</formula>
    </cfRule>
  </conditionalFormatting>
  <conditionalFormatting sqref="C4">
    <cfRule type="cellIs" dxfId="34" priority="21" stopIfTrue="1" operator="equal">
      <formula>""""""</formula>
    </cfRule>
  </conditionalFormatting>
  <conditionalFormatting sqref="E79:M79">
    <cfRule type="cellIs" dxfId="33" priority="8" stopIfTrue="1" operator="notEqual">
      <formula>0</formula>
    </cfRule>
  </conditionalFormatting>
  <conditionalFormatting sqref="E95:M95">
    <cfRule type="cellIs" dxfId="32" priority="9" stopIfTrue="1" operator="notEqual">
      <formula>0</formula>
    </cfRule>
  </conditionalFormatting>
  <conditionalFormatting sqref="C60">
    <cfRule type="cellIs" dxfId="31" priority="16" stopIfTrue="1" operator="equal">
      <formula>""""""</formula>
    </cfRule>
  </conditionalFormatting>
  <conditionalFormatting sqref="L23">
    <cfRule type="cellIs" dxfId="30" priority="10" stopIfTrue="1" operator="notEqual">
      <formula>0</formula>
    </cfRule>
  </conditionalFormatting>
  <conditionalFormatting sqref="L39">
    <cfRule type="cellIs" dxfId="29" priority="11" stopIfTrue="1" operator="notEqual">
      <formula>0</formula>
    </cfRule>
  </conditionalFormatting>
  <conditionalFormatting sqref="L95">
    <cfRule type="cellIs" dxfId="28" priority="5" stopIfTrue="1" operator="notEqual">
      <formula>0</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67" fitToHeight="0" orientation="landscape" r:id="rId2"/>
  <headerFooter>
    <oddFooter>&amp;LV 2021-1&amp;Rprinted: &amp;D, &amp;T</oddFooter>
  </headerFooter>
  <ignoredErrors>
    <ignoredError sqref="M15"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J133"/>
  <sheetViews>
    <sheetView zoomScaleNormal="100" workbookViewId="0">
      <selection sqref="A1:E1"/>
    </sheetView>
  </sheetViews>
  <sheetFormatPr defaultColWidth="8.81640625" defaultRowHeight="12.5" x14ac:dyDescent="0.25"/>
  <cols>
    <col min="1" max="1" width="0.54296875" style="628" customWidth="1"/>
    <col min="2" max="2" width="3.26953125" style="628" customWidth="1"/>
    <col min="3" max="3" width="27.54296875" style="628" customWidth="1"/>
    <col min="4" max="4" width="27.26953125" style="628" customWidth="1"/>
    <col min="5" max="5" width="21.7265625" style="628" customWidth="1"/>
    <col min="6" max="6" width="21.7265625" style="825" customWidth="1"/>
    <col min="7" max="7" width="21.7265625" style="628" customWidth="1"/>
    <col min="8" max="8" width="21.7265625" style="825" customWidth="1"/>
    <col min="9" max="9" width="21.7265625" style="724" customWidth="1"/>
    <col min="10" max="10" width="21.7265625" style="628" customWidth="1"/>
    <col min="11" max="11" width="16.54296875" style="628" customWidth="1"/>
    <col min="12" max="12" width="2.7265625" style="628" customWidth="1"/>
    <col min="13" max="13" width="17.7265625" style="628" customWidth="1"/>
    <col min="14" max="16384" width="8.81640625" style="628"/>
  </cols>
  <sheetData>
    <row r="1" spans="1:10" ht="39.65" customHeight="1" thickTop="1" x14ac:dyDescent="0.4">
      <c r="A1" s="1330" t="s">
        <v>549</v>
      </c>
      <c r="B1" s="1331"/>
      <c r="C1" s="1331"/>
      <c r="D1" s="1331"/>
      <c r="E1" s="1331"/>
      <c r="F1" s="1331"/>
      <c r="G1" s="1331"/>
      <c r="H1" s="1331"/>
      <c r="I1" s="1332"/>
      <c r="J1" s="80"/>
    </row>
    <row r="2" spans="1:10" ht="21" customHeight="1" thickBot="1" x14ac:dyDescent="0.45">
      <c r="A2" s="1127" t="s">
        <v>654</v>
      </c>
      <c r="B2" s="1333"/>
      <c r="C2" s="1333"/>
      <c r="D2" s="1333"/>
      <c r="E2" s="1333"/>
      <c r="F2" s="1333"/>
      <c r="G2" s="1333"/>
      <c r="H2" s="1333"/>
      <c r="I2" s="1334"/>
      <c r="J2" s="80"/>
    </row>
    <row r="3" spans="1:10" ht="13" thickTop="1" x14ac:dyDescent="0.25"/>
    <row r="4" spans="1:10" ht="22.9" customHeight="1" thickBot="1" x14ac:dyDescent="0.45">
      <c r="A4" s="1338" t="s">
        <v>37</v>
      </c>
      <c r="B4" s="1338"/>
      <c r="C4" s="1338"/>
      <c r="D4" s="1337">
        <f>'FSR - Medicaid'!C4</f>
        <v>0</v>
      </c>
      <c r="E4" s="1337"/>
      <c r="F4" s="1337"/>
      <c r="G4" s="1337"/>
      <c r="H4" s="826"/>
    </row>
    <row r="5" spans="1:10" ht="22.9" customHeight="1" thickTop="1" thickBot="1" x14ac:dyDescent="0.45">
      <c r="A5" s="1338" t="s">
        <v>14</v>
      </c>
      <c r="B5" s="1338"/>
      <c r="C5" s="1338"/>
      <c r="D5" s="753" t="str">
        <f>'FSR - Medicaid'!D5</f>
        <v>SELECT</v>
      </c>
      <c r="G5" s="297"/>
      <c r="H5" s="297"/>
      <c r="I5" s="297"/>
    </row>
    <row r="6" spans="1:10" ht="22.9" customHeight="1" thickTop="1" thickBot="1" x14ac:dyDescent="0.45">
      <c r="A6" s="1338" t="s">
        <v>178</v>
      </c>
      <c r="B6" s="1338"/>
      <c r="C6" s="1338"/>
      <c r="D6" s="690" t="str">
        <f>'FSR - Medicaid'!D6</f>
        <v>SELECT</v>
      </c>
      <c r="G6" s="297"/>
      <c r="H6" s="297"/>
      <c r="I6" s="297"/>
    </row>
    <row r="7" spans="1:10" ht="22.9" customHeight="1" thickTop="1" thickBot="1" x14ac:dyDescent="0.45">
      <c r="A7" s="1338" t="s">
        <v>15</v>
      </c>
      <c r="B7" s="1338"/>
      <c r="C7" s="1338"/>
      <c r="D7" s="695">
        <f>'FSR - Medicaid'!D7</f>
        <v>0</v>
      </c>
      <c r="G7" s="297"/>
      <c r="H7" s="297"/>
      <c r="I7" s="297"/>
    </row>
    <row r="8" spans="1:10" ht="18.5" thickTop="1" x14ac:dyDescent="0.4">
      <c r="A8" s="82"/>
    </row>
    <row r="9" spans="1:10" ht="6.25" customHeight="1" x14ac:dyDescent="0.25">
      <c r="A9" s="83"/>
      <c r="B9" s="83"/>
      <c r="C9" s="83"/>
      <c r="D9" s="84"/>
      <c r="E9" s="84"/>
      <c r="F9" s="84"/>
      <c r="G9" s="84"/>
      <c r="H9" s="84"/>
      <c r="I9" s="84"/>
      <c r="J9" s="85"/>
    </row>
    <row r="10" spans="1:10" x14ac:dyDescent="0.25">
      <c r="D10" s="86"/>
      <c r="E10" s="86"/>
      <c r="F10" s="86"/>
      <c r="G10" s="86"/>
      <c r="H10" s="86"/>
      <c r="I10" s="86"/>
      <c r="J10" s="86"/>
    </row>
    <row r="11" spans="1:10" ht="57" customHeight="1" x14ac:dyDescent="0.25">
      <c r="B11" s="783" t="s">
        <v>16</v>
      </c>
      <c r="C11" s="1336" t="s">
        <v>655</v>
      </c>
      <c r="D11" s="1336"/>
      <c r="E11" s="780" t="s">
        <v>456</v>
      </c>
      <c r="F11" s="781" t="s">
        <v>770</v>
      </c>
      <c r="G11" s="781" t="s">
        <v>660</v>
      </c>
      <c r="H11" s="781" t="s">
        <v>769</v>
      </c>
      <c r="I11" s="781" t="s">
        <v>656</v>
      </c>
      <c r="J11" s="86"/>
    </row>
    <row r="12" spans="1:10" ht="25.15" customHeight="1" x14ac:dyDescent="0.35">
      <c r="B12" s="782" t="s">
        <v>0</v>
      </c>
      <c r="C12" s="1335" t="s">
        <v>697</v>
      </c>
      <c r="D12" s="1335"/>
      <c r="E12" s="778"/>
      <c r="F12" s="779"/>
      <c r="G12" s="778"/>
      <c r="H12" s="779"/>
      <c r="I12" s="485">
        <f>SUM(E12:H12)</f>
        <v>0</v>
      </c>
    </row>
    <row r="13" spans="1:10" ht="25.15" customHeight="1" x14ac:dyDescent="0.35">
      <c r="B13" s="782" t="s">
        <v>1</v>
      </c>
      <c r="C13" s="1335" t="s">
        <v>698</v>
      </c>
      <c r="D13" s="1335"/>
      <c r="E13" s="778"/>
      <c r="F13" s="779"/>
      <c r="G13" s="778"/>
      <c r="H13" s="779"/>
      <c r="I13" s="485">
        <f t="shared" ref="I13:I20" si="0">SUM(E13:H13)</f>
        <v>0</v>
      </c>
    </row>
    <row r="14" spans="1:10" ht="25.15" customHeight="1" x14ac:dyDescent="0.35">
      <c r="B14" s="816" t="s">
        <v>2</v>
      </c>
      <c r="C14" s="1329" t="s">
        <v>771</v>
      </c>
      <c r="D14" s="1329"/>
      <c r="E14" s="778"/>
      <c r="F14" s="407"/>
      <c r="G14" s="778"/>
      <c r="H14" s="407"/>
      <c r="I14" s="485">
        <f t="shared" si="0"/>
        <v>0</v>
      </c>
    </row>
    <row r="15" spans="1:10" ht="25.15" customHeight="1" x14ac:dyDescent="0.35">
      <c r="B15" s="816" t="s">
        <v>3</v>
      </c>
      <c r="C15" s="1329" t="s">
        <v>772</v>
      </c>
      <c r="D15" s="1329"/>
      <c r="E15" s="778"/>
      <c r="F15" s="407"/>
      <c r="G15" s="778"/>
      <c r="H15" s="407"/>
      <c r="I15" s="485">
        <f t="shared" si="0"/>
        <v>0</v>
      </c>
    </row>
    <row r="16" spans="1:10" s="803" customFormat="1" ht="25.15" customHeight="1" x14ac:dyDescent="0.35">
      <c r="B16" s="816" t="s">
        <v>4</v>
      </c>
      <c r="C16" s="1329" t="s">
        <v>773</v>
      </c>
      <c r="D16" s="1329"/>
      <c r="E16" s="778"/>
      <c r="F16" s="407"/>
      <c r="G16" s="778"/>
      <c r="H16" s="407"/>
      <c r="I16" s="485">
        <f t="shared" si="0"/>
        <v>0</v>
      </c>
      <c r="J16" s="506"/>
    </row>
    <row r="17" spans="2:10" ht="25.15" customHeight="1" x14ac:dyDescent="0.35">
      <c r="B17" s="816" t="s">
        <v>189</v>
      </c>
      <c r="C17" s="1329" t="s">
        <v>774</v>
      </c>
      <c r="D17" s="1329"/>
      <c r="E17" s="778"/>
      <c r="F17" s="407"/>
      <c r="G17" s="778"/>
      <c r="H17" s="407"/>
      <c r="I17" s="485">
        <f t="shared" si="0"/>
        <v>0</v>
      </c>
      <c r="J17" s="506"/>
    </row>
    <row r="18" spans="2:10" ht="25.15" customHeight="1" x14ac:dyDescent="0.35">
      <c r="B18" s="816" t="s">
        <v>206</v>
      </c>
      <c r="C18" s="1329" t="s">
        <v>775</v>
      </c>
      <c r="D18" s="1329"/>
      <c r="E18" s="778"/>
      <c r="F18" s="407"/>
      <c r="G18" s="778"/>
      <c r="H18" s="407"/>
      <c r="I18" s="485">
        <f t="shared" si="0"/>
        <v>0</v>
      </c>
      <c r="J18" s="506"/>
    </row>
    <row r="19" spans="2:10" ht="25.15" customHeight="1" x14ac:dyDescent="0.35">
      <c r="B19" s="816" t="s">
        <v>207</v>
      </c>
      <c r="C19" s="1329" t="s">
        <v>776</v>
      </c>
      <c r="D19" s="1329"/>
      <c r="E19" s="778"/>
      <c r="F19" s="407"/>
      <c r="G19" s="778"/>
      <c r="H19" s="407"/>
      <c r="I19" s="485">
        <f t="shared" si="0"/>
        <v>0</v>
      </c>
      <c r="J19" s="506"/>
    </row>
    <row r="20" spans="2:10" ht="25.15" customHeight="1" x14ac:dyDescent="0.35">
      <c r="B20" s="816" t="s">
        <v>208</v>
      </c>
      <c r="C20" s="1329" t="s">
        <v>777</v>
      </c>
      <c r="D20" s="1329"/>
      <c r="E20" s="779"/>
      <c r="F20" s="779"/>
      <c r="G20" s="407"/>
      <c r="H20" s="779"/>
      <c r="I20" s="485">
        <f t="shared" si="0"/>
        <v>0</v>
      </c>
      <c r="J20" s="506"/>
    </row>
    <row r="21" spans="2:10" ht="25.15" customHeight="1" x14ac:dyDescent="0.35">
      <c r="B21" s="816" t="s">
        <v>209</v>
      </c>
      <c r="C21" s="1335" t="s">
        <v>699</v>
      </c>
      <c r="D21" s="1335"/>
      <c r="E21" s="1339">
        <f>SUM(E12:F20)</f>
        <v>0</v>
      </c>
      <c r="F21" s="1340"/>
      <c r="G21" s="1339">
        <f>SUM(G12:H20)</f>
        <v>0</v>
      </c>
      <c r="H21" s="1340"/>
      <c r="I21" s="485">
        <f>SUM(E21:H21)</f>
        <v>0</v>
      </c>
      <c r="J21" s="506"/>
    </row>
    <row r="133" spans="3:3" hidden="1" x14ac:dyDescent="0.25">
      <c r="C133" s="628" t="s">
        <v>551</v>
      </c>
    </row>
  </sheetData>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0">
    <mergeCell ref="E21:F21"/>
    <mergeCell ref="G21:H21"/>
    <mergeCell ref="C18:D18"/>
    <mergeCell ref="C19:D19"/>
    <mergeCell ref="C20:D20"/>
    <mergeCell ref="C21:D21"/>
    <mergeCell ref="C15:D15"/>
    <mergeCell ref="C17:D17"/>
    <mergeCell ref="C16:D16"/>
    <mergeCell ref="A1:I1"/>
    <mergeCell ref="A2:I2"/>
    <mergeCell ref="C12:D12"/>
    <mergeCell ref="C13:D13"/>
    <mergeCell ref="C14:D14"/>
    <mergeCell ref="C11:D11"/>
    <mergeCell ref="D4:G4"/>
    <mergeCell ref="A4:C4"/>
    <mergeCell ref="A5:C5"/>
    <mergeCell ref="A6:C6"/>
    <mergeCell ref="A7:C7"/>
  </mergeCells>
  <printOptions horizontalCentered="1"/>
  <pageMargins left="0" right="0" top="0.75" bottom="0.5" header="0.3" footer="0.3"/>
  <pageSetup scale="82" orientation="landscape" r:id="rId2"/>
  <headerFooter>
    <oddFooter>&amp;LV 2021-1&amp;Rprinted: &amp;D, &amp;T</oddFooter>
  </headerFooter>
  <ignoredErrors>
    <ignoredError sqref="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Medicaid Worksheet</vt:lpstr>
      <vt:lpstr>Medicaid CRCS</vt:lpstr>
      <vt:lpstr>FSR - Medicaid</vt:lpstr>
      <vt:lpstr>FSR - Healthy Michigan</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'Additional Narrative'!Print_Area</vt:lpstr>
      <vt:lpstr>'FSR - All Non Medicaid'!Print_Area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Examined FY21 CMHSP FSR</dc:title>
  <dc:subject>Examined FY21 CMHSP FSR</dc:subject>
  <dc:creator>Michigan Department of Health and Human Services</dc:creator>
  <cp:keywords>MDHHS;Examined;FY21;CMHSP;FSR</cp:keywords>
  <cp:lastModifiedBy>Simmons, Scott (DTMB)</cp:lastModifiedBy>
  <cp:lastPrinted>2022-04-25T21:00:42Z</cp:lastPrinted>
  <dcterms:created xsi:type="dcterms:W3CDTF">2007-08-10T12:46:24Z</dcterms:created>
  <dcterms:modified xsi:type="dcterms:W3CDTF">2022-06-15T19:39:21Z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2f46dfe0-534f-4c95-815c-5b1af86b9823_Enabled">
    <vt:lpwstr>true</vt:lpwstr>
  </property>
  <property fmtid="{D5CDD505-2E9C-101B-9397-08002B2CF9AE}" pid="5" name="MSIP_Label_2f46dfe0-534f-4c95-815c-5b1af86b9823_SetDate">
    <vt:lpwstr>2022-06-15T19:37:40Z</vt:lpwstr>
  </property>
  <property fmtid="{D5CDD505-2E9C-101B-9397-08002B2CF9AE}" pid="6" name="MSIP_Label_2f46dfe0-534f-4c95-815c-5b1af86b9823_Method">
    <vt:lpwstr>Privileged</vt:lpwstr>
  </property>
  <property fmtid="{D5CDD505-2E9C-101B-9397-08002B2CF9AE}" pid="7" name="MSIP_Label_2f46dfe0-534f-4c95-815c-5b1af86b9823_Name">
    <vt:lpwstr>2f46dfe0-534f-4c95-815c-5b1af86b9823</vt:lpwstr>
  </property>
  <property fmtid="{D5CDD505-2E9C-101B-9397-08002B2CF9AE}" pid="8" name="MSIP_Label_2f46dfe0-534f-4c95-815c-5b1af86b9823_SiteId">
    <vt:lpwstr>d5fb7087-3777-42ad-966a-892ef47225d1</vt:lpwstr>
  </property>
  <property fmtid="{D5CDD505-2E9C-101B-9397-08002B2CF9AE}" pid="9" name="MSIP_Label_2f46dfe0-534f-4c95-815c-5b1af86b9823_ActionId">
    <vt:lpwstr>21dc2aa9-c1bb-4f12-95e7-92ad3cbcb37e</vt:lpwstr>
  </property>
  <property fmtid="{D5CDD505-2E9C-101B-9397-08002B2CF9AE}" pid="10" name="MSIP_Label_2f46dfe0-534f-4c95-815c-5b1af86b9823_ContentBits">
    <vt:lpwstr>0</vt:lpwstr>
  </property>
</Properties>
</file>