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https://stateofmichigan-my.sharepoint.com/personal/andersonw9_michigan_gov/Documents/Desktop/sol/"/>
    </mc:Choice>
  </mc:AlternateContent>
  <xr:revisionPtr revIDLastSave="5" documentId="8_{0A57C529-23F1-49FD-9855-613B7BB178B2}" xr6:coauthVersionLast="47" xr6:coauthVersionMax="47" xr10:uidLastSave="{C1B6FE37-B5CD-48CB-9587-287F0899F9F9}"/>
  <workbookProtection workbookAlgorithmName="SHA-512" workbookHashValue="3Abmzr3N4txJ1EI5zfeYHicAmwBC2eMSPc6kcRB7/c72lsfI4hcQKK58C0IGeiQ6+fqKhyrlmZDBDQ2eMJlkuA==" workbookSaltValue="YCh5DonRKc6oZC/bEuZ1tQ==" workbookSpinCount="100000" lockStructure="1"/>
  <bookViews>
    <workbookView xWindow="-9285" yWindow="1125" windowWidth="36270" windowHeight="14985" tabRatio="737" firstSheet="8" activeTab="13" xr2:uid="{DA9F0476-A12C-403F-9310-66CFD059A7B3}"/>
  </bookViews>
  <sheets>
    <sheet name="Macros" sheetId="22" state="veryHidden" r:id="rId1"/>
    <sheet name="Medicaid Worksheet" sheetId="1" r:id="rId2"/>
    <sheet name="Medicaid CRCS" sheetId="2" r:id="rId3"/>
    <sheet name="FSR - Medicaid" sheetId="3" r:id="rId4"/>
    <sheet name="FSR - Healthy Michigan" sheetId="4" r:id="rId5"/>
    <sheet name="FSR - CCBHC" sheetId="28" r:id="rId6"/>
    <sheet name="FSR CCBHC Supplemental" sheetId="29" r:id="rId7"/>
    <sheet name="FSR - Health Homes BH" sheetId="6" r:id="rId8"/>
    <sheet name="FSR - Opioid Health Home BH" sheetId="23" r:id="rId9"/>
    <sheet name="FSR - MI Health Link" sheetId="5" r:id="rId10"/>
    <sheet name="Res Fund Bal" sheetId="10" r:id="rId11"/>
    <sheet name="Medicaid ISF Report" sheetId="11" r:id="rId12"/>
    <sheet name="Medicaid Shared Risk Calc" sheetId="12" r:id="rId13"/>
    <sheet name="FSR - All Non Medicaid" sheetId="14" r:id="rId14"/>
    <sheet name="FSR All Non Med - Supp" sheetId="25" r:id="rId15"/>
    <sheet name="All Non Med - DCW Supp" sheetId="26" state="hidden" r:id="rId16"/>
    <sheet name="GF CRCS" sheetId="15" state="hidden" r:id="rId17"/>
    <sheet name="GF Worksheet" sheetId="16" state="hidden" r:id="rId18"/>
    <sheet name="GF Special Fund Account - 226a" sheetId="21" state="hidden" r:id="rId19"/>
    <sheet name="Certification page" sheetId="17" r:id="rId20"/>
    <sheet name="Additional Narrative" sheetId="18" r:id="rId21"/>
    <sheet name="PIHP NAMES" sheetId="31" state="hidden" r:id="rId22"/>
    <sheet name="CCBHC Rates" sheetId="30" state="hidden" r:id="rId23"/>
  </sheets>
  <definedNames>
    <definedName name="_xlnm._FilterDatabase" localSheetId="20" hidden="1">'Additional Narrative'!$A$1:$E$9</definedName>
    <definedName name="_xlnm._FilterDatabase" localSheetId="13" hidden="1">'FSR - All Non Medicaid'!#REF!</definedName>
    <definedName name="_xlnm._FilterDatabase" localSheetId="14" hidden="1">'FSR All Non Med - Supp'!$D$8:$E$123</definedName>
    <definedName name="_xlnm.Print_Area" localSheetId="20">'Additional Narrative'!$A$1:$E$35</definedName>
    <definedName name="_xlnm.Print_Area" localSheetId="13">'FSR - All Non Medicaid'!$A$1:$E$473</definedName>
    <definedName name="_xlnm.Print_Area" localSheetId="5">'FSR - CCBHC'!$A$1:$M$67</definedName>
    <definedName name="_xlnm.Print_Area" localSheetId="4">'FSR - Healthy Michigan'!$A$1:$M$117</definedName>
    <definedName name="_xlnm.Print_Area" localSheetId="3">'FSR - Medicaid'!$A$1:$M$121</definedName>
    <definedName name="_xlnm.Print_Area" localSheetId="9">'FSR - MI Health Link'!$A$1:$M$95</definedName>
    <definedName name="_xlnm.Print_Area" localSheetId="14">'FSR All Non Med - Supp'!$A$1:$J$136</definedName>
    <definedName name="_xlnm.Print_Area" localSheetId="11">'Medicaid ISF Report'!$A$1:$J$43</definedName>
    <definedName name="_xlnm.Print_Area" localSheetId="12">'Medicaid Shared Risk Calc'!$A$1:$J$44</definedName>
    <definedName name="_xlnm.Print_Area">#REF!</definedName>
    <definedName name="_xlnm.Print_Titles" localSheetId="13">'FSR - All Non Medicaid'!$1:$6</definedName>
    <definedName name="_xlnm.Print_Titles" localSheetId="7">'FSR - Health Homes BH'!$1:$9</definedName>
    <definedName name="_xlnm.Print_Titles" localSheetId="8">'FSR - Opioid Health Home BH'!$1:$9</definedName>
    <definedName name="_xlnm.Print_Titles" localSheetId="14">'FSR All Non Med - Supp'!$1:$8</definedName>
    <definedName name="Z_C14ADB05_A93A_418D_987A_E90E4B59772D_.wvu.Cols" localSheetId="19" hidden="1">'Certification page'!$J:$K</definedName>
    <definedName name="Z_C14ADB05_A93A_418D_987A_E90E4B59772D_.wvu.FilterData" localSheetId="20" hidden="1">'Additional Narrative'!$A$1:$E$9</definedName>
    <definedName name="Z_C14ADB05_A93A_418D_987A_E90E4B59772D_.wvu.PrintArea" localSheetId="20" hidden="1">'Additional Narrative'!$A$1:$E$35</definedName>
    <definedName name="Z_C14ADB05_A93A_418D_987A_E90E4B59772D_.wvu.PrintArea" localSheetId="13" hidden="1">'FSR - All Non Medicaid'!$A$1:$E$473</definedName>
    <definedName name="Z_C14ADB05_A93A_418D_987A_E90E4B59772D_.wvu.PrintArea" localSheetId="4" hidden="1">'FSR - Healthy Michigan'!$A$1:$M$116</definedName>
    <definedName name="Z_C14ADB05_A93A_418D_987A_E90E4B59772D_.wvu.PrintArea" localSheetId="3" hidden="1">'FSR - Medicaid'!$A$1:$M$120</definedName>
    <definedName name="Z_C14ADB05_A93A_418D_987A_E90E4B59772D_.wvu.PrintArea" localSheetId="9" hidden="1">'FSR - MI Health Link'!$A$1:$M$95</definedName>
    <definedName name="Z_C14ADB05_A93A_418D_987A_E90E4B59772D_.wvu.PrintArea" localSheetId="11" hidden="1">'Medicaid ISF Report'!$A$1:$J$45</definedName>
    <definedName name="Z_C14ADB05_A93A_418D_987A_E90E4B59772D_.wvu.PrintArea" localSheetId="12" hidden="1">'Medicaid Shared Risk Calc'!$A$1:$J$44</definedName>
    <definedName name="Z_C14ADB05_A93A_418D_987A_E90E4B59772D_.wvu.PrintTitles" localSheetId="13" hidden="1">'FSR - All Non Medicaid'!$1:$6</definedName>
    <definedName name="Z_C14ADB05_A93A_418D_987A_E90E4B59772D_.wvu.PrintTitles" localSheetId="5" hidden="1">'FSR - CCBHC'!#REF!</definedName>
    <definedName name="Z_C14ADB05_A93A_418D_987A_E90E4B59772D_.wvu.PrintTitles" localSheetId="7" hidden="1">'FSR - Health Homes BH'!$1:$9</definedName>
    <definedName name="Z_C14ADB05_A93A_418D_987A_E90E4B59772D_.wvu.PrintTitles" localSheetId="8" hidden="1">'FSR - Opioid Health Home BH'!$1:$9</definedName>
    <definedName name="Z_C14ADB05_A93A_418D_987A_E90E4B59772D_.wvu.Rows" localSheetId="11" hidden="1">'Medicaid ISF Report'!$47:$47</definedName>
    <definedName name="Z_C14ADB05_A93A_418D_987A_E90E4B59772D_.wvu.Rows" localSheetId="10" hidden="1">'Res Fund Bal'!$133:$133</definedName>
  </definedNames>
  <calcPr calcId="191029" fullPrecision="0"/>
  <customWorkbookViews>
    <customWorkbookView name="Smith, Kidada (DCH) - Personal View" guid="{C14ADB05-A93A-418D-987A-E90E4B59772D}" mergeInterval="0" personalView="1" maximized="1" windowWidth="1920" windowHeight="777" tabRatio="927" activeSheetId="1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91" i="14" l="1"/>
  <c r="G190" i="14"/>
  <c r="G189" i="14"/>
  <c r="G188" i="14"/>
  <c r="G187" i="14"/>
  <c r="G186" i="14"/>
  <c r="G185" i="14"/>
  <c r="G184" i="14"/>
  <c r="G183" i="14"/>
  <c r="G182" i="14"/>
  <c r="G181" i="14"/>
  <c r="G194" i="14" l="1"/>
  <c r="G195" i="14"/>
  <c r="G196" i="14"/>
  <c r="G197" i="14"/>
  <c r="G198" i="14"/>
  <c r="G199" i="14"/>
  <c r="G200" i="14"/>
  <c r="G201" i="14"/>
  <c r="G202" i="14"/>
  <c r="G203" i="14"/>
  <c r="G204" i="14"/>
  <c r="F365" i="14"/>
  <c r="F374" i="14" s="1"/>
  <c r="F453" i="14"/>
  <c r="G452" i="14"/>
  <c r="F448" i="14"/>
  <c r="G447" i="14"/>
  <c r="G446" i="14"/>
  <c r="G445" i="14"/>
  <c r="F443" i="14"/>
  <c r="F449" i="14" s="1"/>
  <c r="F454" i="14" s="1"/>
  <c r="G442" i="14"/>
  <c r="G441" i="14"/>
  <c r="G440" i="14"/>
  <c r="F435" i="14"/>
  <c r="F425" i="14"/>
  <c r="G423" i="14"/>
  <c r="G421" i="14"/>
  <c r="G415" i="14"/>
  <c r="G414" i="14"/>
  <c r="G413" i="14"/>
  <c r="G412" i="14"/>
  <c r="G411" i="14"/>
  <c r="G410" i="14"/>
  <c r="F409" i="14"/>
  <c r="F408" i="14"/>
  <c r="F407" i="14"/>
  <c r="F395" i="14"/>
  <c r="F385" i="14"/>
  <c r="G384" i="14"/>
  <c r="G383" i="14"/>
  <c r="G382" i="14"/>
  <c r="G381" i="14"/>
  <c r="G373" i="14"/>
  <c r="G372" i="14"/>
  <c r="G371" i="14"/>
  <c r="G370" i="14"/>
  <c r="G369" i="14"/>
  <c r="G368" i="14"/>
  <c r="G367" i="14"/>
  <c r="G366" i="14"/>
  <c r="G364" i="14"/>
  <c r="G363" i="14"/>
  <c r="G338" i="14"/>
  <c r="F337" i="14"/>
  <c r="F336" i="14"/>
  <c r="F335" i="14"/>
  <c r="F334" i="14"/>
  <c r="F333" i="14"/>
  <c r="F332" i="14"/>
  <c r="F326" i="14"/>
  <c r="G325" i="14"/>
  <c r="G324" i="14"/>
  <c r="F205" i="14"/>
  <c r="F458" i="14" s="1"/>
  <c r="F192" i="14"/>
  <c r="F120" i="14"/>
  <c r="G114" i="14"/>
  <c r="G112" i="14"/>
  <c r="E8" i="17"/>
  <c r="E7" i="17"/>
  <c r="E6" i="17"/>
  <c r="E9" i="18"/>
  <c r="E8" i="18"/>
  <c r="E7" i="18"/>
  <c r="D5" i="14"/>
  <c r="D4" i="14"/>
  <c r="E3" i="14"/>
  <c r="C3" i="14"/>
  <c r="G2" i="30"/>
  <c r="G3" i="30"/>
  <c r="G4" i="30"/>
  <c r="G5" i="30"/>
  <c r="G6" i="30"/>
  <c r="G7" i="30"/>
  <c r="G8" i="30"/>
  <c r="G9" i="30"/>
  <c r="G10" i="30"/>
  <c r="G11" i="30"/>
  <c r="G12" i="30"/>
  <c r="G13" i="30"/>
  <c r="G14" i="30"/>
  <c r="G15" i="30"/>
  <c r="G16" i="30"/>
  <c r="G17" i="30"/>
  <c r="G18" i="30"/>
  <c r="G19" i="30"/>
  <c r="G20" i="30"/>
  <c r="G21" i="30"/>
  <c r="G22" i="30"/>
  <c r="G23" i="30"/>
  <c r="G24" i="30"/>
  <c r="G25" i="30"/>
  <c r="G26" i="30"/>
  <c r="G27" i="30"/>
  <c r="G28" i="30"/>
  <c r="G29" i="30"/>
  <c r="G30" i="30"/>
  <c r="G31" i="30"/>
  <c r="E15" i="28"/>
  <c r="E26" i="28"/>
  <c r="K18" i="1"/>
  <c r="K17" i="1"/>
  <c r="K14" i="1"/>
  <c r="K15" i="1"/>
  <c r="K16" i="1"/>
  <c r="K13" i="1"/>
  <c r="I31" i="28"/>
  <c r="J31" i="28"/>
  <c r="K31" i="28"/>
  <c r="L31" i="28"/>
  <c r="I22" i="28"/>
  <c r="J22" i="28"/>
  <c r="K22" i="28"/>
  <c r="L22" i="28"/>
  <c r="E197" i="14"/>
  <c r="I76" i="25"/>
  <c r="I2" i="30"/>
  <c r="I9" i="30"/>
  <c r="I4" i="30"/>
  <c r="I5" i="30"/>
  <c r="I6" i="30"/>
  <c r="I7" i="30"/>
  <c r="I8" i="30"/>
  <c r="I11" i="30"/>
  <c r="I14" i="30"/>
  <c r="I10" i="30"/>
  <c r="I12" i="30"/>
  <c r="I13" i="30"/>
  <c r="I15" i="30"/>
  <c r="I16" i="30"/>
  <c r="I17" i="30"/>
  <c r="I19" i="30"/>
  <c r="I18" i="30"/>
  <c r="I20" i="30"/>
  <c r="I21" i="30"/>
  <c r="I25" i="30"/>
  <c r="I22" i="30"/>
  <c r="I23" i="30"/>
  <c r="I24" i="30"/>
  <c r="I27" i="30"/>
  <c r="I30" i="30"/>
  <c r="I26" i="30"/>
  <c r="I28" i="30"/>
  <c r="I29" i="30"/>
  <c r="I31" i="30"/>
  <c r="B2" i="30"/>
  <c r="B9" i="30"/>
  <c r="B4" i="30"/>
  <c r="B5" i="30"/>
  <c r="B6" i="30"/>
  <c r="B7" i="30"/>
  <c r="B8" i="30"/>
  <c r="B11" i="30"/>
  <c r="B14" i="30"/>
  <c r="B10" i="30"/>
  <c r="B12" i="30"/>
  <c r="B13" i="30"/>
  <c r="B15" i="30"/>
  <c r="B16" i="30"/>
  <c r="B17" i="30"/>
  <c r="B19" i="30"/>
  <c r="B18" i="30"/>
  <c r="B20" i="30"/>
  <c r="B21" i="30"/>
  <c r="B25" i="30"/>
  <c r="B22" i="30"/>
  <c r="B23" i="30"/>
  <c r="B24" i="30"/>
  <c r="B27" i="30"/>
  <c r="B30" i="30"/>
  <c r="B26" i="30"/>
  <c r="B28" i="30"/>
  <c r="B29" i="30"/>
  <c r="B31" i="30"/>
  <c r="E184" i="14"/>
  <c r="F339" i="14" l="1"/>
  <c r="F436" i="14"/>
  <c r="F416" i="14"/>
  <c r="F386" i="14"/>
  <c r="F457" i="14"/>
  <c r="F206" i="14"/>
  <c r="E13" i="23"/>
  <c r="E13" i="6"/>
  <c r="F459" i="14" l="1"/>
  <c r="F340" i="14"/>
  <c r="F417" i="14"/>
  <c r="F460" i="14"/>
  <c r="E183" i="14"/>
  <c r="E196" i="14"/>
  <c r="E195" i="14"/>
  <c r="F52" i="28"/>
  <c r="C4" i="3"/>
  <c r="I3" i="30" l="1"/>
  <c r="I108" i="25"/>
  <c r="I109" i="25"/>
  <c r="I110" i="25"/>
  <c r="I111" i="25"/>
  <c r="I112" i="25"/>
  <c r="I113" i="25"/>
  <c r="I114" i="25"/>
  <c r="I115" i="25"/>
  <c r="I116" i="25"/>
  <c r="I117" i="25"/>
  <c r="I118" i="25"/>
  <c r="I77" i="25"/>
  <c r="I78" i="25"/>
  <c r="I79" i="25"/>
  <c r="I80" i="25"/>
  <c r="I81" i="25"/>
  <c r="I82" i="25"/>
  <c r="I83" i="25"/>
  <c r="I84" i="25"/>
  <c r="I66" i="25"/>
  <c r="I67" i="25"/>
  <c r="I68" i="25"/>
  <c r="I69" i="25"/>
  <c r="I70" i="25"/>
  <c r="I71" i="25"/>
  <c r="I72" i="25"/>
  <c r="I73" i="25"/>
  <c r="I74" i="25"/>
  <c r="I10" i="25"/>
  <c r="I11" i="25"/>
  <c r="I12" i="25"/>
  <c r="I13" i="25"/>
  <c r="I14" i="25"/>
  <c r="I15" i="25"/>
  <c r="I16" i="25"/>
  <c r="I17" i="25"/>
  <c r="I18" i="25"/>
  <c r="I19" i="25"/>
  <c r="I20" i="25"/>
  <c r="I21" i="25"/>
  <c r="I22" i="25"/>
  <c r="I23" i="25"/>
  <c r="I24" i="25"/>
  <c r="I25" i="25"/>
  <c r="I26" i="25"/>
  <c r="I27" i="25"/>
  <c r="I28" i="25"/>
  <c r="I29" i="25"/>
  <c r="I30" i="25"/>
  <c r="I31" i="25"/>
  <c r="I32" i="25"/>
  <c r="I33" i="25"/>
  <c r="I34" i="25"/>
  <c r="I35" i="25"/>
  <c r="I36" i="25"/>
  <c r="I37" i="25"/>
  <c r="I38" i="25"/>
  <c r="I39" i="25"/>
  <c r="I40" i="25"/>
  <c r="I41" i="25"/>
  <c r="I42" i="25"/>
  <c r="I43" i="25"/>
  <c r="I44" i="25"/>
  <c r="I45" i="25"/>
  <c r="I46" i="25"/>
  <c r="I47" i="25"/>
  <c r="I48" i="25"/>
  <c r="I49" i="25"/>
  <c r="I50" i="25"/>
  <c r="I51" i="25"/>
  <c r="I52" i="25"/>
  <c r="I53" i="25"/>
  <c r="I54" i="25"/>
  <c r="I55" i="25"/>
  <c r="I56" i="25"/>
  <c r="I57" i="25"/>
  <c r="I58" i="25"/>
  <c r="I59" i="25"/>
  <c r="I60" i="25"/>
  <c r="I61" i="25"/>
  <c r="I62" i="25"/>
  <c r="I63" i="25"/>
  <c r="I64" i="25"/>
  <c r="H98" i="25"/>
  <c r="G98" i="25"/>
  <c r="F98" i="25"/>
  <c r="I97" i="25"/>
  <c r="I98" i="25" s="1"/>
  <c r="I95" i="25"/>
  <c r="I96" i="25" s="1"/>
  <c r="F96" i="25"/>
  <c r="G96" i="25"/>
  <c r="H96" i="25"/>
  <c r="G21" i="10" l="1"/>
  <c r="H88" i="25" l="1"/>
  <c r="G88" i="25"/>
  <c r="F88" i="25"/>
  <c r="I87" i="25"/>
  <c r="I88" i="25" s="1"/>
  <c r="I89" i="25"/>
  <c r="I90" i="25" s="1"/>
  <c r="F90" i="25"/>
  <c r="G90" i="25"/>
  <c r="H90" i="25"/>
  <c r="H76" i="25"/>
  <c r="G76" i="25"/>
  <c r="F76" i="25"/>
  <c r="D32" i="2" l="1"/>
  <c r="D31" i="2"/>
  <c r="H35" i="1"/>
  <c r="G22" i="28" l="1"/>
  <c r="G39" i="28" s="1"/>
  <c r="H22" i="28"/>
  <c r="H39" i="28" s="1"/>
  <c r="H122" i="25" l="1"/>
  <c r="E120" i="14"/>
  <c r="G120" i="14" s="1"/>
  <c r="E406" i="14"/>
  <c r="E356" i="14"/>
  <c r="E97" i="14"/>
  <c r="I34" i="15" s="1"/>
  <c r="E336" i="14"/>
  <c r="G336" i="14" s="1"/>
  <c r="E308" i="14"/>
  <c r="E352" i="14"/>
  <c r="E358" i="14" s="1"/>
  <c r="E402" i="14"/>
  <c r="E305" i="14"/>
  <c r="E242" i="14"/>
  <c r="E238" i="14"/>
  <c r="E204" i="14"/>
  <c r="E203" i="14"/>
  <c r="I121" i="25"/>
  <c r="I120" i="25"/>
  <c r="I107" i="25"/>
  <c r="I105" i="25"/>
  <c r="I103" i="25"/>
  <c r="I101" i="25"/>
  <c r="I99" i="25"/>
  <c r="I92" i="25"/>
  <c r="I93" i="25"/>
  <c r="I91" i="25"/>
  <c r="I85" i="25"/>
  <c r="I75" i="25"/>
  <c r="I9" i="25"/>
  <c r="H65" i="25"/>
  <c r="H86" i="25"/>
  <c r="H94" i="25"/>
  <c r="H100" i="25"/>
  <c r="H102" i="25"/>
  <c r="H104" i="25"/>
  <c r="H106" i="25"/>
  <c r="H119" i="25"/>
  <c r="F38" i="28"/>
  <c r="G38" i="28"/>
  <c r="H38" i="28"/>
  <c r="I38" i="28"/>
  <c r="J38" i="28"/>
  <c r="K38" i="28"/>
  <c r="L38" i="28"/>
  <c r="E38" i="28"/>
  <c r="E249" i="14"/>
  <c r="E93" i="14"/>
  <c r="I30" i="15" s="1"/>
  <c r="E334" i="14"/>
  <c r="G334" i="14" s="1"/>
  <c r="H123" i="25" l="1"/>
  <c r="M37" i="4"/>
  <c r="M43" i="28" l="1"/>
  <c r="M44" i="28"/>
  <c r="M36" i="4" l="1"/>
  <c r="E346" i="14" l="1"/>
  <c r="E19" i="28"/>
  <c r="M19" i="28" s="1"/>
  <c r="M18" i="28"/>
  <c r="M37" i="28"/>
  <c r="D16" i="1" l="1"/>
  <c r="J15" i="1"/>
  <c r="E35" i="1"/>
  <c r="D35" i="1"/>
  <c r="M35" i="28"/>
  <c r="M45" i="28"/>
  <c r="M29" i="28" l="1"/>
  <c r="I40" i="28" l="1"/>
  <c r="J40" i="28"/>
  <c r="K40" i="28"/>
  <c r="L40" i="28"/>
  <c r="L39" i="28"/>
  <c r="I39" i="28"/>
  <c r="J39" i="28"/>
  <c r="K39" i="28"/>
  <c r="M30" i="28"/>
  <c r="B3" i="30" l="1"/>
  <c r="M36" i="28" l="1"/>
  <c r="H21" i="10" l="1"/>
  <c r="E21" i="10"/>
  <c r="G54" i="28" l="1"/>
  <c r="G53" i="28"/>
  <c r="L32" i="28" l="1"/>
  <c r="L41" i="28" s="1"/>
  <c r="K32" i="28"/>
  <c r="K41" i="28" s="1"/>
  <c r="I32" i="28"/>
  <c r="I41" i="28" s="1"/>
  <c r="J32" i="28"/>
  <c r="J41" i="28" s="1"/>
  <c r="J17" i="1"/>
  <c r="M34" i="28" l="1"/>
  <c r="M20" i="28"/>
  <c r="M21" i="28"/>
  <c r="E8" i="28"/>
  <c r="L46" i="28"/>
  <c r="L47" i="28" s="1"/>
  <c r="K46" i="28"/>
  <c r="K47" i="28" s="1"/>
  <c r="J46" i="28"/>
  <c r="J47" i="28" s="1"/>
  <c r="I46" i="28"/>
  <c r="I47" i="28" s="1"/>
  <c r="H46" i="28"/>
  <c r="G46" i="28"/>
  <c r="F46" i="28"/>
  <c r="M38" i="28" l="1"/>
  <c r="E18" i="14" s="1"/>
  <c r="E46" i="28"/>
  <c r="M46" i="28" l="1"/>
  <c r="E20" i="14" s="1"/>
  <c r="M26" i="23" l="1"/>
  <c r="M25" i="23"/>
  <c r="M23" i="23"/>
  <c r="M18" i="23"/>
  <c r="M17" i="23"/>
  <c r="M16" i="23"/>
  <c r="M13" i="23"/>
  <c r="M12" i="23"/>
  <c r="F53" i="23"/>
  <c r="G53" i="23"/>
  <c r="H53" i="23"/>
  <c r="I53" i="23"/>
  <c r="J53" i="23"/>
  <c r="K53" i="23"/>
  <c r="L53" i="23"/>
  <c r="M53" i="23"/>
  <c r="E53" i="23"/>
  <c r="G59" i="23"/>
  <c r="G65" i="23" s="1"/>
  <c r="H59" i="23"/>
  <c r="I59" i="23"/>
  <c r="J59" i="23"/>
  <c r="K59" i="23"/>
  <c r="K65" i="23" s="1"/>
  <c r="L59" i="23"/>
  <c r="M59" i="23"/>
  <c r="G64" i="23"/>
  <c r="H64" i="23"/>
  <c r="I64" i="23"/>
  <c r="I65" i="23" s="1"/>
  <c r="J64" i="23"/>
  <c r="K64" i="23"/>
  <c r="L64" i="23"/>
  <c r="M64" i="23"/>
  <c r="M65" i="23" s="1"/>
  <c r="M74" i="23" s="1"/>
  <c r="J65" i="23"/>
  <c r="J74" i="23" s="1"/>
  <c r="G69" i="23"/>
  <c r="G73" i="23" s="1"/>
  <c r="H69" i="23"/>
  <c r="I69" i="23"/>
  <c r="I73" i="23" s="1"/>
  <c r="J69" i="23"/>
  <c r="J73" i="23" s="1"/>
  <c r="K69" i="23"/>
  <c r="K73" i="23" s="1"/>
  <c r="L69" i="23"/>
  <c r="M69" i="23"/>
  <c r="H73" i="23"/>
  <c r="L73" i="23"/>
  <c r="M73" i="23"/>
  <c r="E59" i="23"/>
  <c r="E64" i="23"/>
  <c r="E69" i="23"/>
  <c r="E73" i="23"/>
  <c r="F69" i="23"/>
  <c r="F73" i="23" s="1"/>
  <c r="F65" i="23"/>
  <c r="F64" i="23"/>
  <c r="F59" i="23"/>
  <c r="C49" i="23"/>
  <c r="F53" i="6"/>
  <c r="G53" i="6"/>
  <c r="H53" i="6"/>
  <c r="I53" i="6"/>
  <c r="J53" i="6"/>
  <c r="K53" i="6"/>
  <c r="L53" i="6"/>
  <c r="M53" i="6"/>
  <c r="E53" i="6"/>
  <c r="M26" i="6"/>
  <c r="M25" i="6"/>
  <c r="M12" i="6"/>
  <c r="M23" i="6"/>
  <c r="M18" i="6"/>
  <c r="M17" i="6"/>
  <c r="M16" i="6"/>
  <c r="M59" i="6"/>
  <c r="M64" i="6"/>
  <c r="M69" i="6"/>
  <c r="M73" i="6" s="1"/>
  <c r="E59" i="6"/>
  <c r="E65" i="6" s="1"/>
  <c r="E74" i="6" s="1"/>
  <c r="E64" i="6"/>
  <c r="E69" i="6"/>
  <c r="E73" i="6"/>
  <c r="L69" i="6"/>
  <c r="L73" i="6" s="1"/>
  <c r="K69" i="6"/>
  <c r="K73" i="6" s="1"/>
  <c r="J69" i="6"/>
  <c r="J73" i="6" s="1"/>
  <c r="I69" i="6"/>
  <c r="I73" i="6" s="1"/>
  <c r="H69" i="6"/>
  <c r="H73" i="6" s="1"/>
  <c r="G69" i="6"/>
  <c r="G73" i="6" s="1"/>
  <c r="F69" i="6"/>
  <c r="F73" i="6" s="1"/>
  <c r="L64" i="6"/>
  <c r="K64" i="6"/>
  <c r="J64" i="6"/>
  <c r="I64" i="6"/>
  <c r="H64" i="6"/>
  <c r="G64" i="6"/>
  <c r="F64" i="6"/>
  <c r="L59" i="6"/>
  <c r="L65" i="6" s="1"/>
  <c r="L74" i="6" s="1"/>
  <c r="K59" i="6"/>
  <c r="J59" i="6"/>
  <c r="I59" i="6"/>
  <c r="I65" i="6" s="1"/>
  <c r="H59" i="6"/>
  <c r="G59" i="6"/>
  <c r="G65" i="6" s="1"/>
  <c r="G74" i="6" s="1"/>
  <c r="F59" i="6"/>
  <c r="F65" i="6" s="1"/>
  <c r="F74" i="6" s="1"/>
  <c r="I106" i="25"/>
  <c r="I104" i="25"/>
  <c r="I102" i="25"/>
  <c r="I100" i="25"/>
  <c r="C3" i="25"/>
  <c r="G3" i="25"/>
  <c r="F4" i="25"/>
  <c r="F5" i="25"/>
  <c r="F65" i="25"/>
  <c r="G65" i="25"/>
  <c r="F86" i="25"/>
  <c r="G86" i="25"/>
  <c r="F94" i="25"/>
  <c r="E182" i="14" s="1"/>
  <c r="G94" i="25"/>
  <c r="F100" i="25"/>
  <c r="G100" i="25"/>
  <c r="F102" i="25"/>
  <c r="G102" i="25"/>
  <c r="E198" i="14" s="1"/>
  <c r="F104" i="25"/>
  <c r="E186" i="14" s="1"/>
  <c r="G104" i="25"/>
  <c r="E199" i="14" s="1"/>
  <c r="F106" i="25"/>
  <c r="E187" i="14" s="1"/>
  <c r="G106" i="25"/>
  <c r="E200" i="14" s="1"/>
  <c r="F119" i="25"/>
  <c r="G119" i="25"/>
  <c r="F122" i="25"/>
  <c r="G122" i="25"/>
  <c r="F74" i="23" l="1"/>
  <c r="L65" i="23"/>
  <c r="L74" i="23" s="1"/>
  <c r="K74" i="23"/>
  <c r="E65" i="23"/>
  <c r="E74" i="23" s="1"/>
  <c r="H65" i="23"/>
  <c r="H74" i="23" s="1"/>
  <c r="G74" i="23"/>
  <c r="H65" i="6"/>
  <c r="M65" i="6"/>
  <c r="J65" i="6"/>
  <c r="J74" i="6" s="1"/>
  <c r="K65" i="6"/>
  <c r="K74" i="6" s="1"/>
  <c r="F123" i="25"/>
  <c r="G123" i="25"/>
  <c r="E194" i="14"/>
  <c r="E201" i="14"/>
  <c r="I94" i="25"/>
  <c r="I74" i="23"/>
  <c r="M74" i="6"/>
  <c r="I74" i="6"/>
  <c r="H74" i="6"/>
  <c r="I86" i="25"/>
  <c r="I119" i="25"/>
  <c r="I65" i="25"/>
  <c r="I122" i="25"/>
  <c r="I123" i="25" l="1"/>
  <c r="E191" i="14"/>
  <c r="E190" i="14"/>
  <c r="E188" i="14"/>
  <c r="E185" i="14"/>
  <c r="E181" i="14"/>
  <c r="H16" i="1" l="1"/>
  <c r="E16" i="1"/>
  <c r="E20" i="26"/>
  <c r="F19" i="26"/>
  <c r="F18" i="26"/>
  <c r="F83" i="4"/>
  <c r="G83" i="4"/>
  <c r="H83" i="4"/>
  <c r="I83" i="4"/>
  <c r="J83" i="4"/>
  <c r="K83" i="4"/>
  <c r="L83" i="4"/>
  <c r="M83" i="4"/>
  <c r="E83" i="4"/>
  <c r="G16" i="4"/>
  <c r="H16" i="4"/>
  <c r="I16" i="4"/>
  <c r="J16" i="4"/>
  <c r="K16" i="4"/>
  <c r="L16" i="4"/>
  <c r="F16" i="4"/>
  <c r="F85" i="3"/>
  <c r="G85" i="3"/>
  <c r="H85" i="3"/>
  <c r="I85" i="3"/>
  <c r="J85" i="3"/>
  <c r="K85" i="3"/>
  <c r="L85" i="3"/>
  <c r="M85" i="3"/>
  <c r="E85" i="3"/>
  <c r="G16" i="3"/>
  <c r="H16" i="3"/>
  <c r="I16" i="3"/>
  <c r="J16" i="3"/>
  <c r="K16" i="3"/>
  <c r="L16" i="3"/>
  <c r="F16" i="3"/>
  <c r="F16" i="1"/>
  <c r="G16" i="1"/>
  <c r="G35" i="1"/>
  <c r="F35" i="1"/>
  <c r="I34" i="1"/>
  <c r="I33" i="1"/>
  <c r="I32" i="1"/>
  <c r="I16" i="1"/>
  <c r="J14" i="1"/>
  <c r="I35" i="1" l="1"/>
  <c r="F20" i="26"/>
  <c r="F84" i="4"/>
  <c r="G84" i="4"/>
  <c r="H84" i="4"/>
  <c r="I84" i="4"/>
  <c r="J84" i="4"/>
  <c r="K84" i="4"/>
  <c r="L84" i="4"/>
  <c r="M84" i="4"/>
  <c r="E84" i="4"/>
  <c r="D39" i="1" l="1"/>
  <c r="F16" i="26"/>
  <c r="F15" i="26"/>
  <c r="E17" i="26"/>
  <c r="F13" i="26"/>
  <c r="E25" i="26" s="1"/>
  <c r="F12" i="26"/>
  <c r="E14" i="26"/>
  <c r="E21" i="26" l="1"/>
  <c r="F17" i="26"/>
  <c r="D5" i="26"/>
  <c r="D4" i="26"/>
  <c r="E3" i="26"/>
  <c r="C3" i="26"/>
  <c r="F14" i="26" l="1"/>
  <c r="M117" i="4"/>
  <c r="L117" i="4"/>
  <c r="K117" i="4"/>
  <c r="J117" i="4"/>
  <c r="I117" i="4"/>
  <c r="H117" i="4"/>
  <c r="G117" i="4"/>
  <c r="F117" i="4"/>
  <c r="E117" i="4"/>
  <c r="L50" i="4"/>
  <c r="K50" i="4"/>
  <c r="J50" i="4"/>
  <c r="I50" i="4"/>
  <c r="H50" i="4"/>
  <c r="G50" i="4"/>
  <c r="F50" i="4"/>
  <c r="M121" i="3"/>
  <c r="L121" i="3"/>
  <c r="K121" i="3"/>
  <c r="J121" i="3"/>
  <c r="I121" i="3"/>
  <c r="H121" i="3"/>
  <c r="G121" i="3"/>
  <c r="F121" i="3"/>
  <c r="E121" i="3"/>
  <c r="L52" i="3"/>
  <c r="K52" i="3"/>
  <c r="J52" i="3"/>
  <c r="I52" i="3"/>
  <c r="H52" i="3"/>
  <c r="G52" i="3"/>
  <c r="F52" i="3"/>
  <c r="E52" i="3"/>
  <c r="F21" i="26" l="1"/>
  <c r="F98" i="4" l="1"/>
  <c r="G98" i="4"/>
  <c r="H98" i="4"/>
  <c r="I98" i="4"/>
  <c r="J98" i="4"/>
  <c r="K98" i="4"/>
  <c r="L98" i="4"/>
  <c r="M98" i="4"/>
  <c r="E98" i="4"/>
  <c r="M30" i="4"/>
  <c r="F31" i="4"/>
  <c r="G31" i="4"/>
  <c r="H31" i="4"/>
  <c r="I31" i="4"/>
  <c r="J31" i="4"/>
  <c r="K31" i="4"/>
  <c r="L31" i="4"/>
  <c r="E31" i="4"/>
  <c r="F17" i="4"/>
  <c r="G17" i="4"/>
  <c r="H17" i="4"/>
  <c r="I17" i="4"/>
  <c r="J17" i="4"/>
  <c r="K17" i="4"/>
  <c r="L17" i="4"/>
  <c r="M31" i="3"/>
  <c r="F32" i="3"/>
  <c r="G32" i="3"/>
  <c r="H32" i="3"/>
  <c r="I32" i="3"/>
  <c r="J32" i="3"/>
  <c r="K32" i="3"/>
  <c r="L32" i="3"/>
  <c r="E32" i="3"/>
  <c r="E39" i="1" l="1"/>
  <c r="M16" i="3"/>
  <c r="M101" i="3"/>
  <c r="L101" i="3"/>
  <c r="K101" i="3"/>
  <c r="J101" i="3"/>
  <c r="I101" i="3"/>
  <c r="H101" i="3"/>
  <c r="G101" i="3"/>
  <c r="F101" i="3"/>
  <c r="E101" i="3"/>
  <c r="M86" i="3"/>
  <c r="L86" i="3"/>
  <c r="K86" i="3"/>
  <c r="J86" i="3"/>
  <c r="I86" i="3"/>
  <c r="H86" i="3"/>
  <c r="G86" i="3"/>
  <c r="F86" i="3"/>
  <c r="E86" i="3"/>
  <c r="L17" i="3"/>
  <c r="K17" i="3"/>
  <c r="J17" i="3"/>
  <c r="I17" i="3"/>
  <c r="H17" i="3"/>
  <c r="G17" i="3"/>
  <c r="F17" i="3"/>
  <c r="M52" i="3" l="1"/>
  <c r="M22" i="4" l="1"/>
  <c r="M21" i="3"/>
  <c r="M22" i="3"/>
  <c r="G38" i="1" l="1"/>
  <c r="G39" i="1" s="1"/>
  <c r="F38" i="1"/>
  <c r="F39" i="1" s="1"/>
  <c r="F90" i="4" l="1"/>
  <c r="G90" i="4"/>
  <c r="H90" i="4"/>
  <c r="I90" i="4"/>
  <c r="J90" i="4"/>
  <c r="K90" i="4"/>
  <c r="L90" i="4"/>
  <c r="M90" i="4"/>
  <c r="E90" i="4"/>
  <c r="F92" i="3"/>
  <c r="G92" i="3"/>
  <c r="H92" i="3"/>
  <c r="I92" i="3"/>
  <c r="J92" i="3"/>
  <c r="K92" i="3"/>
  <c r="L92" i="3"/>
  <c r="M92" i="3"/>
  <c r="E92" i="3"/>
  <c r="F23" i="4"/>
  <c r="G23" i="4"/>
  <c r="H23" i="4"/>
  <c r="I23" i="4"/>
  <c r="J23" i="4"/>
  <c r="K23" i="4"/>
  <c r="L23" i="4"/>
  <c r="F23" i="3" l="1"/>
  <c r="G23" i="3"/>
  <c r="H23" i="3"/>
  <c r="I23" i="3"/>
  <c r="J23" i="3"/>
  <c r="K23" i="3"/>
  <c r="L23" i="3"/>
  <c r="D21" i="2"/>
  <c r="E91" i="14" l="1"/>
  <c r="F20" i="1" l="1"/>
  <c r="G20" i="1"/>
  <c r="G21" i="1" s="1"/>
  <c r="F21" i="1" l="1"/>
  <c r="I31" i="12"/>
  <c r="H36" i="12"/>
  <c r="E424" i="14" l="1"/>
  <c r="E422" i="14"/>
  <c r="I32" i="12" l="1"/>
  <c r="G422" i="14"/>
  <c r="I34" i="12"/>
  <c r="J34" i="12" s="1"/>
  <c r="G424" i="14"/>
  <c r="L24" i="23"/>
  <c r="K24" i="23"/>
  <c r="J24" i="23"/>
  <c r="I24" i="23"/>
  <c r="H24" i="23"/>
  <c r="G24" i="23"/>
  <c r="F24" i="23"/>
  <c r="F24" i="6"/>
  <c r="F28" i="6" s="1"/>
  <c r="G24" i="6"/>
  <c r="G28" i="6" s="1"/>
  <c r="H24" i="6"/>
  <c r="H28" i="6" s="1"/>
  <c r="I24" i="6"/>
  <c r="I28" i="6" s="1"/>
  <c r="J24" i="6"/>
  <c r="J28" i="6" s="1"/>
  <c r="K24" i="6"/>
  <c r="K28" i="6" s="1"/>
  <c r="L24" i="6"/>
  <c r="L28" i="6" s="1"/>
  <c r="J13" i="10"/>
  <c r="J14" i="10"/>
  <c r="J15" i="10"/>
  <c r="J16" i="10"/>
  <c r="J17" i="10"/>
  <c r="J18" i="10"/>
  <c r="J19" i="10"/>
  <c r="J20" i="10"/>
  <c r="E54" i="14" s="1"/>
  <c r="J12" i="10"/>
  <c r="E36" i="5"/>
  <c r="E29" i="5"/>
  <c r="E27" i="23"/>
  <c r="M27" i="23" s="1"/>
  <c r="E22" i="23"/>
  <c r="E27" i="6"/>
  <c r="M27" i="6" s="1"/>
  <c r="E22" i="6"/>
  <c r="E47" i="4"/>
  <c r="E40" i="4"/>
  <c r="E49" i="3"/>
  <c r="M49" i="3" s="1"/>
  <c r="E42" i="3"/>
  <c r="E55" i="14" l="1"/>
  <c r="E24" i="6"/>
  <c r="M22" i="6"/>
  <c r="E24" i="23"/>
  <c r="M22" i="23"/>
  <c r="J21" i="10"/>
  <c r="M29" i="4" l="1"/>
  <c r="M41" i="3" l="1"/>
  <c r="M39" i="4"/>
  <c r="M28" i="5" l="1"/>
  <c r="M27" i="5"/>
  <c r="M26" i="5"/>
  <c r="M42" i="3"/>
  <c r="E82" i="14" l="1"/>
  <c r="I22" i="15" s="1"/>
  <c r="E94" i="14"/>
  <c r="I31" i="15" s="1"/>
  <c r="E349" i="14" l="1"/>
  <c r="E350" i="14" l="1"/>
  <c r="E359" i="14" s="1"/>
  <c r="E391" i="14"/>
  <c r="E394" i="14"/>
  <c r="E409" i="14"/>
  <c r="G409" i="14" s="1"/>
  <c r="E408" i="14"/>
  <c r="G408" i="14" s="1"/>
  <c r="E407" i="14"/>
  <c r="G407" i="14" s="1"/>
  <c r="E405" i="14"/>
  <c r="E404" i="14"/>
  <c r="E403" i="14"/>
  <c r="E261" i="14"/>
  <c r="E257" i="14"/>
  <c r="E262" i="14" l="1"/>
  <c r="L28" i="23" l="1"/>
  <c r="K28" i="23"/>
  <c r="J28" i="23"/>
  <c r="I28" i="23"/>
  <c r="H28" i="23"/>
  <c r="G28" i="23"/>
  <c r="F28" i="23"/>
  <c r="E28" i="23"/>
  <c r="M24" i="23"/>
  <c r="L19" i="23"/>
  <c r="K19" i="23"/>
  <c r="J19" i="23"/>
  <c r="I19" i="23"/>
  <c r="H19" i="23"/>
  <c r="G19" i="23"/>
  <c r="F19" i="23"/>
  <c r="E19" i="23"/>
  <c r="L14" i="23"/>
  <c r="L20" i="23" s="1"/>
  <c r="L29" i="23" s="1"/>
  <c r="K14" i="23"/>
  <c r="J14" i="23"/>
  <c r="I14" i="23"/>
  <c r="H14" i="23"/>
  <c r="G14" i="23"/>
  <c r="F14" i="23"/>
  <c r="L8" i="23"/>
  <c r="K8" i="23"/>
  <c r="J8" i="23"/>
  <c r="I8" i="23"/>
  <c r="H8" i="23"/>
  <c r="G8" i="23"/>
  <c r="F8" i="23"/>
  <c r="E8" i="23"/>
  <c r="H20" i="23" l="1"/>
  <c r="H29" i="23" s="1"/>
  <c r="M19" i="23"/>
  <c r="E25" i="14" s="1"/>
  <c r="M14" i="23"/>
  <c r="I20" i="23"/>
  <c r="I29" i="23" s="1"/>
  <c r="F20" i="23"/>
  <c r="F29" i="23" s="1"/>
  <c r="J20" i="23"/>
  <c r="J29" i="23" s="1"/>
  <c r="G20" i="23"/>
  <c r="G29" i="23" s="1"/>
  <c r="K20" i="23"/>
  <c r="K29" i="23" s="1"/>
  <c r="E14" i="23"/>
  <c r="E20" i="23" s="1"/>
  <c r="E29" i="23" s="1"/>
  <c r="M28" i="23"/>
  <c r="M20" i="23" l="1"/>
  <c r="E26" i="14" s="1"/>
  <c r="E24" i="14"/>
  <c r="E27" i="14"/>
  <c r="M29" i="23" l="1"/>
  <c r="E28" i="14" s="1"/>
  <c r="J23" i="1"/>
  <c r="G13" i="12" s="1"/>
  <c r="E401" i="14" l="1"/>
  <c r="M29" i="5" l="1"/>
  <c r="M40" i="4"/>
  <c r="E53" i="14"/>
  <c r="E52" i="14"/>
  <c r="D24" i="2" l="1"/>
  <c r="E56" i="14"/>
  <c r="E28" i="6"/>
  <c r="F14" i="16"/>
  <c r="E14" i="16"/>
  <c r="H20" i="1" l="1"/>
  <c r="J13" i="1" l="1"/>
  <c r="J16" i="1" s="1"/>
  <c r="E282" i="14" l="1"/>
  <c r="M43" i="4" l="1"/>
  <c r="M38" i="4"/>
  <c r="C12" i="16" l="1"/>
  <c r="C18" i="16" l="1"/>
  <c r="E37" i="3"/>
  <c r="E7" i="21" l="1"/>
  <c r="G13" i="16" l="1"/>
  <c r="M39" i="3"/>
  <c r="M40" i="3"/>
  <c r="C14" i="16" l="1"/>
  <c r="H13" i="16"/>
  <c r="E35" i="4"/>
  <c r="M35" i="4" s="1"/>
  <c r="M37" i="3" l="1"/>
  <c r="M43" i="3" l="1"/>
  <c r="M113" i="3" l="1"/>
  <c r="E297" i="14" l="1"/>
  <c r="H73" i="1" l="1"/>
  <c r="E20" i="4" s="1"/>
  <c r="E23" i="4" s="1"/>
  <c r="H72" i="1"/>
  <c r="H71" i="1"/>
  <c r="E20" i="3" s="1"/>
  <c r="E23" i="3" s="1"/>
  <c r="H70" i="1"/>
  <c r="G25" i="21" l="1"/>
  <c r="H23" i="21"/>
  <c r="H22" i="21"/>
  <c r="H21" i="21"/>
  <c r="E131" i="14" l="1"/>
  <c r="E307" i="14"/>
  <c r="E16" i="11" l="1"/>
  <c r="I16" i="11"/>
  <c r="E45" i="4" s="1"/>
  <c r="D16" i="11"/>
  <c r="C7" i="18" l="1"/>
  <c r="C6" i="17"/>
  <c r="E9" i="21"/>
  <c r="E8" i="21"/>
  <c r="E6" i="21"/>
  <c r="E395" i="14" l="1"/>
  <c r="G395" i="14" s="1"/>
  <c r="E86" i="14"/>
  <c r="I25" i="15" s="1"/>
  <c r="J18" i="1" l="1"/>
  <c r="J19" i="1"/>
  <c r="H33" i="21" l="1"/>
  <c r="E365" i="14" s="1"/>
  <c r="F25" i="21"/>
  <c r="E25" i="21"/>
  <c r="H24" i="21"/>
  <c r="H25" i="21" s="1"/>
  <c r="E374" i="14" l="1"/>
  <c r="G374" i="14" s="1"/>
  <c r="G365" i="14"/>
  <c r="E393" i="14"/>
  <c r="M13" i="5"/>
  <c r="D8" i="2"/>
  <c r="D7" i="2"/>
  <c r="D6" i="2"/>
  <c r="D5" i="2"/>
  <c r="M30" i="3" l="1"/>
  <c r="E95" i="14" l="1"/>
  <c r="I32" i="15" s="1"/>
  <c r="E96" i="14"/>
  <c r="I33" i="15" s="1"/>
  <c r="E92" i="14"/>
  <c r="I29" i="15" s="1"/>
  <c r="E98" i="14"/>
  <c r="I35" i="15" s="1"/>
  <c r="E218" i="14" l="1"/>
  <c r="E37" i="5" l="1"/>
  <c r="E335" i="14"/>
  <c r="G335" i="14" s="1"/>
  <c r="E331" i="14"/>
  <c r="E285" i="14"/>
  <c r="E25" i="5"/>
  <c r="M25" i="5" s="1"/>
  <c r="E302" i="14"/>
  <c r="E306" i="14"/>
  <c r="E83" i="14" l="1"/>
  <c r="I23" i="15" s="1"/>
  <c r="E84" i="14"/>
  <c r="I24" i="15" s="1"/>
  <c r="M33" i="5" l="1"/>
  <c r="M37" i="5"/>
  <c r="M32" i="5"/>
  <c r="M30" i="5"/>
  <c r="M74" i="5"/>
  <c r="E74" i="5"/>
  <c r="F74" i="5"/>
  <c r="G74" i="5"/>
  <c r="H74" i="5"/>
  <c r="I74" i="5"/>
  <c r="J74" i="5"/>
  <c r="K74" i="5"/>
  <c r="L74" i="5"/>
  <c r="M47" i="4"/>
  <c r="E71" i="5"/>
  <c r="F71" i="5"/>
  <c r="G71" i="5"/>
  <c r="H71" i="5"/>
  <c r="I71" i="5"/>
  <c r="J71" i="5"/>
  <c r="K71" i="5"/>
  <c r="L71" i="5"/>
  <c r="M71" i="5"/>
  <c r="E78" i="5"/>
  <c r="F78" i="5"/>
  <c r="G78" i="5"/>
  <c r="H78" i="5"/>
  <c r="I78" i="5"/>
  <c r="J78" i="5"/>
  <c r="K78" i="5"/>
  <c r="L78" i="5"/>
  <c r="M78" i="5"/>
  <c r="E87" i="5"/>
  <c r="E94" i="5" s="1"/>
  <c r="F87" i="5"/>
  <c r="F94" i="5" s="1"/>
  <c r="G87" i="5"/>
  <c r="G94" i="5" s="1"/>
  <c r="H87" i="5"/>
  <c r="H94" i="5" s="1"/>
  <c r="I87" i="5"/>
  <c r="I94" i="5" s="1"/>
  <c r="J87" i="5"/>
  <c r="J94" i="5" s="1"/>
  <c r="K87" i="5"/>
  <c r="K94" i="5" s="1"/>
  <c r="L87" i="5"/>
  <c r="L94" i="5" s="1"/>
  <c r="M87" i="5"/>
  <c r="M94" i="5" s="1"/>
  <c r="D61" i="2" l="1"/>
  <c r="E429" i="14"/>
  <c r="I75" i="5"/>
  <c r="I79" i="5" s="1"/>
  <c r="I95" i="5" s="1"/>
  <c r="E75" i="5"/>
  <c r="E79" i="5" s="1"/>
  <c r="E95" i="5" s="1"/>
  <c r="F75" i="5"/>
  <c r="F79" i="5" s="1"/>
  <c r="F95" i="5" s="1"/>
  <c r="J75" i="5"/>
  <c r="J79" i="5" s="1"/>
  <c r="J95" i="5" s="1"/>
  <c r="M75" i="5"/>
  <c r="M79" i="5" s="1"/>
  <c r="M95" i="5" s="1"/>
  <c r="L75" i="5"/>
  <c r="L79" i="5" s="1"/>
  <c r="L95" i="5" s="1"/>
  <c r="H75" i="5"/>
  <c r="H79" i="5" s="1"/>
  <c r="H95" i="5" s="1"/>
  <c r="K75" i="5"/>
  <c r="K79" i="5" s="1"/>
  <c r="K95" i="5" s="1"/>
  <c r="G75" i="5"/>
  <c r="G79" i="5" s="1"/>
  <c r="G95" i="5" s="1"/>
  <c r="E278" i="14"/>
  <c r="E291" i="14" l="1"/>
  <c r="E283" i="14"/>
  <c r="E292" i="14" l="1"/>
  <c r="M17" i="5"/>
  <c r="M21" i="5"/>
  <c r="E8" i="5" l="1"/>
  <c r="E8" i="4"/>
  <c r="E8" i="6"/>
  <c r="M20" i="4"/>
  <c r="M21" i="4"/>
  <c r="G18" i="11" s="1"/>
  <c r="D74" i="1" l="1"/>
  <c r="G74" i="1"/>
  <c r="E38" i="3" l="1"/>
  <c r="E35" i="3"/>
  <c r="D40" i="2" l="1"/>
  <c r="M38" i="3"/>
  <c r="M64" i="5"/>
  <c r="L64" i="5"/>
  <c r="K64" i="5"/>
  <c r="J64" i="5"/>
  <c r="I64" i="5"/>
  <c r="H64" i="5"/>
  <c r="G64" i="5"/>
  <c r="F64" i="5"/>
  <c r="E64" i="5"/>
  <c r="L31" i="5"/>
  <c r="L38" i="5" s="1"/>
  <c r="K31" i="5"/>
  <c r="K38" i="5" s="1"/>
  <c r="J31" i="5"/>
  <c r="J38" i="5" s="1"/>
  <c r="I31" i="5"/>
  <c r="I38" i="5" s="1"/>
  <c r="H31" i="5"/>
  <c r="H38" i="5" s="1"/>
  <c r="G31" i="5"/>
  <c r="G38" i="5" s="1"/>
  <c r="F31" i="5"/>
  <c r="F38" i="5" s="1"/>
  <c r="L22" i="5"/>
  <c r="K22" i="5"/>
  <c r="J22" i="5"/>
  <c r="I22" i="5"/>
  <c r="H22" i="5"/>
  <c r="G22" i="5"/>
  <c r="F22" i="5"/>
  <c r="E22" i="5"/>
  <c r="I18" i="5"/>
  <c r="E18" i="5"/>
  <c r="L18" i="5"/>
  <c r="K18" i="5"/>
  <c r="J18" i="5"/>
  <c r="H18" i="5"/>
  <c r="G18" i="5"/>
  <c r="M16" i="5"/>
  <c r="M18" i="5" s="1"/>
  <c r="L15" i="5"/>
  <c r="K15" i="5"/>
  <c r="J15" i="5"/>
  <c r="I15" i="5"/>
  <c r="H15" i="5"/>
  <c r="G15" i="5"/>
  <c r="F15" i="5"/>
  <c r="E14" i="5"/>
  <c r="M14" i="5" s="1"/>
  <c r="M12" i="5"/>
  <c r="L8" i="5"/>
  <c r="K8" i="5"/>
  <c r="J8" i="5"/>
  <c r="I8" i="5"/>
  <c r="H8" i="5"/>
  <c r="G8" i="5"/>
  <c r="F8" i="5"/>
  <c r="I19" i="5" l="1"/>
  <c r="I23" i="5" s="1"/>
  <c r="I39" i="5" s="1"/>
  <c r="G19" i="5"/>
  <c r="G23" i="5" s="1"/>
  <c r="G39" i="5" s="1"/>
  <c r="K19" i="5"/>
  <c r="K23" i="5" s="1"/>
  <c r="K39" i="5" s="1"/>
  <c r="H19" i="5"/>
  <c r="H23" i="5" s="1"/>
  <c r="H39" i="5" s="1"/>
  <c r="E31" i="5"/>
  <c r="E38" i="5" s="1"/>
  <c r="M22" i="5"/>
  <c r="E46" i="14" s="1"/>
  <c r="M15" i="5"/>
  <c r="L19" i="5"/>
  <c r="L23" i="5" s="1"/>
  <c r="L39" i="5" s="1"/>
  <c r="J19" i="5"/>
  <c r="J23" i="5" s="1"/>
  <c r="J39" i="5" s="1"/>
  <c r="E15" i="5"/>
  <c r="E19" i="5" s="1"/>
  <c r="E23" i="5" s="1"/>
  <c r="F18" i="5"/>
  <c r="F19" i="5" s="1"/>
  <c r="F23" i="5" s="1"/>
  <c r="F39" i="5" s="1"/>
  <c r="M31" i="5"/>
  <c r="M38" i="5" l="1"/>
  <c r="M19" i="5"/>
  <c r="E39" i="5"/>
  <c r="E48" i="14" l="1"/>
  <c r="M23" i="5"/>
  <c r="E45" i="14"/>
  <c r="E47" i="14" l="1"/>
  <c r="G8" i="6" l="1"/>
  <c r="H8" i="6"/>
  <c r="I8" i="6"/>
  <c r="J8" i="6"/>
  <c r="K8" i="6"/>
  <c r="L8" i="6"/>
  <c r="F8" i="6"/>
  <c r="F75" i="4"/>
  <c r="G75" i="4"/>
  <c r="H75" i="4"/>
  <c r="I75" i="4"/>
  <c r="J75" i="4"/>
  <c r="K75" i="4"/>
  <c r="L75" i="4"/>
  <c r="M75" i="4"/>
  <c r="E75" i="4"/>
  <c r="H8" i="4"/>
  <c r="I8" i="4"/>
  <c r="J8" i="4"/>
  <c r="K8" i="4"/>
  <c r="L8" i="4"/>
  <c r="G8" i="4"/>
  <c r="F8" i="4"/>
  <c r="E127" i="14" l="1"/>
  <c r="E133" i="14"/>
  <c r="E134" i="14" l="1"/>
  <c r="D7" i="3" l="1"/>
  <c r="D6" i="3"/>
  <c r="D5" i="3"/>
  <c r="F4" i="29"/>
  <c r="D12" i="29" l="1"/>
  <c r="E12" i="29"/>
  <c r="F12" i="29"/>
  <c r="G12" i="29"/>
  <c r="J8" i="28" s="1"/>
  <c r="H12" i="29"/>
  <c r="K8" i="28" s="1"/>
  <c r="C12" i="29"/>
  <c r="C4" i="28"/>
  <c r="E17" i="28" s="1"/>
  <c r="D5" i="28"/>
  <c r="F5" i="29"/>
  <c r="D6" i="28"/>
  <c r="F6" i="29"/>
  <c r="D7" i="28"/>
  <c r="F7" i="29"/>
  <c r="D5" i="23"/>
  <c r="D50" i="23" s="1"/>
  <c r="D6" i="23"/>
  <c r="D51" i="23" s="1"/>
  <c r="C4" i="23"/>
  <c r="D7" i="23"/>
  <c r="D52" i="23" s="1"/>
  <c r="D4" i="10"/>
  <c r="C4" i="6"/>
  <c r="C49" i="6" s="1"/>
  <c r="D7" i="5"/>
  <c r="D63" i="5" s="1"/>
  <c r="D7" i="10"/>
  <c r="D6" i="5"/>
  <c r="D62" i="5" s="1"/>
  <c r="D6" i="10"/>
  <c r="D5" i="5"/>
  <c r="D61" i="5" s="1"/>
  <c r="D5" i="10"/>
  <c r="C4" i="5"/>
  <c r="C60" i="5" s="1"/>
  <c r="H16" i="29" l="1"/>
  <c r="H14" i="29"/>
  <c r="H15" i="29"/>
  <c r="H26" i="29" s="1"/>
  <c r="G16" i="29"/>
  <c r="G14" i="29"/>
  <c r="G15" i="29"/>
  <c r="G26" i="29" s="1"/>
  <c r="F16" i="29"/>
  <c r="F14" i="29"/>
  <c r="F15" i="29"/>
  <c r="C16" i="29"/>
  <c r="C14" i="29"/>
  <c r="C15" i="29"/>
  <c r="E16" i="29"/>
  <c r="E14" i="29"/>
  <c r="E15" i="29"/>
  <c r="I8" i="28"/>
  <c r="D16" i="29"/>
  <c r="D14" i="29"/>
  <c r="D15" i="29"/>
  <c r="G23" i="29"/>
  <c r="G35" i="29"/>
  <c r="H35" i="29"/>
  <c r="H23" i="29"/>
  <c r="F23" i="29"/>
  <c r="F35" i="29"/>
  <c r="E28" i="28"/>
  <c r="E55" i="28"/>
  <c r="E56" i="28" s="1"/>
  <c r="H8" i="28"/>
  <c r="G8" i="28"/>
  <c r="F8" i="28"/>
  <c r="D35" i="29"/>
  <c r="D23" i="29"/>
  <c r="E23" i="29"/>
  <c r="E35" i="29"/>
  <c r="C35" i="29"/>
  <c r="C23" i="29"/>
  <c r="E430" i="14"/>
  <c r="E388" i="14"/>
  <c r="E299" i="14"/>
  <c r="E79" i="14"/>
  <c r="E328" i="14"/>
  <c r="H27" i="29" l="1"/>
  <c r="H37" i="29"/>
  <c r="H39" i="29" s="1"/>
  <c r="F27" i="29"/>
  <c r="F37" i="29"/>
  <c r="F39" i="29" s="1"/>
  <c r="G27" i="29"/>
  <c r="G37" i="29"/>
  <c r="G39" i="29" s="1"/>
  <c r="G25" i="29"/>
  <c r="G19" i="29"/>
  <c r="G20" i="29"/>
  <c r="F25" i="29"/>
  <c r="F19" i="29"/>
  <c r="F20" i="29"/>
  <c r="F26" i="29"/>
  <c r="H25" i="29"/>
  <c r="H19" i="29"/>
  <c r="H20" i="29"/>
  <c r="D19" i="29"/>
  <c r="D20" i="29"/>
  <c r="E19" i="29"/>
  <c r="E20" i="29"/>
  <c r="C20" i="29"/>
  <c r="C19" i="29"/>
  <c r="E14" i="4"/>
  <c r="M14" i="4" s="1"/>
  <c r="F55" i="28"/>
  <c r="F56" i="28" s="1"/>
  <c r="E14" i="3"/>
  <c r="M28" i="28"/>
  <c r="M17" i="28"/>
  <c r="C37" i="29"/>
  <c r="C39" i="29" s="1"/>
  <c r="E26" i="29"/>
  <c r="D26" i="29"/>
  <c r="C26" i="29"/>
  <c r="E25" i="29"/>
  <c r="D25" i="29"/>
  <c r="C25" i="29"/>
  <c r="D7" i="6"/>
  <c r="D52" i="6" s="1"/>
  <c r="D6" i="6"/>
  <c r="D51" i="6" s="1"/>
  <c r="D5" i="6"/>
  <c r="D50" i="6" s="1"/>
  <c r="F7" i="11"/>
  <c r="F6" i="11"/>
  <c r="F5" i="11"/>
  <c r="F4" i="11"/>
  <c r="D7" i="4"/>
  <c r="D6" i="4"/>
  <c r="D5" i="4"/>
  <c r="D72" i="4" s="1"/>
  <c r="C4" i="4"/>
  <c r="F7" i="12"/>
  <c r="F6" i="12"/>
  <c r="F5" i="12"/>
  <c r="F4" i="12"/>
  <c r="I20" i="1"/>
  <c r="H31" i="29" l="1"/>
  <c r="I20" i="29"/>
  <c r="F21" i="29"/>
  <c r="F31" i="29"/>
  <c r="F30" i="29"/>
  <c r="G21" i="29"/>
  <c r="H21" i="29"/>
  <c r="G30" i="29"/>
  <c r="G31" i="29"/>
  <c r="I19" i="29"/>
  <c r="H30" i="29"/>
  <c r="H32" i="29" s="1"/>
  <c r="M14" i="3"/>
  <c r="G55" i="28"/>
  <c r="D27" i="29"/>
  <c r="D30" i="29" s="1"/>
  <c r="D37" i="29"/>
  <c r="D39" i="29" s="1"/>
  <c r="E27" i="29"/>
  <c r="E30" i="29" s="1"/>
  <c r="E37" i="29"/>
  <c r="E39" i="29" s="1"/>
  <c r="E14" i="28"/>
  <c r="C21" i="29"/>
  <c r="C27" i="29"/>
  <c r="C30" i="29" s="1"/>
  <c r="E21" i="29"/>
  <c r="D21" i="29"/>
  <c r="I21" i="1"/>
  <c r="G32" i="29" l="1"/>
  <c r="F32" i="29"/>
  <c r="I39" i="29"/>
  <c r="I30" i="29"/>
  <c r="I21" i="29"/>
  <c r="E31" i="29"/>
  <c r="E32" i="29" s="1"/>
  <c r="D31" i="29"/>
  <c r="D32" i="29" s="1"/>
  <c r="C31" i="29"/>
  <c r="E13" i="3"/>
  <c r="M13" i="3" s="1"/>
  <c r="F22" i="28"/>
  <c r="F39" i="28" s="1"/>
  <c r="M24" i="28"/>
  <c r="M14" i="28"/>
  <c r="M13" i="28"/>
  <c r="M26" i="28"/>
  <c r="M119" i="3"/>
  <c r="L113" i="3"/>
  <c r="L119" i="3" s="1"/>
  <c r="K113" i="3"/>
  <c r="K119" i="3" s="1"/>
  <c r="J113" i="3"/>
  <c r="J119" i="3" s="1"/>
  <c r="I113" i="3"/>
  <c r="I119" i="3" s="1"/>
  <c r="H113" i="3"/>
  <c r="H119" i="3" s="1"/>
  <c r="G113" i="3"/>
  <c r="G119" i="3" s="1"/>
  <c r="F113" i="3"/>
  <c r="F119" i="3" s="1"/>
  <c r="E113" i="3"/>
  <c r="E119" i="3" s="1"/>
  <c r="D76" i="3"/>
  <c r="D75" i="3"/>
  <c r="D74" i="3"/>
  <c r="C73" i="3"/>
  <c r="M48" i="3"/>
  <c r="M46" i="3"/>
  <c r="M45" i="3"/>
  <c r="D57" i="2" s="1"/>
  <c r="L44" i="3"/>
  <c r="L50" i="3" s="1"/>
  <c r="K44" i="3"/>
  <c r="K50" i="3" s="1"/>
  <c r="J44" i="3"/>
  <c r="J50" i="3" s="1"/>
  <c r="I44" i="3"/>
  <c r="I50" i="3" s="1"/>
  <c r="H44" i="3"/>
  <c r="H50" i="3" s="1"/>
  <c r="G44" i="3"/>
  <c r="G50" i="3" s="1"/>
  <c r="F44" i="3"/>
  <c r="F50" i="3" s="1"/>
  <c r="M35" i="3"/>
  <c r="M29" i="3"/>
  <c r="D35" i="2" s="1"/>
  <c r="M28" i="3"/>
  <c r="M27" i="3"/>
  <c r="M26" i="3"/>
  <c r="G17" i="11"/>
  <c r="G16" i="11" s="1"/>
  <c r="M20" i="3"/>
  <c r="M19" i="3"/>
  <c r="M18" i="3"/>
  <c r="D17" i="2" s="1"/>
  <c r="L24" i="3"/>
  <c r="L33" i="3" s="1"/>
  <c r="K24" i="3"/>
  <c r="K33" i="3" s="1"/>
  <c r="I24" i="3"/>
  <c r="I33" i="3" s="1"/>
  <c r="H24" i="3"/>
  <c r="H33" i="3" s="1"/>
  <c r="G24" i="3"/>
  <c r="G33" i="3" s="1"/>
  <c r="E15" i="3"/>
  <c r="F74" i="1"/>
  <c r="E74" i="1"/>
  <c r="E20" i="1"/>
  <c r="D20" i="1"/>
  <c r="I31" i="29" l="1"/>
  <c r="C32" i="29"/>
  <c r="I32" i="29" s="1"/>
  <c r="M15" i="28"/>
  <c r="H31" i="28"/>
  <c r="H40" i="28" s="1"/>
  <c r="E16" i="28"/>
  <c r="E25" i="28"/>
  <c r="G31" i="28"/>
  <c r="G40" i="28" s="1"/>
  <c r="K51" i="3"/>
  <c r="I51" i="3"/>
  <c r="G51" i="3"/>
  <c r="M32" i="3"/>
  <c r="M23" i="3"/>
  <c r="F17" i="11"/>
  <c r="D33" i="2"/>
  <c r="F93" i="3"/>
  <c r="J93" i="3"/>
  <c r="E21" i="1"/>
  <c r="E12" i="4" s="1"/>
  <c r="H21" i="1"/>
  <c r="H74" i="1"/>
  <c r="H51" i="3"/>
  <c r="L51" i="3"/>
  <c r="H93" i="3"/>
  <c r="L93" i="3"/>
  <c r="G93" i="3"/>
  <c r="K93" i="3"/>
  <c r="F24" i="3"/>
  <c r="F33" i="3" s="1"/>
  <c r="F51" i="3" s="1"/>
  <c r="J24" i="3"/>
  <c r="E93" i="3"/>
  <c r="I93" i="3"/>
  <c r="M93" i="3"/>
  <c r="J20" i="1"/>
  <c r="M15" i="3"/>
  <c r="D21" i="1"/>
  <c r="E22" i="28" l="1"/>
  <c r="E39" i="28" s="1"/>
  <c r="E51" i="28"/>
  <c r="E52" i="28" s="1"/>
  <c r="M102" i="3"/>
  <c r="M120" i="3" s="1"/>
  <c r="H102" i="3"/>
  <c r="H120" i="3" s="1"/>
  <c r="J33" i="3"/>
  <c r="J51" i="3" s="1"/>
  <c r="I102" i="3"/>
  <c r="I120" i="3" s="1"/>
  <c r="K102" i="3"/>
  <c r="K120" i="3" s="1"/>
  <c r="G102" i="3"/>
  <c r="G120" i="3" s="1"/>
  <c r="J102" i="3"/>
  <c r="J120" i="3" s="1"/>
  <c r="L102" i="3"/>
  <c r="L120" i="3" s="1"/>
  <c r="F102" i="3"/>
  <c r="F120" i="3" s="1"/>
  <c r="E12" i="3"/>
  <c r="E17" i="3" s="1"/>
  <c r="E13" i="4"/>
  <c r="M13" i="4" s="1"/>
  <c r="H32" i="28"/>
  <c r="H41" i="28" s="1"/>
  <c r="H47" i="28" s="1"/>
  <c r="E27" i="28"/>
  <c r="F31" i="28"/>
  <c r="F40" i="28" s="1"/>
  <c r="M25" i="28"/>
  <c r="G32" i="28"/>
  <c r="G41" i="28" s="1"/>
  <c r="G47" i="28" s="1"/>
  <c r="E102" i="3"/>
  <c r="E120" i="3" s="1"/>
  <c r="M27" i="28" l="1"/>
  <c r="M31" i="28" s="1"/>
  <c r="M40" i="28" s="1"/>
  <c r="F51" i="28"/>
  <c r="G51" i="28"/>
  <c r="E31" i="28"/>
  <c r="E40" i="28" s="1"/>
  <c r="M12" i="3"/>
  <c r="E13" i="12" s="1"/>
  <c r="E24" i="3"/>
  <c r="E33" i="3" s="1"/>
  <c r="E11" i="14"/>
  <c r="M17" i="3" l="1"/>
  <c r="M24" i="3" s="1"/>
  <c r="M33" i="3" s="1"/>
  <c r="E10" i="14" l="1"/>
  <c r="E12" i="14"/>
  <c r="E63" i="14" l="1"/>
  <c r="E68" i="14"/>
  <c r="E73" i="14"/>
  <c r="E376" i="14" s="1"/>
  <c r="E80" i="14"/>
  <c r="I35" i="12" s="1"/>
  <c r="E140" i="14"/>
  <c r="E146" i="14"/>
  <c r="E159" i="14"/>
  <c r="E164" i="14"/>
  <c r="E170" i="14"/>
  <c r="E174" i="14"/>
  <c r="E192" i="14"/>
  <c r="G192" i="14" s="1"/>
  <c r="E205" i="14"/>
  <c r="G205" i="14" s="1"/>
  <c r="E214" i="14"/>
  <c r="E221" i="14"/>
  <c r="E226" i="14" s="1"/>
  <c r="E243" i="14"/>
  <c r="E245" i="14"/>
  <c r="E251" i="14" s="1"/>
  <c r="E267" i="14"/>
  <c r="E271" i="14"/>
  <c r="E300" i="14"/>
  <c r="E303" i="14"/>
  <c r="E304" i="14"/>
  <c r="E326" i="14"/>
  <c r="G326" i="14" s="1"/>
  <c r="E329" i="14"/>
  <c r="E332" i="14"/>
  <c r="G332" i="14" s="1"/>
  <c r="E333" i="14"/>
  <c r="G333" i="14" s="1"/>
  <c r="E337" i="14"/>
  <c r="G337" i="14" s="1"/>
  <c r="E378" i="14"/>
  <c r="E72" i="14" s="1"/>
  <c r="E389" i="14"/>
  <c r="E392" i="14"/>
  <c r="E400" i="14"/>
  <c r="E416" i="14" l="1"/>
  <c r="G416" i="14" s="1"/>
  <c r="I33" i="12"/>
  <c r="E69" i="14"/>
  <c r="E219" i="14"/>
  <c r="E227" i="14" s="1"/>
  <c r="E206" i="14"/>
  <c r="G206" i="14" s="1"/>
  <c r="E147" i="14"/>
  <c r="E252" i="14"/>
  <c r="E272" i="14"/>
  <c r="E175" i="14"/>
  <c r="E76" i="14"/>
  <c r="E165" i="14"/>
  <c r="E339" i="14"/>
  <c r="E320" i="14"/>
  <c r="E321" i="14" s="1"/>
  <c r="E385" i="14"/>
  <c r="M24" i="6"/>
  <c r="D20" i="2"/>
  <c r="M19" i="4"/>
  <c r="E386" i="14" l="1"/>
  <c r="G386" i="14" s="1"/>
  <c r="G385" i="14"/>
  <c r="E340" i="14"/>
  <c r="G340" i="14" s="1"/>
  <c r="G339" i="14"/>
  <c r="M28" i="6"/>
  <c r="E153" i="14"/>
  <c r="E154" i="14" s="1"/>
  <c r="E77" i="14"/>
  <c r="E101" i="14"/>
  <c r="E104" i="14" s="1"/>
  <c r="D71" i="2"/>
  <c r="J27" i="11"/>
  <c r="E105" i="14" l="1"/>
  <c r="E34" i="4" l="1"/>
  <c r="E431" i="14" l="1"/>
  <c r="G432" i="14" s="1"/>
  <c r="E428" i="14"/>
  <c r="I20" i="15"/>
  <c r="J17" i="11" l="1"/>
  <c r="D19" i="2" l="1"/>
  <c r="M109" i="4"/>
  <c r="M115" i="4" s="1"/>
  <c r="L109" i="4"/>
  <c r="L115" i="4" s="1"/>
  <c r="K109" i="4"/>
  <c r="K115" i="4" s="1"/>
  <c r="J109" i="4"/>
  <c r="J115" i="4" s="1"/>
  <c r="I109" i="4"/>
  <c r="I115" i="4" s="1"/>
  <c r="H109" i="4"/>
  <c r="H115" i="4" s="1"/>
  <c r="G109" i="4"/>
  <c r="G115" i="4" s="1"/>
  <c r="F109" i="4"/>
  <c r="F115" i="4" s="1"/>
  <c r="E109" i="4"/>
  <c r="E115" i="4" s="1"/>
  <c r="M18" i="4"/>
  <c r="M23" i="4" s="1"/>
  <c r="D74" i="4"/>
  <c r="D73" i="4"/>
  <c r="C71" i="4"/>
  <c r="M46" i="4"/>
  <c r="M45" i="4"/>
  <c r="M44" i="4"/>
  <c r="D58" i="2" s="1"/>
  <c r="L42" i="4"/>
  <c r="L48" i="4" s="1"/>
  <c r="K42" i="4"/>
  <c r="K48" i="4" s="1"/>
  <c r="J42" i="4"/>
  <c r="J48" i="4" s="1"/>
  <c r="I42" i="4"/>
  <c r="I48" i="4" s="1"/>
  <c r="H42" i="4"/>
  <c r="H48" i="4" s="1"/>
  <c r="G42" i="4"/>
  <c r="G48" i="4" s="1"/>
  <c r="F42" i="4"/>
  <c r="F48" i="4" s="1"/>
  <c r="M41" i="4"/>
  <c r="D23" i="2"/>
  <c r="D22" i="2"/>
  <c r="M34" i="4"/>
  <c r="M28" i="4"/>
  <c r="D34" i="2" s="1"/>
  <c r="M27" i="4"/>
  <c r="M26" i="4"/>
  <c r="E15" i="4"/>
  <c r="M12" i="4"/>
  <c r="M31" i="4" l="1"/>
  <c r="F13" i="12"/>
  <c r="D30" i="2"/>
  <c r="D38" i="2"/>
  <c r="M42" i="4"/>
  <c r="M48" i="4" s="1"/>
  <c r="D60" i="2"/>
  <c r="D76" i="2" s="1"/>
  <c r="H16" i="11"/>
  <c r="F18" i="11"/>
  <c r="F16" i="11" s="1"/>
  <c r="D18" i="2"/>
  <c r="D25" i="2" s="1"/>
  <c r="M15" i="4"/>
  <c r="F91" i="4"/>
  <c r="J91" i="4"/>
  <c r="G91" i="4"/>
  <c r="K91" i="4"/>
  <c r="E91" i="4"/>
  <c r="I91" i="4"/>
  <c r="F24" i="4"/>
  <c r="F32" i="4" s="1"/>
  <c r="F49" i="4" s="1"/>
  <c r="J24" i="4"/>
  <c r="I24" i="4"/>
  <c r="G24" i="4"/>
  <c r="H24" i="4"/>
  <c r="L24" i="4"/>
  <c r="H91" i="4"/>
  <c r="L91" i="4"/>
  <c r="M91" i="4"/>
  <c r="E42" i="4"/>
  <c r="E48" i="4" s="1"/>
  <c r="K24" i="4"/>
  <c r="E39" i="14"/>
  <c r="I99" i="4" l="1"/>
  <c r="I116" i="4" s="1"/>
  <c r="H99" i="4"/>
  <c r="H116" i="4" s="1"/>
  <c r="L32" i="4"/>
  <c r="L49" i="4" s="1"/>
  <c r="G32" i="4"/>
  <c r="G49" i="4" s="1"/>
  <c r="J99" i="4"/>
  <c r="J116" i="4" s="1"/>
  <c r="L99" i="4"/>
  <c r="L116" i="4" s="1"/>
  <c r="K32" i="4"/>
  <c r="K49" i="4" s="1"/>
  <c r="I32" i="4"/>
  <c r="I49" i="4" s="1"/>
  <c r="F99" i="4"/>
  <c r="F116" i="4" s="1"/>
  <c r="K99" i="4"/>
  <c r="K116" i="4" s="1"/>
  <c r="H32" i="4"/>
  <c r="H49" i="4" s="1"/>
  <c r="G99" i="4"/>
  <c r="G116" i="4" s="1"/>
  <c r="J32" i="4"/>
  <c r="J49" i="4" s="1"/>
  <c r="M99" i="4"/>
  <c r="M116" i="4" s="1"/>
  <c r="H13" i="12"/>
  <c r="D46" i="1"/>
  <c r="D35" i="11"/>
  <c r="E47" i="3"/>
  <c r="E427" i="14" s="1"/>
  <c r="J18" i="11"/>
  <c r="E41" i="14"/>
  <c r="M47" i="3" l="1"/>
  <c r="D59" i="2" s="1"/>
  <c r="D62" i="2" s="1"/>
  <c r="J31" i="11"/>
  <c r="E34" i="14" l="1"/>
  <c r="J43" i="12" l="1"/>
  <c r="L19" i="6"/>
  <c r="K19" i="6"/>
  <c r="J19" i="6"/>
  <c r="I19" i="6"/>
  <c r="H19" i="6"/>
  <c r="G19" i="6"/>
  <c r="F19" i="6"/>
  <c r="E19" i="6"/>
  <c r="L14" i="6"/>
  <c r="L20" i="6" s="1"/>
  <c r="L29" i="6" s="1"/>
  <c r="K14" i="6"/>
  <c r="J14" i="6"/>
  <c r="J20" i="6" s="1"/>
  <c r="J29" i="6" s="1"/>
  <c r="I14" i="6"/>
  <c r="I20" i="6" s="1"/>
  <c r="I29" i="6" s="1"/>
  <c r="H14" i="6"/>
  <c r="H20" i="6" s="1"/>
  <c r="H29" i="6" s="1"/>
  <c r="G14" i="6"/>
  <c r="G20" i="6" s="1"/>
  <c r="G29" i="6" s="1"/>
  <c r="F14" i="6"/>
  <c r="K20" i="6" l="1"/>
  <c r="K29" i="6" s="1"/>
  <c r="E14" i="6"/>
  <c r="E20" i="6" s="1"/>
  <c r="E29" i="6" s="1"/>
  <c r="M13" i="6"/>
  <c r="M14" i="6" s="1"/>
  <c r="E31" i="14" s="1"/>
  <c r="F20" i="6"/>
  <c r="F29" i="6" s="1"/>
  <c r="M19" i="6"/>
  <c r="E32" i="14" s="1"/>
  <c r="M20" i="6" l="1"/>
  <c r="E33" i="14" s="1"/>
  <c r="M29" i="6" l="1"/>
  <c r="E35" i="14" s="1"/>
  <c r="E7" i="16" l="1"/>
  <c r="E4" i="16"/>
  <c r="E6" i="16"/>
  <c r="E5" i="16"/>
  <c r="D6" i="15"/>
  <c r="D5" i="15"/>
  <c r="D7" i="15"/>
  <c r="D4" i="15"/>
  <c r="C24" i="16"/>
  <c r="C25" i="16" s="1"/>
  <c r="C19" i="16"/>
  <c r="D19" i="16" s="1"/>
  <c r="H14" i="15"/>
  <c r="I12" i="15"/>
  <c r="C45" i="15"/>
  <c r="C44" i="15"/>
  <c r="C20" i="15"/>
  <c r="C19" i="15"/>
  <c r="C17" i="15"/>
  <c r="C16" i="15"/>
  <c r="C12" i="15"/>
  <c r="D32" i="16"/>
  <c r="C32" i="16"/>
  <c r="G31" i="16"/>
  <c r="F31" i="16"/>
  <c r="G30" i="16"/>
  <c r="F30" i="16"/>
  <c r="G29" i="16"/>
  <c r="F29" i="16"/>
  <c r="G12" i="16"/>
  <c r="G14" i="16" s="1"/>
  <c r="E425" i="14"/>
  <c r="G425" i="14" s="1"/>
  <c r="E443" i="14"/>
  <c r="G443" i="14" s="1"/>
  <c r="C23" i="15"/>
  <c r="E448" i="14"/>
  <c r="I19" i="15"/>
  <c r="I28" i="15"/>
  <c r="E433" i="14"/>
  <c r="G434" i="14" s="1"/>
  <c r="E453" i="14"/>
  <c r="G453" i="14" s="1"/>
  <c r="J16" i="11"/>
  <c r="J28" i="11" s="1"/>
  <c r="J31" i="12"/>
  <c r="J32" i="12"/>
  <c r="J33" i="12"/>
  <c r="J35" i="12"/>
  <c r="J36" i="12"/>
  <c r="I37" i="12"/>
  <c r="H37" i="12"/>
  <c r="E458" i="14" l="1"/>
  <c r="G458" i="14" s="1"/>
  <c r="G448" i="14"/>
  <c r="J30" i="11"/>
  <c r="D42" i="11"/>
  <c r="F32" i="16"/>
  <c r="G32" i="16"/>
  <c r="E449" i="14"/>
  <c r="C15" i="15"/>
  <c r="C21" i="15"/>
  <c r="C46" i="15"/>
  <c r="J37" i="12"/>
  <c r="D36" i="2"/>
  <c r="H12" i="16"/>
  <c r="H14" i="16" s="1"/>
  <c r="H15" i="15"/>
  <c r="I15" i="15" s="1"/>
  <c r="I77" i="2"/>
  <c r="C22" i="15"/>
  <c r="C24" i="15" s="1"/>
  <c r="I79" i="2"/>
  <c r="E454" i="14" l="1"/>
  <c r="G454" i="14" s="1"/>
  <c r="G449" i="14"/>
  <c r="C33" i="15"/>
  <c r="C50" i="15" s="1"/>
  <c r="I36" i="15"/>
  <c r="C26" i="15"/>
  <c r="C30" i="15" s="1"/>
  <c r="C54" i="15"/>
  <c r="E417" i="14"/>
  <c r="G417" i="14" s="1"/>
  <c r="I13" i="15"/>
  <c r="I18" i="15" s="1"/>
  <c r="I38" i="15" l="1"/>
  <c r="C31" i="15" s="1"/>
  <c r="C32" i="15" s="1"/>
  <c r="C34" i="15" s="1"/>
  <c r="C39" i="15" l="1"/>
  <c r="C40" i="15"/>
  <c r="E435" i="14"/>
  <c r="G435" i="14" s="1"/>
  <c r="H43" i="15" l="1"/>
  <c r="C51" i="15"/>
  <c r="C57" i="15" s="1"/>
  <c r="E436" i="14"/>
  <c r="G436" i="14" s="1"/>
  <c r="H44" i="15"/>
  <c r="C41" i="15"/>
  <c r="H45" i="15" l="1"/>
  <c r="M39" i="5"/>
  <c r="E49" i="14" l="1"/>
  <c r="J21" i="1" l="1"/>
  <c r="D15" i="2" s="1"/>
  <c r="D49" i="1" l="1"/>
  <c r="D37" i="11"/>
  <c r="D41" i="11" s="1"/>
  <c r="D43" i="11" s="1"/>
  <c r="D48" i="1" l="1"/>
  <c r="G15" i="12"/>
  <c r="G16" i="12"/>
  <c r="M36" i="3" l="1"/>
  <c r="J42" i="12" l="1"/>
  <c r="F66" i="1" l="1"/>
  <c r="D41" i="2" l="1"/>
  <c r="D43" i="2" l="1"/>
  <c r="M44" i="3"/>
  <c r="E44" i="3"/>
  <c r="E50" i="3" s="1"/>
  <c r="E51" i="3" s="1"/>
  <c r="M50" i="3" l="1"/>
  <c r="E13" i="14" l="1"/>
  <c r="E459" i="14" s="1"/>
  <c r="G459" i="14" s="1"/>
  <c r="M51" i="3"/>
  <c r="E14" i="14" s="1"/>
  <c r="D51" i="1" l="1"/>
  <c r="G64" i="1" s="1"/>
  <c r="H64" i="1" l="1"/>
  <c r="E99" i="4"/>
  <c r="E116" i="4" s="1"/>
  <c r="M16" i="4"/>
  <c r="M17" i="4" s="1"/>
  <c r="M24" i="4" s="1"/>
  <c r="E17" i="4"/>
  <c r="E24" i="4" s="1"/>
  <c r="E32" i="4" s="1"/>
  <c r="E50" i="4"/>
  <c r="M50" i="4" l="1"/>
  <c r="D27" i="2"/>
  <c r="D46" i="2" s="1"/>
  <c r="D48" i="2" s="1"/>
  <c r="E49" i="4"/>
  <c r="E38" i="14"/>
  <c r="M32" i="4"/>
  <c r="G19" i="12" s="1"/>
  <c r="M49" i="4" l="1"/>
  <c r="E42" i="14" s="1"/>
  <c r="E40" i="14"/>
  <c r="G22" i="12" l="1"/>
  <c r="I22" i="12" s="1"/>
  <c r="D52" i="1"/>
  <c r="D53" i="1" l="1"/>
  <c r="D55" i="1" s="1"/>
  <c r="G55" i="1" s="1"/>
  <c r="G65" i="1"/>
  <c r="G23" i="12"/>
  <c r="J22" i="12"/>
  <c r="H65" i="1" l="1"/>
  <c r="H66" i="1" s="1"/>
  <c r="G66" i="1"/>
  <c r="D56" i="1"/>
  <c r="D57" i="1" s="1"/>
  <c r="G24" i="12"/>
  <c r="G25" i="12" s="1"/>
  <c r="G26" i="12" s="1"/>
  <c r="H26" i="12" s="1"/>
  <c r="J26" i="12" s="1"/>
  <c r="H55" i="1"/>
  <c r="I65" i="1" l="1"/>
  <c r="I64" i="1"/>
  <c r="G57" i="1"/>
  <c r="G60" i="1" s="1"/>
  <c r="D52" i="2" s="1"/>
  <c r="D58" i="1"/>
  <c r="D59" i="1" s="1"/>
  <c r="F59" i="1" s="1"/>
  <c r="H59" i="1" s="1"/>
  <c r="H24" i="12"/>
  <c r="I66" i="1" l="1"/>
  <c r="H27" i="12"/>
  <c r="H41" i="12" s="1"/>
  <c r="H44" i="12" s="1"/>
  <c r="I24" i="12"/>
  <c r="I27" i="12" s="1"/>
  <c r="F57" i="1"/>
  <c r="I75" i="2"/>
  <c r="G85" i="2" s="1"/>
  <c r="G87" i="2" s="1"/>
  <c r="F60" i="1" l="1"/>
  <c r="D53" i="2" s="1"/>
  <c r="I74" i="2" s="1"/>
  <c r="H57" i="1"/>
  <c r="H60" i="1" s="1"/>
  <c r="J24" i="12"/>
  <c r="I41" i="12"/>
  <c r="I44" i="12" s="1"/>
  <c r="J27" i="12"/>
  <c r="J41" i="12" s="1"/>
  <c r="J44" i="12" s="1"/>
  <c r="D75" i="2" l="1"/>
  <c r="D80" i="2" s="1"/>
  <c r="D85" i="2" s="1"/>
  <c r="D87" i="2" s="1"/>
  <c r="D54" i="2"/>
  <c r="I76" i="2"/>
  <c r="I78" i="2" s="1"/>
  <c r="M16" i="28" l="1"/>
  <c r="M22" i="28" s="1"/>
  <c r="M39" i="28" s="1"/>
  <c r="M32" i="28" l="1"/>
  <c r="E17" i="14" s="1"/>
  <c r="M41" i="28" l="1"/>
  <c r="E19" i="14" s="1"/>
  <c r="E32" i="28"/>
  <c r="E41" i="28" s="1"/>
  <c r="E47" i="28" s="1"/>
  <c r="F32" i="28"/>
  <c r="F41" i="28" s="1"/>
  <c r="F47" i="28" s="1"/>
  <c r="E457" i="14" l="1"/>
  <c r="M47" i="28"/>
  <c r="E21" i="14" s="1"/>
  <c r="G56" i="28"/>
  <c r="E57" i="28"/>
  <c r="F57" i="28"/>
  <c r="G52" i="28"/>
  <c r="E460" i="14" l="1"/>
  <c r="G460" i="14" s="1"/>
  <c r="G457" i="14"/>
  <c r="G57"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Duvendeck, John (DCH)</author>
  </authors>
  <commentList>
    <comment ref="C52" authorId="0" shapeId="0" xr:uid="{00000000-0006-0000-0D00-000001000000}">
      <text>
        <r>
          <rPr>
            <b/>
            <sz val="8"/>
            <color indexed="81"/>
            <rFont val="Tahoma"/>
            <family val="2"/>
          </rPr>
          <t>Duvendeck, John (DCH):</t>
        </r>
        <r>
          <rPr>
            <sz val="8"/>
            <color indexed="81"/>
            <rFont val="Tahoma"/>
            <family val="2"/>
          </rPr>
          <t xml:space="preserve">
Enter as negative
</t>
        </r>
      </text>
    </comment>
  </commentList>
</comments>
</file>

<file path=xl/sharedStrings.xml><?xml version="1.0" encoding="utf-8"?>
<sst xmlns="http://schemas.openxmlformats.org/spreadsheetml/2006/main" count="3779" uniqueCount="1312">
  <si>
    <t>a.</t>
  </si>
  <si>
    <t>b.</t>
  </si>
  <si>
    <t>c.</t>
  </si>
  <si>
    <t>d.</t>
  </si>
  <si>
    <t>e.</t>
  </si>
  <si>
    <t>PIHP:</t>
  </si>
  <si>
    <t>4.</t>
  </si>
  <si>
    <t>5.</t>
  </si>
  <si>
    <t>CMHSP:</t>
  </si>
  <si>
    <t>3.</t>
  </si>
  <si>
    <t>6.</t>
  </si>
  <si>
    <t xml:space="preserve">County Appropriation for Mental Health </t>
  </si>
  <si>
    <t>Total</t>
  </si>
  <si>
    <t xml:space="preserve">CMHSP:     </t>
  </si>
  <si>
    <t xml:space="preserve">FISCAL YEAR:     </t>
  </si>
  <si>
    <t xml:space="preserve">SUBMISSION DATE:     </t>
  </si>
  <si>
    <t>1.</t>
  </si>
  <si>
    <t>2.</t>
  </si>
  <si>
    <t>Expenditures</t>
  </si>
  <si>
    <t>Amount</t>
  </si>
  <si>
    <t>INTERNAL SERVICE FUND</t>
  </si>
  <si>
    <t>Current Period</t>
  </si>
  <si>
    <t>ISF Balance</t>
  </si>
  <si>
    <t>ISF</t>
  </si>
  <si>
    <t>@ Beginning</t>
  </si>
  <si>
    <t>Contributions</t>
  </si>
  <si>
    <t>ISF Financing</t>
  </si>
  <si>
    <t>ISF Ending</t>
  </si>
  <si>
    <t>Internal Service Fund Fiscal Year Activity</t>
  </si>
  <si>
    <t>of Fiscal Year</t>
  </si>
  <si>
    <t>Interest Earned</t>
  </si>
  <si>
    <t>Deposits</t>
  </si>
  <si>
    <t>(Abatement)</t>
  </si>
  <si>
    <t>Balance</t>
  </si>
  <si>
    <t>ISF Balances / Current Activity</t>
  </si>
  <si>
    <t>Disposition of ISF Ending Balance</t>
  </si>
  <si>
    <r>
      <t xml:space="preserve">Within Maximum Allowable Limit  /  </t>
    </r>
    <r>
      <rPr>
        <b/>
        <sz val="10"/>
        <rFont val="Arial"/>
        <family val="2"/>
      </rPr>
      <t>(</t>
    </r>
    <r>
      <rPr>
        <sz val="10"/>
        <rFont val="Arial"/>
        <family val="2"/>
      </rPr>
      <t>Overfunded</t>
    </r>
    <r>
      <rPr>
        <b/>
        <sz val="10"/>
        <rFont val="Arial"/>
        <family val="2"/>
      </rPr>
      <t>)</t>
    </r>
    <r>
      <rPr>
        <sz val="10"/>
        <rFont val="Arial"/>
        <family val="2"/>
      </rPr>
      <t xml:space="preserve"> </t>
    </r>
  </si>
  <si>
    <t xml:space="preserve">PIHP:     </t>
  </si>
  <si>
    <t>Shared Risk Calculation</t>
  </si>
  <si>
    <t>Band # 1  (100 - 105%)</t>
  </si>
  <si>
    <t>Full PIHP Responsibility</t>
  </si>
  <si>
    <t>Band # 2  (105 - 110%)</t>
  </si>
  <si>
    <t>Shared  State / PIHP Responsibility</t>
  </si>
  <si>
    <t xml:space="preserve">State Risk </t>
  </si>
  <si>
    <t>Local Risk</t>
  </si>
  <si>
    <t>Total Risk Corridor</t>
  </si>
  <si>
    <t>Band # 1 Liability</t>
  </si>
  <si>
    <t>Sub-Total - Band # 1</t>
  </si>
  <si>
    <t>Band # 2 Liability</t>
  </si>
  <si>
    <t>Sub-Total - Band # 2</t>
  </si>
  <si>
    <t>Band # 3 Liability</t>
  </si>
  <si>
    <t>PIHP Maximum Allowable Funding of ISF</t>
  </si>
  <si>
    <t>% of Current Year Medicaid Capitation</t>
  </si>
  <si>
    <t>Maximum Allowable Funding of Med ISF</t>
  </si>
  <si>
    <t xml:space="preserve">   Narrative of Resolution if ISF Over Funded</t>
  </si>
  <si>
    <t>Maximum Allowable Funding of Medicaid ISF</t>
  </si>
  <si>
    <t>Column A</t>
  </si>
  <si>
    <t>Column B</t>
  </si>
  <si>
    <t xml:space="preserve">Subtotal - Current Period Medicaid Services Revenue  </t>
  </si>
  <si>
    <t>NET MEDICAID SERVICES SURPLUS (DEFICIT)</t>
  </si>
  <si>
    <t>BALANCE MEDICAID SERVICES</t>
  </si>
  <si>
    <t>Medicaid Managed Care - Affiliate Contracts</t>
  </si>
  <si>
    <t>1st &amp; 3rd Party Collections - Medicare/Medicaid Consumers - Affiliate</t>
  </si>
  <si>
    <r>
      <t xml:space="preserve">SUBTOTAL NET MEDICAID SERVICES </t>
    </r>
    <r>
      <rPr>
        <b/>
        <sz val="9"/>
        <rFont val="Arial"/>
        <family val="2"/>
      </rPr>
      <t>SURPLUS (DEFICIT)</t>
    </r>
  </si>
  <si>
    <t>Remarks may be added about any entry or activity on the report for which additional information may be useful.</t>
  </si>
  <si>
    <t>AB</t>
  </si>
  <si>
    <r>
      <t xml:space="preserve">FROM General Fund - Redirected to Unfunded Medicaid Costs - </t>
    </r>
    <r>
      <rPr>
        <b/>
        <sz val="10"/>
        <rFont val="Arial"/>
        <family val="2"/>
      </rPr>
      <t>B301</t>
    </r>
  </si>
  <si>
    <r>
      <t xml:space="preserve">(TO) General Fund - </t>
    </r>
    <r>
      <rPr>
        <b/>
        <sz val="10"/>
        <rFont val="Arial"/>
        <family val="2"/>
      </rPr>
      <t>B331</t>
    </r>
  </si>
  <si>
    <r>
      <t xml:space="preserve">(TO) General Fund - </t>
    </r>
    <r>
      <rPr>
        <b/>
        <sz val="10"/>
        <rFont val="Arial"/>
        <family val="2"/>
      </rPr>
      <t>B332</t>
    </r>
  </si>
  <si>
    <t>REVENUE</t>
  </si>
  <si>
    <t>TOTAL REVENUE</t>
  </si>
  <si>
    <t>A</t>
  </si>
  <si>
    <t>B</t>
  </si>
  <si>
    <t>C</t>
  </si>
  <si>
    <t>OTHER GF CONTRACTUAL OBLIGATIONS</t>
  </si>
  <si>
    <t>Revenue</t>
  </si>
  <si>
    <t>Expenditure</t>
  </si>
  <si>
    <t>D</t>
  </si>
  <si>
    <t>E</t>
  </si>
  <si>
    <t>Interest</t>
  </si>
  <si>
    <t>Local Grants</t>
  </si>
  <si>
    <t>NET GENERAL FUND SURPLUS (DEFICIT)</t>
  </si>
  <si>
    <t>Total Redirected Funds</t>
  </si>
  <si>
    <t xml:space="preserve">Subtotal - Current Period General Fund Revenue  </t>
  </si>
  <si>
    <t xml:space="preserve">Subtotal - Other General Fund Revenue  </t>
  </si>
  <si>
    <t>Redirected Funds (To) From</t>
  </si>
  <si>
    <t>Subtotal - Other Medicaid Revenue</t>
  </si>
  <si>
    <t>F</t>
  </si>
  <si>
    <t>G</t>
  </si>
  <si>
    <t>INJECTABLE MEDICATIONS</t>
  </si>
  <si>
    <t>FEE FOR SERVICE MEDICAID</t>
  </si>
  <si>
    <t>Prevention</t>
  </si>
  <si>
    <t>H</t>
  </si>
  <si>
    <t>BALANCE INJECTABLE MEDICATIONS (must = 0)</t>
  </si>
  <si>
    <t>I</t>
  </si>
  <si>
    <t>J</t>
  </si>
  <si>
    <t>LOCAL FUNDS</t>
  </si>
  <si>
    <t>EXPENDITURE</t>
  </si>
  <si>
    <t>Local Cost for State Provided Services</t>
  </si>
  <si>
    <t>Local Only Expenditures</t>
  </si>
  <si>
    <t>TOTAL EXPENDITURE</t>
  </si>
  <si>
    <t>ACTIVITY NOT OTHERWISE REPORTED</t>
  </si>
  <si>
    <t>NET ACTIVITY NOT OTHERWISE REPORTED SURPLUS (DEFICIT)</t>
  </si>
  <si>
    <t>K</t>
  </si>
  <si>
    <t>L</t>
  </si>
  <si>
    <t>Payment into Medicaid ISF</t>
  </si>
  <si>
    <t>OTHER FUNDING</t>
  </si>
  <si>
    <t>NET INJECTABLE MEDICATIONS (cannot be &gt; 0)</t>
  </si>
  <si>
    <t>NET LOCAL FUNDS SURPLUS (DEFICIT)</t>
  </si>
  <si>
    <t>GRAND TOTAL REVENUE</t>
  </si>
  <si>
    <t>GRAND TOTAL EXPENDITURE</t>
  </si>
  <si>
    <t>M</t>
  </si>
  <si>
    <t>GRAND TOTALS</t>
  </si>
  <si>
    <t>CMHSP to CMHSP EARNED CONTRACTS</t>
  </si>
  <si>
    <t>1st &amp; 3rd Party Collections (Not in Section 226a Funds) 100% Services</t>
  </si>
  <si>
    <t>1st &amp; 3rd Party Collections (Not in Section 226a Funds) 90% Services</t>
  </si>
  <si>
    <t>CMH Operations</t>
  </si>
  <si>
    <t>Prior Year Medicaid Savings (Funding Current Year Expenses)</t>
  </si>
  <si>
    <t>NET CMHSP to CMHSP EARNED CONTRACTS SURPLUS (DEFICIT)</t>
  </si>
  <si>
    <t>NET INCREASE (DECREASE)</t>
  </si>
  <si>
    <t>N</t>
  </si>
  <si>
    <t>O</t>
  </si>
  <si>
    <t>Medicaid ISF for PIHP Share Risk Corridor</t>
  </si>
  <si>
    <t>BALANCE ACTIVITY NOT OTHERWISE REPORTED</t>
  </si>
  <si>
    <t xml:space="preserve"> Other Revenue (describe):</t>
  </si>
  <si>
    <t xml:space="preserve"> Other Expenditure (describe): </t>
  </si>
  <si>
    <t>REMARKS</t>
  </si>
  <si>
    <t>P</t>
  </si>
  <si>
    <t xml:space="preserve">RISK CORRIDOR </t>
  </si>
  <si>
    <t>BALANCE RISK CORRIDOR (must = 0)</t>
  </si>
  <si>
    <t>Section 226 (a)  Funds</t>
  </si>
  <si>
    <t>YEAR TO DATE REPORTING</t>
  </si>
  <si>
    <r>
      <t>GRAND TOTAL REDIRECTED FUNDS (must = 0</t>
    </r>
    <r>
      <rPr>
        <b/>
        <sz val="10"/>
        <rFont val="Arial"/>
        <family val="2"/>
      </rPr>
      <t>)</t>
    </r>
  </si>
  <si>
    <t># 1</t>
  </si>
  <si>
    <t># 2</t>
  </si>
  <si>
    <t># 3</t>
  </si>
  <si>
    <t># 4</t>
  </si>
  <si>
    <t># 5</t>
  </si>
  <si>
    <t># 6</t>
  </si>
  <si>
    <t># 7</t>
  </si>
  <si>
    <t>BALANCE CMHSP to CMHSP EARNED CONTRACTS (must = 0)</t>
  </si>
  <si>
    <r>
      <t xml:space="preserve">(TO) Allowable GF Cost of Injectable Medications - </t>
    </r>
    <r>
      <rPr>
        <b/>
        <sz val="10"/>
        <rFont val="Arial"/>
        <family val="2"/>
      </rPr>
      <t>G301</t>
    </r>
  </si>
  <si>
    <r>
      <t xml:space="preserve">FROM General Fund - </t>
    </r>
    <r>
      <rPr>
        <b/>
        <sz val="10"/>
        <rFont val="Arial"/>
        <family val="2"/>
      </rPr>
      <t>B308</t>
    </r>
  </si>
  <si>
    <r>
      <t xml:space="preserve">FROM General Fund - </t>
    </r>
    <r>
      <rPr>
        <b/>
        <sz val="10"/>
        <rFont val="Arial"/>
        <family val="2"/>
      </rPr>
      <t>B309</t>
    </r>
  </si>
  <si>
    <r>
      <t xml:space="preserve">FROM General Fund - </t>
    </r>
    <r>
      <rPr>
        <b/>
        <sz val="10"/>
        <rFont val="Arial"/>
        <family val="2"/>
      </rPr>
      <t>B310</t>
    </r>
  </si>
  <si>
    <r>
      <t xml:space="preserve">(TO) General Fund - </t>
    </r>
    <r>
      <rPr>
        <b/>
        <sz val="10"/>
        <rFont val="Arial"/>
        <family val="2"/>
      </rPr>
      <t>B313</t>
    </r>
  </si>
  <si>
    <r>
      <t xml:space="preserve">(TO) Injectable Medications - </t>
    </r>
    <r>
      <rPr>
        <b/>
        <sz val="10"/>
        <rFont val="Arial"/>
        <family val="2"/>
      </rPr>
      <t>G302</t>
    </r>
  </si>
  <si>
    <t>NET PIHP to AFFILIATE MEDICAID SERVICES CONTRACTS SURPLUS (DEFICIT)</t>
  </si>
  <si>
    <t>BALANCE PIHP to AFFILIATE MEDICAID SERVICES CONTRACTS (must = 0)</t>
  </si>
  <si>
    <t>Q</t>
  </si>
  <si>
    <t>PIHP to AFFILIATE MEDICAID SERVICES CONTRACTS - CMHSP USE ONLY</t>
  </si>
  <si>
    <t>MEDICAID SERVICES - PIHP USE ONLY</t>
  </si>
  <si>
    <r>
      <t xml:space="preserve">(TO) Medicaid - Redirected for Unfunded Medicaid Costs - </t>
    </r>
    <r>
      <rPr>
        <b/>
        <sz val="10"/>
        <rFont val="Arial"/>
        <family val="2"/>
      </rPr>
      <t xml:space="preserve">A331   </t>
    </r>
    <r>
      <rPr>
        <sz val="10"/>
        <rFont val="Arial"/>
        <family val="2"/>
      </rPr>
      <t>(PIHP use only)</t>
    </r>
  </si>
  <si>
    <r>
      <t xml:space="preserve">(TO) Medicaid Services - </t>
    </r>
    <r>
      <rPr>
        <b/>
        <sz val="10"/>
        <rFont val="Arial"/>
        <family val="2"/>
      </rPr>
      <t xml:space="preserve">A302  </t>
    </r>
    <r>
      <rPr>
        <sz val="10"/>
        <rFont val="Arial"/>
        <family val="2"/>
      </rPr>
      <t xml:space="preserve"> (PIHP use only)</t>
    </r>
  </si>
  <si>
    <r>
      <t xml:space="preserve">FROM Medicaid Services - </t>
    </r>
    <r>
      <rPr>
        <b/>
        <sz val="10"/>
        <rFont val="Arial"/>
        <family val="2"/>
      </rPr>
      <t xml:space="preserve">A301   </t>
    </r>
    <r>
      <rPr>
        <sz val="10"/>
        <rFont val="Arial"/>
        <family val="2"/>
      </rPr>
      <t>(PIHP use only)</t>
    </r>
  </si>
  <si>
    <r>
      <t xml:space="preserve">(TO) Medicaid Services - </t>
    </r>
    <r>
      <rPr>
        <b/>
        <sz val="10"/>
        <rFont val="Arial"/>
        <family val="2"/>
      </rPr>
      <t xml:space="preserve">A303  </t>
    </r>
    <r>
      <rPr>
        <sz val="10"/>
        <rFont val="Arial"/>
        <family val="2"/>
      </rPr>
      <t xml:space="preserve"> (PIHP use only)</t>
    </r>
  </si>
  <si>
    <r>
      <t xml:space="preserve">(TO) Medicaid Services - </t>
    </r>
    <r>
      <rPr>
        <b/>
        <sz val="10"/>
        <rFont val="Arial"/>
        <family val="2"/>
      </rPr>
      <t xml:space="preserve">A332  </t>
    </r>
    <r>
      <rPr>
        <sz val="10"/>
        <rFont val="Arial"/>
        <family val="2"/>
      </rPr>
      <t xml:space="preserve"> (PIHP use only)</t>
    </r>
  </si>
  <si>
    <r>
      <t xml:space="preserve">(TO) Medicaid Services - PIHP Share - </t>
    </r>
    <r>
      <rPr>
        <b/>
        <sz val="10"/>
        <rFont val="Arial"/>
        <family val="2"/>
      </rPr>
      <t xml:space="preserve">A333   </t>
    </r>
    <r>
      <rPr>
        <sz val="10"/>
        <rFont val="Arial"/>
        <family val="2"/>
      </rPr>
      <t>(PIHP use only)</t>
    </r>
  </si>
  <si>
    <t>Local match cap amount</t>
  </si>
  <si>
    <r>
      <t>(TO) CMHSP to CMHSP Earned Contracts -</t>
    </r>
    <r>
      <rPr>
        <sz val="10"/>
        <color indexed="10"/>
        <rFont val="Arial"/>
        <family val="2"/>
      </rPr>
      <t xml:space="preserve"> </t>
    </r>
    <r>
      <rPr>
        <b/>
        <sz val="10"/>
        <rFont val="Arial"/>
        <family val="2"/>
      </rPr>
      <t>J304</t>
    </r>
  </si>
  <si>
    <r>
      <t xml:space="preserve">FROM Local Funds - </t>
    </r>
    <r>
      <rPr>
        <b/>
        <sz val="10"/>
        <rFont val="Arial"/>
        <family val="2"/>
      </rPr>
      <t>M301</t>
    </r>
  </si>
  <si>
    <r>
      <t xml:space="preserve">FROM Risk Corridor - PIHP Share - </t>
    </r>
    <r>
      <rPr>
        <b/>
        <sz val="10"/>
        <rFont val="Arial"/>
        <family val="2"/>
      </rPr>
      <t>N301</t>
    </r>
  </si>
  <si>
    <r>
      <t xml:space="preserve">FROM CMHSP to CMHSP Earned Contracts - </t>
    </r>
    <r>
      <rPr>
        <b/>
        <sz val="10"/>
        <rFont val="Arial"/>
        <family val="2"/>
      </rPr>
      <t>J302</t>
    </r>
  </si>
  <si>
    <r>
      <t xml:space="preserve">FROM Local Funds - </t>
    </r>
    <r>
      <rPr>
        <b/>
        <sz val="10"/>
        <rFont val="Arial"/>
        <family val="2"/>
      </rPr>
      <t>M302</t>
    </r>
  </si>
  <si>
    <r>
      <t xml:space="preserve">FROM Risk Corridor - </t>
    </r>
    <r>
      <rPr>
        <b/>
        <sz val="10"/>
        <rFont val="Arial"/>
        <family val="2"/>
      </rPr>
      <t>N303</t>
    </r>
  </si>
  <si>
    <r>
      <t xml:space="preserve">FROM Local Funds - </t>
    </r>
    <r>
      <rPr>
        <b/>
        <sz val="10"/>
        <rFont val="Arial"/>
        <family val="2"/>
      </rPr>
      <t>M308</t>
    </r>
  </si>
  <si>
    <r>
      <t xml:space="preserve">FROM Activity not otherwise reported - </t>
    </r>
    <r>
      <rPr>
        <b/>
        <sz val="10"/>
        <rFont val="Arial"/>
        <family val="2"/>
      </rPr>
      <t>O301</t>
    </r>
  </si>
  <si>
    <r>
      <t xml:space="preserve">FROM Local Funds - </t>
    </r>
    <r>
      <rPr>
        <b/>
        <sz val="10"/>
        <rFont val="Arial"/>
        <family val="2"/>
      </rPr>
      <t>M309</t>
    </r>
  </si>
  <si>
    <r>
      <t xml:space="preserve">FROM CMHSP to CMHSP Earned Contracts - </t>
    </r>
    <r>
      <rPr>
        <b/>
        <sz val="10"/>
        <rFont val="Arial"/>
        <family val="2"/>
      </rPr>
      <t>J303</t>
    </r>
  </si>
  <si>
    <r>
      <t xml:space="preserve">(TO) CMHSP to CMHSP Earned Contracts - </t>
    </r>
    <r>
      <rPr>
        <b/>
        <sz val="10"/>
        <rFont val="Arial"/>
        <family val="2"/>
      </rPr>
      <t>J306</t>
    </r>
  </si>
  <si>
    <r>
      <t xml:space="preserve">(TO) PIHP to Affiliate Medicaid Services Contracts - </t>
    </r>
    <r>
      <rPr>
        <b/>
        <sz val="10"/>
        <rFont val="Arial"/>
        <family val="2"/>
      </rPr>
      <t>I302</t>
    </r>
  </si>
  <si>
    <r>
      <t xml:space="preserve">FROM PIHP to Affiliate Medicaid Services Contracts - </t>
    </r>
    <r>
      <rPr>
        <b/>
        <sz val="10"/>
        <rFont val="Arial"/>
        <family val="2"/>
      </rPr>
      <t>I301</t>
    </r>
  </si>
  <si>
    <r>
      <t xml:space="preserve">FROM Local Funds - </t>
    </r>
    <r>
      <rPr>
        <b/>
        <sz val="10"/>
        <rFont val="Arial"/>
        <family val="2"/>
      </rPr>
      <t>M310</t>
    </r>
  </si>
  <si>
    <r>
      <t xml:space="preserve">(TO) PIHP to Affiliate Medicaid Services Contracts - </t>
    </r>
    <r>
      <rPr>
        <b/>
        <sz val="10"/>
        <rFont val="Arial"/>
        <family val="2"/>
      </rPr>
      <t>I303</t>
    </r>
  </si>
  <si>
    <r>
      <t xml:space="preserve">FROM Local Funds - </t>
    </r>
    <r>
      <rPr>
        <b/>
        <sz val="10"/>
        <rFont val="Arial"/>
        <family val="2"/>
      </rPr>
      <t>M311</t>
    </r>
  </si>
  <si>
    <r>
      <t xml:space="preserve">(TO) Activity Not Otherwise Reported - </t>
    </r>
    <r>
      <rPr>
        <b/>
        <sz val="10"/>
        <rFont val="Arial"/>
        <family val="2"/>
      </rPr>
      <t>O302</t>
    </r>
  </si>
  <si>
    <r>
      <t xml:space="preserve">FROM Local Funds - </t>
    </r>
    <r>
      <rPr>
        <b/>
        <sz val="10"/>
        <rFont val="Arial"/>
        <family val="2"/>
      </rPr>
      <t>M313</t>
    </r>
  </si>
  <si>
    <t xml:space="preserve">SUBMISSION TYPE:     </t>
  </si>
  <si>
    <t>FISCAL YEAR:</t>
  </si>
  <si>
    <t xml:space="preserve">FISCAL YEAR: </t>
  </si>
  <si>
    <t xml:space="preserve">SUBMISSION TYPE: </t>
  </si>
  <si>
    <t xml:space="preserve">SUBMISSION DATE: </t>
  </si>
  <si>
    <t>GF Local Match Capped per MHC 330.1308</t>
  </si>
  <si>
    <r>
      <t xml:space="preserve">(TO) General Fund - </t>
    </r>
    <r>
      <rPr>
        <b/>
        <sz val="10"/>
        <rFont val="Arial"/>
        <family val="2"/>
      </rPr>
      <t>B314</t>
    </r>
  </si>
  <si>
    <r>
      <t xml:space="preserve">(TO) Local Funds - </t>
    </r>
    <r>
      <rPr>
        <b/>
        <sz val="10"/>
        <rFont val="Arial"/>
        <family val="2"/>
      </rPr>
      <t>M315</t>
    </r>
  </si>
  <si>
    <t>SHARED RISK CALCULATION &amp; RISK FINANCING</t>
  </si>
  <si>
    <t xml:space="preserve">Total Risk Responsibility </t>
  </si>
  <si>
    <t xml:space="preserve">Disposition of Risk </t>
  </si>
  <si>
    <t>f.</t>
  </si>
  <si>
    <t xml:space="preserve">Total Risk Corridor Funding </t>
  </si>
  <si>
    <t xml:space="preserve">Summary of Total Risk / Funding </t>
  </si>
  <si>
    <t xml:space="preserve">Total Risk </t>
  </si>
  <si>
    <t>Balance of Risk Corridor (Must = $0)</t>
  </si>
  <si>
    <t>ISF Reduction</t>
  </si>
  <si>
    <t>Medicaid ISF Ending Balance</t>
  </si>
  <si>
    <t>Subtotal Redirected Funds rows 301 - 314</t>
  </si>
  <si>
    <t>County Appropriation for Substance Abuse - Non Public Act 2 Funds</t>
  </si>
  <si>
    <t xml:space="preserve">Psych Hospital Rate Adjuster (HRA) </t>
  </si>
  <si>
    <t>AC</t>
  </si>
  <si>
    <t>IA</t>
  </si>
  <si>
    <t>Remarks may be added about any entry or activity on the report for which additional information may be useful.  Please note risk management arrangement between PIHP and Affiliates.</t>
  </si>
  <si>
    <t>GENERAL FUND</t>
  </si>
  <si>
    <r>
      <t xml:space="preserve">(TO) CMHSP to CMHSP Earned Contracts - </t>
    </r>
    <r>
      <rPr>
        <b/>
        <sz val="10"/>
        <rFont val="Arial"/>
        <family val="2"/>
      </rPr>
      <t>J305</t>
    </r>
    <r>
      <rPr>
        <sz val="10"/>
        <rFont val="Arial"/>
        <family val="2"/>
      </rPr>
      <t xml:space="preserve">   (explain - section Q)</t>
    </r>
  </si>
  <si>
    <t xml:space="preserve">PERIOD COVERED:     </t>
  </si>
  <si>
    <t>Medicaid Services - Available Resources</t>
  </si>
  <si>
    <t>g.</t>
  </si>
  <si>
    <t>h.</t>
  </si>
  <si>
    <t>i.</t>
  </si>
  <si>
    <t>j.</t>
  </si>
  <si>
    <t xml:space="preserve">Sub-Total Other Medicaid Services - Resources  </t>
  </si>
  <si>
    <t>k.</t>
  </si>
  <si>
    <t xml:space="preserve">Total Medicaid Services - Available Resources  </t>
  </si>
  <si>
    <t>Medicaid Services - Expenditures</t>
  </si>
  <si>
    <t xml:space="preserve">Sub-Total Medicaid Services - Expenditures  </t>
  </si>
  <si>
    <t xml:space="preserve">Total Medicaid Services - Expenditures  </t>
  </si>
  <si>
    <t>Net Medicaid Services Surplus / (Deficit)</t>
  </si>
  <si>
    <t>Medicaid Funding Surplus / (Deficit)</t>
  </si>
  <si>
    <t xml:space="preserve">Net Medicaid Services Surplus / (Deficit)  </t>
  </si>
  <si>
    <t>Disposition</t>
  </si>
  <si>
    <t>Surplus</t>
  </si>
  <si>
    <t>Transfer to Fund Balance - Medicaid Savings Earned</t>
  </si>
  <si>
    <t xml:space="preserve">Total Disposition - Surplus  </t>
  </si>
  <si>
    <t>Deficit</t>
  </si>
  <si>
    <t xml:space="preserve">Total Disposition - Deficit  </t>
  </si>
  <si>
    <t xml:space="preserve">Earned Medicaid Savings </t>
  </si>
  <si>
    <t>Return of Prior Year Medicaid Savings</t>
  </si>
  <si>
    <t>General Fund Supplement for Unfunded Medicaid</t>
  </si>
  <si>
    <t>7.</t>
  </si>
  <si>
    <t>Report Certification</t>
  </si>
  <si>
    <t>Questions should be directed to:</t>
  </si>
  <si>
    <t>MEDICAID CONTRACT SETTLEMENT WORKSHEET</t>
  </si>
  <si>
    <t>Specialty Managed Care - Medicaid</t>
  </si>
  <si>
    <t>HSW</t>
  </si>
  <si>
    <t>FY Indicator</t>
  </si>
  <si>
    <t>Current Fiscal Year - Medicaid Revenue rec'd thru 9/30</t>
  </si>
  <si>
    <t>Current Fiscal Year - Medicaid Revenue Accruals</t>
  </si>
  <si>
    <t>Sub-Total Current Fiscal Year Medicaid Revenue:</t>
  </si>
  <si>
    <t>Describe Below</t>
  </si>
  <si>
    <t>Sub-Total - Prior Year Accrual Adjustments:</t>
  </si>
  <si>
    <t>Medicaid Savings / Medicaid Lapse Calculation</t>
  </si>
  <si>
    <t>PIHP retains</t>
  </si>
  <si>
    <t>Medicaid</t>
  </si>
  <si>
    <t>Total Savings</t>
  </si>
  <si>
    <t>Lapse</t>
  </si>
  <si>
    <t>Savings</t>
  </si>
  <si>
    <t>Corridor</t>
  </si>
  <si>
    <t xml:space="preserve">Band # 1 </t>
  </si>
  <si>
    <t xml:space="preserve">Sub-Total - Band # 1        </t>
  </si>
  <si>
    <t xml:space="preserve">Band # 2 </t>
  </si>
  <si>
    <t xml:space="preserve">Sub-Total - Band # 2        </t>
  </si>
  <si>
    <t xml:space="preserve">Band # 3 </t>
  </si>
  <si>
    <t xml:space="preserve">Totals        </t>
  </si>
  <si>
    <t>Medicaid Savings - Prior Year Earnings to Expend</t>
  </si>
  <si>
    <t xml:space="preserve">FY </t>
  </si>
  <si>
    <t xml:space="preserve">Balance of Medicaid Savings:  </t>
  </si>
  <si>
    <t xml:space="preserve">Narrative:  Both CRCS and Contract Settlement Worksheet  </t>
  </si>
  <si>
    <t>GENERAL FUND CONTRACT RECONCILIATION AND CASH SETTLEMENT</t>
  </si>
  <si>
    <t>General Fund Services - Available Resources</t>
  </si>
  <si>
    <t>Funding Resources</t>
  </si>
  <si>
    <t>General Fund Services - Expenditures</t>
  </si>
  <si>
    <t>90/10 - Local Cap</t>
  </si>
  <si>
    <t>CMH Operations     (FSR B 101)</t>
  </si>
  <si>
    <t xml:space="preserve">Local 10% Match Cap Adjustment     (FSR M 203) </t>
  </si>
  <si>
    <t>1st &amp; 3rd Party Collections     (FSR B 121 + B 122)</t>
  </si>
  <si>
    <t xml:space="preserve">Sub-Total General Fund Services - Expenditures  </t>
  </si>
  <si>
    <t>Redirected CMHSP to CMHSP Contracts     (FSR B 313)</t>
  </si>
  <si>
    <t xml:space="preserve">Sub-Total Other General Fund Resources  </t>
  </si>
  <si>
    <t>Local 10% Associated to 90/10 Services     (FSR M 201)</t>
  </si>
  <si>
    <t>l.</t>
  </si>
  <si>
    <t>m.</t>
  </si>
  <si>
    <t xml:space="preserve">Sub-Total Local 10% Associated to 90/10 Services  </t>
  </si>
  <si>
    <t>GF Supplement for Injectable Medications     (FSR B 309)</t>
  </si>
  <si>
    <t>n.</t>
  </si>
  <si>
    <t xml:space="preserve">Total General Fund Services - Resources  </t>
  </si>
  <si>
    <t>o.</t>
  </si>
  <si>
    <t>p.</t>
  </si>
  <si>
    <t>q.</t>
  </si>
  <si>
    <t>Summary of Resources / Expenditures</t>
  </si>
  <si>
    <t>r.</t>
  </si>
  <si>
    <t>Intentionally left blank</t>
  </si>
  <si>
    <t>Total General Fund Services - Resources</t>
  </si>
  <si>
    <t>s.</t>
  </si>
  <si>
    <t xml:space="preserve">Sub-Total General Fund Services Supplement - Expenditures  </t>
  </si>
  <si>
    <t>Total General Fund Services - Expenditures</t>
  </si>
  <si>
    <t xml:space="preserve">Sub-Total General Fund Services Surplus (Deficit)  </t>
  </si>
  <si>
    <t xml:space="preserve">Total General Fund Services - Expenditures  </t>
  </si>
  <si>
    <t xml:space="preserve">Net General Fund Services Surplus (Deficit)  </t>
  </si>
  <si>
    <t>Disposition:</t>
  </si>
  <si>
    <t>Earned General Fund Carry-Forward</t>
  </si>
  <si>
    <t>Transfer to Fund Balance - GF Carry-Forward Earned</t>
  </si>
  <si>
    <t>Redirected from Local     (FSR B 331)</t>
  </si>
  <si>
    <t>Return of Prior Year General Fund Carry-Forward</t>
  </si>
  <si>
    <t>Contract Authorization - Late Amendment</t>
  </si>
  <si>
    <t>Misc:  (please explain)</t>
  </si>
  <si>
    <t>GENERAL FUND CONTRACT SETTLEMENT WORKSHEET</t>
  </si>
  <si>
    <t>Cash Received</t>
  </si>
  <si>
    <t>Amount Due</t>
  </si>
  <si>
    <t>General Fund (Formula and Categorical Funding)</t>
  </si>
  <si>
    <t>Contract Authorization</t>
  </si>
  <si>
    <t>Through 9/30</t>
  </si>
  <si>
    <t>After 9/30                Prior to Settlement</t>
  </si>
  <si>
    <t xml:space="preserve">Total Current FY GF Authorization / Cash Received / Cash Settlement </t>
  </si>
  <si>
    <t>Current Year - General Fund Carry-Forward - Maximum</t>
  </si>
  <si>
    <t>Maximum C/F</t>
  </si>
  <si>
    <t xml:space="preserve">Total Current Year Maximum Carry-Forward  </t>
  </si>
  <si>
    <t>Prior Year - General Fund Carry-Forward</t>
  </si>
  <si>
    <t xml:space="preserve"> If balance of Prior Year GF Carry-Forward is not zero, balance must be explained</t>
  </si>
  <si>
    <t>Prior Year GF Carry-Forward Earned</t>
  </si>
  <si>
    <t xml:space="preserve">Balance of Prior Year General Fund Carry-Forward  </t>
  </si>
  <si>
    <t>Categorical - Categories</t>
  </si>
  <si>
    <t>Cost Above Authorizations</t>
  </si>
  <si>
    <t xml:space="preserve">Other Funding - Please explain  </t>
  </si>
  <si>
    <t>Other Funding - Please explain</t>
  </si>
  <si>
    <t xml:space="preserve">Totals  </t>
  </si>
  <si>
    <t>Narrative:  Both CRCS and Contract Settlement Worksheet</t>
  </si>
  <si>
    <t xml:space="preserve">BALANCE LOCAL FUNDS                                          </t>
  </si>
  <si>
    <t>Redirected from risk corridor     (FSR B 332)</t>
  </si>
  <si>
    <t>BALANCE GENERAL FUND     (cannot be &lt; 0)</t>
  </si>
  <si>
    <t>GF 10% Local Match</t>
  </si>
  <si>
    <t>Local Contribution to State Medicaid Match on Behalf of Affiliate (PIHP Only)</t>
  </si>
  <si>
    <t>Sub-Total General Fund Contract Authorization</t>
  </si>
  <si>
    <t>Affiliate Local Contribution to State Medicaid Match Provided from CMHSP (PIHP only)</t>
  </si>
  <si>
    <t>Local Contribution to State Medicaid Match (CMHSP Contribution Only)</t>
  </si>
  <si>
    <t>SELECT</t>
  </si>
  <si>
    <t>IB</t>
  </si>
  <si>
    <t>CMHSP</t>
  </si>
  <si>
    <t>AE</t>
  </si>
  <si>
    <t>NET SURPLUS (DEFICIT)</t>
  </si>
  <si>
    <t xml:space="preserve"> Total Redirected Funds</t>
  </si>
  <si>
    <r>
      <t xml:space="preserve">Info only - Affiliate Total Redirected Funds - </t>
    </r>
    <r>
      <rPr>
        <b/>
        <sz val="10"/>
        <rFont val="Arial"/>
        <family val="2"/>
      </rPr>
      <t>I390</t>
    </r>
  </si>
  <si>
    <t xml:space="preserve">Narrative </t>
  </si>
  <si>
    <t>Subtotal Redirected Funds rows 301 - 325</t>
  </si>
  <si>
    <t>SUBMISSION TYPE:</t>
  </si>
  <si>
    <t>SUBMISSION DATE:</t>
  </si>
  <si>
    <t>FORM (FSR Bundle Tab)</t>
  </si>
  <si>
    <t>Row Reference</t>
  </si>
  <si>
    <t>Column Instructions:</t>
  </si>
  <si>
    <t>FORM (FSR Bundle Tab):</t>
  </si>
  <si>
    <t>Row Reference:</t>
  </si>
  <si>
    <t xml:space="preserve">  Select the appropriate Form (FSR Bundle Tab) from the drop down menu.</t>
  </si>
  <si>
    <t xml:space="preserve">  Enter the row reference that the additional narrative refers to.  </t>
  </si>
  <si>
    <t>Narrative:</t>
  </si>
  <si>
    <t xml:space="preserve">  Enter narrative explanation regarding any entry or activity where additional information would be beneficial.</t>
  </si>
  <si>
    <t xml:space="preserve">The "Additional Narrative" tab of the FSR Bundle should be utilized to provide additional narrative explanation regarding any entry or activity where additional information would be beneficial when the narrative section of the individual form was not sufficient.  </t>
  </si>
  <si>
    <t xml:space="preserve">f. </t>
  </si>
  <si>
    <t>FY</t>
  </si>
  <si>
    <t>PIHP Transferred To/From ISF balances</t>
  </si>
  <si>
    <t>Total Transferred to/from PIHPs</t>
  </si>
  <si>
    <t>4.1</t>
  </si>
  <si>
    <t>Medicaid Savings Transferred To/From</t>
  </si>
  <si>
    <t>Total Transferred</t>
  </si>
  <si>
    <t>PIHP receiving transferred Medicaid savings</t>
  </si>
  <si>
    <t>Healthy Michigan Plan</t>
  </si>
  <si>
    <t>Final balance after transfers</t>
  </si>
  <si>
    <t>CONCURRENT WAIVER PROGRAMS</t>
  </si>
  <si>
    <t>All Other Local Funding</t>
  </si>
  <si>
    <t>b.1</t>
  </si>
  <si>
    <t># 8</t>
  </si>
  <si>
    <t># 9</t>
  </si>
  <si>
    <t># 10</t>
  </si>
  <si>
    <t># 11</t>
  </si>
  <si>
    <t># 12</t>
  </si>
  <si>
    <t># 13</t>
  </si>
  <si>
    <t># 14</t>
  </si>
  <si>
    <t># 15</t>
  </si>
  <si>
    <t># 16</t>
  </si>
  <si>
    <t>AG</t>
  </si>
  <si>
    <t>AH</t>
  </si>
  <si>
    <t>Regional Authority / Reporting Board</t>
  </si>
  <si>
    <t>FINANCIAL STATUS REPORT - MEDICAID page 2</t>
  </si>
  <si>
    <t>PIHP Grand Total page     1 &amp; 2</t>
  </si>
  <si>
    <t>Affiliate Contracts</t>
  </si>
  <si>
    <t>Surplus Funding Retained</t>
  </si>
  <si>
    <t>IC</t>
  </si>
  <si>
    <t>Health Home Program - PIHP USE ONLY</t>
  </si>
  <si>
    <t>R</t>
  </si>
  <si>
    <t>FINANCIAL STATUS REPORT - MEDICAID page 1</t>
  </si>
  <si>
    <t>b1.</t>
  </si>
  <si>
    <t>b2.</t>
  </si>
  <si>
    <t xml:space="preserve">    Revenue - Health Home Services</t>
  </si>
  <si>
    <r>
      <t xml:space="preserve">SUBTOTAL NET HEALTH HOME SERVICES </t>
    </r>
    <r>
      <rPr>
        <b/>
        <sz val="9"/>
        <rFont val="Arial"/>
        <family val="2"/>
      </rPr>
      <t>SURPLUS (DEFICIT)</t>
    </r>
  </si>
  <si>
    <t>NET PIHP to AFFILIATE HEALTH HOME SERVICES CONTRACTS SURPLUS (DEFICIT)</t>
  </si>
  <si>
    <t>PIHP to AFFILIATE HEALTH HOME SERVICES CONTRACTS - CMHSP USE ONLY</t>
  </si>
  <si>
    <t>Revenue - Medicaid Health Home Services - from PIHP</t>
  </si>
  <si>
    <t>NET HEALTH HOME SERVICES SURPLUS (DEFICIT)</t>
  </si>
  <si>
    <t>BALANCE HEALTH HOME SERVICES</t>
  </si>
  <si>
    <r>
      <t xml:space="preserve">(TO) PIHP to Affiliate Health Home Services Contracts - </t>
    </r>
    <r>
      <rPr>
        <b/>
        <sz val="10"/>
        <rFont val="Arial"/>
        <family val="2"/>
      </rPr>
      <t>IC306</t>
    </r>
  </si>
  <si>
    <t>Expenditure - Medicaid Health Home Services</t>
  </si>
  <si>
    <t xml:space="preserve">Revenue </t>
  </si>
  <si>
    <t>Total Amount</t>
  </si>
  <si>
    <t>Specialty Managed Care</t>
  </si>
  <si>
    <t>Specialty Managed Care portion of balance</t>
  </si>
  <si>
    <t>1st &amp; 3rd Party Collections - Medicaid     (FSR A 121)</t>
  </si>
  <si>
    <t>Prior Year Medicaid Savings Earned - Medicaid</t>
  </si>
  <si>
    <t>Prior Year Medicaid Savings Earned - HMP</t>
  </si>
  <si>
    <t>Current Year Expenditures - Medicaid</t>
  </si>
  <si>
    <t>Current Year Expenditures - HMP</t>
  </si>
  <si>
    <t>FINANCIAL STATUS REPORT - Healthy Michigan page 1</t>
  </si>
  <si>
    <t>FINANCIAL STATUS REPORT - Healthy Michigan page 2</t>
  </si>
  <si>
    <t>AI</t>
  </si>
  <si>
    <t>AJ</t>
  </si>
  <si>
    <t>Subtotal - Other Healthy Michigan Revenue</t>
  </si>
  <si>
    <t xml:space="preserve">Subtotal - Current Period Healthy Michigan Services Revenue  </t>
  </si>
  <si>
    <t>Healthy Michigan Managed Care - Affiliate Contracts</t>
  </si>
  <si>
    <t>HEALTHY MICHIGAN SERVICES - PIHP USE ONLY</t>
  </si>
  <si>
    <r>
      <t xml:space="preserve">SUBTOTAL NET HEALTHY MICHIGAN SERVICES </t>
    </r>
    <r>
      <rPr>
        <b/>
        <sz val="9"/>
        <rFont val="Arial"/>
        <family val="2"/>
      </rPr>
      <t>SURPLUS (DEFICIT)</t>
    </r>
  </si>
  <si>
    <t>ISF Abatement HMP</t>
  </si>
  <si>
    <t xml:space="preserve">ISF Abatement </t>
  </si>
  <si>
    <t>301a</t>
  </si>
  <si>
    <t xml:space="preserve">       1st &amp; 3rd Party Collections - HMP Consumers - Affiliate</t>
  </si>
  <si>
    <t>Prior Year Healthy MI Plan Savings (Funding Current Year Expenses)</t>
  </si>
  <si>
    <t>Prior Year Medicaid Savings   (FSR A 123 + FSR AI 123)</t>
  </si>
  <si>
    <t>1st &amp; 3rd Party Collections - HMP     (FSR AI 121)</t>
  </si>
  <si>
    <t>ISF Abatement - Medicaid / HMP(FSR A 124 + FSR AI 124)</t>
  </si>
  <si>
    <t>Deposits - ISF Medicaid / HMP (FSR A 203 + FSR AI 203)</t>
  </si>
  <si>
    <t>Healthy Michigan Plan portion of balance</t>
  </si>
  <si>
    <t>Payment into Healthy Michigan Plan ISF</t>
  </si>
  <si>
    <t>BALANCE HEALTHY MICHIGAN PLAN SERVICES</t>
  </si>
  <si>
    <r>
      <t xml:space="preserve">FROM Healthy Michigan - </t>
    </r>
    <r>
      <rPr>
        <b/>
        <sz val="10"/>
        <rFont val="Arial"/>
        <family val="2"/>
      </rPr>
      <t xml:space="preserve">AI301   </t>
    </r>
    <r>
      <rPr>
        <sz val="10"/>
        <rFont val="Arial"/>
        <family val="2"/>
      </rPr>
      <t>(PIHP use only)</t>
    </r>
  </si>
  <si>
    <r>
      <t xml:space="preserve">(TO) Healthy Michigan - </t>
    </r>
    <r>
      <rPr>
        <b/>
        <sz val="10"/>
        <rFont val="Arial"/>
        <family val="2"/>
      </rPr>
      <t xml:space="preserve">AI302  </t>
    </r>
    <r>
      <rPr>
        <sz val="10"/>
        <rFont val="Arial"/>
        <family val="2"/>
      </rPr>
      <t xml:space="preserve"> (PIHP use only)</t>
    </r>
  </si>
  <si>
    <r>
      <t xml:space="preserve">(TO) Healthy Michigan - </t>
    </r>
    <r>
      <rPr>
        <b/>
        <sz val="10"/>
        <rFont val="Arial"/>
        <family val="2"/>
      </rPr>
      <t xml:space="preserve">AI303  </t>
    </r>
    <r>
      <rPr>
        <sz val="10"/>
        <rFont val="Arial"/>
        <family val="2"/>
      </rPr>
      <t xml:space="preserve"> (PIHP use only)</t>
    </r>
  </si>
  <si>
    <r>
      <t xml:space="preserve">(TO) Healthy Michigan - Redirected for Unfunded Healthy Michigan Costs - </t>
    </r>
    <r>
      <rPr>
        <b/>
        <sz val="10"/>
        <rFont val="Arial"/>
        <family val="2"/>
      </rPr>
      <t xml:space="preserve">AI331   </t>
    </r>
    <r>
      <rPr>
        <sz val="10"/>
        <rFont val="Arial"/>
        <family val="2"/>
      </rPr>
      <t>(PIHP use only)</t>
    </r>
  </si>
  <si>
    <r>
      <t xml:space="preserve">(TO) Healthy Michigan - </t>
    </r>
    <r>
      <rPr>
        <b/>
        <sz val="10"/>
        <rFont val="Arial"/>
        <family val="2"/>
      </rPr>
      <t xml:space="preserve">AI332  </t>
    </r>
    <r>
      <rPr>
        <sz val="10"/>
        <rFont val="Arial"/>
        <family val="2"/>
      </rPr>
      <t xml:space="preserve"> (PIHP use only)</t>
    </r>
  </si>
  <si>
    <r>
      <t xml:space="preserve">FROM Local Funds - </t>
    </r>
    <r>
      <rPr>
        <b/>
        <sz val="10"/>
        <rFont val="Arial"/>
        <family val="2"/>
      </rPr>
      <t>M301.1</t>
    </r>
  </si>
  <si>
    <r>
      <t xml:space="preserve">(TO) Healthy Michigan - PIHP Share - </t>
    </r>
    <r>
      <rPr>
        <b/>
        <sz val="10"/>
        <rFont val="Arial"/>
        <family val="2"/>
      </rPr>
      <t xml:space="preserve">AI333   </t>
    </r>
    <r>
      <rPr>
        <sz val="10"/>
        <rFont val="Arial"/>
        <family val="2"/>
      </rPr>
      <t>(PIHP use only)</t>
    </r>
  </si>
  <si>
    <t>NET HEALTHY MICHIGAN SERVICES SURPLUS (DEFICIT)</t>
  </si>
  <si>
    <t>u.</t>
  </si>
  <si>
    <r>
      <t xml:space="preserve">FROM CMHSP to CMHSP Earned Contracts - </t>
    </r>
    <r>
      <rPr>
        <b/>
        <sz val="10"/>
        <rFont val="Arial"/>
        <family val="2"/>
      </rPr>
      <t>J301</t>
    </r>
    <r>
      <rPr>
        <sz val="10"/>
        <rFont val="Arial"/>
        <family val="2"/>
      </rPr>
      <t xml:space="preserve"> (explain - section AB)</t>
    </r>
  </si>
  <si>
    <r>
      <t xml:space="preserve">FROM General Fund - Redirected to Unfunded Healthy Michigan Costs - </t>
    </r>
    <r>
      <rPr>
        <b/>
        <sz val="10"/>
        <rFont val="Arial"/>
        <family val="2"/>
      </rPr>
      <t>B301.1</t>
    </r>
  </si>
  <si>
    <t>Total Risk</t>
  </si>
  <si>
    <t>c1.</t>
  </si>
  <si>
    <t>c2.</t>
  </si>
  <si>
    <t>c3.</t>
  </si>
  <si>
    <t>c4.</t>
  </si>
  <si>
    <t>c5.</t>
  </si>
  <si>
    <t>c6.</t>
  </si>
  <si>
    <t>a1.</t>
  </si>
  <si>
    <t>a2.</t>
  </si>
  <si>
    <t>a3.</t>
  </si>
  <si>
    <t>Total Earned</t>
  </si>
  <si>
    <t>Summary of Total Savings / Lapse</t>
  </si>
  <si>
    <t>Total Disposition of Healthy Michigan Savings / Lapse</t>
  </si>
  <si>
    <t>1st &amp; 3rd Party Collections - Healthy Michigan Plan Consumers - Affiliate</t>
  </si>
  <si>
    <t>t.</t>
  </si>
  <si>
    <t>v.</t>
  </si>
  <si>
    <t>PA2</t>
  </si>
  <si>
    <t>Healthy MI Plan</t>
  </si>
  <si>
    <t>% of Savings</t>
  </si>
  <si>
    <t>by Funding</t>
  </si>
  <si>
    <t>State Disability Assistance</t>
  </si>
  <si>
    <t>PIHP Contract Cost Settled</t>
  </si>
  <si>
    <t xml:space="preserve">Expenditure </t>
  </si>
  <si>
    <t>FINANCIAL STATUS REPORT - MI Health Link page 1</t>
  </si>
  <si>
    <t>MI HEALTH LINK SERVICES - PIHP USE ONLY</t>
  </si>
  <si>
    <t>MI Health Link - Affiliate Contracts</t>
  </si>
  <si>
    <t xml:space="preserve">       1st &amp; 3rd Party Collections - MI Health Link Consumers - Affiliate</t>
  </si>
  <si>
    <t>Subtotal - Other MI Health Link Revenue</t>
  </si>
  <si>
    <t>MI Health Link Services</t>
  </si>
  <si>
    <r>
      <t xml:space="preserve">SUBTOTAL NET MI HEALTH LINK SERVICES </t>
    </r>
    <r>
      <rPr>
        <b/>
        <sz val="9"/>
        <rFont val="Arial"/>
        <family val="2"/>
      </rPr>
      <t>SURPLUS (DEFICIT)</t>
    </r>
  </si>
  <si>
    <t>AK</t>
  </si>
  <si>
    <t>AL</t>
  </si>
  <si>
    <t>FINANCIAL STATUS REPORT - MI HEALTH LINK page 2</t>
  </si>
  <si>
    <t xml:space="preserve">Subtotal - Current Period MI Health Link Services Revenue  </t>
  </si>
  <si>
    <t>MI Health Link</t>
  </si>
  <si>
    <t>301b</t>
  </si>
  <si>
    <t>EXPENDITURES</t>
  </si>
  <si>
    <t>BALANCE MI HEALTH LINK SERVICES (must = 0)</t>
  </si>
  <si>
    <t>MI Health Link - Medicaid Services</t>
  </si>
  <si>
    <t>FROM ICO - Risk Financing / (TO) ICO - Shared Savings</t>
  </si>
  <si>
    <t>INTENTIONALLY LEFT BLANK</t>
  </si>
  <si>
    <r>
      <t xml:space="preserve">(TO) MI Health Link - </t>
    </r>
    <r>
      <rPr>
        <b/>
        <sz val="10"/>
        <rFont val="Arial"/>
        <family val="2"/>
      </rPr>
      <t xml:space="preserve">AK332  </t>
    </r>
    <r>
      <rPr>
        <sz val="10"/>
        <rFont val="Arial"/>
        <family val="2"/>
      </rPr>
      <t xml:space="preserve"> (PIHP use only)</t>
    </r>
  </si>
  <si>
    <t>ID</t>
  </si>
  <si>
    <t>1st &amp; 3rd Party Collections - MI Health Link Consumers - Affiliate</t>
  </si>
  <si>
    <r>
      <t xml:space="preserve">(TO) MI Health Link - </t>
    </r>
    <r>
      <rPr>
        <b/>
        <sz val="10"/>
        <rFont val="Arial"/>
        <family val="2"/>
      </rPr>
      <t xml:space="preserve">AK302  </t>
    </r>
    <r>
      <rPr>
        <sz val="10"/>
        <rFont val="Arial"/>
        <family val="2"/>
      </rPr>
      <t xml:space="preserve"> (PIHP use only)</t>
    </r>
  </si>
  <si>
    <r>
      <t xml:space="preserve">(TO) MI Health Link - Redirected for Unfunded MI Health Link Costs - </t>
    </r>
    <r>
      <rPr>
        <b/>
        <sz val="10"/>
        <rFont val="Arial"/>
        <family val="2"/>
      </rPr>
      <t xml:space="preserve">AK331   </t>
    </r>
    <r>
      <rPr>
        <sz val="10"/>
        <rFont val="Arial"/>
        <family val="2"/>
      </rPr>
      <t>(PIHP use only)</t>
    </r>
  </si>
  <si>
    <t>NET MI HEALTH LINK SERVICES SURPLUS (DEFICIT)</t>
  </si>
  <si>
    <t>BALANCE MI HEALTH LINK SERVICES</t>
  </si>
  <si>
    <t>MI Health Link Medicaid Services     (FSR A 205)</t>
  </si>
  <si>
    <t>b.2</t>
  </si>
  <si>
    <t>Revenue - MI Health Link - from PIHP</t>
  </si>
  <si>
    <r>
      <t xml:space="preserve">FROM MI Health Link - </t>
    </r>
    <r>
      <rPr>
        <b/>
        <sz val="10"/>
        <rFont val="Arial"/>
        <family val="2"/>
      </rPr>
      <t xml:space="preserve">AK301  </t>
    </r>
    <r>
      <rPr>
        <sz val="10"/>
        <rFont val="Arial"/>
        <family val="2"/>
      </rPr>
      <t xml:space="preserve"> (PIHP use only)</t>
    </r>
  </si>
  <si>
    <r>
      <t xml:space="preserve">(TO) Health Home Services - </t>
    </r>
    <r>
      <rPr>
        <b/>
        <sz val="10"/>
        <rFont val="Arial"/>
        <family val="2"/>
      </rPr>
      <t xml:space="preserve">AG332  </t>
    </r>
    <r>
      <rPr>
        <sz val="10"/>
        <rFont val="Arial"/>
        <family val="2"/>
      </rPr>
      <t xml:space="preserve"> (PIHP use only)</t>
    </r>
  </si>
  <si>
    <r>
      <t xml:space="preserve">(TO) Health Home Services - Redirected for Unfunded Health Home Services </t>
    </r>
    <r>
      <rPr>
        <b/>
        <sz val="10"/>
        <rFont val="Arial"/>
        <family val="2"/>
      </rPr>
      <t xml:space="preserve">AG331   </t>
    </r>
    <r>
      <rPr>
        <sz val="10"/>
        <rFont val="Arial"/>
        <family val="2"/>
      </rPr>
      <t>(PIHP use only)</t>
    </r>
  </si>
  <si>
    <r>
      <t>(TO) CMHSP to CMHSP Earned Contracts -</t>
    </r>
    <r>
      <rPr>
        <sz val="10"/>
        <color indexed="10"/>
        <rFont val="Arial"/>
        <family val="2"/>
      </rPr>
      <t xml:space="preserve"> </t>
    </r>
    <r>
      <rPr>
        <b/>
        <sz val="10"/>
        <rFont val="Arial"/>
        <family val="2"/>
      </rPr>
      <t>J304.1</t>
    </r>
  </si>
  <si>
    <r>
      <t xml:space="preserve">FROM CMHSP to CMHSP Earned Contracts - </t>
    </r>
    <r>
      <rPr>
        <b/>
        <sz val="10"/>
        <rFont val="Arial"/>
        <family val="2"/>
      </rPr>
      <t>J301.1</t>
    </r>
    <r>
      <rPr>
        <sz val="10"/>
        <rFont val="Arial"/>
        <family val="2"/>
      </rPr>
      <t xml:space="preserve"> (explain - section AJ)</t>
    </r>
  </si>
  <si>
    <r>
      <t xml:space="preserve">(TO) MI Health Link - </t>
    </r>
    <r>
      <rPr>
        <b/>
        <sz val="10"/>
        <rFont val="Arial"/>
        <family val="2"/>
      </rPr>
      <t xml:space="preserve">AK303  </t>
    </r>
    <r>
      <rPr>
        <sz val="10"/>
        <rFont val="Arial"/>
        <family val="2"/>
      </rPr>
      <t xml:space="preserve"> (PIHP use only)</t>
    </r>
  </si>
  <si>
    <r>
      <t>(TO) CMHSP to CMHSP Earned Contracts -</t>
    </r>
    <r>
      <rPr>
        <sz val="10"/>
        <color indexed="10"/>
        <rFont val="Arial"/>
        <family val="2"/>
      </rPr>
      <t xml:space="preserve"> </t>
    </r>
    <r>
      <rPr>
        <b/>
        <sz val="10"/>
        <rFont val="Arial"/>
        <family val="2"/>
      </rPr>
      <t>J304.3</t>
    </r>
  </si>
  <si>
    <r>
      <t xml:space="preserve">FROM CMHSP to CMHSP Earned Contracts - </t>
    </r>
    <r>
      <rPr>
        <b/>
        <sz val="10"/>
        <rFont val="Arial"/>
        <family val="2"/>
      </rPr>
      <t>J301.3</t>
    </r>
    <r>
      <rPr>
        <sz val="10"/>
        <rFont val="Arial"/>
        <family val="2"/>
      </rPr>
      <t xml:space="preserve"> (explain - section AL)</t>
    </r>
  </si>
  <si>
    <r>
      <t xml:space="preserve">FROM Medicaid - </t>
    </r>
    <r>
      <rPr>
        <b/>
        <sz val="10"/>
        <rFont val="Arial"/>
        <family val="2"/>
      </rPr>
      <t>A301b</t>
    </r>
  </si>
  <si>
    <r>
      <t xml:space="preserve">Info only - Affiliate Total Redirected Funds - </t>
    </r>
    <r>
      <rPr>
        <b/>
        <sz val="10"/>
        <rFont val="Arial"/>
        <family val="2"/>
      </rPr>
      <t>ID390</t>
    </r>
  </si>
  <si>
    <r>
      <t xml:space="preserve">FROM Risk Corridor - PIHP Share - </t>
    </r>
    <r>
      <rPr>
        <b/>
        <sz val="10"/>
        <rFont val="Arial"/>
        <family val="2"/>
      </rPr>
      <t>N301.1</t>
    </r>
  </si>
  <si>
    <r>
      <t xml:space="preserve">FROM MI Health Link (Medicare) - </t>
    </r>
    <r>
      <rPr>
        <b/>
        <sz val="10"/>
        <rFont val="Arial"/>
        <family val="2"/>
      </rPr>
      <t>AK336</t>
    </r>
    <r>
      <rPr>
        <sz val="10"/>
        <rFont val="Arial"/>
        <family val="2"/>
      </rPr>
      <t xml:space="preserve"> - (PIHP use only)</t>
    </r>
  </si>
  <si>
    <r>
      <t xml:space="preserve">FROM PIHP to MI Health Link Services Contracts - </t>
    </r>
    <r>
      <rPr>
        <b/>
        <sz val="10"/>
        <rFont val="Arial"/>
        <family val="2"/>
      </rPr>
      <t>ID301</t>
    </r>
  </si>
  <si>
    <r>
      <t xml:space="preserve">(TO) CMHSP to CMHSP Earned Contracts - </t>
    </r>
    <r>
      <rPr>
        <b/>
        <sz val="10"/>
        <rFont val="Arial"/>
        <family val="2"/>
      </rPr>
      <t>J306.2</t>
    </r>
  </si>
  <si>
    <r>
      <t xml:space="preserve">(TO) CMHSP to CMHSP Earned Contracts - </t>
    </r>
    <r>
      <rPr>
        <b/>
        <sz val="10"/>
        <rFont val="Arial"/>
        <family val="2"/>
      </rPr>
      <t>J306.3</t>
    </r>
  </si>
  <si>
    <r>
      <t xml:space="preserve">(TO) PIHP to Affiliate MI Health Link Services Contracts - </t>
    </r>
    <r>
      <rPr>
        <b/>
        <sz val="10"/>
        <rFont val="Arial"/>
        <family val="2"/>
      </rPr>
      <t>ID302</t>
    </r>
  </si>
  <si>
    <r>
      <t xml:space="preserve">FROM CMHSP to CMHSP Earned Contracts - </t>
    </r>
    <r>
      <rPr>
        <b/>
        <sz val="10"/>
        <rFont val="Arial"/>
        <family val="2"/>
      </rPr>
      <t>J303.3</t>
    </r>
  </si>
  <si>
    <r>
      <t xml:space="preserve">(TO) PIHP to Affiliate MI Health Link Services Contracts - </t>
    </r>
    <r>
      <rPr>
        <b/>
        <sz val="10"/>
        <rFont val="Arial"/>
        <family val="2"/>
      </rPr>
      <t>ID303</t>
    </r>
  </si>
  <si>
    <r>
      <t xml:space="preserve">FROM CMHSP to CMHSP Earned Contracts - </t>
    </r>
    <r>
      <rPr>
        <b/>
        <sz val="10"/>
        <rFont val="Arial"/>
        <family val="2"/>
      </rPr>
      <t>J303.2</t>
    </r>
  </si>
  <si>
    <r>
      <t xml:space="preserve">FROM Local Funds - </t>
    </r>
    <r>
      <rPr>
        <b/>
        <sz val="10"/>
        <rFont val="Arial"/>
        <family val="2"/>
      </rPr>
      <t>M309.2</t>
    </r>
  </si>
  <si>
    <r>
      <t xml:space="preserve">(TO) PIHP to Affiliate MI Health Link Services Contracts - </t>
    </r>
    <r>
      <rPr>
        <b/>
        <sz val="10"/>
        <rFont val="Arial"/>
        <family val="2"/>
      </rPr>
      <t>ID306</t>
    </r>
  </si>
  <si>
    <r>
      <t xml:space="preserve">FROM Local Funds - </t>
    </r>
    <r>
      <rPr>
        <b/>
        <sz val="10"/>
        <rFont val="Arial"/>
        <family val="2"/>
      </rPr>
      <t>M309.4</t>
    </r>
  </si>
  <si>
    <t xml:space="preserve">Sub-Total Medicaid Services - Redirected Expenditures  </t>
  </si>
  <si>
    <t>GF Supplement for Unfunded Medicaid - (PIHP use only)     (FSR B 301)</t>
  </si>
  <si>
    <t>GF Supplement for Unfunded Healthy Michigan - (PIHP use only)     (FSR B 301.1)</t>
  </si>
  <si>
    <t>Total Medicaid Revenue - Current Year Settlement:</t>
  </si>
  <si>
    <t>NET PIHP to AFFILIATE MI HEALTH LINK SERVICES CONTRACTS SURPLUS (DEFICIT)</t>
  </si>
  <si>
    <t>BALANCE PIHP to AFFILIATE MI HEALTH LINK SERVICES CONTRACTS (must = 0)</t>
  </si>
  <si>
    <t>ICO - Risk Financing / (ICO - Shared Savings)</t>
  </si>
  <si>
    <t xml:space="preserve">   Stop/Loss Insurance</t>
  </si>
  <si>
    <t>PIHP to AFFILIATE MI HEALTH LINK SERVICES CONTRACTS - CMHSP USE ONLY</t>
  </si>
  <si>
    <r>
      <t xml:space="preserve">FROM General Fund - </t>
    </r>
    <r>
      <rPr>
        <b/>
        <sz val="10"/>
        <rFont val="Arial"/>
        <family val="2"/>
      </rPr>
      <t>B310.4</t>
    </r>
  </si>
  <si>
    <r>
      <t xml:space="preserve">(TO) PIHP to Affiliate Health Home Services Contracts - </t>
    </r>
    <r>
      <rPr>
        <b/>
        <sz val="10"/>
        <rFont val="Arial"/>
        <family val="2"/>
      </rPr>
      <t>IC304</t>
    </r>
  </si>
  <si>
    <r>
      <t xml:space="preserve">FROM General Fund - </t>
    </r>
    <r>
      <rPr>
        <b/>
        <sz val="10"/>
        <rFont val="Arial"/>
        <family val="2"/>
      </rPr>
      <t>B312</t>
    </r>
  </si>
  <si>
    <r>
      <t xml:space="preserve">(TO) PIHP to Affiliate Medicaid Services Contracts - </t>
    </r>
    <r>
      <rPr>
        <b/>
        <sz val="10"/>
        <rFont val="Arial"/>
        <family val="2"/>
      </rPr>
      <t>I304</t>
    </r>
  </si>
  <si>
    <r>
      <t xml:space="preserve">FROM General Fund - </t>
    </r>
    <r>
      <rPr>
        <b/>
        <sz val="10"/>
        <rFont val="Arial"/>
        <family val="2"/>
      </rPr>
      <t>B310.1</t>
    </r>
  </si>
  <si>
    <r>
      <t xml:space="preserve">FROM General Fund - </t>
    </r>
    <r>
      <rPr>
        <b/>
        <sz val="10"/>
        <rFont val="Arial"/>
        <family val="2"/>
      </rPr>
      <t>B310.3</t>
    </r>
  </si>
  <si>
    <t>GF Supplement for Unfunded Health Home Services   (PIHP use only) (FSR B 301.4)</t>
  </si>
  <si>
    <t>GF Supplement for CMHSP to CMHSP Contracts     (FSR B 312)</t>
  </si>
  <si>
    <t>GF Supplement for PIHP to Affiliate Medicaid Services Contracts (FSR B 310)</t>
  </si>
  <si>
    <t>w.</t>
  </si>
  <si>
    <t>x.</t>
  </si>
  <si>
    <t>GF Supplement for PIHP to Affiliate MI Health Link Services Contracts  (FSR B 310.4)</t>
  </si>
  <si>
    <r>
      <t xml:space="preserve">(TO) PIHP to Affiliate MI Health Link Services Contracts - </t>
    </r>
    <r>
      <rPr>
        <b/>
        <sz val="10"/>
        <rFont val="Arial"/>
        <family val="2"/>
      </rPr>
      <t>ID304</t>
    </r>
  </si>
  <si>
    <r>
      <t xml:space="preserve">(TO) MI Health Link Services (Medicare) - </t>
    </r>
    <r>
      <rPr>
        <b/>
        <sz val="10"/>
        <rFont val="Arial"/>
        <family val="2"/>
      </rPr>
      <t>AK310</t>
    </r>
  </si>
  <si>
    <t>GF Supplement for PIHP to Affiliate Health Home Services Contracts   (FSR B 310.3)</t>
  </si>
  <si>
    <t>MDHHS/CMHSP MANAGED MENTAL HEALTH SUPPORTS AND SERVICES CONTRACT (GF)</t>
  </si>
  <si>
    <t>MDHHS/PIHP MEDICAID MANAGED SPECIALTY SUPPORTS AND SERVICES</t>
  </si>
  <si>
    <t>Forced Lapse to MDHHS</t>
  </si>
  <si>
    <t>Shared PIHP / MDHHS</t>
  </si>
  <si>
    <t>Lapse to MDHHS - Contract Settlement</t>
  </si>
  <si>
    <t>Cash Settlement:  (Due MDHHS) / Due PIHP</t>
  </si>
  <si>
    <t>Medicaid MDHHS Commitment</t>
  </si>
  <si>
    <t>MDHHS / PIHP Medicaid Funded Expenditures</t>
  </si>
  <si>
    <t>Risk Corridor - MDHHS Share</t>
  </si>
  <si>
    <t xml:space="preserve">               Sub-Total MDHHS Commitment  </t>
  </si>
  <si>
    <t xml:space="preserve">Risk Corridor - MDHHS Share </t>
  </si>
  <si>
    <t xml:space="preserve">                Total MDHHS Medicaid Commitment  </t>
  </si>
  <si>
    <t xml:space="preserve">Total Cash Settlement:  (Due MDHHS) / Due PIHP  </t>
  </si>
  <si>
    <t>MDHHS/PIHP MEDICAID MANAGED SPECIALTY SUPPORTS AND SERVICES CONCURRENT WAIVER PROGRAMS CONTRACT</t>
  </si>
  <si>
    <t>FROM Non-MDHHS Earned Contracts - K301.3   (explain - section AL)</t>
  </si>
  <si>
    <t>MDHHS original</t>
  </si>
  <si>
    <t>MDHHS/PIHP MEDICAID MANAGED SPECIALTY SUPPORTS AND SERVICES CONCURRENT WAIVER PROGRAM CONTRACT</t>
  </si>
  <si>
    <t>Total Disposition of MDHHS / Local Risk - Medicaid</t>
  </si>
  <si>
    <t>Total Disposition of MDHHS / Local Risk - Healthy Michigan Plan</t>
  </si>
  <si>
    <t>100% MDHHS Matchable Services / Costs</t>
  </si>
  <si>
    <t>100% MDHHS Matchable Services Based on CMHSP Local Match Cap</t>
  </si>
  <si>
    <t>90% MDHHS Matchable Services / Costs</t>
  </si>
  <si>
    <t>MDHHS EARNED CONTRACTS</t>
  </si>
  <si>
    <t xml:space="preserve">Other MDHHS Earned Contracts (describe): </t>
  </si>
  <si>
    <t>FROM Non-MDHHS Earned Contracts - K303.3</t>
  </si>
  <si>
    <t>NON-MDHHS EARNED CONTRACTS</t>
  </si>
  <si>
    <t>NET NON-MDHHS EARNED CONTRACTS SURPLUS (DEFICIT)</t>
  </si>
  <si>
    <t>BALANCE NON-MDHHS EARNED CONTRACTS (must = 0)</t>
  </si>
  <si>
    <t>Local Match to Grants and MDHHS Earned Contracts</t>
  </si>
  <si>
    <t xml:space="preserve">MDHHS for MDHHS Share of Medicaid Risk Corridor </t>
  </si>
  <si>
    <t>This section has been provided for the CMHSP to provide narrative descriptions as requested in the FSR instructions or where additional narrative would be meaningful to the CMHSP / MDHHS.</t>
  </si>
  <si>
    <t>100% MDHHS Matchable Services     (FSR B 201)</t>
  </si>
  <si>
    <t>100% MDHHS Matchable Services - CMHSP Local Match Cap     (FSR B 202)</t>
  </si>
  <si>
    <t>90/10% MDHHS Matchable Services    (FSR B 203 Column A)</t>
  </si>
  <si>
    <t>Redirected Non-MDHHS Earned Contracts     (FSR B 314)</t>
  </si>
  <si>
    <t>General Fund MDHHS Commitment</t>
  </si>
  <si>
    <t xml:space="preserve">MDHHS / CMHSP Contract Funded Expenditures </t>
  </si>
  <si>
    <t xml:space="preserve">Total MDHHS General Fund Commitment  </t>
  </si>
  <si>
    <t>Cash Settlement:  (Due MDHHS)  / Due CMHSP</t>
  </si>
  <si>
    <t>This certification has been moved to the CERTIFICATION OF MDHHS CONTRACT ATTACHMENTS 6.5.1.1 REPORT SUBMISSIONS form.</t>
  </si>
  <si>
    <t>This contact information has been moved to the CERTIFICATION OF MDHHS CONTRACT ATTACHMENTS 6.5.1.1 REPORT SUBMISSIONS form.</t>
  </si>
  <si>
    <t xml:space="preserve">Total Cash Settlement:  (Due MDHHS) / Due CMHSP  </t>
  </si>
  <si>
    <t>CMHSP / (MDHHS) Cash Settlement</t>
  </si>
  <si>
    <r>
      <t xml:space="preserve">FROM General Fund - </t>
    </r>
    <r>
      <rPr>
        <b/>
        <sz val="10"/>
        <rFont val="Arial"/>
        <family val="2"/>
      </rPr>
      <t>B305</t>
    </r>
    <r>
      <rPr>
        <sz val="10"/>
        <rFont val="Arial"/>
        <family val="2"/>
      </rPr>
      <t xml:space="preserve">                                       </t>
    </r>
  </si>
  <si>
    <r>
      <t xml:space="preserve">FROM Local Funds - </t>
    </r>
    <r>
      <rPr>
        <b/>
        <sz val="10"/>
        <rFont val="Arial"/>
        <family val="2"/>
      </rPr>
      <t>M305</t>
    </r>
  </si>
  <si>
    <r>
      <t xml:space="preserve">FROM Non-MDHHS Earned Contracts - </t>
    </r>
    <r>
      <rPr>
        <b/>
        <sz val="10"/>
        <rFont val="Arial"/>
        <family val="2"/>
      </rPr>
      <t>K303.2</t>
    </r>
  </si>
  <si>
    <r>
      <t xml:space="preserve">FROM Non-MDHHS Earned Contracts - </t>
    </r>
    <r>
      <rPr>
        <b/>
        <sz val="10"/>
        <rFont val="Arial"/>
        <family val="2"/>
      </rPr>
      <t>K303</t>
    </r>
  </si>
  <si>
    <r>
      <t xml:space="preserve">FROM Non-MDHHS Earned Contracts - </t>
    </r>
    <r>
      <rPr>
        <b/>
        <sz val="10"/>
        <rFont val="Arial"/>
        <family val="2"/>
      </rPr>
      <t>K302</t>
    </r>
  </si>
  <si>
    <r>
      <t xml:space="preserve">(TO) CMHSP to CMHSP Earned Contracts - </t>
    </r>
    <r>
      <rPr>
        <b/>
        <sz val="10"/>
        <rFont val="Arial"/>
        <family val="2"/>
      </rPr>
      <t>J307</t>
    </r>
  </si>
  <si>
    <r>
      <t xml:space="preserve">(TO) Non-MDHHS Earned Contracts - </t>
    </r>
    <r>
      <rPr>
        <b/>
        <sz val="10"/>
        <rFont val="Arial"/>
        <family val="2"/>
      </rPr>
      <t>K305</t>
    </r>
  </si>
  <si>
    <r>
      <t xml:space="preserve">(TO) Medicaid Services - MDHHS Share - </t>
    </r>
    <r>
      <rPr>
        <b/>
        <sz val="10"/>
        <rFont val="Arial"/>
        <family val="2"/>
      </rPr>
      <t>A334</t>
    </r>
    <r>
      <rPr>
        <sz val="10"/>
        <rFont val="Arial"/>
        <family val="2"/>
      </rPr>
      <t xml:space="preserve">   (PIHP use only)</t>
    </r>
  </si>
  <si>
    <r>
      <t xml:space="preserve">(TO) Healthy Michigan - MDHHS Share - </t>
    </r>
    <r>
      <rPr>
        <b/>
        <sz val="10"/>
        <rFont val="Arial"/>
        <family val="2"/>
      </rPr>
      <t>AI334</t>
    </r>
    <r>
      <rPr>
        <sz val="10"/>
        <rFont val="Arial"/>
        <family val="2"/>
      </rPr>
      <t xml:space="preserve">   (PIHP use only)</t>
    </r>
  </si>
  <si>
    <r>
      <t xml:space="preserve">FROM Non-MDHHS Earned Contracts - </t>
    </r>
    <r>
      <rPr>
        <b/>
        <sz val="10"/>
        <rFont val="Arial"/>
        <family val="2"/>
      </rPr>
      <t>K304</t>
    </r>
  </si>
  <si>
    <r>
      <t xml:space="preserve">FROM Risk Corridor - MDHHS Share - </t>
    </r>
    <r>
      <rPr>
        <b/>
        <sz val="10"/>
        <rFont val="Arial"/>
        <family val="2"/>
      </rPr>
      <t>N302.1</t>
    </r>
  </si>
  <si>
    <r>
      <t xml:space="preserve">FROM Risk Corridor - MDHHS Share - </t>
    </r>
    <r>
      <rPr>
        <b/>
        <sz val="10"/>
        <rFont val="Arial"/>
        <family val="2"/>
      </rPr>
      <t>N302</t>
    </r>
  </si>
  <si>
    <r>
      <t xml:space="preserve">FROM Non-MDHHS Earned Contracts - </t>
    </r>
    <r>
      <rPr>
        <b/>
        <sz val="10"/>
        <rFont val="Arial"/>
        <family val="2"/>
      </rPr>
      <t>K301</t>
    </r>
    <r>
      <rPr>
        <sz val="10"/>
        <rFont val="Arial"/>
        <family val="2"/>
      </rPr>
      <t xml:space="preserve">   (explain - section AB)</t>
    </r>
  </si>
  <si>
    <r>
      <t xml:space="preserve">FROM Non-MDHHS Earned Contracts - </t>
    </r>
    <r>
      <rPr>
        <b/>
        <sz val="10"/>
        <rFont val="Arial"/>
        <family val="2"/>
      </rPr>
      <t>K301.3</t>
    </r>
    <r>
      <rPr>
        <sz val="10"/>
        <rFont val="Arial"/>
        <family val="2"/>
      </rPr>
      <t xml:space="preserve">   (explain - section AL)</t>
    </r>
  </si>
  <si>
    <r>
      <t xml:space="preserve">FROM Non-MDHHS Earned Contracts - </t>
    </r>
    <r>
      <rPr>
        <b/>
        <sz val="10"/>
        <rFont val="Arial"/>
        <family val="2"/>
      </rPr>
      <t>K301.1</t>
    </r>
    <r>
      <rPr>
        <sz val="10"/>
        <rFont val="Arial"/>
        <family val="2"/>
      </rPr>
      <t xml:space="preserve">   (explain - section AJ)</t>
    </r>
  </si>
  <si>
    <t xml:space="preserve"> SPECIAL FUND ACCOUNT   </t>
  </si>
  <si>
    <t>For Recipient Fees and Third-Party Reimbursement</t>
  </si>
  <si>
    <t>As Added to Mental Health Code per PA 423, 1980</t>
  </si>
  <si>
    <t>Part A:  Mental Health Code (MHC) 330.1311 - County Funding Level</t>
  </si>
  <si>
    <t xml:space="preserve">  1.  County Funding - 1979/1980 </t>
  </si>
  <si>
    <t xml:space="preserve">  2.  County Funding - Current Fiscal Year</t>
  </si>
  <si>
    <t>Part B:  Mental Health Code (MHC) 330.1226a - Cash Collections</t>
  </si>
  <si>
    <t>Year to Date by Service Category and Source</t>
  </si>
  <si>
    <t>Service Category</t>
  </si>
  <si>
    <t>(1)                Individuals Relatives</t>
  </si>
  <si>
    <t>(2)                 Insurers Including Medicare</t>
  </si>
  <si>
    <t>(3)                 Medicaid
 Health Plan Organizations</t>
  </si>
  <si>
    <t>(4)                              Total</t>
  </si>
  <si>
    <t xml:space="preserve">  1.  Inpatient Services</t>
  </si>
  <si>
    <t xml:space="preserve">  2.  Residential Services</t>
  </si>
  <si>
    <t xml:space="preserve">  3.  Community Living Services</t>
  </si>
  <si>
    <t xml:space="preserve">  4.  Outpatient Services</t>
  </si>
  <si>
    <t xml:space="preserve">  5.  Total</t>
  </si>
  <si>
    <t/>
  </si>
  <si>
    <t>Part C:  Mental Health Code (MHC) 330.1226a - Cash Collections</t>
  </si>
  <si>
    <t>Quarterly Summary</t>
  </si>
  <si>
    <t xml:space="preserve">  1.  First Quarter</t>
  </si>
  <si>
    <t xml:space="preserve">  2.  Second Quarter</t>
  </si>
  <si>
    <t xml:space="preserve">  3.  Third Quarter</t>
  </si>
  <si>
    <t xml:space="preserve">  4.  Fourth Quarter</t>
  </si>
  <si>
    <t xml:space="preserve">  5.  Total </t>
  </si>
  <si>
    <t>section 7.2.4 Special Fund Account of the CMHSP contract</t>
  </si>
  <si>
    <t>Total Specialty Managed Care Medicaid Revenue</t>
  </si>
  <si>
    <t>Specialty Managed Care Medicaid Revenue</t>
  </si>
  <si>
    <t>NET TARGETED CASE MANAGEMENT (cannot be &gt; 0)</t>
  </si>
  <si>
    <r>
      <t xml:space="preserve">(TO) Targeted Case Management - </t>
    </r>
    <r>
      <rPr>
        <b/>
        <sz val="10"/>
        <rFont val="Arial"/>
        <family val="2"/>
      </rPr>
      <t>D301</t>
    </r>
  </si>
  <si>
    <r>
      <t xml:space="preserve">(TO) Targeted Case Management - </t>
    </r>
    <r>
      <rPr>
        <b/>
        <sz val="10"/>
        <rFont val="Arial"/>
        <family val="2"/>
      </rPr>
      <t>D302</t>
    </r>
  </si>
  <si>
    <r>
      <t xml:space="preserve">FROM General Fund - </t>
    </r>
    <r>
      <rPr>
        <b/>
        <sz val="10"/>
        <rFont val="Arial"/>
        <family val="2"/>
      </rPr>
      <t>B304</t>
    </r>
  </si>
  <si>
    <t>GF Supplement for Unfunded Targeted Case Management     (FSR B 304)</t>
  </si>
  <si>
    <r>
      <t xml:space="preserve">FROM Local Funds - </t>
    </r>
    <r>
      <rPr>
        <b/>
        <sz val="10"/>
        <rFont val="Arial"/>
        <family val="2"/>
      </rPr>
      <t>M304</t>
    </r>
  </si>
  <si>
    <t>Redirected Risk Corridor - PIHP Share (FSR A 333 + AI 333)</t>
  </si>
  <si>
    <t>Redirected Risk Corridor - MDHHS Share (FSR A 334 + AI 334)</t>
  </si>
  <si>
    <t>Authorization</t>
  </si>
  <si>
    <t xml:space="preserve">Less:  Forced Lapse to MDHHS (GF work sheet 5 d column F) </t>
  </si>
  <si>
    <r>
      <t xml:space="preserve">(TO) CMHSP to CMHSP Earned Contracts - </t>
    </r>
    <r>
      <rPr>
        <b/>
        <sz val="10"/>
        <rFont val="Arial"/>
        <family val="2"/>
      </rPr>
      <t>J304.4</t>
    </r>
  </si>
  <si>
    <r>
      <t xml:space="preserve">FROM CMHSP to CMHSP Earned Contracts - </t>
    </r>
    <r>
      <rPr>
        <b/>
        <sz val="10"/>
        <rFont val="Arial"/>
        <family val="2"/>
      </rPr>
      <t>J303.4</t>
    </r>
  </si>
  <si>
    <r>
      <t xml:space="preserve">(TO) Targeted Case Management - </t>
    </r>
    <r>
      <rPr>
        <b/>
        <sz val="10"/>
        <rFont val="Arial"/>
        <family val="2"/>
      </rPr>
      <t>D304</t>
    </r>
  </si>
  <si>
    <r>
      <t xml:space="preserve">FROM Targeted Case Management - </t>
    </r>
    <r>
      <rPr>
        <b/>
        <sz val="10"/>
        <rFont val="Arial"/>
        <family val="2"/>
      </rPr>
      <t>D303</t>
    </r>
  </si>
  <si>
    <t>MEDICAID/HMP CONTRACT RECONCILIATION AND CASH SETTLEMENT</t>
  </si>
  <si>
    <t>TARGETED CASE MANAGEMENT - (GHS Only)</t>
  </si>
  <si>
    <t>BALANCE TARGETED CASE MANAGEMENT (GHS Only) (must = 0)</t>
  </si>
  <si>
    <t xml:space="preserve">b.  </t>
  </si>
  <si>
    <r>
      <t>Balance Available for Savings (from Medicaid FSR)</t>
    </r>
    <r>
      <rPr>
        <b/>
        <sz val="10"/>
        <rFont val="Arial"/>
        <family val="2"/>
      </rPr>
      <t/>
    </r>
  </si>
  <si>
    <t xml:space="preserve">Balance Available for Savings (from Healthy Michigan FSR) </t>
  </si>
  <si>
    <t xml:space="preserve"> Total Available for Savings</t>
  </si>
  <si>
    <t>Certification</t>
  </si>
  <si>
    <t>Prior Year GF Carry-Forward (FSR B 123)</t>
  </si>
  <si>
    <t>Prior Year GF Carry-Forward    (FSR B 123)</t>
  </si>
  <si>
    <t>Prior Year GF Carry Forward</t>
  </si>
  <si>
    <t>Medicaid (Risk)</t>
  </si>
  <si>
    <t>HMP (Risk)</t>
  </si>
  <si>
    <t>301c</t>
  </si>
  <si>
    <t>310a</t>
  </si>
  <si>
    <r>
      <t xml:space="preserve">FROM Healthy MI Plan - </t>
    </r>
    <r>
      <rPr>
        <b/>
        <sz val="10"/>
        <rFont val="Arial"/>
        <family val="2"/>
      </rPr>
      <t>AI301a</t>
    </r>
  </si>
  <si>
    <r>
      <t xml:space="preserve">(TO) Medicaid - </t>
    </r>
    <r>
      <rPr>
        <b/>
        <sz val="10"/>
        <rFont val="Arial"/>
        <family val="2"/>
      </rPr>
      <t>A310a</t>
    </r>
  </si>
  <si>
    <t>DHIP</t>
  </si>
  <si>
    <t>RESTRICTED FUND BALANCE ACTIVITY</t>
  </si>
  <si>
    <t>Restricted Fund Balance Activity</t>
  </si>
  <si>
    <t>Restricted Fund Balances / Current Activity</t>
  </si>
  <si>
    <t>RES</t>
  </si>
  <si>
    <t>BALANCE RESTRICTED FUND</t>
  </si>
  <si>
    <r>
      <t xml:space="preserve">(TO) Healthy MI Plan - </t>
    </r>
    <r>
      <rPr>
        <b/>
        <sz val="10"/>
        <rFont val="Arial"/>
        <family val="2"/>
      </rPr>
      <t>AI310</t>
    </r>
  </si>
  <si>
    <t>Performance Bonus Incentive Pool (PBIP)</t>
  </si>
  <si>
    <t>Band # 2  (90 - 95%)                                                                     5%</t>
  </si>
  <si>
    <t>Band # 1  (95 - 100%)                                                                   5%</t>
  </si>
  <si>
    <t xml:space="preserve"> Total Savings / Lapse</t>
  </si>
  <si>
    <t xml:space="preserve"> Total Disposition of Medicaid Savings / Lapse</t>
  </si>
  <si>
    <t>PIHP or CMHSP</t>
  </si>
  <si>
    <t>Medicaid / HMP for PIHP Share Risk Corridor (FSR - Non-Medicaid Line N 102)</t>
  </si>
  <si>
    <t>Local Funds / Local Fund Balance - Medicaid / HMP Services (FSR - Non-Medicaid Line M 301, M 301.1)</t>
  </si>
  <si>
    <t>General Fund Redirect for Unfunded Medicaid / HMP Costs - MDHHS Approved ONLY (FSR - Non-Medicaid Line B 301, B301.1)</t>
  </si>
  <si>
    <t>Due PIHP From MDHHS (FSR - Non-Medicaid Line N 103)</t>
  </si>
  <si>
    <t>Stop/Loss Insurance (FSR - Non-Medicaid Line N 101)</t>
  </si>
  <si>
    <t>Performance Bonus Incentive Pool (PBIP) Restricted Local Funding</t>
  </si>
  <si>
    <t xml:space="preserve">An "X" in the appropriate box in the section(s) below identifies the reports covered by this certification.  </t>
  </si>
  <si>
    <t>Contact</t>
  </si>
  <si>
    <t>General Fund - Non Medicaid Reports</t>
  </si>
  <si>
    <t>"X"</t>
  </si>
  <si>
    <t>Name</t>
  </si>
  <si>
    <t>Telephone #</t>
  </si>
  <si>
    <t>Email Address</t>
  </si>
  <si>
    <t>Special Fund Account - Section 226a</t>
  </si>
  <si>
    <t>Financial Status Report (FSR) - All Non-Medicaid</t>
  </si>
  <si>
    <t>Contract Reconciliation and Cash Settlement</t>
  </si>
  <si>
    <t>Contract Settlement Worksheet</t>
  </si>
  <si>
    <t>Year End Accrual Schedule</t>
  </si>
  <si>
    <t>Medicaid Reports</t>
  </si>
  <si>
    <t>Financial Status Report (FSR) - Medicaid</t>
  </si>
  <si>
    <t>Financial Status Report (FSR) - Healthy Michigan</t>
  </si>
  <si>
    <t>Financial Status Report (FSR) - Health Homes</t>
  </si>
  <si>
    <t>Financial Status Report (FSR) - MI Health Link</t>
  </si>
  <si>
    <t>RES Fund Balance</t>
  </si>
  <si>
    <t>Internal Service Fund (ISF)</t>
  </si>
  <si>
    <t>Shared Risk Calculation &amp; Risk Financing</t>
  </si>
  <si>
    <t>CERTIFICATION</t>
  </si>
  <si>
    <t>Date</t>
  </si>
  <si>
    <t>Contact Information</t>
  </si>
  <si>
    <t>Name &amp; Title</t>
  </si>
  <si>
    <t>Restricted Fund Balance @ Beginning of Fiscal Year</t>
  </si>
  <si>
    <t>Current Period Deposits</t>
  </si>
  <si>
    <t>Restricted Fund Ending Balance</t>
  </si>
  <si>
    <r>
      <t xml:space="preserve">FROM Restricted Fund Balance - </t>
    </r>
    <r>
      <rPr>
        <b/>
        <sz val="10"/>
        <rFont val="Arial"/>
        <family val="2"/>
      </rPr>
      <t>RES 1.g</t>
    </r>
  </si>
  <si>
    <r>
      <t xml:space="preserve">FROM Restricted Fund Balance - </t>
    </r>
    <r>
      <rPr>
        <b/>
        <sz val="10"/>
        <rFont val="Arial"/>
        <family val="2"/>
      </rPr>
      <t>RES 1.e</t>
    </r>
  </si>
  <si>
    <r>
      <t xml:space="preserve">FROM Restricted Fund Balance - </t>
    </r>
    <r>
      <rPr>
        <b/>
        <sz val="10"/>
        <rFont val="Arial"/>
        <family val="2"/>
      </rPr>
      <t>RES 1.c</t>
    </r>
  </si>
  <si>
    <t>Beginning Restricted Fund balance</t>
  </si>
  <si>
    <t>How to enable macros</t>
  </si>
  <si>
    <t>If questions or issues with form, please use contact information below</t>
  </si>
  <si>
    <t>whitmone@michigan.gov</t>
  </si>
  <si>
    <t>Enika Whitmon</t>
  </si>
  <si>
    <t>To use this form, you must first enable macros. Please click "Enable Content" button above. Or click the link below for Microsoft enable macro instructions</t>
  </si>
  <si>
    <t>TOTAL REVENUE (Deposits)</t>
  </si>
  <si>
    <t xml:space="preserve">The name below is authorized to certify on behalf of the CMHSP or PIHP that this is an accurate statement of revenues / expenditures for the reporting period.  Appropriate documentation is available and will be maintained for the required period to support the revenues and expenditures reported. </t>
  </si>
  <si>
    <r>
      <t xml:space="preserve">FROM Medicaid - </t>
    </r>
    <r>
      <rPr>
        <b/>
        <sz val="10"/>
        <rFont val="Arial"/>
        <family val="2"/>
      </rPr>
      <t>A301c</t>
    </r>
  </si>
  <si>
    <r>
      <t xml:space="preserve">(TO) PIHP to Affiliate Medicaid Services Contracts - </t>
    </r>
    <r>
      <rPr>
        <b/>
        <sz val="10"/>
        <rFont val="Arial"/>
        <family val="2"/>
      </rPr>
      <t>I306</t>
    </r>
  </si>
  <si>
    <r>
      <t xml:space="preserve">FROM Local Funds - </t>
    </r>
    <r>
      <rPr>
        <b/>
        <sz val="10"/>
        <rFont val="Arial"/>
        <family val="2"/>
      </rPr>
      <t>M309.1</t>
    </r>
  </si>
  <si>
    <t>PBIP Amount</t>
  </si>
  <si>
    <t>Medicaid Amount</t>
  </si>
  <si>
    <t>HMP Amount</t>
  </si>
  <si>
    <r>
      <t xml:space="preserve">Total Current Fiscal Year Performance Bonus Incentive Pool (PBIP) Withheld </t>
    </r>
    <r>
      <rPr>
        <sz val="8"/>
        <rFont val="Arial"/>
        <family val="2"/>
      </rPr>
      <t>(enter as a positive amount)</t>
    </r>
  </si>
  <si>
    <t>HEALTH HOME SERVICES - Summary From FSR - Health Home Services</t>
  </si>
  <si>
    <t>MI HEALTH LINK SERVICES - Summary From FSR - MI Health Link</t>
  </si>
  <si>
    <t>AF</t>
  </si>
  <si>
    <t>Expenditure - Health Home Services</t>
  </si>
  <si>
    <t>PIHP Insurance Provider Assessment (IPA) Tax</t>
  </si>
  <si>
    <t>PIHP Insurance Provider Assessment (IPA) Tax Healthy Michigan Plan</t>
  </si>
  <si>
    <t>BALANCE OPIOID HEALTH HOME SERVICES</t>
  </si>
  <si>
    <t>PIHP to AFFILIATE OPIOID HEALTH HOME SERVICES CONTRACTS - CMHSP USE ONLY</t>
  </si>
  <si>
    <t>Revenue - Medicaid Opioid Health Home Services - from PIHP</t>
  </si>
  <si>
    <t>NET PIHP to AFFILIATE OPIOID HEALTH HOME SERVICES CONTRACTS SURPLUS (DEFICIT)</t>
  </si>
  <si>
    <t>Expenditure - Medicaid Opioid Health Home Services</t>
  </si>
  <si>
    <r>
      <t xml:space="preserve">(TO) Opioid Health Home Services - </t>
    </r>
    <r>
      <rPr>
        <b/>
        <sz val="10"/>
        <rFont val="Arial"/>
        <family val="2"/>
      </rPr>
      <t xml:space="preserve">AE332  </t>
    </r>
    <r>
      <rPr>
        <sz val="10"/>
        <rFont val="Arial"/>
        <family val="2"/>
      </rPr>
      <t xml:space="preserve"> (PIHP use only)</t>
    </r>
  </si>
  <si>
    <r>
      <t xml:space="preserve">(TO) PIHP to Affiliate Opioid Health Home Services Contracts - </t>
    </r>
    <r>
      <rPr>
        <b/>
        <sz val="10"/>
        <rFont val="Arial"/>
        <family val="2"/>
      </rPr>
      <t>IB306</t>
    </r>
  </si>
  <si>
    <r>
      <t xml:space="preserve">(TO) PIHP to Affiliate Opioid Health Home Services Contracts - </t>
    </r>
    <r>
      <rPr>
        <b/>
        <sz val="10"/>
        <rFont val="Arial"/>
        <family val="2"/>
      </rPr>
      <t>IB304</t>
    </r>
  </si>
  <si>
    <t>BALANCE (must = 0)</t>
  </si>
  <si>
    <t>Expenditure - Opioid Health Home Services</t>
  </si>
  <si>
    <r>
      <t xml:space="preserve">SUBTOTAL NET OPIOID HEALTH HOME SERVICES </t>
    </r>
    <r>
      <rPr>
        <b/>
        <sz val="9"/>
        <rFont val="Arial"/>
        <family val="2"/>
      </rPr>
      <t>SURPLUS (DEFICIT)</t>
    </r>
  </si>
  <si>
    <t>Opioid Health Home Program - PIHP USE ONLY</t>
  </si>
  <si>
    <t xml:space="preserve">    Revenue - Opioid Health Home Services</t>
  </si>
  <si>
    <t>OPIOID HEALTH HOME SERVICES - Summary From FSR - Opioid Health Home Services</t>
  </si>
  <si>
    <t>BALANCE HEALTH HOMES BEHAVIORAL HEALTH SERVICES</t>
  </si>
  <si>
    <t>BALANCE  OPIOID HEALTH HOME SERVICES</t>
  </si>
  <si>
    <t>GF Supplement for Unfunded Opioid Health Home Services   (PIHP use only) (FSR B 301.3)</t>
  </si>
  <si>
    <t>y.</t>
  </si>
  <si>
    <t>GF Supplement for Unfunded MI Health Link - (PIHP use only) (FSR B 301.5)</t>
  </si>
  <si>
    <t>Financial Status Report (FSR) - Opioid Health Homes</t>
  </si>
  <si>
    <t>Redirected FROM CMHSP to CMHSP Contracts     (FSR A 302 + FSR AI 302)</t>
  </si>
  <si>
    <t>Redirected FROM Non-MDHHS Earned Contracts     (FSR A 303 + FSR AI 303)</t>
  </si>
  <si>
    <t>Redirected TO CMHSP to CMHSP Contracts     (FSR A 301 + FSR AI 301)</t>
  </si>
  <si>
    <t>Redirected TO MI Health Link     (FSR A 301c)</t>
  </si>
  <si>
    <r>
      <t xml:space="preserve">(TO) Opioid Health Home Services - Redirected for Unfunded Opioid Health Home Services </t>
    </r>
    <r>
      <rPr>
        <b/>
        <sz val="10"/>
        <rFont val="Arial"/>
        <family val="2"/>
      </rPr>
      <t xml:space="preserve">AE331   </t>
    </r>
    <r>
      <rPr>
        <sz val="10"/>
        <rFont val="Arial"/>
        <family val="2"/>
      </rPr>
      <t>(PIHP use only)</t>
    </r>
  </si>
  <si>
    <t>GF Supplement for PIHP to Affiliate Opioid Health Home Services Contracts   (FSR B 310.2)</t>
  </si>
  <si>
    <r>
      <t xml:space="preserve">Psych Hospital HRA     (FSR A 204 + </t>
    </r>
    <r>
      <rPr>
        <sz val="12"/>
        <color rgb="FFFF0000"/>
        <rFont val="Arial"/>
        <family val="2"/>
      </rPr>
      <t>FSR AI 204</t>
    </r>
    <r>
      <rPr>
        <sz val="12"/>
        <rFont val="Arial"/>
        <family val="2"/>
      </rPr>
      <t>)</t>
    </r>
  </si>
  <si>
    <t>PIHP Insurance Provider Assessment (IPA) Tax     (FSR A 201 + FSR AI 201)</t>
  </si>
  <si>
    <t>Redirected from General Fund (FSR A 331 + AI 331 + AK 331)</t>
  </si>
  <si>
    <t>Redirected from Local     (FSR A 332 + AI 332 +  AK 332)</t>
  </si>
  <si>
    <r>
      <t xml:space="preserve">FROM Restricted Fund Balance - </t>
    </r>
    <r>
      <rPr>
        <b/>
        <sz val="10"/>
        <rFont val="Arial"/>
        <family val="2"/>
      </rPr>
      <t>RES 1.f</t>
    </r>
  </si>
  <si>
    <r>
      <t xml:space="preserve">Info only - Affiliate Total Redirected Funds - </t>
    </r>
    <r>
      <rPr>
        <b/>
        <sz val="10"/>
        <rFont val="Arial"/>
        <family val="2"/>
      </rPr>
      <t>IC390</t>
    </r>
  </si>
  <si>
    <r>
      <t xml:space="preserve">FROM General Fund - </t>
    </r>
    <r>
      <rPr>
        <b/>
        <sz val="10"/>
        <rFont val="Arial"/>
        <family val="2"/>
      </rPr>
      <t>B301.4</t>
    </r>
  </si>
  <si>
    <r>
      <t xml:space="preserve">FROM Local Funds - </t>
    </r>
    <r>
      <rPr>
        <b/>
        <sz val="10"/>
        <rFont val="Arial"/>
        <family val="2"/>
      </rPr>
      <t>M301.4</t>
    </r>
  </si>
  <si>
    <r>
      <t xml:space="preserve">Info only - Affiliate Total Redirected Funds - </t>
    </r>
    <r>
      <rPr>
        <b/>
        <sz val="10"/>
        <rFont val="Arial"/>
        <family val="2"/>
      </rPr>
      <t>IB390</t>
    </r>
  </si>
  <si>
    <r>
      <t xml:space="preserve">FROM General Fund - </t>
    </r>
    <r>
      <rPr>
        <b/>
        <sz val="10"/>
        <rFont val="Arial"/>
        <family val="2"/>
      </rPr>
      <t>B301.3</t>
    </r>
  </si>
  <si>
    <r>
      <t xml:space="preserve">FROM Local Funds - </t>
    </r>
    <r>
      <rPr>
        <b/>
        <sz val="10"/>
        <rFont val="Arial"/>
        <family val="2"/>
      </rPr>
      <t>M301.3</t>
    </r>
  </si>
  <si>
    <r>
      <t xml:space="preserve">FROM Restricted Fund Balance - </t>
    </r>
    <r>
      <rPr>
        <b/>
        <sz val="10"/>
        <rFont val="Arial"/>
        <family val="2"/>
      </rPr>
      <t>RES 1.h</t>
    </r>
  </si>
  <si>
    <r>
      <t xml:space="preserve">FROM General Fund - Redirected to Unfunded MI Health Link Costs - </t>
    </r>
    <r>
      <rPr>
        <b/>
        <sz val="10"/>
        <rFont val="Arial"/>
        <family val="2"/>
      </rPr>
      <t>B301.5</t>
    </r>
  </si>
  <si>
    <r>
      <t xml:space="preserve">FROM Local Funds - </t>
    </r>
    <r>
      <rPr>
        <b/>
        <sz val="10"/>
        <rFont val="Arial"/>
        <family val="2"/>
      </rPr>
      <t>M301.5</t>
    </r>
  </si>
  <si>
    <r>
      <t xml:space="preserve">(TO) Local funds - </t>
    </r>
    <r>
      <rPr>
        <b/>
        <sz val="10"/>
        <rFont val="Arial"/>
        <family val="2"/>
      </rPr>
      <t>M313.3</t>
    </r>
  </si>
  <si>
    <r>
      <t xml:space="preserve">FROM General Fund - </t>
    </r>
    <r>
      <rPr>
        <b/>
        <sz val="10"/>
        <rFont val="Arial"/>
        <family val="2"/>
      </rPr>
      <t>B310.2</t>
    </r>
  </si>
  <si>
    <r>
      <t xml:space="preserve">FROM Local Funds - </t>
    </r>
    <r>
      <rPr>
        <b/>
        <sz val="10"/>
        <rFont val="Arial"/>
        <family val="2"/>
      </rPr>
      <t>M309.3</t>
    </r>
  </si>
  <si>
    <r>
      <t xml:space="preserve">FROM Local Funds - </t>
    </r>
    <r>
      <rPr>
        <b/>
        <sz val="10"/>
        <rFont val="Arial"/>
        <family val="2"/>
      </rPr>
      <t>M309.5</t>
    </r>
  </si>
  <si>
    <t xml:space="preserve">Redirected from Restricted Fund Balance (FSR A 335 + AI 335 + AK 335) </t>
  </si>
  <si>
    <t>Performance Bonus Incentive Pool (PBIP) - (Risk Financing)</t>
  </si>
  <si>
    <t>PA2 - (Risk Financing)</t>
  </si>
  <si>
    <t>Current Period Financing Medicaid</t>
  </si>
  <si>
    <t>Current Period Financing SUD Non-Medicaid</t>
  </si>
  <si>
    <t>Current Period Financing Opioid Health Homes Behavioral Health</t>
  </si>
  <si>
    <t>Current Period Financing Health Homes Behavioral Health</t>
  </si>
  <si>
    <t>Current Period Financing Healthy MI Plan</t>
  </si>
  <si>
    <t>Current Period Financing MI Health Link</t>
  </si>
  <si>
    <t>Current Period Financing Behavioral Health System</t>
  </si>
  <si>
    <r>
      <t xml:space="preserve">FROM Restricted Fund Balance - Risk Financing </t>
    </r>
    <r>
      <rPr>
        <b/>
        <sz val="10"/>
        <rFont val="Arial"/>
        <family val="2"/>
      </rPr>
      <t>RES 1.c</t>
    </r>
  </si>
  <si>
    <r>
      <t xml:space="preserve">FROM Restricted Fund Balance - Risk Financing </t>
    </r>
    <r>
      <rPr>
        <b/>
        <sz val="10"/>
        <rFont val="Arial"/>
        <family val="2"/>
      </rPr>
      <t>RES 1.g</t>
    </r>
  </si>
  <si>
    <r>
      <t xml:space="preserve">FROM Restricted Fund Balance - Risk Financing </t>
    </r>
    <r>
      <rPr>
        <b/>
        <sz val="10"/>
        <rFont val="Arial"/>
        <family val="2"/>
      </rPr>
      <t>RES 1.f</t>
    </r>
  </si>
  <si>
    <r>
      <t xml:space="preserve">FROM Restricted Fund Balance - Risk Financing </t>
    </r>
    <r>
      <rPr>
        <b/>
        <sz val="10"/>
        <rFont val="Arial"/>
        <family val="2"/>
      </rPr>
      <t>RES 1.e</t>
    </r>
  </si>
  <si>
    <r>
      <t xml:space="preserve">FROM Restricted Fund Balance - Risk Financing </t>
    </r>
    <r>
      <rPr>
        <b/>
        <sz val="10"/>
        <rFont val="Arial"/>
        <family val="2"/>
      </rPr>
      <t>RES 1.h</t>
    </r>
  </si>
  <si>
    <t xml:space="preserve">Redirected FROM Restricted Fund Balance (FSR A 315 + AI 315 + AK 315) </t>
  </si>
  <si>
    <t>Restricted Fund balance for PIHP Share Risk Corridor</t>
  </si>
  <si>
    <t>Restricted Funds / Restricted Fund Balance - Medicaid / HMP Services (FSR - Non-Medicaid Line N 104)</t>
  </si>
  <si>
    <r>
      <t xml:space="preserve">(TO) Restricted Fund balance for PIHP Share - </t>
    </r>
    <r>
      <rPr>
        <b/>
        <sz val="10"/>
        <rFont val="Arial"/>
        <family val="2"/>
      </rPr>
      <t>A335 &amp; AI335</t>
    </r>
    <r>
      <rPr>
        <sz val="10"/>
        <rFont val="Arial"/>
        <family val="2"/>
      </rPr>
      <t xml:space="preserve"> (PIHP use only)</t>
    </r>
  </si>
  <si>
    <t>BALANCE PIHP to AFFILIATE OPIOID HEALTH HOME SERVICES CONTRACTS (cannot be &lt; 0)</t>
  </si>
  <si>
    <t>BALANCE PIHP to AFFILIATE HEALTH HOME SERVICES CONTRACTS (cannot be &lt; 0)</t>
  </si>
  <si>
    <t>Children's Waiver</t>
  </si>
  <si>
    <t>SED</t>
  </si>
  <si>
    <r>
      <t xml:space="preserve">FROM General Fund </t>
    </r>
    <r>
      <rPr>
        <b/>
        <sz val="10"/>
        <rFont val="Arial"/>
        <family val="2"/>
      </rPr>
      <t>B306</t>
    </r>
  </si>
  <si>
    <r>
      <t xml:space="preserve">FROM Local Funds </t>
    </r>
    <r>
      <rPr>
        <b/>
        <sz val="10"/>
        <rFont val="Arial"/>
        <family val="2"/>
      </rPr>
      <t>M306</t>
    </r>
  </si>
  <si>
    <t>BALANCE  (must = 0)</t>
  </si>
  <si>
    <t xml:space="preserve">NET  (DEFICIT) </t>
  </si>
  <si>
    <t>NET (cannot be &gt; 0)</t>
  </si>
  <si>
    <t>FINANCIAL STATUS REPORT - ALL NON MEDICAID - SUPPLEMENTAL</t>
  </si>
  <si>
    <t>Column C</t>
  </si>
  <si>
    <t>Grant Program Code</t>
  </si>
  <si>
    <t>Grant Program Title</t>
  </si>
  <si>
    <t>Project 
Code</t>
  </si>
  <si>
    <t>Project Title</t>
  </si>
  <si>
    <t>BALANCE</t>
  </si>
  <si>
    <t>CBH</t>
  </si>
  <si>
    <t>Comprehensive Services for Behavioral Health</t>
  </si>
  <si>
    <t>ABHS</t>
  </si>
  <si>
    <t>Asian Behavioral Health Services</t>
  </si>
  <si>
    <t>Must = 0</t>
  </si>
  <si>
    <t>BCDP</t>
  </si>
  <si>
    <t>Branch County Diversion Project</t>
  </si>
  <si>
    <t>BHSNA</t>
  </si>
  <si>
    <t>Behavioral Health Services for Native Americans</t>
  </si>
  <si>
    <t>BHSVV</t>
  </si>
  <si>
    <t>Behavioral Health Services for Vietnam Veterans</t>
  </si>
  <si>
    <t>CLUB</t>
  </si>
  <si>
    <t>Clubhouse Engagement</t>
  </si>
  <si>
    <t>CRIM</t>
  </si>
  <si>
    <t>Criminal Justice</t>
  </si>
  <si>
    <t>CRMGT</t>
  </si>
  <si>
    <t>Care Management</t>
  </si>
  <si>
    <t>CSC</t>
  </si>
  <si>
    <t>Child System of Care</t>
  </si>
  <si>
    <t>FIT</t>
  </si>
  <si>
    <t>Fit Together</t>
  </si>
  <si>
    <t>GRT</t>
  </si>
  <si>
    <t>Gambling Residential Treatment</t>
  </si>
  <si>
    <t>HBHS</t>
  </si>
  <si>
    <t>Hispanic Behavioral Health Services</t>
  </si>
  <si>
    <t>IHC</t>
  </si>
  <si>
    <t>MGDPP</t>
  </si>
  <si>
    <t xml:space="preserve">Michigan Gambling Disorder Prevention Project </t>
  </si>
  <si>
    <t>MHAJJ</t>
  </si>
  <si>
    <t>Mental Health Access and Juvenile Justice Diversion</t>
  </si>
  <si>
    <t>MHJJSE</t>
  </si>
  <si>
    <t>Mental Health and Juvenile Justice Screening Expansion</t>
  </si>
  <si>
    <t>MHJJSP</t>
  </si>
  <si>
    <t>Mental Health Juvenile Justice Screening Project</t>
  </si>
  <si>
    <t>MHTC</t>
  </si>
  <si>
    <t>58th District Mental Health Court Expansion</t>
  </si>
  <si>
    <t>MICHT</t>
  </si>
  <si>
    <t>Michigan Healthy Transitions</t>
  </si>
  <si>
    <t>NCC</t>
  </si>
  <si>
    <t>Enhanced Nutrition Care Coordination and Medical Culinary Ed Prgms</t>
  </si>
  <si>
    <t>OBRA</t>
  </si>
  <si>
    <t>Pre-Admission Screening Annual Resident Reviews</t>
  </si>
  <si>
    <t>PCPCP</t>
  </si>
  <si>
    <t>PDTOB</t>
  </si>
  <si>
    <t>Peer Driven Tobacco Cessation</t>
  </si>
  <si>
    <t>PIPBHC</t>
  </si>
  <si>
    <t>Promoting Integration of Primary and Behavioral Health Care</t>
  </si>
  <si>
    <t>RCVC</t>
  </si>
  <si>
    <t>Recovery Conference</t>
  </si>
  <si>
    <t>RT</t>
  </si>
  <si>
    <t>Rural Transportation</t>
  </si>
  <si>
    <t>RTTSE</t>
  </si>
  <si>
    <t>Infant and Early Childhood Mental Health Consultation.</t>
  </si>
  <si>
    <t>SDA</t>
  </si>
  <si>
    <t>SFEP</t>
  </si>
  <si>
    <t>First Episode Psychosis</t>
  </si>
  <si>
    <t>SPTTA</t>
  </si>
  <si>
    <t>Statewide PMTO Training and TA</t>
  </si>
  <si>
    <t>SUDADM</t>
  </si>
  <si>
    <t>Substance Use Disorder - Administration (ADM)</t>
  </si>
  <si>
    <t>TBRS</t>
  </si>
  <si>
    <t>Technology-Based Recovery Support</t>
  </si>
  <si>
    <t>TFCCT</t>
  </si>
  <si>
    <t>Trauma Focused CBT Coordination &amp; Training</t>
  </si>
  <si>
    <t>TFCO</t>
  </si>
  <si>
    <t>Treatment Foster Care Oregon</t>
  </si>
  <si>
    <t>WSS</t>
  </si>
  <si>
    <t>HHS</t>
  </si>
  <si>
    <t>Housing and Homeless Services</t>
  </si>
  <si>
    <t>PSH</t>
  </si>
  <si>
    <t>Permanent Supportive Housing Dedicated Plus</t>
  </si>
  <si>
    <t>RRP</t>
  </si>
  <si>
    <t>Consolidated Rapid Re-Housing</t>
  </si>
  <si>
    <t>SH</t>
  </si>
  <si>
    <t>Permanent Supportive Housing Statewide Leasing</t>
  </si>
  <si>
    <t>PATH</t>
  </si>
  <si>
    <t>Projects for Assistance in Transition from Homelessness</t>
  </si>
  <si>
    <t>RPC</t>
  </si>
  <si>
    <t>Regional Perinatal Collaborative</t>
  </si>
  <si>
    <t>SAMHC</t>
  </si>
  <si>
    <t>Substance Abuse &amp; Mental Health COVID-19 Grant Program</t>
  </si>
  <si>
    <t>SUBTOTAL Comprehensive Services for Behavioral Health</t>
  </si>
  <si>
    <t>SUBTOTAL Housing and Homeless Services</t>
  </si>
  <si>
    <t>SUBTOTAL Projects for Assistance in Transition from Homelessness</t>
  </si>
  <si>
    <t>SUBTOTAL Regional Perinatal Collaborative</t>
  </si>
  <si>
    <t>SUBTOTAL Substance Abuse &amp; Mental Health COVID-19 Grant Program</t>
  </si>
  <si>
    <t>SUBTOTAL Other MDHHS Earned Contracts</t>
  </si>
  <si>
    <t>YEAR TO DATE 
REPORTING</t>
  </si>
  <si>
    <r>
      <t xml:space="preserve">Psych Hospital HRA     (FSR A 125 + </t>
    </r>
    <r>
      <rPr>
        <sz val="12"/>
        <color rgb="FFFF0000"/>
        <rFont val="Arial"/>
        <family val="2"/>
      </rPr>
      <t>FSR AI 125</t>
    </r>
    <r>
      <rPr>
        <sz val="12"/>
        <rFont val="Arial"/>
        <family val="2"/>
      </rPr>
      <t>)</t>
    </r>
  </si>
  <si>
    <t>NET PIHP to AFFILIATE CONTRACTS SURPLUS (DEFICIT)</t>
  </si>
  <si>
    <t>Financial Status Report (FSR) - All Non-Medicaid Supplemental</t>
  </si>
  <si>
    <t>Specialty Managed Care - Medicaid Capitation</t>
  </si>
  <si>
    <t>Medicaid Services</t>
  </si>
  <si>
    <t>Healthy Michigan Plan Services</t>
  </si>
  <si>
    <t>DROP**</t>
  </si>
  <si>
    <t>VET*</t>
  </si>
  <si>
    <t>Explanation:</t>
  </si>
  <si>
    <t>Fiscal period</t>
  </si>
  <si>
    <t>Expenditure - Medicaid</t>
  </si>
  <si>
    <t>FINANCIAL STATUS REPORT - ALL NON MEDICAID DIRECT CARE WAGE  - SUPPLEMENTAL</t>
  </si>
  <si>
    <t>Expenditure - Healthy Michigan Plan</t>
  </si>
  <si>
    <t>Expenditure - Medicaid Direct Care Wage</t>
  </si>
  <si>
    <t>Expenditure - Healthy Michigan Plan Direct Care Wage</t>
  </si>
  <si>
    <t>SUBTOTAL Medicaid Expenditures (incl Direct Care Wage)</t>
  </si>
  <si>
    <t>SUBTOTAL Healthy Michigan Plan Expenditures (incl Direct Care Wage)</t>
  </si>
  <si>
    <t>Expenditure - MI Health Link</t>
  </si>
  <si>
    <t>Expenditure - MI Health Link Direct Care Wage</t>
  </si>
  <si>
    <t>SUBTOTAL MI Health Link Expenditures (incl Direct Care Wage)</t>
  </si>
  <si>
    <t>Total Medicaid Direct Care Wage (Medicaid DCW - I. 201 + MI Health Link DCW - I. 203)</t>
  </si>
  <si>
    <t xml:space="preserve">Substance Use and Gambling Services </t>
  </si>
  <si>
    <t>Integrated Healthcare</t>
  </si>
  <si>
    <t>**CSSE</t>
  </si>
  <si>
    <t>Intensive Crisis Stabilization Service(s) Expansion</t>
  </si>
  <si>
    <t>JIHC</t>
  </si>
  <si>
    <t>Justice Involved Health Coach</t>
  </si>
  <si>
    <t>NTPH</t>
  </si>
  <si>
    <t>Navigators for Transition from Psychiatric Hospitals</t>
  </si>
  <si>
    <t>PACC</t>
  </si>
  <si>
    <t>Promoting Access and Continuity of Care</t>
  </si>
  <si>
    <t>PHC</t>
  </si>
  <si>
    <t>Peer(s) as Health Coach(es)</t>
  </si>
  <si>
    <t>PMTO*</t>
  </si>
  <si>
    <t>TIC / TISC</t>
  </si>
  <si>
    <t>Trauma Informed Care / System of Care</t>
  </si>
  <si>
    <t>TPC</t>
  </si>
  <si>
    <t xml:space="preserve">Tuscola Peer Center </t>
  </si>
  <si>
    <t>CCBH</t>
  </si>
  <si>
    <t>COVID-19 Comprehensive Services for Behavioral Health</t>
  </si>
  <si>
    <t>CMHCSS</t>
  </si>
  <si>
    <t>Children's Mental Health COVID Supplemental Services</t>
  </si>
  <si>
    <t>MHCSS</t>
  </si>
  <si>
    <t>Mental Health COVID Supplemental Services</t>
  </si>
  <si>
    <t>SUBTOTAL COVID-19 Comprehensive Services for Behavioral Health</t>
  </si>
  <si>
    <t>CSUGS</t>
  </si>
  <si>
    <t>COVID-19 Substance Use and Gambling Services</t>
  </si>
  <si>
    <t>PREVII</t>
  </si>
  <si>
    <t>Prevention II COVID</t>
  </si>
  <si>
    <t>SUDADII</t>
  </si>
  <si>
    <t>Substance Use Disorder Administration COVID</t>
  </si>
  <si>
    <t>TRMTII</t>
  </si>
  <si>
    <t>Treatment COVID</t>
  </si>
  <si>
    <t>WSSII</t>
  </si>
  <si>
    <t>Women's Specialty Services COVID</t>
  </si>
  <si>
    <t>SUBTOTAL COVID-19 Substance Use and Gambling Services</t>
  </si>
  <si>
    <t>SUGS</t>
  </si>
  <si>
    <t>Substance Use and Gambling Services</t>
  </si>
  <si>
    <t>PREV</t>
  </si>
  <si>
    <t>SORII</t>
  </si>
  <si>
    <t>State Opioid Response II</t>
  </si>
  <si>
    <t>SUDTII</t>
  </si>
  <si>
    <t>Substance Use Disorder Services - Tobacco II</t>
  </si>
  <si>
    <t>SUBTOTAL Substance Use and Gambling Services</t>
  </si>
  <si>
    <t>BALANCE MDHHS EARNED CONTRACTS (must = 0)</t>
  </si>
  <si>
    <t>Juvenile Justice Programs</t>
  </si>
  <si>
    <t>Specialty Managed Care - Medicaid Capitation (FSR Medicaid - A 101 + FSR HMP - AI 101 + Medicaid Worksheet - 1.j  PBIP Withhold)</t>
  </si>
  <si>
    <t>Jackie Sproat</t>
  </si>
  <si>
    <t>sproatj@michigan.gov</t>
  </si>
  <si>
    <t>Matthew Blackburn</t>
  </si>
  <si>
    <t>blackburnm@michigan.gov</t>
  </si>
  <si>
    <t>FINANCIAL STATUS REPORT - Health Home Services page 2</t>
  </si>
  <si>
    <t>FINANCIAL STATUS REPORT - Health Home Services page 1</t>
  </si>
  <si>
    <t>FINANCIAL STATUS REPORT - Opioid Health Home Services page 2</t>
  </si>
  <si>
    <t>FINANCIAL STATUS REPORT - Opioid Health Home Services page 1</t>
  </si>
  <si>
    <t>FROM Performance Bonus Incentive Pool (PBIP) Restricted Local Funding - (Standalone use only)</t>
  </si>
  <si>
    <t>CCBHC</t>
  </si>
  <si>
    <t>1.1</t>
  </si>
  <si>
    <t>Remarks may be added about any entry or activity on the report for which additional information may be useful.  Explain prior fiscal year accrual adjustment.</t>
  </si>
  <si>
    <t>HMP</t>
  </si>
  <si>
    <t>1st &amp; 3rd Party Collections - Medicaid CCBHC Consumers - Affiliate</t>
  </si>
  <si>
    <t xml:space="preserve">Medicaid CCBHC Services </t>
  </si>
  <si>
    <r>
      <t xml:space="preserve">Subtotal Net Medicaid CCBHC Services </t>
    </r>
    <r>
      <rPr>
        <b/>
        <sz val="9"/>
        <rFont val="Arial"/>
        <family val="2"/>
      </rPr>
      <t xml:space="preserve">Surplus (Deficit) </t>
    </r>
  </si>
  <si>
    <r>
      <t xml:space="preserve">Subtotal Net Healthy Michigan Plan Services </t>
    </r>
    <r>
      <rPr>
        <b/>
        <sz val="9"/>
        <rFont val="Arial"/>
        <family val="2"/>
      </rPr>
      <t>Surplus (Deficit)</t>
    </r>
  </si>
  <si>
    <t>CCBHC SERVICES - PIHP USE ONLY</t>
  </si>
  <si>
    <t>Subtotal</t>
  </si>
  <si>
    <t>AD</t>
  </si>
  <si>
    <t>1.a</t>
  </si>
  <si>
    <t>TOTAL</t>
  </si>
  <si>
    <t>T1040</t>
  </si>
  <si>
    <t>Code</t>
  </si>
  <si>
    <t># of Visits</t>
  </si>
  <si>
    <t>CCBHC Name</t>
  </si>
  <si>
    <t>1.b</t>
  </si>
  <si>
    <t>Number of Daily Visits by CCBHC</t>
  </si>
  <si>
    <t>Revenue - Medicaid</t>
  </si>
  <si>
    <t>Non-Medicaid</t>
  </si>
  <si>
    <t>PIHP Grand Total</t>
  </si>
  <si>
    <t>Supplemental Payment Funding thru 9/30</t>
  </si>
  <si>
    <t>Supplemental Payment Funding after 9/30</t>
  </si>
  <si>
    <t>MDHHS Cash Settlement                                                    (Due MDHHS) / Due PIHP</t>
  </si>
  <si>
    <t>CCBHC EXPENDITURES</t>
  </si>
  <si>
    <t>PIHP</t>
  </si>
  <si>
    <t>Muskegon County CMH</t>
  </si>
  <si>
    <t>West Michigan CMH</t>
  </si>
  <si>
    <t>Kalamazoo County CMH</t>
  </si>
  <si>
    <t>St. Joseph CMH</t>
  </si>
  <si>
    <t>CEI CMH</t>
  </si>
  <si>
    <t>Ionia CMH</t>
  </si>
  <si>
    <t>Saginaw CMH</t>
  </si>
  <si>
    <t>Washtenaw CMH</t>
  </si>
  <si>
    <t>Macomb County CMH</t>
  </si>
  <si>
    <t>St. Clair CMH</t>
  </si>
  <si>
    <t>CNS Healthcare</t>
  </si>
  <si>
    <t>Easter Seals</t>
  </si>
  <si>
    <t>LAKESHORE REGIONAL ENTITY</t>
  </si>
  <si>
    <t>DETROIT WAYNE INTEGRATED HEALTH NETWORK</t>
  </si>
  <si>
    <t>CMH PARTNERSHIP OF SOUTHEAST MI</t>
  </si>
  <si>
    <t>MACOMB COUNTY CMH SERVICES</t>
  </si>
  <si>
    <t>MID-STATE HEALTH NETWORK</t>
  </si>
  <si>
    <t>NORTHCARE NETWORK</t>
  </si>
  <si>
    <t>NORTHERN MI REGIONAL ENTITY</t>
  </si>
  <si>
    <t>OAKLAND COMMUNITY HEALTH NETWORK</t>
  </si>
  <si>
    <t>REGION 10 PIHP</t>
  </si>
  <si>
    <t>SOUTHWEST MI BEHAVIORAL HEALTH</t>
  </si>
  <si>
    <t>PIHP NAME</t>
  </si>
  <si>
    <t>Total Medicaid Funding</t>
  </si>
  <si>
    <t>Total CCBHC Funding</t>
  </si>
  <si>
    <t>Medicaid SUD/SMI</t>
  </si>
  <si>
    <t>Medicaid Mild to Moderate</t>
  </si>
  <si>
    <t>Supplemental Rate</t>
  </si>
  <si>
    <t>Medicaid Base Rate</t>
  </si>
  <si>
    <t>Total PPS-1 Rate</t>
  </si>
  <si>
    <t>Total Supplemental Funding</t>
  </si>
  <si>
    <t>HMP Base Rate</t>
  </si>
  <si>
    <t>HMP SUD/SMI</t>
  </si>
  <si>
    <t>HMP Mild to Moderate</t>
  </si>
  <si>
    <t>Total Healthy Michigan Funding</t>
  </si>
  <si>
    <t xml:space="preserve">Healthy Michigan CCBHC Services </t>
  </si>
  <si>
    <t>Medicaid CCBHC Supplemental  - Affiliate Contracts</t>
  </si>
  <si>
    <t>1st &amp; 3rd Party Collections - Healthy Michigan CCBHC Consumers - Affiliate</t>
  </si>
  <si>
    <t>Medicaid CCBHC Supplemental Revenue</t>
  </si>
  <si>
    <t xml:space="preserve">Medicaid CCBHC Base Capitation </t>
  </si>
  <si>
    <t xml:space="preserve">Subtotal - Current Period Medicaid CCBHC Revenue  </t>
  </si>
  <si>
    <t>SUBTOTAL NET CCBHC BENEFIT SERVICES SURPLUS (DEFICIT)</t>
  </si>
  <si>
    <t>Medicaid CCBHC Base - Affiliate Contracts</t>
  </si>
  <si>
    <t>The Guidance Center</t>
  </si>
  <si>
    <t>Subtotal - Supplemental</t>
  </si>
  <si>
    <t>1st &amp; 3rd Party Collections - Medicaid</t>
  </si>
  <si>
    <t>1st &amp; 3rd Party Collections - Healthy Michigan</t>
  </si>
  <si>
    <t>Revenue - Medicaid Base</t>
  </si>
  <si>
    <t>Revenue - Medicaid Supplemental</t>
  </si>
  <si>
    <t>Revenue  - Healthy Michigan Base</t>
  </si>
  <si>
    <t>Revenue  - Healthy Michigan Supplemental</t>
  </si>
  <si>
    <t>Expenditure - Healthy Michigan</t>
  </si>
  <si>
    <r>
      <t xml:space="preserve">(TO) Local Funds - </t>
    </r>
    <r>
      <rPr>
        <b/>
        <sz val="10"/>
        <rFont val="Arial"/>
        <family val="2"/>
      </rPr>
      <t>M316</t>
    </r>
  </si>
  <si>
    <t>CMHSP / CCBHC</t>
  </si>
  <si>
    <r>
      <t xml:space="preserve">Info only - Affiliate Total Redirected Funds - </t>
    </r>
    <r>
      <rPr>
        <b/>
        <sz val="10"/>
        <rFont val="Arial"/>
        <family val="2"/>
      </rPr>
      <t>IA390</t>
    </r>
  </si>
  <si>
    <r>
      <t xml:space="preserve">FROM PIHP to Affiliate CCBHC Medicaid Services Contracts - </t>
    </r>
    <r>
      <rPr>
        <b/>
        <sz val="10"/>
        <rFont val="Arial"/>
        <family val="2"/>
      </rPr>
      <t>IA305</t>
    </r>
  </si>
  <si>
    <t>CCBHC Specialty Managed Care Medicaid Revenue</t>
  </si>
  <si>
    <t>CCBHC Healthy Michigan Plan</t>
  </si>
  <si>
    <t>MI Health Link CCBHC Consumers Revenue - Affiliate</t>
  </si>
  <si>
    <t>IECMHC</t>
  </si>
  <si>
    <t>Infant and Early Childhood Mental Health Consultation</t>
  </si>
  <si>
    <t>NMOS</t>
  </si>
  <si>
    <t>CCBHC Non-Medicaid Operations Support</t>
  </si>
  <si>
    <t>PPWP</t>
  </si>
  <si>
    <t>Pregnant and Postpartum Women-Pilot</t>
  </si>
  <si>
    <t>TRMT</t>
  </si>
  <si>
    <t>Treatment and Access Management</t>
  </si>
  <si>
    <t>SCLCA</t>
  </si>
  <si>
    <t>988 Suicide and Crisis Lifeline SAMHSA Cooperative Agreement</t>
  </si>
  <si>
    <t>CCR</t>
  </si>
  <si>
    <t>Children's Crisis Residential</t>
  </si>
  <si>
    <t>EOPSA</t>
  </si>
  <si>
    <t>Early Onset Psychosis Set-Aside</t>
  </si>
  <si>
    <t>MHCM*</t>
  </si>
  <si>
    <t>Mental Health COVID Mitigation and Testing</t>
  </si>
  <si>
    <t>WFSS</t>
  </si>
  <si>
    <t>ACT and Dual ACT/IDDT Financial Incentive</t>
  </si>
  <si>
    <t>Revenue - MI Health Link CCBHC Consumers</t>
  </si>
  <si>
    <t>310b</t>
  </si>
  <si>
    <t>Revenue - Healthy Michigan</t>
  </si>
  <si>
    <t>Healthy Michigan CCBHC Base</t>
  </si>
  <si>
    <t>Healthy Michigan CCBHC Base Affiliate Contracts</t>
  </si>
  <si>
    <t>Healthy Michigan CCBHC Supplemental Revenue</t>
  </si>
  <si>
    <t>Healthy Michigan CCBHC Supplemental  - Affiliate Contracts</t>
  </si>
  <si>
    <t xml:space="preserve">Subtotal - Current Period Healthy Michigan CCBHC Revenue  </t>
  </si>
  <si>
    <t>Intentionally Left Blank</t>
  </si>
  <si>
    <r>
      <t xml:space="preserve">FROM PIHP to Affiliate CCBHC Medicaid Contracts - </t>
    </r>
    <r>
      <rPr>
        <b/>
        <sz val="10"/>
        <rFont val="Arial"/>
        <family val="2"/>
      </rPr>
      <t>IA301</t>
    </r>
  </si>
  <si>
    <r>
      <t xml:space="preserve">(TO) PIHP to Affiliate CCBHC Medicaid Contracts - </t>
    </r>
    <r>
      <rPr>
        <b/>
        <sz val="10"/>
        <rFont val="Arial"/>
        <family val="2"/>
      </rPr>
      <t>IA302</t>
    </r>
  </si>
  <si>
    <r>
      <t xml:space="preserve">(TO) PIHP to Affiliate CCBHC Medicaid Contracts - </t>
    </r>
    <r>
      <rPr>
        <b/>
        <sz val="10"/>
        <rFont val="Arial"/>
        <family val="2"/>
      </rPr>
      <t>IA303</t>
    </r>
  </si>
  <si>
    <r>
      <t xml:space="preserve">(TO) PIHP to Affiliate CCBHC Medicaid Contracts - </t>
    </r>
    <r>
      <rPr>
        <b/>
        <sz val="10"/>
        <rFont val="Arial"/>
        <family val="2"/>
      </rPr>
      <t>IA304</t>
    </r>
  </si>
  <si>
    <r>
      <t xml:space="preserve">(TO) PIHP to Affiliate CCBHC Medicaid Service Contracts - </t>
    </r>
    <r>
      <rPr>
        <b/>
        <sz val="10"/>
        <rFont val="Arial"/>
        <family val="2"/>
      </rPr>
      <t>IA306</t>
    </r>
  </si>
  <si>
    <t>Prior Fiscal Year 1 - Accrual Adjustment - Net</t>
  </si>
  <si>
    <t>Prior Fiscal Year 2 - Accrual Adjustment - Net</t>
  </si>
  <si>
    <t>Other Adjustments (DHHS Approval Required)</t>
  </si>
  <si>
    <t>Column D</t>
  </si>
  <si>
    <r>
      <t xml:space="preserve">(TO) CMHSP to CMHSP Earned Contracts - </t>
    </r>
    <r>
      <rPr>
        <b/>
        <sz val="10"/>
        <rFont val="Arial"/>
        <family val="2"/>
      </rPr>
      <t>J306.4</t>
    </r>
  </si>
  <si>
    <r>
      <t xml:space="preserve">FROM PIHP to Affiliate CCBHC Non-Medicaid Contracts - </t>
    </r>
    <r>
      <rPr>
        <b/>
        <sz val="10"/>
        <rFont val="Arial"/>
        <family val="2"/>
      </rPr>
      <t>L301</t>
    </r>
  </si>
  <si>
    <r>
      <t xml:space="preserve">(TO) PIHP to Affiliate CCBHC Non-Medicaid Contracts - </t>
    </r>
    <r>
      <rPr>
        <b/>
        <sz val="10"/>
        <rFont val="Arial"/>
        <family val="2"/>
      </rPr>
      <t>L302</t>
    </r>
  </si>
  <si>
    <r>
      <t xml:space="preserve">FROM CMHSP to CMHSP Earned Contracts - </t>
    </r>
    <r>
      <rPr>
        <b/>
        <sz val="10"/>
        <rFont val="Arial"/>
        <family val="2"/>
      </rPr>
      <t>J303.5</t>
    </r>
  </si>
  <si>
    <r>
      <t xml:space="preserve">FROM Non-MDHHS Earned Contracts - </t>
    </r>
    <r>
      <rPr>
        <b/>
        <sz val="10"/>
        <rFont val="Arial"/>
        <family val="2"/>
      </rPr>
      <t>K303.4</t>
    </r>
  </si>
  <si>
    <r>
      <t xml:space="preserve">(TO) PIHP to Affiliate CCBHC Non-Medicaid Contracts - </t>
    </r>
    <r>
      <rPr>
        <b/>
        <sz val="10"/>
        <rFont val="Arial"/>
        <family val="2"/>
      </rPr>
      <t>L303</t>
    </r>
  </si>
  <si>
    <r>
      <t xml:space="preserve">FROM General Fund - </t>
    </r>
    <r>
      <rPr>
        <b/>
        <sz val="10"/>
        <rFont val="Arial"/>
        <family val="2"/>
      </rPr>
      <t>B310.5</t>
    </r>
  </si>
  <si>
    <r>
      <t xml:space="preserve">(TO) Local Funds - </t>
    </r>
    <r>
      <rPr>
        <b/>
        <sz val="10"/>
        <rFont val="Arial"/>
        <family val="2"/>
      </rPr>
      <t>M316.1</t>
    </r>
  </si>
  <si>
    <r>
      <t xml:space="preserve">FROM Local Funds - </t>
    </r>
    <r>
      <rPr>
        <b/>
        <sz val="10"/>
        <rFont val="Arial"/>
        <family val="2"/>
      </rPr>
      <t>M309.6</t>
    </r>
  </si>
  <si>
    <t>GF Supplement for PIHP to Affiliate CCBHC Medicaid Contracts (FSR B 310.1)</t>
  </si>
  <si>
    <t>GF Supplement for PIHP to Affiliate CCBHC Non-Medicaid Contracts (FSR B 310.5)</t>
  </si>
  <si>
    <t>z.</t>
  </si>
  <si>
    <t>Financial Status Report (FSR) - CCBHC</t>
  </si>
  <si>
    <t>Financial Status Report (FSR) - CCBHC Supplemental</t>
  </si>
  <si>
    <t>1st &amp; 3rd Party Collections (Not in Section 226a Funds)</t>
  </si>
  <si>
    <t>Expenditure - Medicaid (Including MI Health Link)</t>
  </si>
  <si>
    <t>1.c</t>
  </si>
  <si>
    <t>Explanation</t>
  </si>
  <si>
    <t>CCBHC Supplemental Contract Reconciliation and Cash Settlement</t>
  </si>
  <si>
    <t>Medicaid Supplemental Revenue / HMP Supplemental Revenue</t>
  </si>
  <si>
    <t>FINANCIAL STATUS REPORT  AND CRCS - CERTIFIED COMMUNITY BEHAVIORAL HEALTH CLINIC</t>
  </si>
  <si>
    <t>PIHP or CMHSP / CCBHC</t>
  </si>
  <si>
    <t>Rate</t>
  </si>
  <si>
    <t>FOR CCBHC INFORMATIONAL PURPOSES ONLY</t>
  </si>
  <si>
    <t>BALANCE CCBHC SERVICES</t>
  </si>
  <si>
    <t>REGION</t>
  </si>
  <si>
    <t>CCBHC Medicaid Admin Revenue</t>
  </si>
  <si>
    <t>Medicaid CCBHC Supplemental Administration Revenue</t>
  </si>
  <si>
    <t>Healthy Michigan CCBHC Supplemental Administration Revenue</t>
  </si>
  <si>
    <t>Administration</t>
  </si>
  <si>
    <t>CCBHC SERVICES - Summary From FSR - Certified Community Behavioral Health Clinic</t>
  </si>
  <si>
    <t>BALANCE MDHHS EARNED CONTRACTS  (must = 0)</t>
  </si>
  <si>
    <t>BALANCE PIHP to AFFILIATE CCBHC SERVICES CONTRACTS (must = 0)</t>
  </si>
  <si>
    <t>PIHP to AFFILIATE CCBHC SERVICES CONTRACTS - CMHSP USE ONLY</t>
  </si>
  <si>
    <t>BALANCE CCBHC NON-MEDICAID (must = 0)</t>
  </si>
  <si>
    <t>CCBHC Healthy Michigan Plan Admin Revenue</t>
  </si>
  <si>
    <t>Total Managed Care Capitation  (Medicaid &amp; Healthy Michigan Plan) incl CCBHC Admin less CCBHC PPS-1 Base Capitation</t>
  </si>
  <si>
    <t>Medicaid Services   (FSR A 202 - A 122 - A 325)</t>
  </si>
  <si>
    <t>Healthy Michigan Plan Services (FSR AI 202 - AI 122 - AI 325)</t>
  </si>
  <si>
    <t>MEDICAID SERVICES - Summary From FSR - Medicaid</t>
  </si>
  <si>
    <t>HEALTHY MICHIGAN SERVICES - Summary From FSR - Healthy Michigan</t>
  </si>
  <si>
    <t>BALANCE HEALTHY MICHIGAN SERVICES</t>
  </si>
  <si>
    <t>CCBHC NON-MEDICAID - (PIHP Use Only - Excluding Macomb)</t>
  </si>
  <si>
    <t>Revenue - from PIHP Medicaid</t>
  </si>
  <si>
    <t>Revenue - from PIHP Healthy Michigan Plan</t>
  </si>
  <si>
    <t>Expenditure - MI Health Link (Medicaid) Services</t>
  </si>
  <si>
    <t>BALANCE PIHP to CMHSP CCBHC Non-Medicaid Contracts (must = 0)</t>
  </si>
  <si>
    <t>PIHP to CMHSP CCBHC Non-Medicaid Contracts - CMHSP/Macomb USE ONLY</t>
  </si>
  <si>
    <t>BWC</t>
  </si>
  <si>
    <t>Benefits to Work Coaches</t>
  </si>
  <si>
    <t>ATSUD</t>
  </si>
  <si>
    <t>BHD</t>
  </si>
  <si>
    <t>CMCR</t>
  </si>
  <si>
    <t>COTR</t>
  </si>
  <si>
    <t>CSUE</t>
  </si>
  <si>
    <t>EPHS</t>
  </si>
  <si>
    <t>FFDI</t>
  </si>
  <si>
    <t>ICCD</t>
  </si>
  <si>
    <t>IECMHE</t>
  </si>
  <si>
    <t>ITCP</t>
  </si>
  <si>
    <t>SCP</t>
  </si>
  <si>
    <t>SWI</t>
  </si>
  <si>
    <t>Alternative Treatment for Co-Occurring and Substance Usage Disorders</t>
  </si>
  <si>
    <t>Behavioral Health Disparities</t>
  </si>
  <si>
    <t>Community Crisis Response</t>
  </si>
  <si>
    <t>Crisis Stabilization Unit Establishment</t>
  </si>
  <si>
    <t>Enhanced Peer Health Support</t>
  </si>
  <si>
    <t>Forever Friendship Drop-In</t>
  </si>
  <si>
    <t>Integrated Care Center Development</t>
  </si>
  <si>
    <t>Infant and Early Childhood Mental Health Consultation Expansion</t>
  </si>
  <si>
    <t>Infant Toddler Court Project</t>
  </si>
  <si>
    <t>School Counselor Program</t>
  </si>
  <si>
    <t>Senior Wellness Initiative</t>
  </si>
  <si>
    <t>ASIMC</t>
  </si>
  <si>
    <t>BHWSS</t>
  </si>
  <si>
    <t>Addressing Social Isolation In Montcalm County</t>
  </si>
  <si>
    <t>Behavioral Health Workforce Stabilization Support</t>
  </si>
  <si>
    <t>EUHIT</t>
  </si>
  <si>
    <t>Enhanced Utilization of HIT</t>
  </si>
  <si>
    <t>ADMIII</t>
  </si>
  <si>
    <t>Administration 3 COVID</t>
  </si>
  <si>
    <t>CVEG</t>
  </si>
  <si>
    <t>PREVCV</t>
  </si>
  <si>
    <t>TRMTCV</t>
  </si>
  <si>
    <t>WSSCV</t>
  </si>
  <si>
    <t>AVCMH COVID-19 Emergency Grant</t>
  </si>
  <si>
    <t>Prevention 3 COVID</t>
  </si>
  <si>
    <t>Treatment 3 COVID</t>
  </si>
  <si>
    <t>Women's Specialty Services 3 COVID</t>
  </si>
  <si>
    <t>DIBS</t>
  </si>
  <si>
    <t>SUBTOTAL Diversion Intervention from Boundary Spanners</t>
  </si>
  <si>
    <t>Diversion Intervention from Boundary Spanners</t>
  </si>
  <si>
    <t>EBRSJ</t>
  </si>
  <si>
    <t>Evidence Based and Research Supported Services for Juvenile Justice Youth</t>
  </si>
  <si>
    <t>IAHS</t>
  </si>
  <si>
    <t>Individual Aftercare and Housing Services</t>
  </si>
  <si>
    <t>SUBTOTAL Individual Aftercare and Housing Services</t>
  </si>
  <si>
    <t>SUBTOTAL Evidence Based and Research Supported Services for Juvenile Justice Youth</t>
  </si>
  <si>
    <t>MKNMR</t>
  </si>
  <si>
    <t>MI Kids Now Mobile Response Grant Program</t>
  </si>
  <si>
    <t>SUBTOTAL MI Kids Now Mobile Response Grant Program</t>
  </si>
  <si>
    <t>MCSHR2</t>
  </si>
  <si>
    <t>Midland County Supportive Housing Resource 2</t>
  </si>
  <si>
    <t>SUBTOTAL Midland County Supportive Housing Resource 2</t>
  </si>
  <si>
    <t>MPAC</t>
  </si>
  <si>
    <t>SOR3</t>
  </si>
  <si>
    <t>Michigan Partnership for Advancing Coalitions</t>
  </si>
  <si>
    <t>State Opioid Response 3</t>
  </si>
  <si>
    <t>FROM CCBHC Restricted Local Funding (Macomb use only)</t>
  </si>
  <si>
    <t>TOTAL EXPENDITURE (CCBHC, PBIP &amp; SUD NON-MEDICAID only)</t>
  </si>
  <si>
    <t>FSR - CCBHC Supplemental</t>
  </si>
  <si>
    <t>CCBHC Quality Based Payments (QBP)</t>
  </si>
  <si>
    <r>
      <t xml:space="preserve">(TO) PIHP to CMHSP CCBHC Non-Medicaid Contracts - </t>
    </r>
    <r>
      <rPr>
        <b/>
        <sz val="10"/>
        <rFont val="Arial"/>
        <family val="2"/>
      </rPr>
      <t>L304</t>
    </r>
  </si>
  <si>
    <r>
      <t xml:space="preserve">(TO) PIHP to CMHSP CCBHC Non-Medicaid Contracts - </t>
    </r>
    <r>
      <rPr>
        <b/>
        <sz val="10"/>
        <rFont val="Arial"/>
        <family val="2"/>
      </rPr>
      <t>L306</t>
    </r>
  </si>
  <si>
    <r>
      <t xml:space="preserve">FROM PIHP to CMHSP CCBHC Non-Medicaid Contracts - </t>
    </r>
    <r>
      <rPr>
        <b/>
        <sz val="10"/>
        <rFont val="Arial"/>
        <family val="2"/>
      </rPr>
      <t>L305</t>
    </r>
  </si>
  <si>
    <t>Mobile Crisis Response</t>
  </si>
  <si>
    <t>OnPoint (Allegan)</t>
  </si>
  <si>
    <t>Riverwood Center (Berrien)</t>
  </si>
  <si>
    <t xml:space="preserve">Arab Community Center for Economic and Social Services </t>
  </si>
  <si>
    <t xml:space="preserve">Barry County CMH Authority </t>
  </si>
  <si>
    <t xml:space="preserve">CEI CMH </t>
  </si>
  <si>
    <t xml:space="preserve">CNS Healthcare </t>
  </si>
  <si>
    <t xml:space="preserve">Community Mental Health of Ottawa County </t>
  </si>
  <si>
    <t xml:space="preserve">Development Centers, Inc. </t>
  </si>
  <si>
    <t xml:space="preserve">Easter Seals Michigan </t>
  </si>
  <si>
    <t xml:space="preserve">Elmhurst Home </t>
  </si>
  <si>
    <t xml:space="preserve">Genesee Health System </t>
  </si>
  <si>
    <t xml:space="preserve">HealthWest </t>
  </si>
  <si>
    <t xml:space="preserve">Integrated Services of Kalamazoo </t>
  </si>
  <si>
    <t xml:space="preserve">Lapeer County Community Mental Health </t>
  </si>
  <si>
    <t xml:space="preserve">LifeWays </t>
  </si>
  <si>
    <t xml:space="preserve">Macomb County CMH </t>
  </si>
  <si>
    <t xml:space="preserve">Monroe Community Mental Health Authority </t>
  </si>
  <si>
    <t xml:space="preserve">Network180 </t>
  </si>
  <si>
    <t xml:space="preserve">OnPoint </t>
  </si>
  <si>
    <t xml:space="preserve">Pines Behavioral Health Services </t>
  </si>
  <si>
    <t xml:space="preserve">Pivotal </t>
  </si>
  <si>
    <t xml:space="preserve">Riverwood Center </t>
  </si>
  <si>
    <t xml:space="preserve">Saginaw County CMH </t>
  </si>
  <si>
    <t xml:space="preserve">Sanilac Community Mental Health </t>
  </si>
  <si>
    <t xml:space="preserve">Southwest Counseling Solutions </t>
  </si>
  <si>
    <t xml:space="preserve">St. Clair County CMH </t>
  </si>
  <si>
    <t xml:space="preserve">Summit Pointe </t>
  </si>
  <si>
    <t xml:space="preserve">The Guidance Center </t>
  </si>
  <si>
    <t xml:space="preserve">The Right Door </t>
  </si>
  <si>
    <t xml:space="preserve">Washtenaw County CMH </t>
  </si>
  <si>
    <t xml:space="preserve">West Michigan CMH </t>
  </si>
  <si>
    <t>Incoming</t>
  </si>
  <si>
    <t>Existing</t>
  </si>
  <si>
    <t>Monroe CMH</t>
  </si>
  <si>
    <t>ACCESS</t>
  </si>
  <si>
    <t>Development Centers</t>
  </si>
  <si>
    <t>Elmhurst Home</t>
  </si>
  <si>
    <t>Southwest Counseling Solutions</t>
  </si>
  <si>
    <t>CMH of Ottawa</t>
  </si>
  <si>
    <t>Network180</t>
  </si>
  <si>
    <t>LifeWays</t>
  </si>
  <si>
    <t>Genesee County</t>
  </si>
  <si>
    <t>Lapeer CMH</t>
  </si>
  <si>
    <t>Sanilac CMH</t>
  </si>
  <si>
    <t>Barry CMH</t>
  </si>
  <si>
    <t>Pines Behavioral Health</t>
  </si>
  <si>
    <t>Summit Pointe</t>
  </si>
  <si>
    <t>Projected SFY 2024 CCBHC PPS-1 Rate
[C] = [B] * 107.9%</t>
  </si>
  <si>
    <t xml:space="preserve">Projected SFY 2024 Repriced to the CCBHC Fee Schedule
[A] </t>
  </si>
  <si>
    <t>Projected SFY 2024 SMI/SED/SUD 
[E] = MAX(0, [C] - [A])</t>
  </si>
  <si>
    <t>Projected SFY 2024 PIHP Admin (1%)
[L] = [K] / (100% - 1%) - [K]</t>
  </si>
  <si>
    <t>Minimum of [A] and [C] = CCBHC Daily Base rate</t>
  </si>
  <si>
    <t>10/1/23-9/30/24</t>
  </si>
  <si>
    <t>Wayne</t>
  </si>
  <si>
    <t>Barry</t>
  </si>
  <si>
    <t>Clinton, Eaton, Ingham</t>
  </si>
  <si>
    <t>Oakland</t>
  </si>
  <si>
    <t>Ottawa</t>
  </si>
  <si>
    <t>Genesee</t>
  </si>
  <si>
    <t>Muskegon</t>
  </si>
  <si>
    <t>ISK</t>
  </si>
  <si>
    <t>Lapeer</t>
  </si>
  <si>
    <t>Jackson and Hillsdale</t>
  </si>
  <si>
    <t>Macomb</t>
  </si>
  <si>
    <t>Kent</t>
  </si>
  <si>
    <t>Allegan</t>
  </si>
  <si>
    <t>Branch</t>
  </si>
  <si>
    <t>St. Joseph</t>
  </si>
  <si>
    <t>Berrien</t>
  </si>
  <si>
    <t>Saginaw</t>
  </si>
  <si>
    <t>Sanilac</t>
  </si>
  <si>
    <t>St. Clair</t>
  </si>
  <si>
    <t>Ionia</t>
  </si>
  <si>
    <t>Washtenaw</t>
  </si>
  <si>
    <t>Mason, Lake, Oceana</t>
  </si>
  <si>
    <t>Monroe</t>
  </si>
  <si>
    <t>Calhoun</t>
  </si>
  <si>
    <t>PIHP ALT</t>
  </si>
  <si>
    <t>Southeast</t>
  </si>
  <si>
    <t>Detroit</t>
  </si>
  <si>
    <t>Lakeshore</t>
  </si>
  <si>
    <t>Southwest</t>
  </si>
  <si>
    <t>Mid-State</t>
  </si>
  <si>
    <t>Region 10</t>
  </si>
  <si>
    <t>CCBHC ALT</t>
  </si>
  <si>
    <t>The Guidance Center</t>
  </si>
  <si>
    <t>Ottawa CMH</t>
  </si>
  <si>
    <t>Network180 CMH</t>
  </si>
  <si>
    <t>Allegan CMH</t>
  </si>
  <si>
    <t>Lifeways</t>
  </si>
  <si>
    <t>Genesee CMH</t>
  </si>
  <si>
    <t>Lapeer Cmh</t>
  </si>
  <si>
    <t>Pines CMH</t>
  </si>
  <si>
    <t>Berrien CMH</t>
  </si>
  <si>
    <t>Summit Pointe CMH</t>
  </si>
  <si>
    <t>CNS Healthcare (Oakland)</t>
  </si>
  <si>
    <t>CNS Healthcare (Detroit)</t>
  </si>
  <si>
    <t>Cash Settlement</t>
  </si>
  <si>
    <t>Examined</t>
  </si>
  <si>
    <t>Original Settlement</t>
  </si>
  <si>
    <t>Increase (Decrease)</t>
  </si>
  <si>
    <t>Comments:</t>
  </si>
  <si>
    <t>Explanation of  Examination Adjustments</t>
  </si>
  <si>
    <t>Explanation of Examination Adjustments</t>
  </si>
  <si>
    <t>EXAMINATION ADJUSTMENTS</t>
  </si>
  <si>
    <t>EXAMINED TOTALS</t>
  </si>
  <si>
    <t>REPORTED</t>
  </si>
  <si>
    <t>Misc. (please explain)</t>
  </si>
  <si>
    <t>1st &amp; 3rd Party Collections - Medicare/Medicaid Consumers - Reporting Board</t>
  </si>
  <si>
    <t xml:space="preserve">       1st &amp; 3rd Party Collections - HMP Consumers - Reporting Board</t>
  </si>
  <si>
    <t>MI Health Link CCBHC Consumers Revenue - Reporting Board</t>
  </si>
  <si>
    <t>1st &amp; 3rd Party Collections - Medicaid CCBHC Consumers - Reporting Board</t>
  </si>
  <si>
    <t>1st &amp; 3rd Party Collections - Healthy Michigan CCBHC Consumers - Reporting Board</t>
  </si>
  <si>
    <t xml:space="preserve">       1st &amp; 3rd Party Collections - MI Health Link Consumers - Reporting Board</t>
  </si>
  <si>
    <t>Co-Occurring Treatment</t>
  </si>
  <si>
    <t xml:space="preserve">Psychiatric Consultation to Primary Care Practices </t>
  </si>
  <si>
    <t xml:space="preserve">Substance Use Disorder Services - Women's Specialty Services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</si>
</sst>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41" formatCode="_(* #,##0_);_(* \(#,##0\);_(* &quot;-&quot;_);_(@_)"/>
    <numFmt numFmtId="44" formatCode="_(&quot;$&quot;* #,##0.00_);_(&quot;$&quot;* \(#,##0.00\);_(&quot;$&quot;* &quot;-&quot;??_);_(@_)"/>
    <numFmt numFmtId="43" formatCode="_(* #,##0.00_);_(* \(#,##0.00\);_(* &quot;-&quot;??_);_(@_)"/>
    <numFmt numFmtId="164" formatCode="_(* #,##0_);_(* \(#,##0\);_(* &quot;-&quot;??_);_(@_)"/>
    <numFmt numFmtId="165" formatCode="0.0%"/>
    <numFmt numFmtId="166" formatCode="_(&quot;$&quot;* #,##0_);_(&quot;$&quot;* \(#,##0\);_(&quot;$&quot;* &quot;-&quot;??_);_(@_)"/>
    <numFmt numFmtId="167" formatCode="0.0"/>
    <numFmt numFmtId="168" formatCode="[$-409]mmmm\ d\,\ yyyy;@"/>
    <numFmt numFmtId="169" formatCode="[&lt;=9999999]###\-####;\(###\)\ ###\-####"/>
    <numFmt numFmtId="170" formatCode="0.000%"/>
  </numFmts>
  <fonts count="4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0"/>
      <color indexed="10"/>
      <name val="Arial"/>
      <family val="2"/>
    </font>
    <font>
      <sz val="8"/>
      <color indexed="81"/>
      <name val="Tahoma"/>
      <family val="2"/>
    </font>
    <font>
      <b/>
      <sz val="8"/>
      <color indexed="81"/>
      <name val="Tahoma"/>
      <family val="2"/>
    </font>
    <font>
      <sz val="12"/>
      <name val="Arial"/>
      <family val="2"/>
    </font>
    <font>
      <sz val="11"/>
      <name val="Arial"/>
      <family val="2"/>
    </font>
    <font>
      <sz val="9"/>
      <name val="Arial"/>
      <family val="2"/>
    </font>
    <font>
      <b/>
      <sz val="9"/>
      <name val="Arial"/>
      <family val="2"/>
    </font>
    <font>
      <b/>
      <sz val="14"/>
      <name val="Arial"/>
      <family val="2"/>
    </font>
    <font>
      <b/>
      <sz val="12"/>
      <name val="Arial"/>
      <family val="2"/>
    </font>
    <font>
      <sz val="10"/>
      <color indexed="63"/>
      <name val="Arial"/>
      <family val="2"/>
    </font>
    <font>
      <b/>
      <sz val="9.5"/>
      <name val="Arial"/>
      <family val="2"/>
    </font>
    <font>
      <sz val="10"/>
      <color indexed="12"/>
      <name val="Arial"/>
      <family val="2"/>
    </font>
    <font>
      <sz val="14"/>
      <name val="Arial"/>
      <family val="2"/>
    </font>
    <font>
      <b/>
      <sz val="13"/>
      <name val="Arial"/>
      <family val="2"/>
    </font>
    <font>
      <sz val="12"/>
      <name val="Arial"/>
      <family val="2"/>
    </font>
    <font>
      <sz val="14"/>
      <color indexed="8"/>
      <name val="Arial"/>
      <family val="2"/>
    </font>
    <font>
      <sz val="9"/>
      <name val="Arial"/>
      <family val="2"/>
    </font>
    <font>
      <b/>
      <sz val="11"/>
      <name val="Arial"/>
      <family val="2"/>
    </font>
    <font>
      <b/>
      <sz val="10"/>
      <color indexed="8"/>
      <name val="Arial"/>
      <family val="2"/>
    </font>
    <font>
      <sz val="8"/>
      <name val="Arial"/>
      <family val="2"/>
    </font>
    <font>
      <sz val="8"/>
      <name val="Arial"/>
      <family val="2"/>
    </font>
    <font>
      <u/>
      <sz val="12"/>
      <name val="Arial"/>
      <family val="2"/>
    </font>
    <font>
      <u/>
      <sz val="10"/>
      <name val="Arial"/>
      <family val="2"/>
    </font>
    <font>
      <sz val="10"/>
      <color rgb="FFFF0000"/>
      <name val="Arial"/>
      <family val="2"/>
    </font>
    <font>
      <sz val="13"/>
      <name val="Arial"/>
      <family val="2"/>
    </font>
    <font>
      <b/>
      <sz val="12"/>
      <color indexed="8"/>
      <name val="Arial"/>
      <family val="2"/>
    </font>
    <font>
      <b/>
      <sz val="8"/>
      <color indexed="8"/>
      <name val="Arial"/>
      <family val="2"/>
    </font>
    <font>
      <b/>
      <sz val="10"/>
      <color indexed="53"/>
      <name val="Arial"/>
      <family val="2"/>
    </font>
    <font>
      <b/>
      <sz val="10"/>
      <color rgb="FFFF0000"/>
      <name val="Arial"/>
      <family val="2"/>
    </font>
    <font>
      <b/>
      <sz val="11"/>
      <color theme="1"/>
      <name val="Calibri"/>
      <family val="2"/>
      <scheme val="minor"/>
    </font>
    <font>
      <u/>
      <sz val="10"/>
      <color theme="10"/>
      <name val="Arial"/>
      <family val="2"/>
    </font>
    <font>
      <b/>
      <u/>
      <sz val="10"/>
      <color theme="10"/>
      <name val="Arial"/>
      <family val="2"/>
    </font>
    <font>
      <sz val="12"/>
      <color rgb="FFFF0000"/>
      <name val="Arial"/>
      <family val="2"/>
    </font>
    <font>
      <b/>
      <sz val="11"/>
      <name val="Calibri"/>
      <family val="2"/>
      <scheme val="minor"/>
    </font>
    <font>
      <b/>
      <sz val="12"/>
      <color theme="1"/>
      <name val="Arial"/>
      <family val="2"/>
    </font>
    <font>
      <sz val="12"/>
      <color theme="1"/>
      <name val="Arial"/>
      <family val="2"/>
    </font>
    <font>
      <sz val="8"/>
      <name val="Arial"/>
      <family val="2"/>
    </font>
    <font>
      <b/>
      <sz val="16"/>
      <name val="Arial"/>
      <family val="2"/>
    </font>
    <font>
      <sz val="16"/>
      <name val="Arial"/>
      <family val="2"/>
    </font>
    <font>
      <b/>
      <sz val="8"/>
      <name val="Arial"/>
      <family val="2"/>
    </font>
    <font>
      <sz val="8"/>
      <name val="Arial"/>
      <family val="2"/>
    </font>
    <font>
      <sz val="8"/>
      <name val="Arial"/>
    </font>
  </fonts>
  <fills count="25">
    <fill>
      <patternFill patternType="none"/>
    </fill>
    <fill>
      <patternFill patternType="gray125"/>
    </fill>
    <fill>
      <patternFill patternType="solid">
        <fgColor indexed="43"/>
        <bgColor indexed="64"/>
      </patternFill>
    </fill>
    <fill>
      <patternFill patternType="solid">
        <fgColor indexed="63"/>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23"/>
        <bgColor indexed="64"/>
      </patternFill>
    </fill>
    <fill>
      <patternFill patternType="solid">
        <fgColor theme="1"/>
        <bgColor indexed="64"/>
      </patternFill>
    </fill>
    <fill>
      <patternFill patternType="solid">
        <fgColor rgb="FFCCFFFF"/>
        <bgColor indexed="64"/>
      </patternFill>
    </fill>
    <fill>
      <patternFill patternType="solid">
        <fgColor theme="6" tint="0.39997558519241921"/>
        <bgColor indexed="64"/>
      </patternFill>
    </fill>
    <fill>
      <patternFill patternType="solid">
        <fgColor rgb="FFCCFFCC"/>
        <bgColor indexed="64"/>
      </patternFill>
    </fill>
    <fill>
      <patternFill patternType="solid">
        <fgColor rgb="FFFFFF99"/>
        <bgColor indexed="64"/>
      </patternFill>
    </fill>
    <fill>
      <patternFill patternType="solid">
        <fgColor rgb="FFFFCC99"/>
        <bgColor indexed="64"/>
      </patternFill>
    </fill>
    <fill>
      <patternFill patternType="solid">
        <fgColor indexed="42"/>
        <bgColor indexed="9"/>
      </patternFill>
    </fill>
    <fill>
      <patternFill patternType="solid">
        <fgColor rgb="FFCCFFCC"/>
        <bgColor indexed="9"/>
      </patternFill>
    </fill>
    <fill>
      <patternFill patternType="solid">
        <fgColor indexed="43"/>
        <bgColor indexed="9"/>
      </patternFill>
    </fill>
    <fill>
      <patternFill patternType="solid">
        <fgColor rgb="FFFFFF99"/>
        <bgColor indexed="9"/>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0" tint="-0.34998626667073579"/>
        <bgColor indexed="64"/>
      </patternFill>
    </fill>
    <fill>
      <patternFill patternType="solid">
        <fgColor theme="9" tint="0.39997558519241921"/>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ck">
        <color indexed="64"/>
      </left>
      <right/>
      <top style="thick">
        <color indexed="64"/>
      </top>
      <bottom/>
      <diagonal/>
    </border>
    <border>
      <left style="thick">
        <color indexed="64"/>
      </left>
      <right style="thick">
        <color indexed="64"/>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bottom style="thick">
        <color indexed="64"/>
      </bottom>
      <diagonal/>
    </border>
    <border>
      <left style="thin">
        <color indexed="64"/>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n">
        <color indexed="64"/>
      </top>
      <bottom style="double">
        <color indexed="64"/>
      </bottom>
      <diagonal/>
    </border>
    <border>
      <left/>
      <right/>
      <top style="thin">
        <color indexed="64"/>
      </top>
      <bottom/>
      <diagonal/>
    </border>
    <border>
      <left/>
      <right style="thin">
        <color indexed="64"/>
      </right>
      <top style="thick">
        <color indexed="64"/>
      </top>
      <bottom style="thin">
        <color indexed="64"/>
      </bottom>
      <diagonal/>
    </border>
    <border>
      <left style="thick">
        <color indexed="64"/>
      </left>
      <right/>
      <top/>
      <bottom/>
      <diagonal/>
    </border>
    <border>
      <left style="thick">
        <color indexed="64"/>
      </left>
      <right style="thick">
        <color indexed="64"/>
      </right>
      <top/>
      <bottom/>
      <diagonal/>
    </border>
    <border>
      <left/>
      <right style="thick">
        <color indexed="64"/>
      </right>
      <top/>
      <bottom/>
      <diagonal/>
    </border>
    <border>
      <left/>
      <right style="thick">
        <color indexed="64"/>
      </right>
      <top/>
      <bottom style="thick">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ck">
        <color indexed="64"/>
      </top>
      <bottom/>
      <diagonal/>
    </border>
    <border>
      <left/>
      <right/>
      <top style="thin">
        <color indexed="64"/>
      </top>
      <bottom style="thick">
        <color indexed="64"/>
      </bottom>
      <diagonal/>
    </border>
    <border>
      <left style="thick">
        <color indexed="64"/>
      </left>
      <right/>
      <top/>
      <bottom style="thin">
        <color indexed="64"/>
      </bottom>
      <diagonal/>
    </border>
    <border>
      <left/>
      <right/>
      <top style="double">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thick">
        <color indexed="64"/>
      </top>
      <bottom/>
      <diagonal/>
    </border>
    <border>
      <left/>
      <right style="thin">
        <color indexed="64"/>
      </right>
      <top style="thick">
        <color indexed="64"/>
      </top>
      <bottom/>
      <diagonal/>
    </border>
    <border>
      <left style="double">
        <color indexed="64"/>
      </left>
      <right/>
      <top/>
      <bottom/>
      <diagonal/>
    </border>
    <border>
      <left/>
      <right style="double">
        <color indexed="64"/>
      </right>
      <top/>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style="medium">
        <color indexed="64"/>
      </right>
      <top style="thick">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thick">
        <color indexed="64"/>
      </top>
      <bottom style="thick">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diagonal/>
    </border>
    <border>
      <left style="medium">
        <color indexed="64"/>
      </left>
      <right style="medium">
        <color indexed="64"/>
      </right>
      <top/>
      <bottom/>
      <diagonal/>
    </border>
    <border>
      <left style="medium">
        <color indexed="64"/>
      </left>
      <right style="thick">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double">
        <color indexed="64"/>
      </bottom>
      <diagonal/>
    </border>
  </borders>
  <cellStyleXfs count="8">
    <xf numFmtId="0" fontId="0"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37" fillId="0" borderId="0" applyNumberFormat="0" applyFill="0" applyBorder="0" applyAlignment="0" applyProtection="0">
      <alignment vertical="top"/>
    </xf>
    <xf numFmtId="0" fontId="3" fillId="0" borderId="0"/>
    <xf numFmtId="0" fontId="2" fillId="0" borderId="0"/>
  </cellStyleXfs>
  <cellXfs count="1596">
    <xf numFmtId="0" fontId="0" fillId="0" borderId="0" xfId="0"/>
    <xf numFmtId="164" fontId="5" fillId="2" borderId="1" xfId="1" applyNumberFormat="1" applyFont="1" applyFill="1" applyBorder="1" applyProtection="1">
      <protection locked="0"/>
    </xf>
    <xf numFmtId="164" fontId="5" fillId="2" borderId="1" xfId="1" applyNumberFormat="1" applyFont="1" applyFill="1" applyBorder="1" applyAlignment="1" applyProtection="1">
      <protection locked="0"/>
    </xf>
    <xf numFmtId="164" fontId="5" fillId="2" borderId="1" xfId="0" applyNumberFormat="1" applyFont="1" applyFill="1" applyBorder="1" applyProtection="1">
      <protection locked="0"/>
    </xf>
    <xf numFmtId="164" fontId="5" fillId="3" borderId="1" xfId="1" applyNumberFormat="1" applyFont="1" applyFill="1" applyBorder="1" applyProtection="1"/>
    <xf numFmtId="164" fontId="5" fillId="2" borderId="1" xfId="1" applyNumberFormat="1" applyFont="1" applyFill="1" applyBorder="1" applyAlignment="1" applyProtection="1">
      <alignment horizontal="center"/>
      <protection locked="0"/>
    </xf>
    <xf numFmtId="164" fontId="5" fillId="2" borderId="2" xfId="0" applyNumberFormat="1" applyFont="1" applyFill="1" applyBorder="1" applyProtection="1">
      <protection locked="0"/>
    </xf>
    <xf numFmtId="164" fontId="5" fillId="4" borderId="1" xfId="1" applyNumberFormat="1" applyFont="1" applyFill="1" applyBorder="1" applyProtection="1"/>
    <xf numFmtId="164" fontId="5" fillId="2" borderId="3" xfId="0" applyNumberFormat="1" applyFont="1" applyFill="1" applyBorder="1" applyProtection="1">
      <protection locked="0"/>
    </xf>
    <xf numFmtId="0" fontId="5" fillId="0" borderId="0" xfId="0" applyFont="1"/>
    <xf numFmtId="0" fontId="0" fillId="0" borderId="5" xfId="0" applyBorder="1" applyAlignment="1">
      <alignment horizontal="right"/>
    </xf>
    <xf numFmtId="0" fontId="0" fillId="0" borderId="6" xfId="0" applyBorder="1" applyAlignment="1">
      <alignment horizontal="right"/>
    </xf>
    <xf numFmtId="37" fontId="5" fillId="0" borderId="1" xfId="0" applyNumberFormat="1" applyFont="1" applyBorder="1" applyAlignment="1">
      <alignment horizontal="center"/>
    </xf>
    <xf numFmtId="164" fontId="5" fillId="0" borderId="1" xfId="1" applyNumberFormat="1" applyFont="1" applyBorder="1" applyAlignment="1" applyProtection="1">
      <alignment horizontal="center"/>
    </xf>
    <xf numFmtId="164" fontId="5" fillId="0" borderId="2" xfId="1" applyNumberFormat="1" applyFont="1" applyFill="1" applyBorder="1" applyAlignment="1" applyProtection="1">
      <alignment horizontal="center" wrapText="1"/>
    </xf>
    <xf numFmtId="0" fontId="5" fillId="0" borderId="2" xfId="0" applyFont="1" applyBorder="1"/>
    <xf numFmtId="0" fontId="6" fillId="5" borderId="1" xfId="0" applyFont="1" applyFill="1" applyBorder="1" applyAlignment="1">
      <alignment horizontal="center"/>
    </xf>
    <xf numFmtId="0" fontId="6" fillId="5" borderId="1" xfId="0" applyFont="1" applyFill="1" applyBorder="1"/>
    <xf numFmtId="164" fontId="5" fillId="5" borderId="1" xfId="1" applyNumberFormat="1" applyFont="1" applyFill="1" applyBorder="1" applyAlignment="1" applyProtection="1"/>
    <xf numFmtId="0" fontId="6" fillId="0" borderId="1" xfId="0" applyFont="1" applyBorder="1" applyAlignment="1">
      <alignment horizontal="center"/>
    </xf>
    <xf numFmtId="0" fontId="5" fillId="0" borderId="1" xfId="0" applyFont="1" applyBorder="1"/>
    <xf numFmtId="164" fontId="5" fillId="0" borderId="1" xfId="1" applyNumberFormat="1" applyFont="1" applyFill="1" applyBorder="1" applyAlignment="1" applyProtection="1"/>
    <xf numFmtId="164" fontId="5" fillId="3" borderId="1" xfId="1" applyNumberFormat="1" applyFont="1" applyFill="1" applyBorder="1" applyAlignment="1" applyProtection="1"/>
    <xf numFmtId="164" fontId="5" fillId="6" borderId="1" xfId="1" applyNumberFormat="1" applyFont="1" applyFill="1" applyBorder="1" applyAlignment="1" applyProtection="1"/>
    <xf numFmtId="0" fontId="5" fillId="0" borderId="0" xfId="0" applyFont="1" applyAlignment="1">
      <alignment horizontal="center"/>
    </xf>
    <xf numFmtId="164" fontId="5" fillId="0" borderId="0" xfId="0" applyNumberFormat="1" applyFont="1"/>
    <xf numFmtId="164" fontId="5" fillId="0" borderId="0" xfId="1" applyNumberFormat="1" applyFont="1" applyBorder="1" applyProtection="1"/>
    <xf numFmtId="37" fontId="5" fillId="0" borderId="0" xfId="0" applyNumberFormat="1" applyFont="1"/>
    <xf numFmtId="164" fontId="5" fillId="6" borderId="1" xfId="0" applyNumberFormat="1" applyFont="1" applyFill="1" applyBorder="1"/>
    <xf numFmtId="0" fontId="13" fillId="5" borderId="1" xfId="0" applyFont="1" applyFill="1" applyBorder="1" applyAlignment="1">
      <alignment horizontal="center"/>
    </xf>
    <xf numFmtId="0" fontId="13" fillId="0" borderId="1" xfId="0" applyFont="1" applyBorder="1" applyAlignment="1">
      <alignment horizontal="center"/>
    </xf>
    <xf numFmtId="0" fontId="5" fillId="0" borderId="3" xfId="0" applyFont="1" applyBorder="1"/>
    <xf numFmtId="0" fontId="5" fillId="0" borderId="8" xfId="0" applyFont="1" applyBorder="1"/>
    <xf numFmtId="0" fontId="6" fillId="0" borderId="0" xfId="0" applyFont="1" applyAlignment="1">
      <alignment horizontal="right" indent="2"/>
    </xf>
    <xf numFmtId="164" fontId="6" fillId="0" borderId="0" xfId="1" applyNumberFormat="1" applyFont="1" applyFill="1" applyBorder="1" applyAlignment="1" applyProtection="1">
      <alignment horizontal="center"/>
    </xf>
    <xf numFmtId="164" fontId="5" fillId="0" borderId="2" xfId="1" applyNumberFormat="1" applyFont="1" applyFill="1" applyBorder="1" applyAlignment="1" applyProtection="1"/>
    <xf numFmtId="0" fontId="5" fillId="0" borderId="7" xfId="0" applyFont="1" applyBorder="1"/>
    <xf numFmtId="164" fontId="5" fillId="4" borderId="1" xfId="1" applyNumberFormat="1" applyFont="1" applyFill="1" applyBorder="1" applyAlignment="1" applyProtection="1"/>
    <xf numFmtId="164" fontId="5" fillId="0" borderId="1" xfId="1" applyNumberFormat="1" applyFont="1" applyFill="1" applyBorder="1" applyProtection="1"/>
    <xf numFmtId="164" fontId="5" fillId="5" borderId="7" xfId="0" applyNumberFormat="1" applyFont="1" applyFill="1" applyBorder="1"/>
    <xf numFmtId="164" fontId="5" fillId="0" borderId="1" xfId="0" applyNumberFormat="1" applyFont="1" applyBorder="1"/>
    <xf numFmtId="164" fontId="5" fillId="0" borderId="3" xfId="0" applyNumberFormat="1" applyFont="1" applyBorder="1"/>
    <xf numFmtId="164" fontId="5" fillId="0" borderId="2" xfId="0" applyNumberFormat="1" applyFont="1" applyBorder="1"/>
    <xf numFmtId="164" fontId="5" fillId="6" borderId="3" xfId="0" applyNumberFormat="1" applyFont="1" applyFill="1" applyBorder="1"/>
    <xf numFmtId="164" fontId="5" fillId="0" borderId="9" xfId="0" applyNumberFormat="1" applyFont="1" applyBorder="1"/>
    <xf numFmtId="0" fontId="5" fillId="0" borderId="5" xfId="0" applyFont="1" applyBorder="1" applyAlignment="1">
      <alignment horizontal="right" indent="2"/>
    </xf>
    <xf numFmtId="0" fontId="14" fillId="0" borderId="0" xfId="0" applyFont="1" applyAlignment="1">
      <alignment horizontal="center"/>
    </xf>
    <xf numFmtId="0" fontId="14" fillId="0" borderId="0" xfId="0" applyFont="1"/>
    <xf numFmtId="0" fontId="0" fillId="7" borderId="0" xfId="0" applyFill="1"/>
    <xf numFmtId="39" fontId="0" fillId="7" borderId="0" xfId="0" applyNumberFormat="1" applyFill="1"/>
    <xf numFmtId="39" fontId="0" fillId="0" borderId="0" xfId="0" applyNumberFormat="1"/>
    <xf numFmtId="0" fontId="6" fillId="5" borderId="15" xfId="0" quotePrefix="1" applyFont="1" applyFill="1" applyBorder="1" applyAlignment="1">
      <alignment horizontal="right"/>
    </xf>
    <xf numFmtId="0" fontId="0" fillId="5" borderId="16" xfId="0" applyFill="1" applyBorder="1"/>
    <xf numFmtId="0" fontId="6" fillId="0" borderId="0" xfId="0" quotePrefix="1" applyFont="1" applyAlignment="1">
      <alignment horizontal="right"/>
    </xf>
    <xf numFmtId="0" fontId="0" fillId="0" borderId="1" xfId="0" applyBorder="1"/>
    <xf numFmtId="0" fontId="0" fillId="0" borderId="5" xfId="0" applyBorder="1"/>
    <xf numFmtId="0" fontId="0" fillId="0" borderId="7" xfId="0" applyBorder="1"/>
    <xf numFmtId="0" fontId="0" fillId="0" borderId="6" xfId="0" applyBorder="1"/>
    <xf numFmtId="41" fontId="0" fillId="0" borderId="7" xfId="0" applyNumberFormat="1" applyBorder="1"/>
    <xf numFmtId="9" fontId="0" fillId="0" borderId="1" xfId="0" applyNumberFormat="1" applyBorder="1"/>
    <xf numFmtId="9" fontId="0" fillId="0" borderId="0" xfId="0" applyNumberFormat="1"/>
    <xf numFmtId="164" fontId="4" fillId="0" borderId="0" xfId="1" applyNumberFormat="1" applyProtection="1"/>
    <xf numFmtId="164" fontId="4" fillId="0" borderId="1" xfId="1" applyNumberFormat="1" applyBorder="1" applyProtection="1"/>
    <xf numFmtId="0" fontId="0" fillId="0" borderId="22" xfId="0" applyBorder="1"/>
    <xf numFmtId="0" fontId="0" fillId="0" borderId="23" xfId="0" applyBorder="1"/>
    <xf numFmtId="0" fontId="0" fillId="0" borderId="0" xfId="0" applyAlignment="1">
      <alignment horizontal="right"/>
    </xf>
    <xf numFmtId="37" fontId="0" fillId="0" borderId="0" xfId="0" applyNumberFormat="1" applyAlignment="1">
      <alignment horizontal="right"/>
    </xf>
    <xf numFmtId="164" fontId="4" fillId="0" borderId="0" xfId="1" applyNumberFormat="1" applyBorder="1" applyProtection="1"/>
    <xf numFmtId="0" fontId="6" fillId="0" borderId="0" xfId="0" applyFont="1" applyAlignment="1">
      <alignment horizontal="left"/>
    </xf>
    <xf numFmtId="0" fontId="10" fillId="0" borderId="0" xfId="0" applyFont="1"/>
    <xf numFmtId="0" fontId="6" fillId="0" borderId="0" xfId="0" applyFont="1" applyAlignment="1">
      <alignment horizontal="center"/>
    </xf>
    <xf numFmtId="166" fontId="4" fillId="2" borderId="1" xfId="2" applyNumberFormat="1" applyFill="1" applyBorder="1" applyProtection="1">
      <protection locked="0"/>
    </xf>
    <xf numFmtId="0" fontId="6" fillId="5" borderId="16" xfId="0" applyFont="1" applyFill="1" applyBorder="1"/>
    <xf numFmtId="0" fontId="6" fillId="5" borderId="18" xfId="0" applyFont="1" applyFill="1" applyBorder="1" applyAlignment="1">
      <alignment horizontal="center"/>
    </xf>
    <xf numFmtId="0" fontId="0" fillId="0" borderId="0" xfId="0" quotePrefix="1" applyAlignment="1">
      <alignment horizontal="right"/>
    </xf>
    <xf numFmtId="164" fontId="4" fillId="0" borderId="0" xfId="1" applyNumberFormat="1" applyBorder="1"/>
    <xf numFmtId="0" fontId="6" fillId="5" borderId="10" xfId="0" quotePrefix="1" applyFont="1" applyFill="1" applyBorder="1" applyAlignment="1">
      <alignment horizontal="right"/>
    </xf>
    <xf numFmtId="0" fontId="6" fillId="5" borderId="29" xfId="0" applyFont="1" applyFill="1" applyBorder="1"/>
    <xf numFmtId="0" fontId="6" fillId="5" borderId="12" xfId="0" applyFont="1" applyFill="1" applyBorder="1"/>
    <xf numFmtId="0" fontId="6" fillId="5" borderId="11" xfId="0" applyFont="1" applyFill="1" applyBorder="1" applyAlignment="1">
      <alignment horizontal="center"/>
    </xf>
    <xf numFmtId="0" fontId="6" fillId="5" borderId="12" xfId="0" applyFont="1" applyFill="1" applyBorder="1" applyAlignment="1">
      <alignment horizontal="center"/>
    </xf>
    <xf numFmtId="0" fontId="0" fillId="5" borderId="35" xfId="0" applyFill="1" applyBorder="1"/>
    <xf numFmtId="0" fontId="6" fillId="5" borderId="0" xfId="0" applyFont="1" applyFill="1"/>
    <xf numFmtId="0" fontId="6" fillId="5" borderId="37" xfId="0" applyFont="1" applyFill="1" applyBorder="1"/>
    <xf numFmtId="37" fontId="6" fillId="5" borderId="36" xfId="0" applyNumberFormat="1" applyFont="1" applyFill="1" applyBorder="1" applyAlignment="1">
      <alignment horizontal="center"/>
    </xf>
    <xf numFmtId="37" fontId="6" fillId="5" borderId="37" xfId="0" applyNumberFormat="1" applyFont="1" applyFill="1" applyBorder="1" applyAlignment="1">
      <alignment horizontal="center"/>
    </xf>
    <xf numFmtId="0" fontId="0" fillId="5" borderId="0" xfId="0" applyFill="1"/>
    <xf numFmtId="0" fontId="0" fillId="5" borderId="37" xfId="0" applyFill="1" applyBorder="1"/>
    <xf numFmtId="37" fontId="6" fillId="5" borderId="36" xfId="0" quotePrefix="1" applyNumberFormat="1" applyFont="1" applyFill="1" applyBorder="1" applyAlignment="1">
      <alignment horizontal="center"/>
    </xf>
    <xf numFmtId="0" fontId="6" fillId="5" borderId="13" xfId="0" quotePrefix="1" applyFont="1" applyFill="1" applyBorder="1" applyAlignment="1">
      <alignment horizontal="right"/>
    </xf>
    <xf numFmtId="0" fontId="6" fillId="5" borderId="14" xfId="0" applyFont="1" applyFill="1" applyBorder="1"/>
    <xf numFmtId="0" fontId="0" fillId="5" borderId="38" xfId="0" applyFill="1" applyBorder="1"/>
    <xf numFmtId="37" fontId="6" fillId="5" borderId="38" xfId="0" applyNumberFormat="1" applyFont="1" applyFill="1" applyBorder="1" applyAlignment="1">
      <alignment horizontal="center"/>
    </xf>
    <xf numFmtId="37" fontId="6" fillId="5" borderId="25" xfId="0" applyNumberFormat="1" applyFont="1" applyFill="1" applyBorder="1" applyAlignment="1">
      <alignment horizontal="center"/>
    </xf>
    <xf numFmtId="0" fontId="6" fillId="0" borderId="1" xfId="0" applyFont="1" applyBorder="1" applyAlignment="1">
      <alignment horizontal="left"/>
    </xf>
    <xf numFmtId="44" fontId="6" fillId="5" borderId="17" xfId="2" applyFont="1" applyFill="1" applyBorder="1" applyAlignment="1">
      <alignment horizontal="center"/>
    </xf>
    <xf numFmtId="0" fontId="6" fillId="5" borderId="18" xfId="0" applyFont="1" applyFill="1" applyBorder="1" applyAlignment="1">
      <alignment horizontal="center" wrapText="1"/>
    </xf>
    <xf numFmtId="0" fontId="6" fillId="0" borderId="0" xfId="0" applyFont="1" applyAlignment="1">
      <alignment horizontal="center" wrapText="1"/>
    </xf>
    <xf numFmtId="0" fontId="6" fillId="0" borderId="2" xfId="0" applyFont="1" applyBorder="1" applyAlignment="1">
      <alignment horizontal="left"/>
    </xf>
    <xf numFmtId="166" fontId="5" fillId="0" borderId="0" xfId="2" applyNumberFormat="1" applyFont="1" applyFill="1" applyBorder="1" applyAlignment="1">
      <alignment horizontal="right"/>
    </xf>
    <xf numFmtId="44" fontId="0" fillId="0" borderId="1" xfId="0" applyNumberFormat="1" applyBorder="1"/>
    <xf numFmtId="165" fontId="0" fillId="0" borderId="1" xfId="0" applyNumberFormat="1" applyBorder="1"/>
    <xf numFmtId="166" fontId="0" fillId="0" borderId="0" xfId="0" applyNumberFormat="1"/>
    <xf numFmtId="10" fontId="5" fillId="0" borderId="0" xfId="3" applyNumberFormat="1" applyFont="1" applyFill="1" applyBorder="1" applyAlignment="1">
      <alignment horizontal="right"/>
    </xf>
    <xf numFmtId="44" fontId="0" fillId="0" borderId="0" xfId="0" quotePrefix="1" applyNumberFormat="1"/>
    <xf numFmtId="0" fontId="6" fillId="0" borderId="0" xfId="0" applyFont="1" applyAlignment="1">
      <alignment horizontal="right"/>
    </xf>
    <xf numFmtId="0" fontId="0" fillId="5" borderId="17" xfId="0" applyFill="1" applyBorder="1"/>
    <xf numFmtId="0" fontId="0" fillId="0" borderId="24" xfId="0" applyBorder="1" applyAlignment="1">
      <alignment horizontal="left"/>
    </xf>
    <xf numFmtId="44" fontId="0" fillId="0" borderId="24" xfId="0" applyNumberFormat="1" applyBorder="1"/>
    <xf numFmtId="0" fontId="0" fillId="0" borderId="1" xfId="0" quotePrefix="1" applyBorder="1"/>
    <xf numFmtId="166" fontId="4" fillId="8" borderId="3" xfId="2" applyNumberFormat="1" applyFill="1" applyBorder="1" applyProtection="1"/>
    <xf numFmtId="164" fontId="4" fillId="8" borderId="2" xfId="1" applyNumberFormat="1" applyFill="1" applyBorder="1" applyProtection="1"/>
    <xf numFmtId="164" fontId="4" fillId="8" borderId="1" xfId="1" applyNumberFormat="1" applyFill="1" applyBorder="1" applyProtection="1"/>
    <xf numFmtId="43" fontId="6" fillId="5" borderId="16" xfId="1" applyFont="1" applyFill="1" applyBorder="1" applyAlignment="1" applyProtection="1">
      <alignment horizontal="left"/>
    </xf>
    <xf numFmtId="0" fontId="0" fillId="5" borderId="16" xfId="0" applyFill="1" applyBorder="1" applyAlignment="1">
      <alignment horizontal="right"/>
    </xf>
    <xf numFmtId="37" fontId="0" fillId="5" borderId="16" xfId="0" applyNumberFormat="1" applyFill="1" applyBorder="1" applyAlignment="1">
      <alignment horizontal="right"/>
    </xf>
    <xf numFmtId="37" fontId="4" fillId="5" borderId="18" xfId="1" applyNumberFormat="1" applyFont="1" applyFill="1" applyBorder="1" applyAlignment="1" applyProtection="1">
      <alignment horizontal="center"/>
    </xf>
    <xf numFmtId="37" fontId="0" fillId="5" borderId="18" xfId="0" applyNumberFormat="1" applyFill="1" applyBorder="1" applyAlignment="1">
      <alignment horizontal="center"/>
    </xf>
    <xf numFmtId="0" fontId="0" fillId="0" borderId="2" xfId="0" quotePrefix="1" applyBorder="1" applyAlignment="1">
      <alignment horizontal="left"/>
    </xf>
    <xf numFmtId="164" fontId="4" fillId="8" borderId="44" xfId="1" applyNumberFormat="1" applyFill="1" applyBorder="1" applyProtection="1"/>
    <xf numFmtId="164" fontId="4" fillId="8" borderId="8" xfId="1" applyNumberFormat="1" applyFill="1" applyBorder="1" applyProtection="1"/>
    <xf numFmtId="43" fontId="4" fillId="0" borderId="5" xfId="1" applyBorder="1" applyAlignment="1" applyProtection="1">
      <alignment horizontal="left"/>
    </xf>
    <xf numFmtId="164" fontId="4" fillId="8" borderId="3" xfId="1" applyNumberFormat="1" applyFill="1" applyBorder="1" applyProtection="1"/>
    <xf numFmtId="43" fontId="4" fillId="0" borderId="0" xfId="1" applyBorder="1" applyAlignment="1" applyProtection="1">
      <alignment horizontal="left"/>
    </xf>
    <xf numFmtId="164" fontId="4" fillId="2" borderId="3" xfId="1" applyNumberFormat="1" applyFill="1" applyBorder="1" applyProtection="1">
      <protection locked="0"/>
    </xf>
    <xf numFmtId="37" fontId="5" fillId="0" borderId="8" xfId="0" applyNumberFormat="1" applyFont="1" applyBorder="1" applyAlignment="1">
      <alignment horizontal="center"/>
    </xf>
    <xf numFmtId="37" fontId="6" fillId="2" borderId="2" xfId="1" quotePrefix="1" applyNumberFormat="1" applyFont="1" applyFill="1" applyBorder="1" applyAlignment="1" applyProtection="1">
      <alignment horizontal="center"/>
      <protection locked="0"/>
    </xf>
    <xf numFmtId="164" fontId="6" fillId="2" borderId="9" xfId="1" applyNumberFormat="1" applyFont="1" applyFill="1" applyBorder="1" applyAlignment="1" applyProtection="1">
      <alignment horizontal="center"/>
      <protection locked="0"/>
    </xf>
    <xf numFmtId="164" fontId="6" fillId="2" borderId="2" xfId="1" applyNumberFormat="1" applyFont="1" applyFill="1" applyBorder="1" applyAlignment="1" applyProtection="1">
      <alignment horizontal="center"/>
      <protection locked="0"/>
    </xf>
    <xf numFmtId="37" fontId="6" fillId="0" borderId="2" xfId="1" applyNumberFormat="1" applyFont="1" applyFill="1" applyBorder="1" applyAlignment="1" applyProtection="1">
      <alignment horizontal="center"/>
    </xf>
    <xf numFmtId="164" fontId="6" fillId="0" borderId="0" xfId="1" quotePrefix="1" applyNumberFormat="1" applyFont="1" applyFill="1" applyBorder="1" applyAlignment="1" applyProtection="1">
      <alignment horizontal="center"/>
    </xf>
    <xf numFmtId="164" fontId="5" fillId="0" borderId="0" xfId="1" applyNumberFormat="1" applyFont="1" applyFill="1" applyBorder="1" applyAlignment="1" applyProtection="1"/>
    <xf numFmtId="0" fontId="12" fillId="0" borderId="2" xfId="0" applyFont="1" applyBorder="1" applyAlignment="1">
      <alignment horizontal="right"/>
    </xf>
    <xf numFmtId="0" fontId="12" fillId="0" borderId="5" xfId="0" applyFont="1" applyBorder="1" applyAlignment="1">
      <alignment horizontal="center"/>
    </xf>
    <xf numFmtId="164" fontId="13" fillId="0" borderId="1" xfId="1" applyNumberFormat="1" applyFont="1" applyFill="1" applyBorder="1" applyAlignment="1" applyProtection="1">
      <alignment horizontal="center"/>
    </xf>
    <xf numFmtId="0" fontId="6" fillId="0" borderId="1" xfId="0" applyFont="1" applyBorder="1" applyAlignment="1">
      <alignment horizontal="center" vertical="top"/>
    </xf>
    <xf numFmtId="164" fontId="4" fillId="2" borderId="2" xfId="1" applyNumberFormat="1" applyFill="1" applyBorder="1" applyProtection="1">
      <protection locked="0"/>
    </xf>
    <xf numFmtId="0" fontId="17" fillId="5" borderId="1" xfId="0" applyFont="1" applyFill="1" applyBorder="1" applyAlignment="1">
      <alignment horizontal="center"/>
    </xf>
    <xf numFmtId="0" fontId="17" fillId="0" borderId="1" xfId="0" applyFont="1" applyBorder="1" applyAlignment="1">
      <alignment horizontal="center"/>
    </xf>
    <xf numFmtId="0" fontId="6" fillId="0" borderId="0" xfId="0" applyFont="1"/>
    <xf numFmtId="0" fontId="17" fillId="0" borderId="0" xfId="0" applyFont="1" applyAlignment="1">
      <alignment horizontal="center"/>
    </xf>
    <xf numFmtId="0" fontId="14" fillId="0" borderId="0" xfId="0" applyFont="1" applyAlignment="1">
      <alignment horizontal="right"/>
    </xf>
    <xf numFmtId="0" fontId="15" fillId="0" borderId="0" xfId="0" applyFont="1"/>
    <xf numFmtId="0" fontId="19" fillId="0" borderId="14" xfId="0" applyFont="1" applyBorder="1"/>
    <xf numFmtId="0" fontId="10" fillId="0" borderId="24" xfId="0" applyFont="1" applyBorder="1" applyAlignment="1">
      <alignment horizontal="right"/>
    </xf>
    <xf numFmtId="0" fontId="10" fillId="0" borderId="1" xfId="0" applyFont="1" applyBorder="1" applyAlignment="1">
      <alignment horizontal="right"/>
    </xf>
    <xf numFmtId="0" fontId="10" fillId="0" borderId="0" xfId="0" applyFont="1" applyAlignment="1">
      <alignment horizontal="right"/>
    </xf>
    <xf numFmtId="164" fontId="10" fillId="0" borderId="0" xfId="1" applyNumberFormat="1" applyFont="1" applyBorder="1"/>
    <xf numFmtId="0" fontId="10" fillId="0" borderId="5" xfId="0" applyFont="1" applyBorder="1" applyAlignment="1">
      <alignment horizontal="right"/>
    </xf>
    <xf numFmtId="164" fontId="10" fillId="0" borderId="19" xfId="1" applyNumberFormat="1" applyFont="1" applyFill="1" applyBorder="1" applyProtection="1"/>
    <xf numFmtId="164" fontId="10" fillId="0" borderId="6" xfId="1" applyNumberFormat="1" applyFont="1" applyFill="1" applyBorder="1" applyProtection="1"/>
    <xf numFmtId="0" fontId="10" fillId="0" borderId="33" xfId="0" applyFont="1" applyBorder="1"/>
    <xf numFmtId="166" fontId="10" fillId="0" borderId="46" xfId="2" applyNumberFormat="1" applyFont="1" applyBorder="1"/>
    <xf numFmtId="0" fontId="21" fillId="0" borderId="24" xfId="0" applyFont="1" applyBorder="1" applyAlignment="1">
      <alignment horizontal="right"/>
    </xf>
    <xf numFmtId="0" fontId="21" fillId="0" borderId="1" xfId="0" applyFont="1" applyBorder="1" applyAlignment="1">
      <alignment horizontal="right"/>
    </xf>
    <xf numFmtId="164" fontId="10" fillId="0" borderId="0" xfId="1" applyNumberFormat="1" applyFont="1" applyFill="1"/>
    <xf numFmtId="164" fontId="20" fillId="5" borderId="18" xfId="1" applyNumberFormat="1" applyFont="1" applyFill="1" applyBorder="1" applyAlignment="1">
      <alignment horizontal="center"/>
    </xf>
    <xf numFmtId="164" fontId="10" fillId="3" borderId="4" xfId="1" applyNumberFormat="1" applyFont="1" applyFill="1" applyBorder="1"/>
    <xf numFmtId="0" fontId="10" fillId="0" borderId="1" xfId="0" quotePrefix="1" applyFont="1" applyBorder="1" applyAlignment="1">
      <alignment horizontal="right"/>
    </xf>
    <xf numFmtId="43" fontId="10" fillId="0" borderId="1" xfId="1" applyFont="1" applyBorder="1"/>
    <xf numFmtId="164" fontId="10" fillId="0" borderId="47" xfId="1" applyNumberFormat="1" applyFont="1" applyBorder="1"/>
    <xf numFmtId="164" fontId="10" fillId="0" borderId="0" xfId="0" applyNumberFormat="1" applyFont="1"/>
    <xf numFmtId="43" fontId="14" fillId="0" borderId="0" xfId="1" applyFont="1" applyFill="1" applyBorder="1"/>
    <xf numFmtId="43" fontId="6" fillId="0" borderId="20" xfId="1" applyFont="1" applyFill="1" applyBorder="1" applyAlignment="1">
      <alignment horizontal="left"/>
    </xf>
    <xf numFmtId="0" fontId="0" fillId="0" borderId="20" xfId="0" applyBorder="1"/>
    <xf numFmtId="168" fontId="10" fillId="0" borderId="0" xfId="0" applyNumberFormat="1" applyFont="1" applyAlignment="1">
      <alignment horizontal="left"/>
    </xf>
    <xf numFmtId="0" fontId="0" fillId="0" borderId="1" xfId="0" applyBorder="1" applyAlignment="1">
      <alignment horizontal="right"/>
    </xf>
    <xf numFmtId="164" fontId="4" fillId="2" borderId="1" xfId="1" applyNumberFormat="1" applyFill="1" applyBorder="1" applyProtection="1">
      <protection locked="0"/>
    </xf>
    <xf numFmtId="164" fontId="4" fillId="0" borderId="0" xfId="1" applyNumberFormat="1" applyFill="1" applyBorder="1"/>
    <xf numFmtId="37" fontId="0" fillId="0" borderId="0" xfId="0" applyNumberFormat="1"/>
    <xf numFmtId="43" fontId="6" fillId="0" borderId="0" xfId="1" applyFont="1" applyFill="1" applyBorder="1"/>
    <xf numFmtId="166" fontId="6" fillId="0" borderId="0" xfId="2" applyNumberFormat="1" applyFont="1" applyFill="1" applyBorder="1"/>
    <xf numFmtId="0" fontId="0" fillId="0" borderId="24" xfId="0" applyBorder="1" applyAlignment="1">
      <alignment horizontal="right"/>
    </xf>
    <xf numFmtId="0" fontId="0" fillId="0" borderId="1" xfId="0" quotePrefix="1" applyBorder="1" applyAlignment="1">
      <alignment horizontal="right"/>
    </xf>
    <xf numFmtId="0" fontId="0" fillId="0" borderId="21" xfId="0" applyBorder="1"/>
    <xf numFmtId="164" fontId="4" fillId="0" borderId="1" xfId="1" applyNumberFormat="1" applyBorder="1"/>
    <xf numFmtId="37" fontId="4" fillId="5" borderId="2" xfId="1" applyNumberFormat="1" applyFont="1" applyFill="1" applyBorder="1" applyAlignment="1">
      <alignment horizontal="center"/>
    </xf>
    <xf numFmtId="37" fontId="4" fillId="0" borderId="0" xfId="1" applyNumberFormat="1" applyBorder="1"/>
    <xf numFmtId="37" fontId="4" fillId="0" borderId="6" xfId="1" applyNumberFormat="1" applyBorder="1"/>
    <xf numFmtId="37" fontId="4" fillId="0" borderId="8" xfId="1" applyNumberFormat="1" applyBorder="1"/>
    <xf numFmtId="164" fontId="4" fillId="3" borderId="3" xfId="1" applyNumberFormat="1" applyFill="1" applyBorder="1"/>
    <xf numFmtId="164" fontId="4" fillId="3" borderId="2" xfId="1" applyNumberFormat="1" applyFill="1" applyBorder="1"/>
    <xf numFmtId="164" fontId="4" fillId="3" borderId="1" xfId="1" applyNumberFormat="1" applyFill="1" applyBorder="1"/>
    <xf numFmtId="43" fontId="10" fillId="0" borderId="0" xfId="0" applyNumberFormat="1" applyFont="1"/>
    <xf numFmtId="168" fontId="10" fillId="0" borderId="0" xfId="0" applyNumberFormat="1" applyFont="1"/>
    <xf numFmtId="43" fontId="6" fillId="5" borderId="15" xfId="1" quotePrefix="1" applyFont="1" applyFill="1" applyBorder="1"/>
    <xf numFmtId="0" fontId="6" fillId="5" borderId="17" xfId="0" applyFont="1" applyFill="1" applyBorder="1"/>
    <xf numFmtId="43" fontId="6" fillId="5" borderId="17" xfId="1" applyFont="1" applyFill="1" applyBorder="1"/>
    <xf numFmtId="0" fontId="6" fillId="5" borderId="17" xfId="0" quotePrefix="1" applyFont="1" applyFill="1" applyBorder="1" applyAlignment="1">
      <alignment horizontal="center"/>
    </xf>
    <xf numFmtId="164" fontId="6" fillId="5" borderId="18" xfId="1" applyNumberFormat="1" applyFont="1" applyFill="1" applyBorder="1" applyAlignment="1">
      <alignment horizontal="center"/>
    </xf>
    <xf numFmtId="0" fontId="0" fillId="0" borderId="24" xfId="0" quotePrefix="1" applyBorder="1" applyAlignment="1">
      <alignment horizontal="right"/>
    </xf>
    <xf numFmtId="43" fontId="0" fillId="0" borderId="1" xfId="1" applyFont="1" applyBorder="1"/>
    <xf numFmtId="164" fontId="4" fillId="3" borderId="1" xfId="1" applyNumberFormat="1" applyFill="1" applyBorder="1" applyProtection="1"/>
    <xf numFmtId="43" fontId="0" fillId="0" borderId="1" xfId="1" applyFont="1" applyBorder="1" applyAlignment="1">
      <alignment horizontal="left"/>
    </xf>
    <xf numFmtId="43" fontId="0" fillId="0" borderId="1" xfId="1" applyFont="1" applyBorder="1" applyAlignment="1">
      <alignment horizontal="right"/>
    </xf>
    <xf numFmtId="43" fontId="0" fillId="0" borderId="24" xfId="1" applyFont="1" applyBorder="1" applyAlignment="1">
      <alignment horizontal="left"/>
    </xf>
    <xf numFmtId="43" fontId="0" fillId="0" borderId="1" xfId="1" applyFont="1" applyBorder="1" applyAlignment="1"/>
    <xf numFmtId="0" fontId="5" fillId="0" borderId="9" xfId="0" applyFont="1" applyBorder="1" applyAlignment="1">
      <alignment horizontal="center"/>
    </xf>
    <xf numFmtId="164" fontId="0" fillId="0" borderId="0" xfId="1" applyNumberFormat="1" applyFont="1" applyFill="1" applyBorder="1"/>
    <xf numFmtId="0" fontId="0" fillId="3" borderId="30" xfId="0" applyFill="1" applyBorder="1"/>
    <xf numFmtId="0" fontId="0" fillId="3" borderId="4" xfId="0" applyFill="1" applyBorder="1"/>
    <xf numFmtId="43" fontId="6" fillId="5" borderId="15" xfId="1" quotePrefix="1" applyFont="1" applyFill="1" applyBorder="1" applyAlignment="1">
      <alignment horizontal="left"/>
    </xf>
    <xf numFmtId="43" fontId="6" fillId="0" borderId="20" xfId="1" applyFont="1" applyBorder="1"/>
    <xf numFmtId="43" fontId="23" fillId="0" borderId="20" xfId="1" applyFont="1" applyBorder="1" applyAlignment="1">
      <alignment vertical="center"/>
    </xf>
    <xf numFmtId="0" fontId="23" fillId="0" borderId="0" xfId="0" applyFont="1" applyAlignment="1">
      <alignment horizontal="right" vertical="center"/>
    </xf>
    <xf numFmtId="0" fontId="23" fillId="0" borderId="21" xfId="0" applyFont="1" applyBorder="1" applyAlignment="1">
      <alignment vertical="center"/>
    </xf>
    <xf numFmtId="43" fontId="6" fillId="0" borderId="35" xfId="1" applyFont="1" applyFill="1" applyBorder="1"/>
    <xf numFmtId="43" fontId="0" fillId="0" borderId="24" xfId="1" applyFont="1" applyBorder="1"/>
    <xf numFmtId="0" fontId="0" fillId="0" borderId="39" xfId="0" applyBorder="1"/>
    <xf numFmtId="43" fontId="6" fillId="0" borderId="20" xfId="1" applyFont="1" applyFill="1" applyBorder="1"/>
    <xf numFmtId="43" fontId="0" fillId="2" borderId="1" xfId="1" applyFont="1" applyFill="1" applyBorder="1" applyProtection="1">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protection locked="0"/>
    </xf>
    <xf numFmtId="0" fontId="10" fillId="0" borderId="0" xfId="0" applyFont="1" applyProtection="1">
      <protection locked="0"/>
    </xf>
    <xf numFmtId="0" fontId="15" fillId="5" borderId="10" xfId="0" quotePrefix="1" applyFont="1" applyFill="1" applyBorder="1"/>
    <xf numFmtId="0" fontId="15" fillId="5" borderId="12" xfId="0" applyFont="1" applyFill="1" applyBorder="1"/>
    <xf numFmtId="0" fontId="15" fillId="5" borderId="13" xfId="0" quotePrefix="1" applyFont="1" applyFill="1" applyBorder="1"/>
    <xf numFmtId="43" fontId="15" fillId="5" borderId="38" xfId="1" applyFont="1" applyFill="1" applyBorder="1"/>
    <xf numFmtId="0" fontId="6" fillId="5" borderId="25" xfId="0" applyFont="1" applyFill="1" applyBorder="1" applyAlignment="1">
      <alignment horizontal="center" wrapText="1"/>
    </xf>
    <xf numFmtId="0" fontId="6" fillId="8" borderId="0" xfId="0" applyFont="1" applyFill="1" applyAlignment="1">
      <alignment horizontal="center"/>
    </xf>
    <xf numFmtId="37" fontId="6" fillId="5" borderId="25" xfId="0" applyNumberFormat="1" applyFont="1" applyFill="1" applyBorder="1" applyAlignment="1">
      <alignment horizontal="center" wrapText="1"/>
    </xf>
    <xf numFmtId="43" fontId="4" fillId="0" borderId="1" xfId="1" applyBorder="1"/>
    <xf numFmtId="164" fontId="5" fillId="8" borderId="21" xfId="1" applyNumberFormat="1" applyFont="1" applyFill="1" applyBorder="1"/>
    <xf numFmtId="164" fontId="5" fillId="2" borderId="7" xfId="1" applyNumberFormat="1" applyFont="1" applyFill="1" applyBorder="1" applyProtection="1">
      <protection locked="0"/>
    </xf>
    <xf numFmtId="43" fontId="4" fillId="0" borderId="1" xfId="1" applyFont="1" applyBorder="1" applyAlignment="1">
      <alignment horizontal="right"/>
    </xf>
    <xf numFmtId="166" fontId="5" fillId="8" borderId="8" xfId="2" applyNumberFormat="1" applyFont="1" applyFill="1" applyBorder="1"/>
    <xf numFmtId="0" fontId="0" fillId="0" borderId="0" xfId="0" applyAlignment="1">
      <alignment horizontal="left"/>
    </xf>
    <xf numFmtId="164" fontId="5" fillId="0" borderId="0" xfId="1" applyNumberFormat="1" applyFont="1" applyBorder="1"/>
    <xf numFmtId="164" fontId="27" fillId="0" borderId="0" xfId="1" applyNumberFormat="1" applyFont="1"/>
    <xf numFmtId="0" fontId="27" fillId="0" borderId="0" xfId="0" applyFont="1"/>
    <xf numFmtId="0" fontId="15" fillId="5" borderId="15" xfId="0" quotePrefix="1" applyFont="1" applyFill="1" applyBorder="1" applyAlignment="1">
      <alignment horizontal="left"/>
    </xf>
    <xf numFmtId="43" fontId="15" fillId="5" borderId="16" xfId="1" applyFont="1" applyFill="1" applyBorder="1"/>
    <xf numFmtId="43" fontId="4" fillId="0" borderId="24" xfId="1" applyBorder="1"/>
    <xf numFmtId="164" fontId="5" fillId="3" borderId="29" xfId="1" applyNumberFormat="1" applyFont="1" applyFill="1" applyBorder="1"/>
    <xf numFmtId="0" fontId="0" fillId="3" borderId="12" xfId="0" applyFill="1" applyBorder="1"/>
    <xf numFmtId="43" fontId="4" fillId="0" borderId="9" xfId="1" applyBorder="1" applyAlignment="1">
      <alignment horizontal="left"/>
    </xf>
    <xf numFmtId="43" fontId="15" fillId="5" borderId="17" xfId="1" applyFont="1" applyFill="1" applyBorder="1"/>
    <xf numFmtId="43" fontId="5" fillId="0" borderId="1" xfId="1" applyFont="1" applyFill="1" applyBorder="1"/>
    <xf numFmtId="164" fontId="5" fillId="10" borderId="1" xfId="1" applyNumberFormat="1" applyFont="1" applyFill="1" applyBorder="1" applyAlignment="1" applyProtection="1"/>
    <xf numFmtId="0" fontId="5" fillId="0" borderId="1" xfId="0" applyFont="1" applyBorder="1" applyAlignment="1">
      <alignment horizontal="left"/>
    </xf>
    <xf numFmtId="164" fontId="0" fillId="0" borderId="1" xfId="1" applyNumberFormat="1" applyFont="1" applyFill="1" applyBorder="1" applyProtection="1"/>
    <xf numFmtId="43" fontId="0" fillId="0" borderId="1" xfId="1" applyFont="1" applyFill="1" applyBorder="1"/>
    <xf numFmtId="164" fontId="4" fillId="0" borderId="1" xfId="1" applyNumberFormat="1" applyFill="1" applyBorder="1" applyAlignment="1" applyProtection="1"/>
    <xf numFmtId="164" fontId="5" fillId="14" borderId="1" xfId="1" applyNumberFormat="1" applyFont="1" applyFill="1" applyBorder="1" applyProtection="1"/>
    <xf numFmtId="166" fontId="4" fillId="0" borderId="0" xfId="2" applyNumberFormat="1" applyFill="1" applyBorder="1" applyProtection="1"/>
    <xf numFmtId="166" fontId="4" fillId="10" borderId="26" xfId="2" applyNumberFormat="1" applyFill="1" applyBorder="1" applyProtection="1"/>
    <xf numFmtId="166" fontId="4" fillId="14" borderId="2" xfId="2" applyNumberFormat="1" applyFill="1" applyBorder="1" applyProtection="1"/>
    <xf numFmtId="0" fontId="4" fillId="0" borderId="0" xfId="0" applyFont="1"/>
    <xf numFmtId="0" fontId="4" fillId="0" borderId="7" xfId="0" applyFont="1" applyBorder="1"/>
    <xf numFmtId="0" fontId="0" fillId="0" borderId="20" xfId="0" applyBorder="1" applyProtection="1">
      <protection locked="0"/>
    </xf>
    <xf numFmtId="0" fontId="0" fillId="0" borderId="21" xfId="0" applyBorder="1" applyAlignment="1" applyProtection="1">
      <alignment horizontal="center"/>
      <protection locked="0"/>
    </xf>
    <xf numFmtId="166" fontId="10" fillId="10" borderId="26" xfId="2" applyNumberFormat="1" applyFont="1" applyFill="1" applyBorder="1"/>
    <xf numFmtId="164" fontId="21" fillId="10" borderId="1" xfId="1" applyNumberFormat="1" applyFont="1" applyFill="1" applyBorder="1" applyAlignment="1"/>
    <xf numFmtId="166" fontId="21" fillId="10" borderId="26" xfId="2" applyNumberFormat="1" applyFont="1" applyFill="1" applyBorder="1" applyAlignment="1"/>
    <xf numFmtId="164" fontId="21" fillId="10" borderId="2" xfId="1" applyNumberFormat="1" applyFont="1" applyFill="1" applyBorder="1" applyAlignment="1">
      <alignment horizontal="center"/>
    </xf>
    <xf numFmtId="164" fontId="10" fillId="10" borderId="2" xfId="1" applyNumberFormat="1" applyFont="1" applyFill="1" applyBorder="1" applyAlignment="1"/>
    <xf numFmtId="166" fontId="4" fillId="10" borderId="1" xfId="2" applyNumberFormat="1" applyFill="1" applyBorder="1"/>
    <xf numFmtId="164" fontId="4" fillId="10" borderId="2" xfId="1" applyNumberFormat="1" applyFill="1" applyBorder="1"/>
    <xf numFmtId="166" fontId="4" fillId="10" borderId="26" xfId="2" applyNumberFormat="1" applyFill="1" applyBorder="1"/>
    <xf numFmtId="164" fontId="4" fillId="10" borderId="1" xfId="1" applyNumberFormat="1" applyFill="1" applyBorder="1"/>
    <xf numFmtId="164" fontId="4" fillId="10" borderId="24" xfId="1" applyNumberFormat="1" applyFill="1" applyBorder="1"/>
    <xf numFmtId="164" fontId="0" fillId="10" borderId="1" xfId="1" applyNumberFormat="1" applyFont="1" applyFill="1" applyBorder="1"/>
    <xf numFmtId="166" fontId="0" fillId="10" borderId="26" xfId="2" applyNumberFormat="1" applyFont="1" applyFill="1" applyBorder="1"/>
    <xf numFmtId="164" fontId="0" fillId="10" borderId="2" xfId="1" applyNumberFormat="1" applyFont="1" applyFill="1" applyBorder="1"/>
    <xf numFmtId="164" fontId="0" fillId="10" borderId="24" xfId="1" applyNumberFormat="1" applyFont="1" applyFill="1" applyBorder="1"/>
    <xf numFmtId="166" fontId="5" fillId="10" borderId="26" xfId="2" applyNumberFormat="1" applyFont="1" applyFill="1" applyBorder="1"/>
    <xf numFmtId="166" fontId="5" fillId="10" borderId="26" xfId="2" applyNumberFormat="1" applyFont="1" applyFill="1" applyBorder="1" applyProtection="1"/>
    <xf numFmtId="164" fontId="4" fillId="10" borderId="1" xfId="1" applyNumberFormat="1" applyFill="1" applyBorder="1" applyProtection="1"/>
    <xf numFmtId="164" fontId="5" fillId="10" borderId="2" xfId="1" applyNumberFormat="1" applyFont="1" applyFill="1" applyBorder="1"/>
    <xf numFmtId="164" fontId="5" fillId="10" borderId="2" xfId="0" applyNumberFormat="1" applyFont="1" applyFill="1" applyBorder="1"/>
    <xf numFmtId="164" fontId="0" fillId="10" borderId="44" xfId="1" applyNumberFormat="1" applyFont="1" applyFill="1" applyBorder="1"/>
    <xf numFmtId="164" fontId="10" fillId="14" borderId="1" xfId="1" applyNumberFormat="1" applyFont="1" applyFill="1" applyBorder="1" applyProtection="1"/>
    <xf numFmtId="164" fontId="4" fillId="14" borderId="1" xfId="1" applyNumberFormat="1" applyFill="1" applyBorder="1"/>
    <xf numFmtId="164" fontId="4" fillId="14" borderId="1" xfId="1" applyNumberFormat="1" applyFill="1" applyBorder="1" applyProtection="1"/>
    <xf numFmtId="164" fontId="0" fillId="14" borderId="1" xfId="1" applyNumberFormat="1" applyFont="1" applyFill="1" applyBorder="1" applyProtection="1"/>
    <xf numFmtId="164" fontId="4" fillId="14" borderId="50" xfId="1" applyNumberFormat="1" applyFill="1" applyBorder="1" applyProtection="1"/>
    <xf numFmtId="164" fontId="4" fillId="14" borderId="2" xfId="1" applyNumberFormat="1" applyFill="1" applyBorder="1"/>
    <xf numFmtId="164" fontId="0" fillId="14" borderId="1" xfId="1" applyNumberFormat="1" applyFont="1" applyFill="1" applyBorder="1"/>
    <xf numFmtId="164" fontId="4" fillId="14" borderId="2" xfId="1" applyNumberFormat="1" applyFill="1" applyBorder="1" applyProtection="1"/>
    <xf numFmtId="164" fontId="5" fillId="14" borderId="1" xfId="1" applyNumberFormat="1" applyFont="1" applyFill="1" applyBorder="1" applyAlignment="1" applyProtection="1"/>
    <xf numFmtId="41" fontId="4" fillId="10" borderId="1" xfId="1" applyNumberFormat="1" applyFill="1" applyBorder="1" applyProtection="1"/>
    <xf numFmtId="164" fontId="4" fillId="10" borderId="3" xfId="1" applyNumberFormat="1" applyFill="1" applyBorder="1" applyProtection="1"/>
    <xf numFmtId="164" fontId="4" fillId="10" borderId="2" xfId="1" applyNumberFormat="1" applyFill="1" applyBorder="1" applyProtection="1"/>
    <xf numFmtId="164" fontId="4" fillId="10" borderId="24" xfId="1" applyNumberFormat="1" applyFill="1" applyBorder="1" applyProtection="1"/>
    <xf numFmtId="164" fontId="10" fillId="14" borderId="3" xfId="1" applyNumberFormat="1" applyFont="1" applyFill="1" applyBorder="1" applyProtection="1"/>
    <xf numFmtId="164" fontId="5" fillId="10" borderId="2" xfId="1" applyNumberFormat="1" applyFont="1" applyFill="1" applyBorder="1" applyAlignment="1" applyProtection="1"/>
    <xf numFmtId="0" fontId="0" fillId="0" borderId="0" xfId="0" applyProtection="1">
      <protection locked="0"/>
    </xf>
    <xf numFmtId="0" fontId="0" fillId="0" borderId="0" xfId="0" applyAlignment="1" applyProtection="1">
      <alignment horizontal="left" vertical="top"/>
      <protection locked="0"/>
    </xf>
    <xf numFmtId="0" fontId="13" fillId="0" borderId="0" xfId="0" applyFont="1" applyAlignment="1" applyProtection="1">
      <alignment horizontal="center"/>
      <protection locked="0"/>
    </xf>
    <xf numFmtId="0" fontId="5" fillId="0" borderId="0" xfId="0" applyFont="1" applyProtection="1">
      <protection locked="0"/>
    </xf>
    <xf numFmtId="0" fontId="15" fillId="0" borderId="0" xfId="0" applyFont="1" applyAlignment="1">
      <alignment horizontal="center"/>
    </xf>
    <xf numFmtId="0" fontId="24" fillId="0" borderId="1" xfId="0" applyFont="1" applyBorder="1" applyAlignment="1">
      <alignment horizontal="right"/>
    </xf>
    <xf numFmtId="0" fontId="24" fillId="0" borderId="48" xfId="0" applyFont="1" applyBorder="1" applyAlignment="1" applyProtection="1">
      <alignment horizontal="center" vertical="center"/>
      <protection locked="0"/>
    </xf>
    <xf numFmtId="0" fontId="24" fillId="0" borderId="49" xfId="0" applyFont="1" applyBorder="1" applyAlignment="1" applyProtection="1">
      <alignment horizontal="center" vertical="top" wrapText="1"/>
      <protection locked="0"/>
    </xf>
    <xf numFmtId="0" fontId="11" fillId="0" borderId="52" xfId="0" applyFont="1" applyBorder="1"/>
    <xf numFmtId="0" fontId="11" fillId="0" borderId="53" xfId="0" applyFont="1" applyBorder="1"/>
    <xf numFmtId="0" fontId="20" fillId="0" borderId="0" xfId="0" applyFont="1" applyAlignment="1">
      <alignment horizontal="center"/>
    </xf>
    <xf numFmtId="0" fontId="11" fillId="0" borderId="19" xfId="0" applyFont="1" applyBorder="1"/>
    <xf numFmtId="0" fontId="11" fillId="0" borderId="66" xfId="0" applyFont="1" applyBorder="1"/>
    <xf numFmtId="0" fontId="24" fillId="0" borderId="77" xfId="0" applyFont="1" applyBorder="1"/>
    <xf numFmtId="0" fontId="11" fillId="0" borderId="1" xfId="0" applyFont="1" applyBorder="1" applyAlignment="1">
      <alignment horizontal="right"/>
    </xf>
    <xf numFmtId="0" fontId="10" fillId="2" borderId="2" xfId="0" applyFont="1" applyFill="1" applyBorder="1" applyAlignment="1" applyProtection="1">
      <alignment horizontal="center" vertical="top"/>
      <protection locked="0"/>
    </xf>
    <xf numFmtId="0" fontId="12" fillId="2" borderId="2" xfId="0" applyFont="1" applyFill="1" applyBorder="1" applyAlignment="1" applyProtection="1">
      <alignment horizontal="center" vertical="top"/>
      <protection locked="0"/>
    </xf>
    <xf numFmtId="166" fontId="0" fillId="10" borderId="1" xfId="0" applyNumberFormat="1" applyFill="1" applyBorder="1"/>
    <xf numFmtId="166" fontId="5" fillId="14" borderId="2" xfId="2" applyNumberFormat="1" applyFont="1" applyFill="1" applyBorder="1" applyAlignment="1" applyProtection="1">
      <alignment horizontal="right"/>
    </xf>
    <xf numFmtId="166" fontId="0" fillId="14" borderId="1" xfId="0" applyNumberFormat="1" applyFill="1" applyBorder="1"/>
    <xf numFmtId="166" fontId="0" fillId="14" borderId="24" xfId="0" applyNumberFormat="1" applyFill="1" applyBorder="1"/>
    <xf numFmtId="43" fontId="4" fillId="0" borderId="30" xfId="1" applyFont="1" applyFill="1" applyBorder="1" applyAlignment="1">
      <alignment horizontal="right"/>
    </xf>
    <xf numFmtId="43" fontId="4" fillId="0" borderId="5" xfId="1" applyFont="1" applyFill="1" applyBorder="1" applyAlignment="1">
      <alignment horizontal="right"/>
    </xf>
    <xf numFmtId="43" fontId="10" fillId="0" borderId="30" xfId="1" applyFont="1" applyFill="1" applyBorder="1" applyAlignment="1">
      <alignment horizontal="right"/>
    </xf>
    <xf numFmtId="43" fontId="10" fillId="0" borderId="5" xfId="1" applyFont="1" applyFill="1" applyBorder="1" applyAlignment="1">
      <alignment horizontal="right"/>
    </xf>
    <xf numFmtId="43" fontId="10" fillId="0" borderId="4" xfId="1" applyFont="1" applyFill="1" applyBorder="1" applyAlignment="1">
      <alignment horizontal="right"/>
    </xf>
    <xf numFmtId="164" fontId="10" fillId="10" borderId="1" xfId="1" applyNumberFormat="1" applyFont="1" applyFill="1" applyBorder="1" applyProtection="1"/>
    <xf numFmtId="43" fontId="10" fillId="0" borderId="1" xfId="1" applyFont="1" applyFill="1" applyBorder="1" applyAlignment="1">
      <alignment horizontal="right"/>
    </xf>
    <xf numFmtId="164" fontId="4" fillId="0" borderId="1" xfId="1" applyNumberFormat="1" applyFill="1" applyBorder="1" applyProtection="1"/>
    <xf numFmtId="0" fontId="6" fillId="8" borderId="35" xfId="0" applyFont="1" applyFill="1" applyBorder="1" applyAlignment="1">
      <alignment horizontal="center"/>
    </xf>
    <xf numFmtId="0" fontId="6" fillId="5" borderId="12" xfId="0" applyFont="1" applyFill="1" applyBorder="1" applyAlignment="1">
      <alignment horizontal="center" wrapText="1"/>
    </xf>
    <xf numFmtId="166" fontId="0" fillId="10" borderId="2" xfId="0" applyNumberFormat="1" applyFill="1" applyBorder="1"/>
    <xf numFmtId="37" fontId="4" fillId="12" borderId="2" xfId="1" applyNumberFormat="1" applyFont="1" applyFill="1" applyBorder="1" applyAlignment="1">
      <alignment horizontal="center"/>
    </xf>
    <xf numFmtId="43" fontId="10" fillId="0" borderId="0" xfId="1" applyFont="1" applyFill="1" applyBorder="1" applyAlignment="1">
      <alignment horizontal="right"/>
    </xf>
    <xf numFmtId="0" fontId="6" fillId="5" borderId="1" xfId="0" applyFont="1" applyFill="1" applyBorder="1" applyAlignment="1">
      <alignment horizontal="center" wrapText="1"/>
    </xf>
    <xf numFmtId="0" fontId="6" fillId="5" borderId="48" xfId="0" quotePrefix="1" applyFont="1" applyFill="1" applyBorder="1" applyAlignment="1">
      <alignment horizontal="right"/>
    </xf>
    <xf numFmtId="0" fontId="4" fillId="0" borderId="1" xfId="0" applyFont="1" applyBorder="1"/>
    <xf numFmtId="166" fontId="4" fillId="13" borderId="1" xfId="2" applyNumberFormat="1" applyFill="1" applyBorder="1" applyProtection="1">
      <protection locked="0"/>
    </xf>
    <xf numFmtId="43" fontId="10" fillId="0" borderId="0" xfId="1" applyFont="1" applyFill="1" applyBorder="1" applyAlignment="1" applyProtection="1">
      <alignment horizontal="left"/>
    </xf>
    <xf numFmtId="0" fontId="0" fillId="5" borderId="63" xfId="0" applyFill="1" applyBorder="1"/>
    <xf numFmtId="164" fontId="4" fillId="0" borderId="1" xfId="1" applyNumberFormat="1" applyFont="1" applyFill="1" applyBorder="1" applyAlignment="1" applyProtection="1">
      <alignment horizontal="center" wrapText="1"/>
    </xf>
    <xf numFmtId="164" fontId="4" fillId="0" borderId="2" xfId="1" applyNumberFormat="1" applyFont="1" applyFill="1" applyBorder="1" applyAlignment="1" applyProtection="1">
      <alignment horizontal="center" wrapText="1"/>
    </xf>
    <xf numFmtId="37" fontId="4" fillId="0" borderId="1" xfId="0" applyNumberFormat="1" applyFont="1" applyBorder="1" applyAlignment="1">
      <alignment horizontal="center"/>
    </xf>
    <xf numFmtId="164" fontId="4" fillId="0" borderId="1" xfId="1" applyNumberFormat="1" applyFont="1" applyBorder="1" applyAlignment="1" applyProtection="1">
      <alignment horizontal="center"/>
    </xf>
    <xf numFmtId="0" fontId="6" fillId="5" borderId="67" xfId="0" applyFont="1" applyFill="1" applyBorder="1" applyAlignment="1">
      <alignment horizontal="center"/>
    </xf>
    <xf numFmtId="44" fontId="5" fillId="0" borderId="44" xfId="0" applyNumberFormat="1" applyFont="1" applyBorder="1" applyAlignment="1">
      <alignment horizontal="left"/>
    </xf>
    <xf numFmtId="166" fontId="4" fillId="2" borderId="2" xfId="2" applyNumberFormat="1" applyFill="1" applyBorder="1" applyProtection="1">
      <protection locked="0"/>
    </xf>
    <xf numFmtId="166" fontId="4" fillId="10" borderId="2" xfId="2" applyNumberFormat="1" applyFill="1" applyBorder="1"/>
    <xf numFmtId="44" fontId="5" fillId="0" borderId="1" xfId="0" applyNumberFormat="1" applyFont="1" applyBorder="1" applyAlignment="1">
      <alignment horizontal="left"/>
    </xf>
    <xf numFmtId="166" fontId="0" fillId="0" borderId="2" xfId="0" applyNumberFormat="1" applyBorder="1"/>
    <xf numFmtId="164" fontId="4" fillId="2" borderId="24" xfId="1" applyNumberFormat="1" applyFill="1" applyBorder="1" applyProtection="1">
      <protection locked="0"/>
    </xf>
    <xf numFmtId="43" fontId="0" fillId="0" borderId="0" xfId="1" applyFont="1" applyBorder="1"/>
    <xf numFmtId="41" fontId="4" fillId="0" borderId="0" xfId="1" applyNumberFormat="1" applyBorder="1"/>
    <xf numFmtId="166" fontId="4" fillId="0" borderId="0" xfId="2" applyNumberFormat="1" applyFill="1" applyBorder="1"/>
    <xf numFmtId="164" fontId="6" fillId="3" borderId="1" xfId="1" applyNumberFormat="1" applyFont="1" applyFill="1" applyBorder="1" applyAlignment="1" applyProtection="1"/>
    <xf numFmtId="43" fontId="0" fillId="0" borderId="0" xfId="1" applyFont="1" applyFill="1" applyBorder="1" applyAlignment="1">
      <alignment horizontal="left"/>
    </xf>
    <xf numFmtId="43" fontId="6" fillId="5" borderId="10" xfId="1" quotePrefix="1" applyFont="1" applyFill="1" applyBorder="1" applyAlignment="1">
      <alignment horizontal="center"/>
    </xf>
    <xf numFmtId="43" fontId="6" fillId="5" borderId="13" xfId="1" quotePrefix="1" applyFont="1" applyFill="1" applyBorder="1" applyAlignment="1">
      <alignment horizontal="center"/>
    </xf>
    <xf numFmtId="43" fontId="6" fillId="5" borderId="29" xfId="1" applyFont="1" applyFill="1" applyBorder="1" applyAlignment="1">
      <alignment horizontal="left"/>
    </xf>
    <xf numFmtId="43" fontId="6" fillId="5" borderId="12" xfId="1" applyFont="1" applyFill="1" applyBorder="1" applyAlignment="1">
      <alignment horizontal="left"/>
    </xf>
    <xf numFmtId="43" fontId="6" fillId="5" borderId="14" xfId="1" applyFont="1" applyFill="1" applyBorder="1" applyAlignment="1">
      <alignment horizontal="left"/>
    </xf>
    <xf numFmtId="43" fontId="6" fillId="5" borderId="38" xfId="1" applyFont="1" applyFill="1" applyBorder="1" applyAlignment="1">
      <alignment horizontal="left"/>
    </xf>
    <xf numFmtId="43" fontId="23" fillId="0" borderId="20" xfId="1" applyFont="1" applyBorder="1" applyAlignment="1">
      <alignment horizontal="left" vertical="top"/>
    </xf>
    <xf numFmtId="43" fontId="23" fillId="0" borderId="0" xfId="1" applyFont="1" applyBorder="1" applyAlignment="1">
      <alignment horizontal="left" vertical="top"/>
    </xf>
    <xf numFmtId="0" fontId="23" fillId="0" borderId="0" xfId="0" applyFont="1" applyAlignment="1">
      <alignment horizontal="center" vertical="top"/>
    </xf>
    <xf numFmtId="0" fontId="23" fillId="0" borderId="21" xfId="0" applyFont="1" applyBorder="1" applyAlignment="1">
      <alignment horizontal="center" vertical="top"/>
    </xf>
    <xf numFmtId="0" fontId="0" fillId="0" borderId="0" xfId="0" applyAlignment="1">
      <alignment horizontal="center" vertical="center" wrapText="1"/>
    </xf>
    <xf numFmtId="0" fontId="0" fillId="7" borderId="0" xfId="0" applyFill="1" applyAlignment="1">
      <alignment horizontal="left"/>
    </xf>
    <xf numFmtId="0" fontId="6" fillId="5" borderId="63" xfId="0" applyFont="1" applyFill="1" applyBorder="1" applyAlignment="1">
      <alignment horizontal="left"/>
    </xf>
    <xf numFmtId="0" fontId="4" fillId="0" borderId="2" xfId="0" applyFont="1" applyBorder="1" applyAlignment="1">
      <alignment horizontal="left"/>
    </xf>
    <xf numFmtId="0" fontId="4" fillId="0" borderId="1" xfId="0" applyFont="1" applyBorder="1" applyAlignment="1">
      <alignment horizontal="left"/>
    </xf>
    <xf numFmtId="0" fontId="0" fillId="0" borderId="5" xfId="0" applyBorder="1" applyAlignment="1">
      <alignment horizontal="left"/>
    </xf>
    <xf numFmtId="0" fontId="0" fillId="0" borderId="1" xfId="0" quotePrefix="1" applyBorder="1" applyAlignment="1">
      <alignment horizontal="left"/>
    </xf>
    <xf numFmtId="0" fontId="0" fillId="0" borderId="0" xfId="0" quotePrefix="1" applyAlignment="1">
      <alignment horizontal="left"/>
    </xf>
    <xf numFmtId="0" fontId="0" fillId="0" borderId="1" xfId="0" applyBorder="1" applyAlignment="1">
      <alignment horizontal="left"/>
    </xf>
    <xf numFmtId="0" fontId="0" fillId="0" borderId="14" xfId="0" quotePrefix="1" applyBorder="1" applyAlignment="1">
      <alignment horizontal="left"/>
    </xf>
    <xf numFmtId="0" fontId="10" fillId="0" borderId="14" xfId="0" quotePrefix="1" applyFont="1" applyBorder="1" applyAlignment="1">
      <alignment horizontal="right"/>
    </xf>
    <xf numFmtId="43" fontId="20" fillId="5" borderId="13" xfId="1" quotePrefix="1" applyFont="1" applyFill="1" applyBorder="1" applyAlignment="1">
      <alignment horizontal="right"/>
    </xf>
    <xf numFmtId="0" fontId="10" fillId="0" borderId="45" xfId="0" applyFont="1" applyBorder="1" applyAlignment="1">
      <alignment horizontal="right"/>
    </xf>
    <xf numFmtId="43" fontId="20" fillId="5" borderId="15" xfId="1" quotePrefix="1" applyFont="1" applyFill="1" applyBorder="1" applyAlignment="1">
      <alignment horizontal="right"/>
    </xf>
    <xf numFmtId="0" fontId="10" fillId="0" borderId="33" xfId="0" applyFont="1" applyBorder="1" applyAlignment="1">
      <alignment horizontal="right"/>
    </xf>
    <xf numFmtId="0" fontId="10" fillId="0" borderId="6" xfId="0" applyFont="1" applyBorder="1" applyAlignment="1">
      <alignment horizontal="right"/>
    </xf>
    <xf numFmtId="0" fontId="6" fillId="5" borderId="1" xfId="0" applyFont="1" applyFill="1" applyBorder="1" applyAlignment="1">
      <alignment horizontal="right" wrapText="1"/>
    </xf>
    <xf numFmtId="166" fontId="10" fillId="10" borderId="1" xfId="2" applyNumberFormat="1" applyFont="1" applyFill="1" applyBorder="1" applyProtection="1"/>
    <xf numFmtId="0" fontId="4" fillId="0" borderId="8" xfId="0" applyFont="1" applyBorder="1" applyAlignment="1">
      <alignment horizontal="right"/>
    </xf>
    <xf numFmtId="14" fontId="4" fillId="0" borderId="1" xfId="0" applyNumberFormat="1" applyFont="1" applyBorder="1" applyAlignment="1">
      <alignment horizontal="center"/>
    </xf>
    <xf numFmtId="14" fontId="10" fillId="0" borderId="1" xfId="0" applyNumberFormat="1" applyFont="1" applyBorder="1" applyAlignment="1">
      <alignment horizontal="center"/>
    </xf>
    <xf numFmtId="166" fontId="4" fillId="10" borderId="44" xfId="2" applyNumberFormat="1" applyFill="1" applyBorder="1" applyProtection="1"/>
    <xf numFmtId="166" fontId="4" fillId="10" borderId="1" xfId="2" applyNumberFormat="1" applyFill="1" applyBorder="1" applyProtection="1"/>
    <xf numFmtId="37" fontId="4" fillId="5" borderId="3" xfId="1" applyNumberFormat="1" applyFont="1" applyFill="1" applyBorder="1" applyAlignment="1" applyProtection="1">
      <alignment horizontal="center"/>
    </xf>
    <xf numFmtId="37" fontId="0" fillId="5" borderId="3" xfId="0" applyNumberFormat="1" applyFill="1" applyBorder="1" applyAlignment="1">
      <alignment horizontal="center"/>
    </xf>
    <xf numFmtId="164" fontId="5" fillId="0" borderId="0" xfId="1" applyNumberFormat="1" applyFont="1" applyFill="1" applyBorder="1" applyProtection="1">
      <protection locked="0"/>
    </xf>
    <xf numFmtId="0" fontId="4" fillId="0" borderId="6" xfId="0" applyFont="1" applyBorder="1"/>
    <xf numFmtId="41" fontId="4" fillId="0" borderId="0" xfId="1" applyNumberFormat="1" applyFill="1" applyBorder="1" applyProtection="1"/>
    <xf numFmtId="164" fontId="4" fillId="2" borderId="1" xfId="1" applyNumberFormat="1" applyFont="1" applyFill="1" applyBorder="1" applyAlignment="1" applyProtection="1">
      <protection locked="0"/>
    </xf>
    <xf numFmtId="37" fontId="6" fillId="5" borderId="74" xfId="1" applyNumberFormat="1" applyFont="1" applyFill="1" applyBorder="1" applyAlignment="1">
      <alignment horizontal="center"/>
    </xf>
    <xf numFmtId="37" fontId="6" fillId="12" borderId="73" xfId="1" applyNumberFormat="1" applyFont="1" applyFill="1" applyBorder="1" applyAlignment="1">
      <alignment horizontal="center"/>
    </xf>
    <xf numFmtId="164" fontId="4" fillId="14" borderId="3" xfId="1" applyNumberFormat="1" applyFill="1" applyBorder="1" applyProtection="1"/>
    <xf numFmtId="164" fontId="4" fillId="13" borderId="1" xfId="1" applyNumberFormat="1" applyFill="1" applyBorder="1" applyProtection="1">
      <protection locked="0"/>
    </xf>
    <xf numFmtId="0" fontId="5" fillId="0" borderId="0" xfId="0" applyFont="1" applyAlignment="1">
      <alignment horizontal="left" indent="2"/>
    </xf>
    <xf numFmtId="0" fontId="4" fillId="0" borderId="1" xfId="0" applyFont="1" applyBorder="1" applyAlignment="1">
      <alignment horizontal="left" indent="2"/>
    </xf>
    <xf numFmtId="0" fontId="4" fillId="0" borderId="1" xfId="0" applyFont="1" applyBorder="1" applyAlignment="1">
      <alignment horizontal="right"/>
    </xf>
    <xf numFmtId="164" fontId="4" fillId="2" borderId="1" xfId="1" applyNumberFormat="1" applyFont="1" applyFill="1" applyBorder="1" applyProtection="1">
      <protection locked="0"/>
    </xf>
    <xf numFmtId="0" fontId="4" fillId="0" borderId="0" xfId="4"/>
    <xf numFmtId="0" fontId="4" fillId="5" borderId="7" xfId="0" applyFont="1" applyFill="1" applyBorder="1"/>
    <xf numFmtId="166" fontId="4" fillId="10" borderId="64" xfId="2" applyNumberFormat="1" applyFill="1" applyBorder="1" applyAlignment="1"/>
    <xf numFmtId="166" fontId="4" fillId="10" borderId="1" xfId="2" applyNumberFormat="1" applyFill="1" applyBorder="1" applyAlignment="1"/>
    <xf numFmtId="164" fontId="4" fillId="2" borderId="27" xfId="1" applyNumberFormat="1" applyFill="1" applyBorder="1" applyAlignment="1" applyProtection="1">
      <protection locked="0"/>
    </xf>
    <xf numFmtId="0" fontId="14" fillId="0" borderId="0" xfId="4" applyFont="1" applyAlignment="1">
      <alignment horizontal="center"/>
    </xf>
    <xf numFmtId="0" fontId="14" fillId="0" borderId="0" xfId="4" applyFont="1" applyAlignment="1">
      <alignment horizontal="right"/>
    </xf>
    <xf numFmtId="168" fontId="10" fillId="0" borderId="0" xfId="4" applyNumberFormat="1" applyFont="1" applyAlignment="1">
      <alignment horizontal="left"/>
    </xf>
    <xf numFmtId="0" fontId="14" fillId="8" borderId="0" xfId="4" applyFont="1" applyFill="1" applyAlignment="1">
      <alignment horizontal="center"/>
    </xf>
    <xf numFmtId="0" fontId="14" fillId="8" borderId="0" xfId="4" applyFont="1" applyFill="1" applyAlignment="1">
      <alignment horizontal="right"/>
    </xf>
    <xf numFmtId="168" fontId="10" fillId="8" borderId="0" xfId="4" applyNumberFormat="1" applyFont="1" applyFill="1" applyAlignment="1">
      <alignment horizontal="left"/>
    </xf>
    <xf numFmtId="0" fontId="4" fillId="8" borderId="0" xfId="4" applyFill="1"/>
    <xf numFmtId="0" fontId="4" fillId="0" borderId="2" xfId="4" applyBorder="1" applyAlignment="1">
      <alignment horizontal="right"/>
    </xf>
    <xf numFmtId="0" fontId="4" fillId="11" borderId="2" xfId="4" applyFill="1" applyBorder="1" applyAlignment="1">
      <alignment horizontal="center"/>
    </xf>
    <xf numFmtId="0" fontId="4" fillId="0" borderId="1" xfId="4" applyBorder="1" applyAlignment="1">
      <alignment horizontal="right"/>
    </xf>
    <xf numFmtId="0" fontId="4" fillId="0" borderId="1" xfId="4" applyBorder="1" applyAlignment="1">
      <alignment horizontal="center"/>
    </xf>
    <xf numFmtId="37" fontId="4" fillId="0" borderId="0" xfId="4" applyNumberFormat="1"/>
    <xf numFmtId="164" fontId="4" fillId="0" borderId="0" xfId="4" applyNumberFormat="1"/>
    <xf numFmtId="0" fontId="4" fillId="0" borderId="0" xfId="4" quotePrefix="1" applyAlignment="1">
      <alignment horizontal="right"/>
    </xf>
    <xf numFmtId="0" fontId="4" fillId="0" borderId="24" xfId="4" applyBorder="1" applyAlignment="1">
      <alignment horizontal="right"/>
    </xf>
    <xf numFmtId="0" fontId="4" fillId="0" borderId="1" xfId="4" quotePrefix="1" applyBorder="1" applyAlignment="1">
      <alignment horizontal="right"/>
    </xf>
    <xf numFmtId="0" fontId="4" fillId="0" borderId="7" xfId="4" applyBorder="1"/>
    <xf numFmtId="0" fontId="4" fillId="0" borderId="21" xfId="4" applyBorder="1"/>
    <xf numFmtId="0" fontId="4" fillId="0" borderId="6" xfId="4" applyBorder="1"/>
    <xf numFmtId="41" fontId="4" fillId="0" borderId="0" xfId="4" applyNumberFormat="1"/>
    <xf numFmtId="0" fontId="4" fillId="0" borderId="0" xfId="4" applyAlignment="1">
      <alignment horizontal="left"/>
    </xf>
    <xf numFmtId="164" fontId="4" fillId="14" borderId="1" xfId="1" applyNumberFormat="1" applyFont="1" applyFill="1" applyBorder="1" applyProtection="1"/>
    <xf numFmtId="0" fontId="4" fillId="5" borderId="3" xfId="4" applyFill="1" applyBorder="1" applyAlignment="1">
      <alignment horizontal="center"/>
    </xf>
    <xf numFmtId="37" fontId="4" fillId="5" borderId="2" xfId="4" applyNumberFormat="1" applyFill="1" applyBorder="1" applyAlignment="1">
      <alignment horizontal="center"/>
    </xf>
    <xf numFmtId="37" fontId="4" fillId="0" borderId="6" xfId="4" applyNumberFormat="1" applyBorder="1"/>
    <xf numFmtId="37" fontId="4" fillId="0" borderId="8" xfId="4" applyNumberFormat="1" applyBorder="1"/>
    <xf numFmtId="37" fontId="4" fillId="0" borderId="2" xfId="4" applyNumberFormat="1" applyBorder="1"/>
    <xf numFmtId="0" fontId="4" fillId="0" borderId="33" xfId="4" quotePrefix="1" applyBorder="1" applyAlignment="1">
      <alignment horizontal="right"/>
    </xf>
    <xf numFmtId="0" fontId="4" fillId="0" borderId="33" xfId="4" applyBorder="1"/>
    <xf numFmtId="37" fontId="4" fillId="0" borderId="0" xfId="4" applyNumberFormat="1" applyAlignment="1">
      <alignment horizontal="right"/>
    </xf>
    <xf numFmtId="0" fontId="6" fillId="12" borderId="51" xfId="4" applyFont="1" applyFill="1" applyBorder="1"/>
    <xf numFmtId="0" fontId="6" fillId="5" borderId="71" xfId="4" applyFont="1" applyFill="1" applyBorder="1" applyAlignment="1">
      <alignment horizontal="center"/>
    </xf>
    <xf numFmtId="0" fontId="6" fillId="5" borderId="72" xfId="4" applyFont="1" applyFill="1" applyBorder="1" applyAlignment="1">
      <alignment horizontal="center"/>
    </xf>
    <xf numFmtId="0" fontId="6" fillId="5" borderId="78" xfId="4" applyFont="1" applyFill="1" applyBorder="1" applyAlignment="1">
      <alignment horizontal="center"/>
    </xf>
    <xf numFmtId="37" fontId="6" fillId="5" borderId="79" xfId="4" applyNumberFormat="1" applyFont="1" applyFill="1" applyBorder="1" applyAlignment="1">
      <alignment horizontal="center"/>
    </xf>
    <xf numFmtId="0" fontId="4" fillId="0" borderId="2" xfId="4" quotePrefix="1" applyBorder="1" applyAlignment="1">
      <alignment horizontal="right"/>
    </xf>
    <xf numFmtId="37" fontId="4" fillId="0" borderId="33" xfId="4" applyNumberFormat="1" applyBorder="1" applyAlignment="1">
      <alignment horizontal="right"/>
    </xf>
    <xf numFmtId="37" fontId="4" fillId="0" borderId="1" xfId="4" applyNumberFormat="1" applyBorder="1" applyAlignment="1">
      <alignment horizontal="center"/>
    </xf>
    <xf numFmtId="37" fontId="4" fillId="0" borderId="8" xfId="4" applyNumberFormat="1" applyBorder="1" applyAlignment="1">
      <alignment horizontal="center"/>
    </xf>
    <xf numFmtId="0" fontId="6" fillId="0" borderId="1" xfId="4" applyFont="1" applyBorder="1" applyAlignment="1">
      <alignment horizontal="center"/>
    </xf>
    <xf numFmtId="0" fontId="4" fillId="0" borderId="0" xfId="4" applyAlignment="1">
      <alignment horizontal="center"/>
    </xf>
    <xf numFmtId="0" fontId="6" fillId="5" borderId="1" xfId="4" applyFont="1" applyFill="1" applyBorder="1" applyAlignment="1">
      <alignment horizontal="center"/>
    </xf>
    <xf numFmtId="0" fontId="6" fillId="5" borderId="1" xfId="4" applyFont="1" applyFill="1" applyBorder="1"/>
    <xf numFmtId="164" fontId="4" fillId="5" borderId="1" xfId="1" applyNumberFormat="1" applyFont="1" applyFill="1" applyBorder="1" applyAlignment="1" applyProtection="1"/>
    <xf numFmtId="0" fontId="4" fillId="0" borderId="1" xfId="4" applyBorder="1"/>
    <xf numFmtId="164" fontId="4" fillId="0" borderId="1" xfId="1" applyNumberFormat="1" applyFont="1" applyFill="1" applyBorder="1" applyAlignment="1" applyProtection="1"/>
    <xf numFmtId="164" fontId="4" fillId="3" borderId="1" xfId="1" applyNumberFormat="1" applyFont="1" applyFill="1" applyBorder="1" applyAlignment="1" applyProtection="1"/>
    <xf numFmtId="164" fontId="4" fillId="10" borderId="1" xfId="1" applyNumberFormat="1" applyFont="1" applyFill="1" applyBorder="1" applyAlignment="1" applyProtection="1"/>
    <xf numFmtId="164" fontId="4" fillId="2" borderId="1" xfId="1" applyNumberFormat="1" applyFont="1" applyFill="1" applyBorder="1" applyAlignment="1" applyProtection="1">
      <alignment horizontal="center"/>
      <protection locked="0"/>
    </xf>
    <xf numFmtId="164" fontId="4" fillId="6" borderId="1" xfId="1" applyNumberFormat="1" applyFont="1" applyFill="1" applyBorder="1" applyAlignment="1" applyProtection="1"/>
    <xf numFmtId="0" fontId="30" fillId="0" borderId="0" xfId="4" applyFont="1"/>
    <xf numFmtId="164" fontId="4" fillId="14" borderId="1" xfId="1" applyNumberFormat="1" applyFont="1" applyFill="1" applyBorder="1" applyAlignment="1" applyProtection="1"/>
    <xf numFmtId="164" fontId="4" fillId="0" borderId="0" xfId="1" applyNumberFormat="1" applyFont="1" applyBorder="1" applyProtection="1"/>
    <xf numFmtId="0" fontId="13" fillId="5" borderId="1" xfId="4" applyFont="1" applyFill="1" applyBorder="1" applyAlignment="1">
      <alignment horizontal="center"/>
    </xf>
    <xf numFmtId="0" fontId="13" fillId="0" borderId="1" xfId="4" applyFont="1" applyBorder="1" applyAlignment="1">
      <alignment horizontal="center"/>
    </xf>
    <xf numFmtId="0" fontId="4" fillId="0" borderId="5" xfId="4" applyBorder="1"/>
    <xf numFmtId="0" fontId="4" fillId="0" borderId="3" xfId="4" applyBorder="1"/>
    <xf numFmtId="0" fontId="4" fillId="0" borderId="8" xfId="4" applyBorder="1"/>
    <xf numFmtId="0" fontId="4" fillId="0" borderId="2" xfId="4" applyBorder="1"/>
    <xf numFmtId="166" fontId="4" fillId="10" borderId="5" xfId="2" applyNumberFormat="1" applyFill="1" applyBorder="1" applyAlignment="1"/>
    <xf numFmtId="164" fontId="4" fillId="9" borderId="7" xfId="1" applyNumberFormat="1" applyFill="1" applyBorder="1" applyProtection="1"/>
    <xf numFmtId="166" fontId="4" fillId="10" borderId="32" xfId="2" applyNumberFormat="1" applyFill="1" applyBorder="1"/>
    <xf numFmtId="164" fontId="4" fillId="2" borderId="1" xfId="1" applyNumberFormat="1" applyFill="1" applyBorder="1" applyAlignment="1" applyProtection="1">
      <protection locked="0"/>
    </xf>
    <xf numFmtId="164" fontId="4" fillId="10" borderId="9" xfId="1" applyNumberFormat="1" applyFill="1" applyBorder="1"/>
    <xf numFmtId="0" fontId="6" fillId="2" borderId="18" xfId="4" applyFont="1" applyFill="1" applyBorder="1" applyAlignment="1" applyProtection="1">
      <alignment horizontal="center" vertical="center"/>
      <protection locked="0"/>
    </xf>
    <xf numFmtId="0" fontId="6" fillId="2" borderId="15" xfId="4" applyFont="1" applyFill="1" applyBorder="1" applyAlignment="1" applyProtection="1">
      <alignment horizontal="center" vertical="center"/>
      <protection locked="0"/>
    </xf>
    <xf numFmtId="166" fontId="4" fillId="10" borderId="26" xfId="2" applyNumberFormat="1" applyFill="1" applyBorder="1" applyAlignment="1"/>
    <xf numFmtId="14" fontId="28" fillId="0" borderId="0" xfId="4" applyNumberFormat="1" applyFont="1"/>
    <xf numFmtId="166" fontId="4" fillId="13" borderId="2" xfId="2" applyNumberFormat="1" applyFill="1" applyBorder="1" applyProtection="1">
      <protection locked="0"/>
    </xf>
    <xf numFmtId="167" fontId="6" fillId="5" borderId="48" xfId="0" quotePrefix="1" applyNumberFormat="1" applyFont="1" applyFill="1" applyBorder="1" applyAlignment="1">
      <alignment horizontal="right"/>
    </xf>
    <xf numFmtId="0" fontId="6" fillId="5" borderId="63" xfId="0" applyFont="1" applyFill="1" applyBorder="1"/>
    <xf numFmtId="0" fontId="6" fillId="5" borderId="80" xfId="0" applyFont="1" applyFill="1" applyBorder="1" applyAlignment="1">
      <alignment horizontal="center" wrapText="1"/>
    </xf>
    <xf numFmtId="0" fontId="6" fillId="0" borderId="3" xfId="0" applyFont="1" applyBorder="1" applyAlignment="1">
      <alignment horizontal="left"/>
    </xf>
    <xf numFmtId="164" fontId="10" fillId="2" borderId="1" xfId="1" applyNumberFormat="1" applyFont="1" applyFill="1" applyBorder="1" applyAlignment="1" applyProtection="1">
      <alignment horizontal="left"/>
      <protection locked="0"/>
    </xf>
    <xf numFmtId="37" fontId="10" fillId="2" borderId="1" xfId="1" applyNumberFormat="1" applyFont="1" applyFill="1" applyBorder="1" applyProtection="1">
      <protection locked="0"/>
    </xf>
    <xf numFmtId="14" fontId="10" fillId="0" borderId="1" xfId="4" applyNumberFormat="1" applyFont="1" applyBorder="1" applyAlignment="1">
      <alignment horizontal="center"/>
    </xf>
    <xf numFmtId="49" fontId="6" fillId="2" borderId="2" xfId="1" quotePrefix="1" applyNumberFormat="1" applyFont="1" applyFill="1" applyBorder="1" applyAlignment="1" applyProtection="1">
      <alignment horizontal="center"/>
      <protection locked="0"/>
    </xf>
    <xf numFmtId="49" fontId="6" fillId="2" borderId="9" xfId="1" applyNumberFormat="1" applyFont="1" applyFill="1" applyBorder="1" applyAlignment="1" applyProtection="1">
      <alignment horizontal="center"/>
      <protection locked="0"/>
    </xf>
    <xf numFmtId="49" fontId="6" fillId="2" borderId="2" xfId="1" applyNumberFormat="1" applyFont="1" applyFill="1" applyBorder="1" applyAlignment="1" applyProtection="1">
      <alignment horizontal="center"/>
      <protection locked="0"/>
    </xf>
    <xf numFmtId="164" fontId="5" fillId="13" borderId="1" xfId="1" applyNumberFormat="1" applyFont="1" applyFill="1" applyBorder="1" applyAlignment="1" applyProtection="1">
      <protection locked="0"/>
    </xf>
    <xf numFmtId="164" fontId="4" fillId="14" borderId="7" xfId="1" applyNumberFormat="1" applyFont="1" applyFill="1" applyBorder="1" applyAlignment="1" applyProtection="1"/>
    <xf numFmtId="164" fontId="4" fillId="2" borderId="7" xfId="1" applyNumberFormat="1" applyFont="1" applyFill="1" applyBorder="1" applyAlignment="1" applyProtection="1">
      <protection locked="0"/>
    </xf>
    <xf numFmtId="44" fontId="4" fillId="0" borderId="1" xfId="0" applyNumberFormat="1" applyFont="1" applyBorder="1" applyAlignment="1">
      <alignment horizontal="left"/>
    </xf>
    <xf numFmtId="164" fontId="5" fillId="0" borderId="1" xfId="0" applyNumberFormat="1" applyFont="1" applyBorder="1" applyProtection="1">
      <protection locked="0"/>
    </xf>
    <xf numFmtId="0" fontId="6" fillId="12" borderId="1" xfId="0" applyFont="1" applyFill="1" applyBorder="1" applyAlignment="1">
      <alignment horizontal="center"/>
    </xf>
    <xf numFmtId="164" fontId="5" fillId="13" borderId="1" xfId="0" applyNumberFormat="1" applyFont="1" applyFill="1" applyBorder="1" applyProtection="1">
      <protection locked="0"/>
    </xf>
    <xf numFmtId="164" fontId="5" fillId="10" borderId="1" xfId="0" applyNumberFormat="1" applyFont="1" applyFill="1" applyBorder="1"/>
    <xf numFmtId="0" fontId="15" fillId="0" borderId="0" xfId="0" applyFont="1" applyProtection="1">
      <protection locked="0"/>
    </xf>
    <xf numFmtId="0" fontId="4" fillId="5" borderId="6" xfId="0" applyFont="1" applyFill="1" applyBorder="1"/>
    <xf numFmtId="0" fontId="4" fillId="12" borderId="1" xfId="0" applyFont="1" applyFill="1" applyBorder="1"/>
    <xf numFmtId="0" fontId="4" fillId="5" borderId="33" xfId="0" applyFont="1" applyFill="1" applyBorder="1"/>
    <xf numFmtId="0" fontId="4" fillId="0" borderId="7" xfId="0" applyFont="1" applyBorder="1" applyAlignment="1">
      <alignment horizontal="right"/>
    </xf>
    <xf numFmtId="0" fontId="4" fillId="12" borderId="33" xfId="0" applyFont="1" applyFill="1" applyBorder="1"/>
    <xf numFmtId="0" fontId="4" fillId="0" borderId="3" xfId="0" applyFont="1" applyBorder="1"/>
    <xf numFmtId="0" fontId="4" fillId="0" borderId="8" xfId="0" applyFont="1" applyBorder="1"/>
    <xf numFmtId="0" fontId="4" fillId="0" borderId="2" xfId="0" applyFont="1" applyBorder="1"/>
    <xf numFmtId="14" fontId="29" fillId="0" borderId="0" xfId="0" applyNumberFormat="1" applyFont="1" applyAlignment="1">
      <alignment wrapText="1"/>
    </xf>
    <xf numFmtId="9" fontId="0" fillId="0" borderId="1" xfId="3" applyFont="1" applyBorder="1"/>
    <xf numFmtId="9" fontId="0" fillId="0" borderId="2" xfId="3" applyFont="1" applyBorder="1"/>
    <xf numFmtId="43" fontId="10" fillId="0" borderId="1" xfId="1" applyFont="1" applyFill="1" applyBorder="1"/>
    <xf numFmtId="167" fontId="4" fillId="0" borderId="7" xfId="0" applyNumberFormat="1" applyFont="1" applyBorder="1"/>
    <xf numFmtId="0" fontId="6" fillId="12" borderId="1" xfId="0" applyFont="1" applyFill="1" applyBorder="1"/>
    <xf numFmtId="0" fontId="17" fillId="12" borderId="1" xfId="0" applyFont="1" applyFill="1" applyBorder="1" applyAlignment="1">
      <alignment horizontal="center"/>
    </xf>
    <xf numFmtId="166" fontId="4" fillId="14" borderId="1" xfId="2" applyNumberFormat="1" applyFill="1" applyBorder="1" applyProtection="1"/>
    <xf numFmtId="14" fontId="4" fillId="0" borderId="1" xfId="4" applyNumberFormat="1" applyBorder="1" applyAlignment="1">
      <alignment horizontal="center"/>
    </xf>
    <xf numFmtId="1" fontId="4" fillId="0" borderId="7" xfId="0" applyNumberFormat="1" applyFont="1" applyBorder="1"/>
    <xf numFmtId="0" fontId="0" fillId="0" borderId="4" xfId="0" applyBorder="1" applyProtection="1">
      <protection locked="0"/>
    </xf>
    <xf numFmtId="0" fontId="0" fillId="0" borderId="19" xfId="0" applyBorder="1" applyProtection="1">
      <protection locked="0"/>
    </xf>
    <xf numFmtId="0" fontId="0" fillId="0" borderId="9" xfId="0" applyBorder="1" applyAlignment="1" applyProtection="1">
      <alignment horizontal="center"/>
      <protection locked="0"/>
    </xf>
    <xf numFmtId="0" fontId="6" fillId="12" borderId="18" xfId="4" applyFont="1" applyFill="1" applyBorder="1" applyAlignment="1">
      <alignment horizontal="center" vertical="center"/>
    </xf>
    <xf numFmtId="164" fontId="4" fillId="13" borderId="1" xfId="1" applyNumberFormat="1" applyFont="1" applyFill="1" applyBorder="1" applyAlignment="1" applyProtection="1">
      <protection locked="0"/>
    </xf>
    <xf numFmtId="43" fontId="20" fillId="5" borderId="15" xfId="1" quotePrefix="1" applyFont="1" applyFill="1" applyBorder="1" applyAlignment="1">
      <alignment horizontal="left"/>
    </xf>
    <xf numFmtId="0" fontId="10" fillId="0" borderId="0" xfId="4" applyFont="1"/>
    <xf numFmtId="168" fontId="10" fillId="0" borderId="0" xfId="4" applyNumberFormat="1" applyFont="1" applyAlignment="1" applyProtection="1">
      <alignment horizontal="left"/>
      <protection locked="0"/>
    </xf>
    <xf numFmtId="168" fontId="10" fillId="0" borderId="0" xfId="4" applyNumberFormat="1" applyFont="1"/>
    <xf numFmtId="166" fontId="4" fillId="2" borderId="82" xfId="2" applyNumberFormat="1" applyFont="1" applyFill="1" applyBorder="1" applyProtection="1">
      <protection locked="0"/>
    </xf>
    <xf numFmtId="166" fontId="4" fillId="2" borderId="86" xfId="2" applyNumberFormat="1" applyFont="1" applyFill="1" applyBorder="1" applyProtection="1">
      <protection locked="0"/>
    </xf>
    <xf numFmtId="166" fontId="4" fillId="2" borderId="1" xfId="2" applyNumberFormat="1" applyFont="1" applyFill="1" applyBorder="1" applyProtection="1">
      <protection locked="0"/>
    </xf>
    <xf numFmtId="166" fontId="4" fillId="7" borderId="1" xfId="2" applyNumberFormat="1" applyFont="1" applyFill="1" applyBorder="1" applyProtection="1"/>
    <xf numFmtId="166" fontId="4" fillId="0" borderId="91" xfId="2" applyNumberFormat="1" applyFont="1" applyBorder="1" applyProtection="1"/>
    <xf numFmtId="166" fontId="4" fillId="2" borderId="92" xfId="2" applyNumberFormat="1" applyFont="1" applyFill="1" applyBorder="1" applyProtection="1">
      <protection locked="0"/>
    </xf>
    <xf numFmtId="166" fontId="4" fillId="0" borderId="86" xfId="2" applyNumberFormat="1" applyFont="1" applyBorder="1" applyProtection="1"/>
    <xf numFmtId="166" fontId="4" fillId="0" borderId="74" xfId="2" applyNumberFormat="1" applyFont="1" applyBorder="1" applyProtection="1"/>
    <xf numFmtId="166" fontId="4" fillId="0" borderId="79" xfId="2" applyNumberFormat="1" applyFont="1" applyBorder="1" applyProtection="1"/>
    <xf numFmtId="166" fontId="4" fillId="2" borderId="82" xfId="2" applyNumberFormat="1" applyFill="1" applyBorder="1" applyProtection="1">
      <protection locked="0"/>
    </xf>
    <xf numFmtId="166" fontId="4" fillId="2" borderId="91" xfId="2" applyNumberFormat="1" applyFill="1" applyBorder="1" applyProtection="1">
      <protection locked="0"/>
    </xf>
    <xf numFmtId="166" fontId="4" fillId="2" borderId="93" xfId="2" applyNumberFormat="1" applyFill="1" applyBorder="1" applyProtection="1">
      <protection locked="0"/>
    </xf>
    <xf numFmtId="166" fontId="4" fillId="0" borderId="80" xfId="2" applyNumberFormat="1" applyBorder="1" applyProtection="1"/>
    <xf numFmtId="0" fontId="4" fillId="0" borderId="52" xfId="4" applyBorder="1"/>
    <xf numFmtId="37" fontId="35" fillId="0" borderId="20" xfId="1" applyNumberFormat="1" applyFont="1" applyFill="1" applyBorder="1"/>
    <xf numFmtId="164" fontId="5" fillId="14" borderId="1" xfId="0" applyNumberFormat="1" applyFont="1" applyFill="1" applyBorder="1"/>
    <xf numFmtId="0" fontId="4" fillId="0" borderId="0" xfId="4" applyAlignment="1">
      <alignment horizontal="right"/>
    </xf>
    <xf numFmtId="0" fontId="24" fillId="5" borderId="48" xfId="4" quotePrefix="1" applyFont="1" applyFill="1" applyBorder="1" applyAlignment="1">
      <alignment horizontal="center"/>
    </xf>
    <xf numFmtId="0" fontId="24" fillId="5" borderId="15" xfId="4" quotePrefix="1" applyFont="1" applyFill="1" applyBorder="1" applyAlignment="1">
      <alignment horizontal="center"/>
    </xf>
    <xf numFmtId="14" fontId="10" fillId="0" borderId="0" xfId="0" applyNumberFormat="1" applyFont="1"/>
    <xf numFmtId="43" fontId="24" fillId="5" borderId="18" xfId="1" applyFont="1" applyFill="1" applyBorder="1" applyAlignment="1">
      <alignment horizontal="center"/>
    </xf>
    <xf numFmtId="0" fontId="6" fillId="10" borderId="68" xfId="4" applyFont="1" applyFill="1" applyBorder="1" applyAlignment="1">
      <alignment horizontal="center"/>
    </xf>
    <xf numFmtId="0" fontId="6" fillId="10" borderId="69" xfId="4" applyFont="1" applyFill="1" applyBorder="1" applyAlignment="1">
      <alignment horizontal="center"/>
    </xf>
    <xf numFmtId="164" fontId="4" fillId="0" borderId="1" xfId="0" applyNumberFormat="1" applyFont="1" applyBorder="1"/>
    <xf numFmtId="164" fontId="5" fillId="14" borderId="24" xfId="1" applyNumberFormat="1" applyFont="1" applyFill="1" applyBorder="1"/>
    <xf numFmtId="43" fontId="10" fillId="0" borderId="1" xfId="1" applyFont="1" applyFill="1" applyBorder="1" applyAlignment="1" applyProtection="1">
      <alignment horizontal="center"/>
    </xf>
    <xf numFmtId="43" fontId="4" fillId="0" borderId="1" xfId="1" applyFont="1" applyFill="1" applyBorder="1" applyAlignment="1" applyProtection="1">
      <alignment horizontal="center"/>
    </xf>
    <xf numFmtId="43" fontId="10" fillId="0" borderId="16" xfId="1" applyFont="1" applyFill="1" applyBorder="1" applyAlignment="1" applyProtection="1">
      <alignment horizontal="center"/>
    </xf>
    <xf numFmtId="14" fontId="10" fillId="0" borderId="16" xfId="1" applyNumberFormat="1" applyFont="1" applyFill="1" applyBorder="1" applyAlignment="1" applyProtection="1">
      <alignment horizontal="center"/>
    </xf>
    <xf numFmtId="0" fontId="10" fillId="2" borderId="16" xfId="4" applyFont="1" applyFill="1" applyBorder="1" applyAlignment="1" applyProtection="1">
      <alignment horizontal="center"/>
      <protection locked="0"/>
    </xf>
    <xf numFmtId="14" fontId="10" fillId="13" borderId="16" xfId="4" applyNumberFormat="1" applyFont="1" applyFill="1" applyBorder="1" applyAlignment="1" applyProtection="1">
      <alignment horizontal="center"/>
      <protection locked="0"/>
    </xf>
    <xf numFmtId="14" fontId="15" fillId="0" borderId="0" xfId="0" applyNumberFormat="1" applyFont="1"/>
    <xf numFmtId="14" fontId="10" fillId="0" borderId="16" xfId="0" applyNumberFormat="1" applyFont="1" applyBorder="1" applyAlignment="1">
      <alignment horizontal="center"/>
    </xf>
    <xf numFmtId="14" fontId="10" fillId="0" borderId="0" xfId="4" applyNumberFormat="1" applyFont="1"/>
    <xf numFmtId="14" fontId="10" fillId="0" borderId="16" xfId="4" applyNumberFormat="1" applyFont="1" applyBorder="1" applyAlignment="1">
      <alignment horizontal="center"/>
    </xf>
    <xf numFmtId="43" fontId="10" fillId="0" borderId="5" xfId="1" applyFont="1" applyFill="1" applyBorder="1" applyAlignment="1">
      <alignment horizontal="left"/>
    </xf>
    <xf numFmtId="43" fontId="10" fillId="0" borderId="7" xfId="1" applyFont="1" applyFill="1" applyBorder="1" applyAlignment="1">
      <alignment horizontal="left"/>
    </xf>
    <xf numFmtId="41" fontId="4" fillId="0" borderId="1" xfId="1" applyNumberFormat="1" applyFill="1" applyBorder="1" applyProtection="1"/>
    <xf numFmtId="164" fontId="0" fillId="0" borderId="7" xfId="0" applyNumberFormat="1" applyBorder="1"/>
    <xf numFmtId="164" fontId="4" fillId="0" borderId="3" xfId="1" applyNumberFormat="1" applyFill="1" applyBorder="1" applyProtection="1"/>
    <xf numFmtId="37" fontId="4" fillId="0" borderId="0" xfId="1" applyNumberFormat="1" applyFont="1" applyBorder="1"/>
    <xf numFmtId="0" fontId="26" fillId="0" borderId="0" xfId="4" applyFont="1"/>
    <xf numFmtId="0" fontId="4" fillId="0" borderId="19" xfId="4" applyBorder="1"/>
    <xf numFmtId="0" fontId="10" fillId="0" borderId="6" xfId="0" applyFont="1" applyBorder="1" applyAlignment="1">
      <alignment horizontal="left"/>
    </xf>
    <xf numFmtId="43" fontId="4" fillId="0" borderId="1" xfId="1" applyFont="1" applyFill="1" applyBorder="1"/>
    <xf numFmtId="0" fontId="5" fillId="0" borderId="1" xfId="0" applyFont="1" applyBorder="1" applyAlignment="1">
      <alignment horizontal="right"/>
    </xf>
    <xf numFmtId="43" fontId="4" fillId="0" borderId="1" xfId="1" applyFill="1" applyBorder="1" applyAlignment="1">
      <alignment horizontal="left"/>
    </xf>
    <xf numFmtId="43" fontId="4" fillId="0" borderId="1" xfId="1" applyFont="1" applyFill="1" applyBorder="1" applyProtection="1">
      <protection locked="0"/>
    </xf>
    <xf numFmtId="164" fontId="4" fillId="2" borderId="30" xfId="1" applyNumberFormat="1" applyFill="1" applyBorder="1" applyAlignment="1" applyProtection="1">
      <protection locked="0"/>
    </xf>
    <xf numFmtId="164" fontId="4" fillId="2" borderId="5" xfId="1" applyNumberFormat="1" applyFill="1" applyBorder="1" applyAlignment="1" applyProtection="1">
      <protection locked="0"/>
    </xf>
    <xf numFmtId="164" fontId="4" fillId="13" borderId="2" xfId="1" applyNumberFormat="1" applyFill="1" applyBorder="1" applyProtection="1">
      <protection locked="0"/>
    </xf>
    <xf numFmtId="0" fontId="4" fillId="0" borderId="40" xfId="4" applyBorder="1" applyProtection="1">
      <protection locked="0"/>
    </xf>
    <xf numFmtId="0" fontId="4" fillId="0" borderId="0" xfId="4" applyProtection="1">
      <protection locked="0"/>
    </xf>
    <xf numFmtId="43" fontId="6" fillId="0" borderId="39" xfId="1" applyFont="1" applyFill="1" applyBorder="1"/>
    <xf numFmtId="164" fontId="5" fillId="2" borderId="23" xfId="1" applyNumberFormat="1" applyFont="1" applyFill="1" applyBorder="1" applyProtection="1">
      <protection locked="0"/>
    </xf>
    <xf numFmtId="164" fontId="5" fillId="2" borderId="3" xfId="1" applyNumberFormat="1" applyFont="1" applyFill="1" applyBorder="1" applyProtection="1">
      <protection locked="0"/>
    </xf>
    <xf numFmtId="0" fontId="4" fillId="0" borderId="5" xfId="4" applyBorder="1" applyAlignment="1">
      <alignment horizontal="right"/>
    </xf>
    <xf numFmtId="0" fontId="6" fillId="12" borderId="11" xfId="0" applyFont="1" applyFill="1" applyBorder="1" applyAlignment="1">
      <alignment horizontal="center"/>
    </xf>
    <xf numFmtId="37" fontId="6" fillId="12" borderId="37" xfId="0" applyNumberFormat="1" applyFont="1" applyFill="1" applyBorder="1" applyAlignment="1">
      <alignment horizontal="center"/>
    </xf>
    <xf numFmtId="37" fontId="6" fillId="12" borderId="38" xfId="0" applyNumberFormat="1" applyFont="1" applyFill="1" applyBorder="1" applyAlignment="1">
      <alignment horizontal="center"/>
    </xf>
    <xf numFmtId="39" fontId="4" fillId="0" borderId="0" xfId="0" applyNumberFormat="1" applyFont="1"/>
    <xf numFmtId="43" fontId="4" fillId="0" borderId="7" xfId="1" applyFont="1" applyFill="1" applyBorder="1"/>
    <xf numFmtId="43" fontId="4" fillId="0" borderId="7" xfId="1" applyFont="1" applyFill="1" applyBorder="1" applyAlignment="1">
      <alignment horizontal="right"/>
    </xf>
    <xf numFmtId="0" fontId="0" fillId="0" borderId="2" xfId="0" applyBorder="1" applyAlignment="1">
      <alignment horizontal="right"/>
    </xf>
    <xf numFmtId="0" fontId="4" fillId="0" borderId="0" xfId="4" applyProtection="1">
      <protection hidden="1"/>
    </xf>
    <xf numFmtId="0" fontId="4" fillId="0" borderId="1" xfId="4" applyBorder="1" applyAlignment="1" applyProtection="1">
      <alignment horizontal="right"/>
      <protection hidden="1"/>
    </xf>
    <xf numFmtId="166" fontId="4" fillId="10" borderId="1" xfId="2" applyNumberFormat="1" applyFill="1" applyBorder="1" applyProtection="1">
      <protection hidden="1"/>
    </xf>
    <xf numFmtId="0" fontId="6" fillId="0" borderId="1" xfId="0" applyFont="1" applyBorder="1" applyAlignment="1" applyProtection="1">
      <alignment horizontal="center"/>
      <protection hidden="1"/>
    </xf>
    <xf numFmtId="0" fontId="4" fillId="0" borderId="7" xfId="0" applyFont="1" applyBorder="1" applyProtection="1">
      <protection hidden="1"/>
    </xf>
    <xf numFmtId="0" fontId="0" fillId="0" borderId="0" xfId="0" applyProtection="1">
      <protection hidden="1"/>
    </xf>
    <xf numFmtId="0" fontId="5" fillId="0" borderId="0" xfId="0" applyFont="1" applyProtection="1">
      <protection hidden="1"/>
    </xf>
    <xf numFmtId="164" fontId="5" fillId="6" borderId="1" xfId="1" applyNumberFormat="1" applyFont="1" applyFill="1" applyBorder="1" applyAlignment="1" applyProtection="1">
      <protection hidden="1"/>
    </xf>
    <xf numFmtId="43" fontId="0" fillId="0" borderId="5" xfId="1" applyFont="1" applyBorder="1" applyAlignment="1"/>
    <xf numFmtId="43" fontId="4" fillId="0" borderId="5" xfId="1" applyFont="1" applyBorder="1"/>
    <xf numFmtId="0" fontId="6" fillId="12" borderId="49" xfId="4" applyFont="1" applyFill="1" applyBorder="1" applyAlignment="1">
      <alignment horizontal="center" vertical="center" wrapText="1"/>
    </xf>
    <xf numFmtId="0" fontId="6" fillId="5" borderId="49" xfId="4" applyFont="1" applyFill="1" applyBorder="1" applyAlignment="1">
      <alignment horizontal="center" vertical="center"/>
    </xf>
    <xf numFmtId="0" fontId="25" fillId="5" borderId="49" xfId="4" applyFont="1" applyFill="1" applyBorder="1" applyAlignment="1">
      <alignment horizontal="center" vertical="center"/>
    </xf>
    <xf numFmtId="41" fontId="6" fillId="0" borderId="2" xfId="1" quotePrefix="1" applyNumberFormat="1" applyFont="1" applyFill="1" applyBorder="1" applyAlignment="1" applyProtection="1">
      <alignment horizontal="center"/>
    </xf>
    <xf numFmtId="41" fontId="6" fillId="0" borderId="2" xfId="1" quotePrefix="1" applyNumberFormat="1" applyFont="1" applyFill="1" applyBorder="1" applyAlignment="1" applyProtection="1">
      <alignment horizontal="center"/>
      <protection locked="0"/>
    </xf>
    <xf numFmtId="43" fontId="10" fillId="0" borderId="14" xfId="1" applyFont="1" applyFill="1" applyBorder="1" applyAlignment="1" applyProtection="1">
      <alignment horizontal="center"/>
    </xf>
    <xf numFmtId="14" fontId="10" fillId="0" borderId="14" xfId="0" applyNumberFormat="1" applyFont="1" applyBorder="1" applyAlignment="1">
      <alignment horizontal="center"/>
    </xf>
    <xf numFmtId="44" fontId="10" fillId="13" borderId="16" xfId="4" applyNumberFormat="1" applyFont="1" applyFill="1" applyBorder="1" applyAlignment="1" applyProtection="1">
      <alignment horizontal="center"/>
      <protection locked="0"/>
    </xf>
    <xf numFmtId="44" fontId="12" fillId="13" borderId="2" xfId="0" applyNumberFormat="1" applyFont="1" applyFill="1" applyBorder="1" applyAlignment="1" applyProtection="1">
      <alignment horizontal="center"/>
      <protection locked="0"/>
    </xf>
    <xf numFmtId="14" fontId="21" fillId="0" borderId="0" xfId="0" applyNumberFormat="1" applyFont="1"/>
    <xf numFmtId="41" fontId="21" fillId="0" borderId="0" xfId="0" applyNumberFormat="1" applyFont="1"/>
    <xf numFmtId="44" fontId="10" fillId="0" borderId="16" xfId="0" applyNumberFormat="1" applyFont="1" applyBorder="1" applyAlignment="1">
      <alignment horizontal="center"/>
    </xf>
    <xf numFmtId="44" fontId="10" fillId="0" borderId="16" xfId="4" applyNumberFormat="1" applyFont="1" applyBorder="1" applyAlignment="1">
      <alignment horizontal="center"/>
    </xf>
    <xf numFmtId="44" fontId="10" fillId="0" borderId="29" xfId="4" applyNumberFormat="1" applyFont="1" applyBorder="1" applyAlignment="1">
      <alignment horizontal="center"/>
    </xf>
    <xf numFmtId="43" fontId="10" fillId="0" borderId="1" xfId="1" applyFont="1" applyFill="1" applyBorder="1" applyAlignment="1">
      <alignment horizontal="left"/>
    </xf>
    <xf numFmtId="0" fontId="11" fillId="0" borderId="0" xfId="0" applyFont="1" applyAlignment="1">
      <alignment horizontal="right"/>
    </xf>
    <xf numFmtId="0" fontId="14" fillId="0" borderId="0" xfId="0" applyFont="1" applyAlignment="1">
      <alignment horizontal="left"/>
    </xf>
    <xf numFmtId="3" fontId="11" fillId="0" borderId="0" xfId="1" applyNumberFormat="1" applyFont="1" applyFill="1" applyBorder="1" applyAlignment="1">
      <alignment horizontal="right"/>
    </xf>
    <xf numFmtId="3" fontId="11" fillId="0" borderId="0" xfId="1" applyNumberFormat="1" applyFont="1" applyFill="1" applyBorder="1" applyAlignment="1">
      <alignment horizontal="left"/>
    </xf>
    <xf numFmtId="0" fontId="20" fillId="16" borderId="49" xfId="0" applyFont="1" applyFill="1" applyBorder="1" applyAlignment="1">
      <alignment horizontal="center"/>
    </xf>
    <xf numFmtId="0" fontId="20" fillId="15" borderId="49" xfId="0" applyFont="1" applyFill="1" applyBorder="1" applyAlignment="1">
      <alignment horizontal="center" wrapText="1"/>
    </xf>
    <xf numFmtId="3" fontId="20" fillId="12" borderId="49" xfId="1" applyNumberFormat="1" applyFont="1" applyFill="1" applyBorder="1" applyAlignment="1">
      <alignment horizontal="center"/>
    </xf>
    <xf numFmtId="43" fontId="10" fillId="0" borderId="2" xfId="1" applyFont="1" applyFill="1" applyBorder="1" applyAlignment="1">
      <alignment horizontal="left"/>
    </xf>
    <xf numFmtId="0" fontId="11" fillId="17" borderId="2" xfId="0" applyFont="1" applyFill="1" applyBorder="1" applyAlignment="1" applyProtection="1">
      <alignment horizontal="center"/>
      <protection locked="0"/>
    </xf>
    <xf numFmtId="169" fontId="11" fillId="17" borderId="2" xfId="0" applyNumberFormat="1" applyFont="1" applyFill="1" applyBorder="1" applyAlignment="1" applyProtection="1">
      <alignment horizontal="center"/>
      <protection locked="0"/>
    </xf>
    <xf numFmtId="0" fontId="38" fillId="17" borderId="2" xfId="5" applyFont="1" applyFill="1" applyBorder="1" applyAlignment="1" applyProtection="1">
      <alignment horizontal="center"/>
      <protection locked="0"/>
    </xf>
    <xf numFmtId="0" fontId="10" fillId="0" borderId="0" xfId="0" applyFont="1" applyAlignment="1">
      <alignment horizontal="left"/>
    </xf>
    <xf numFmtId="0" fontId="10" fillId="0" borderId="33" xfId="0" applyFont="1" applyBorder="1" applyAlignment="1">
      <alignment horizontal="left"/>
    </xf>
    <xf numFmtId="0" fontId="20" fillId="15" borderId="49" xfId="0" applyFont="1" applyFill="1" applyBorder="1" applyAlignment="1">
      <alignment horizontal="center"/>
    </xf>
    <xf numFmtId="0" fontId="24" fillId="0" borderId="0" xfId="0" applyFont="1"/>
    <xf numFmtId="166" fontId="4" fillId="13" borderId="7" xfId="2" applyNumberFormat="1" applyFill="1" applyBorder="1" applyProtection="1">
      <protection locked="0"/>
    </xf>
    <xf numFmtId="166" fontId="4" fillId="9" borderId="7" xfId="2" applyNumberFormat="1" applyFill="1" applyBorder="1" applyProtection="1"/>
    <xf numFmtId="44" fontId="6" fillId="12" borderId="1" xfId="0" applyNumberFormat="1" applyFont="1" applyFill="1" applyBorder="1" applyAlignment="1">
      <alignment horizontal="center" vertical="center"/>
    </xf>
    <xf numFmtId="44" fontId="6" fillId="12" borderId="1" xfId="0" applyNumberFormat="1" applyFont="1" applyFill="1" applyBorder="1" applyAlignment="1">
      <alignment horizontal="center" vertical="center" wrapText="1"/>
    </xf>
    <xf numFmtId="0" fontId="36" fillId="0" borderId="1" xfId="0" applyFont="1" applyBorder="1" applyAlignment="1">
      <alignment horizontal="center"/>
    </xf>
    <xf numFmtId="0" fontId="6" fillId="12" borderId="1" xfId="0" quotePrefix="1" applyFont="1" applyFill="1" applyBorder="1" applyAlignment="1">
      <alignment horizontal="center" vertical="center"/>
    </xf>
    <xf numFmtId="0" fontId="37" fillId="0" borderId="0" xfId="5" applyAlignment="1"/>
    <xf numFmtId="44" fontId="4" fillId="0" borderId="1" xfId="0" applyNumberFormat="1" applyFont="1" applyBorder="1"/>
    <xf numFmtId="164" fontId="5" fillId="10" borderId="9" xfId="1" applyNumberFormat="1" applyFont="1" applyFill="1" applyBorder="1" applyAlignment="1" applyProtection="1"/>
    <xf numFmtId="168" fontId="11" fillId="18" borderId="48" xfId="0" applyNumberFormat="1" applyFont="1" applyFill="1" applyBorder="1" applyAlignment="1" applyProtection="1">
      <alignment horizontal="center" wrapText="1"/>
      <protection locked="0"/>
    </xf>
    <xf numFmtId="3" fontId="20" fillId="12" borderId="68" xfId="1" applyNumberFormat="1" applyFont="1" applyFill="1" applyBorder="1" applyAlignment="1">
      <alignment horizontal="center"/>
    </xf>
    <xf numFmtId="169" fontId="37" fillId="17" borderId="67" xfId="5" applyNumberFormat="1" applyFill="1" applyBorder="1" applyAlignment="1" applyProtection="1">
      <alignment horizontal="center"/>
      <protection locked="0"/>
    </xf>
    <xf numFmtId="169" fontId="11" fillId="17" borderId="49" xfId="0" applyNumberFormat="1" applyFont="1" applyFill="1" applyBorder="1" applyAlignment="1" applyProtection="1">
      <alignment horizontal="center"/>
      <protection locked="0"/>
    </xf>
    <xf numFmtId="0" fontId="4" fillId="5" borderId="76" xfId="0" applyFont="1" applyFill="1" applyBorder="1" applyAlignment="1">
      <alignment horizontal="center"/>
    </xf>
    <xf numFmtId="164" fontId="4" fillId="2" borderId="76" xfId="1" applyNumberFormat="1" applyFill="1" applyBorder="1" applyProtection="1">
      <protection locked="0"/>
    </xf>
    <xf numFmtId="166" fontId="4" fillId="10" borderId="80" xfId="2" applyNumberFormat="1" applyFill="1" applyBorder="1"/>
    <xf numFmtId="0" fontId="4" fillId="0" borderId="0" xfId="4" applyAlignment="1">
      <alignment horizontal="left" wrapText="1"/>
    </xf>
    <xf numFmtId="166" fontId="4" fillId="0" borderId="0" xfId="2" applyNumberFormat="1" applyFill="1" applyBorder="1" applyAlignment="1"/>
    <xf numFmtId="0" fontId="4" fillId="0" borderId="20" xfId="4" applyBorder="1" applyAlignment="1">
      <alignment horizontal="right"/>
    </xf>
    <xf numFmtId="0" fontId="4" fillId="0" borderId="94" xfId="4" applyBorder="1" applyAlignment="1">
      <alignment horizontal="right"/>
    </xf>
    <xf numFmtId="164" fontId="4" fillId="9" borderId="76" xfId="1" applyNumberFormat="1" applyFill="1" applyBorder="1" applyProtection="1"/>
    <xf numFmtId="0" fontId="4" fillId="12" borderId="76" xfId="0" applyFont="1" applyFill="1" applyBorder="1" applyAlignment="1">
      <alignment horizontal="center"/>
    </xf>
    <xf numFmtId="43" fontId="0" fillId="0" borderId="5" xfId="1" applyFont="1" applyFill="1" applyBorder="1" applyAlignment="1">
      <alignment horizontal="left"/>
    </xf>
    <xf numFmtId="43" fontId="0" fillId="0" borderId="7" xfId="1" applyFont="1" applyFill="1" applyBorder="1" applyAlignment="1">
      <alignment horizontal="left"/>
    </xf>
    <xf numFmtId="37" fontId="5" fillId="0" borderId="1" xfId="0" applyNumberFormat="1" applyFont="1" applyBorder="1"/>
    <xf numFmtId="164" fontId="0" fillId="14" borderId="1" xfId="0" applyNumberFormat="1" applyFill="1" applyBorder="1"/>
    <xf numFmtId="166" fontId="25" fillId="12" borderId="49" xfId="4" applyNumberFormat="1" applyFont="1" applyFill="1" applyBorder="1" applyAlignment="1">
      <alignment horizontal="center" vertical="center" wrapText="1"/>
    </xf>
    <xf numFmtId="0" fontId="40" fillId="0" borderId="1" xfId="0" applyFont="1" applyBorder="1" applyAlignment="1">
      <alignment horizontal="center"/>
    </xf>
    <xf numFmtId="0" fontId="4" fillId="0" borderId="21" xfId="0" applyFont="1" applyBorder="1"/>
    <xf numFmtId="43" fontId="4" fillId="0" borderId="1" xfId="1" applyFill="1" applyBorder="1"/>
    <xf numFmtId="164" fontId="5" fillId="0" borderId="3" xfId="1" applyNumberFormat="1" applyFont="1" applyFill="1" applyBorder="1" applyProtection="1"/>
    <xf numFmtId="0" fontId="15" fillId="12" borderId="15" xfId="0" quotePrefix="1" applyFont="1" applyFill="1" applyBorder="1" applyAlignment="1">
      <alignment horizontal="left"/>
    </xf>
    <xf numFmtId="43" fontId="15" fillId="12" borderId="15" xfId="1" quotePrefix="1" applyFont="1" applyFill="1" applyBorder="1" applyAlignment="1">
      <alignment horizontal="left"/>
    </xf>
    <xf numFmtId="43" fontId="19" fillId="0" borderId="0" xfId="0" applyNumberFormat="1" applyFont="1" applyAlignment="1">
      <alignment horizontal="center"/>
    </xf>
    <xf numFmtId="164" fontId="4" fillId="2" borderId="4" xfId="1" applyNumberFormat="1" applyFill="1" applyBorder="1" applyProtection="1">
      <protection locked="0"/>
    </xf>
    <xf numFmtId="37" fontId="35" fillId="0" borderId="0" xfId="1" applyNumberFormat="1" applyFont="1" applyFill="1" applyBorder="1"/>
    <xf numFmtId="0" fontId="2" fillId="0" borderId="0" xfId="7"/>
    <xf numFmtId="0" fontId="4" fillId="0" borderId="0" xfId="7" applyFont="1"/>
    <xf numFmtId="0" fontId="12" fillId="0" borderId="1" xfId="7" applyFont="1" applyBorder="1" applyAlignment="1">
      <alignment horizontal="right"/>
    </xf>
    <xf numFmtId="0" fontId="12" fillId="0" borderId="5" xfId="7" applyFont="1" applyBorder="1" applyAlignment="1">
      <alignment horizontal="left"/>
    </xf>
    <xf numFmtId="0" fontId="12" fillId="0" borderId="6" xfId="7" applyFont="1" applyBorder="1" applyAlignment="1">
      <alignment horizontal="right"/>
    </xf>
    <xf numFmtId="0" fontId="4" fillId="0" borderId="6" xfId="7" applyFont="1" applyBorder="1"/>
    <xf numFmtId="0" fontId="36" fillId="0" borderId="5" xfId="7" applyFont="1" applyBorder="1" applyAlignment="1">
      <alignment horizontal="center"/>
    </xf>
    <xf numFmtId="0" fontId="2" fillId="0" borderId="6" xfId="7" applyBorder="1"/>
    <xf numFmtId="0" fontId="41" fillId="0" borderId="6" xfId="7" applyFont="1" applyBorder="1" applyAlignment="1">
      <alignment horizontal="center"/>
    </xf>
    <xf numFmtId="0" fontId="2" fillId="0" borderId="7" xfId="7" applyBorder="1" applyAlignment="1">
      <alignment horizontal="center"/>
    </xf>
    <xf numFmtId="0" fontId="15" fillId="5" borderId="1" xfId="7" applyFont="1" applyFill="1" applyBorder="1" applyAlignment="1">
      <alignment horizontal="center"/>
    </xf>
    <xf numFmtId="0" fontId="15" fillId="5" borderId="5" xfId="7" applyFont="1" applyFill="1" applyBorder="1"/>
    <xf numFmtId="0" fontId="15" fillId="5" borderId="6" xfId="7" applyFont="1" applyFill="1" applyBorder="1"/>
    <xf numFmtId="0" fontId="15" fillId="5" borderId="7" xfId="7" applyFont="1" applyFill="1" applyBorder="1"/>
    <xf numFmtId="0" fontId="41" fillId="0" borderId="1" xfId="7" applyFont="1" applyBorder="1" applyAlignment="1">
      <alignment horizontal="center"/>
    </xf>
    <xf numFmtId="0" fontId="42" fillId="0" borderId="1" xfId="7" applyFont="1" applyBorder="1" applyAlignment="1">
      <alignment horizontal="center"/>
    </xf>
    <xf numFmtId="0" fontId="42" fillId="0" borderId="1" xfId="7" applyFont="1" applyBorder="1"/>
    <xf numFmtId="164" fontId="10" fillId="2" borderId="1" xfId="7" applyNumberFormat="1" applyFont="1" applyFill="1" applyBorder="1" applyProtection="1">
      <protection locked="0"/>
    </xf>
    <xf numFmtId="164" fontId="10" fillId="6" borderId="1" xfId="7" applyNumberFormat="1" applyFont="1" applyFill="1" applyBorder="1"/>
    <xf numFmtId="0" fontId="42" fillId="0" borderId="7" xfId="7" applyFont="1" applyBorder="1" applyAlignment="1">
      <alignment horizontal="center"/>
    </xf>
    <xf numFmtId="0" fontId="2" fillId="0" borderId="7" xfId="7" applyBorder="1"/>
    <xf numFmtId="164" fontId="10" fillId="0" borderId="33" xfId="7" applyNumberFormat="1" applyFont="1" applyBorder="1" applyProtection="1">
      <protection locked="0"/>
    </xf>
    <xf numFmtId="164" fontId="10" fillId="0" borderId="0" xfId="7" applyNumberFormat="1" applyFont="1" applyProtection="1">
      <protection locked="0"/>
    </xf>
    <xf numFmtId="164" fontId="10" fillId="0" borderId="0" xfId="7" applyNumberFormat="1" applyFont="1"/>
    <xf numFmtId="0" fontId="41" fillId="0" borderId="0" xfId="7" quotePrefix="1" applyFont="1" applyAlignment="1">
      <alignment horizontal="center"/>
    </xf>
    <xf numFmtId="0" fontId="6" fillId="5" borderId="1" xfId="7" applyFont="1" applyFill="1" applyBorder="1" applyAlignment="1">
      <alignment horizontal="center"/>
    </xf>
    <xf numFmtId="0" fontId="4" fillId="5" borderId="33" xfId="7" applyFont="1" applyFill="1" applyBorder="1"/>
    <xf numFmtId="0" fontId="6" fillId="0" borderId="1" xfId="7" applyFont="1" applyBorder="1" applyAlignment="1">
      <alignment horizontal="center" vertical="top"/>
    </xf>
    <xf numFmtId="0" fontId="4" fillId="0" borderId="7" xfId="7" applyFont="1" applyBorder="1"/>
    <xf numFmtId="0" fontId="6" fillId="0" borderId="1" xfId="7" applyFont="1" applyBorder="1" applyAlignment="1">
      <alignment horizontal="center"/>
    </xf>
    <xf numFmtId="0" fontId="4" fillId="0" borderId="3" xfId="7" applyFont="1" applyBorder="1"/>
    <xf numFmtId="0" fontId="4" fillId="0" borderId="0" xfId="7" applyFont="1" applyAlignment="1" applyProtection="1">
      <alignment vertical="top" wrapText="1"/>
      <protection locked="0"/>
    </xf>
    <xf numFmtId="0" fontId="4" fillId="0" borderId="8" xfId="7" applyFont="1" applyBorder="1"/>
    <xf numFmtId="0" fontId="4" fillId="0" borderId="2" xfId="7" applyFont="1" applyBorder="1"/>
    <xf numFmtId="0" fontId="36" fillId="0" borderId="0" xfId="7" applyFont="1" applyAlignment="1">
      <alignment horizontal="center"/>
    </xf>
    <xf numFmtId="0" fontId="2" fillId="0" borderId="0" xfId="7" applyAlignment="1">
      <alignment horizontal="center"/>
    </xf>
    <xf numFmtId="164" fontId="10" fillId="13" borderId="1" xfId="7" applyNumberFormat="1" applyFont="1" applyFill="1" applyBorder="1" applyProtection="1">
      <protection locked="0"/>
    </xf>
    <xf numFmtId="164" fontId="10" fillId="10" borderId="1" xfId="7" applyNumberFormat="1" applyFont="1" applyFill="1" applyBorder="1"/>
    <xf numFmtId="0" fontId="41" fillId="12" borderId="1" xfId="7" applyFont="1" applyFill="1" applyBorder="1" applyAlignment="1">
      <alignment horizontal="center"/>
    </xf>
    <xf numFmtId="0" fontId="41" fillId="12" borderId="1" xfId="7" applyFont="1" applyFill="1" applyBorder="1" applyAlignment="1">
      <alignment horizontal="center" wrapText="1"/>
    </xf>
    <xf numFmtId="44" fontId="12" fillId="0" borderId="1" xfId="7" applyNumberFormat="1" applyFont="1" applyBorder="1" applyAlignment="1" applyProtection="1">
      <alignment horizontal="center"/>
      <protection locked="0"/>
    </xf>
    <xf numFmtId="0" fontId="12" fillId="0" borderId="1" xfId="7" applyFont="1" applyBorder="1" applyAlignment="1">
      <alignment horizontal="center"/>
    </xf>
    <xf numFmtId="14" fontId="12" fillId="0" borderId="2" xfId="7" applyNumberFormat="1" applyFont="1" applyBorder="1" applyAlignment="1" applyProtection="1">
      <alignment horizontal="center"/>
      <protection locked="0"/>
    </xf>
    <xf numFmtId="44" fontId="12" fillId="0" borderId="3" xfId="7" applyNumberFormat="1" applyFont="1" applyBorder="1" applyAlignment="1" applyProtection="1">
      <alignment horizontal="center"/>
      <protection locked="0"/>
    </xf>
    <xf numFmtId="0" fontId="12" fillId="0" borderId="8" xfId="7" applyFont="1" applyBorder="1" applyAlignment="1" applyProtection="1">
      <alignment horizontal="center"/>
      <protection locked="0"/>
    </xf>
    <xf numFmtId="0" fontId="42" fillId="0" borderId="2" xfId="7" applyFont="1" applyBorder="1" applyAlignment="1">
      <alignment horizontal="center"/>
    </xf>
    <xf numFmtId="0" fontId="15" fillId="0" borderId="3" xfId="7" applyFont="1" applyBorder="1"/>
    <xf numFmtId="43" fontId="4" fillId="0" borderId="0" xfId="1" applyFont="1" applyFill="1" applyBorder="1" applyAlignment="1"/>
    <xf numFmtId="14" fontId="12" fillId="0" borderId="1" xfId="7" applyNumberFormat="1" applyFont="1" applyBorder="1" applyAlignment="1">
      <alignment horizontal="center"/>
    </xf>
    <xf numFmtId="44" fontId="12" fillId="0" borderId="1" xfId="7" applyNumberFormat="1" applyFont="1" applyBorder="1" applyAlignment="1">
      <alignment horizontal="center"/>
    </xf>
    <xf numFmtId="164" fontId="4" fillId="2" borderId="9" xfId="1" applyNumberFormat="1" applyFill="1" applyBorder="1" applyProtection="1">
      <protection locked="0"/>
    </xf>
    <xf numFmtId="0" fontId="10" fillId="0" borderId="7" xfId="0" applyFont="1" applyBorder="1" applyAlignment="1">
      <alignment horizontal="right"/>
    </xf>
    <xf numFmtId="0" fontId="6" fillId="12" borderId="18" xfId="0" applyFont="1" applyFill="1" applyBorder="1" applyAlignment="1">
      <alignment horizontal="center"/>
    </xf>
    <xf numFmtId="0" fontId="6" fillId="12" borderId="15" xfId="0" applyFont="1" applyFill="1" applyBorder="1" applyAlignment="1">
      <alignment horizontal="center"/>
    </xf>
    <xf numFmtId="0" fontId="6" fillId="12" borderId="18" xfId="0" applyFont="1" applyFill="1" applyBorder="1" applyAlignment="1">
      <alignment horizontal="center" wrapText="1"/>
    </xf>
    <xf numFmtId="0" fontId="4" fillId="5" borderId="1" xfId="0" applyFont="1" applyFill="1" applyBorder="1"/>
    <xf numFmtId="0" fontId="6" fillId="12" borderId="17" xfId="0" applyFont="1" applyFill="1" applyBorder="1" applyAlignment="1">
      <alignment horizontal="center"/>
    </xf>
    <xf numFmtId="166" fontId="10" fillId="10" borderId="26" xfId="2" applyNumberFormat="1" applyFont="1" applyFill="1" applyBorder="1" applyProtection="1"/>
    <xf numFmtId="0" fontId="6" fillId="0" borderId="0" xfId="4" applyFont="1" applyAlignment="1">
      <alignment horizontal="center"/>
    </xf>
    <xf numFmtId="0" fontId="6" fillId="0" borderId="0" xfId="4" applyFont="1"/>
    <xf numFmtId="164" fontId="4" fillId="0" borderId="0" xfId="1" applyNumberFormat="1" applyFont="1" applyFill="1" applyBorder="1" applyAlignment="1" applyProtection="1"/>
    <xf numFmtId="44" fontId="12" fillId="0" borderId="2" xfId="0" applyNumberFormat="1" applyFont="1" applyBorder="1" applyAlignment="1">
      <alignment horizontal="right"/>
    </xf>
    <xf numFmtId="14" fontId="12" fillId="0" borderId="8" xfId="0" applyNumberFormat="1" applyFont="1" applyBorder="1" applyAlignment="1" applyProtection="1">
      <alignment horizontal="center"/>
      <protection locked="0"/>
    </xf>
    <xf numFmtId="44" fontId="12" fillId="0" borderId="8" xfId="0" applyNumberFormat="1" applyFont="1" applyBorder="1" applyAlignment="1" applyProtection="1">
      <alignment horizontal="center"/>
      <protection locked="0"/>
    </xf>
    <xf numFmtId="0" fontId="12" fillId="0" borderId="6" xfId="0" applyFont="1" applyBorder="1"/>
    <xf numFmtId="0" fontId="4" fillId="0" borderId="0" xfId="0" applyFont="1" applyAlignment="1">
      <alignment horizontal="center"/>
    </xf>
    <xf numFmtId="0" fontId="4" fillId="0" borderId="0" xfId="0" applyFont="1" applyAlignment="1">
      <alignment horizontal="left" indent="2"/>
    </xf>
    <xf numFmtId="164" fontId="4" fillId="0" borderId="0" xfId="0" applyNumberFormat="1" applyFont="1"/>
    <xf numFmtId="164" fontId="4" fillId="5" borderId="7" xfId="0" applyNumberFormat="1" applyFont="1" applyFill="1" applyBorder="1"/>
    <xf numFmtId="164" fontId="4" fillId="10" borderId="3" xfId="0" applyNumberFormat="1" applyFont="1" applyFill="1" applyBorder="1"/>
    <xf numFmtId="0" fontId="4" fillId="0" borderId="0" xfId="0" applyFont="1" applyAlignment="1">
      <alignment horizontal="left"/>
    </xf>
    <xf numFmtId="164" fontId="5" fillId="10" borderId="3" xfId="0" applyNumberFormat="1" applyFont="1" applyFill="1" applyBorder="1"/>
    <xf numFmtId="14" fontId="12" fillId="0" borderId="3" xfId="0" applyNumberFormat="1" applyFont="1" applyBorder="1" applyAlignment="1">
      <alignment horizontal="center"/>
    </xf>
    <xf numFmtId="164" fontId="5" fillId="2" borderId="23" xfId="0" applyNumberFormat="1" applyFont="1" applyFill="1" applyBorder="1" applyAlignment="1" applyProtection="1">
      <alignment horizontal="right"/>
      <protection locked="0"/>
    </xf>
    <xf numFmtId="164" fontId="4" fillId="14" borderId="1" xfId="1" applyNumberFormat="1" applyFont="1" applyFill="1" applyBorder="1" applyAlignment="1" applyProtection="1">
      <alignment horizontal="center"/>
    </xf>
    <xf numFmtId="164" fontId="5" fillId="14" borderId="1" xfId="1" applyNumberFormat="1" applyFont="1" applyFill="1" applyBorder="1" applyAlignment="1" applyProtection="1">
      <alignment horizontal="center"/>
    </xf>
    <xf numFmtId="0" fontId="6" fillId="12" borderId="48" xfId="4" applyFont="1" applyFill="1" applyBorder="1" applyAlignment="1">
      <alignment horizontal="center" vertical="center" wrapText="1"/>
    </xf>
    <xf numFmtId="164" fontId="4" fillId="10" borderId="9" xfId="1" applyNumberFormat="1" applyFill="1" applyBorder="1" applyProtection="1"/>
    <xf numFmtId="0" fontId="6" fillId="12" borderId="49" xfId="0" applyFont="1" applyFill="1" applyBorder="1" applyAlignment="1">
      <alignment horizontal="center" vertical="center"/>
    </xf>
    <xf numFmtId="0" fontId="4" fillId="2" borderId="23" xfId="0" applyFont="1" applyFill="1" applyBorder="1" applyAlignment="1" applyProtection="1">
      <alignment vertical="top" wrapText="1"/>
      <protection locked="0"/>
    </xf>
    <xf numFmtId="164" fontId="4" fillId="14" borderId="1" xfId="0" applyNumberFormat="1" applyFont="1" applyFill="1" applyBorder="1" applyAlignment="1">
      <alignment vertical="top" wrapText="1"/>
    </xf>
    <xf numFmtId="0" fontId="6" fillId="5" borderId="5" xfId="0" applyFont="1" applyFill="1" applyBorder="1"/>
    <xf numFmtId="0" fontId="6" fillId="5" borderId="6" xfId="0" applyFont="1" applyFill="1" applyBorder="1"/>
    <xf numFmtId="164" fontId="4" fillId="14" borderId="9" xfId="1" applyNumberFormat="1" applyFill="1" applyBorder="1" applyProtection="1"/>
    <xf numFmtId="0" fontId="15" fillId="0" borderId="1" xfId="7" applyFont="1" applyBorder="1" applyAlignment="1">
      <alignment horizontal="center"/>
    </xf>
    <xf numFmtId="0" fontId="10" fillId="0" borderId="1" xfId="7" applyFont="1" applyBorder="1" applyAlignment="1">
      <alignment horizontal="center"/>
    </xf>
    <xf numFmtId="0" fontId="10" fillId="0" borderId="1" xfId="7" applyFont="1" applyBorder="1"/>
    <xf numFmtId="0" fontId="15" fillId="0" borderId="1" xfId="7" quotePrefix="1" applyFont="1" applyBorder="1" applyAlignment="1">
      <alignment horizontal="center"/>
    </xf>
    <xf numFmtId="0" fontId="10" fillId="0" borderId="7" xfId="7" applyFont="1" applyBorder="1" applyAlignment="1">
      <alignment horizontal="center"/>
    </xf>
    <xf numFmtId="44" fontId="4" fillId="0" borderId="2" xfId="2" applyFont="1" applyFill="1" applyBorder="1" applyAlignment="1">
      <alignment horizontal="left" wrapText="1"/>
    </xf>
    <xf numFmtId="37" fontId="6" fillId="0" borderId="3" xfId="1" applyNumberFormat="1" applyFont="1" applyFill="1" applyBorder="1" applyAlignment="1" applyProtection="1">
      <alignment vertical="center" wrapText="1"/>
    </xf>
    <xf numFmtId="0" fontId="6" fillId="0" borderId="1" xfId="0" quotePrefix="1" applyFont="1" applyBorder="1" applyAlignment="1">
      <alignment horizontal="center"/>
    </xf>
    <xf numFmtId="164" fontId="4" fillId="4" borderId="1" xfId="1" applyNumberFormat="1" applyFont="1" applyFill="1" applyBorder="1" applyProtection="1"/>
    <xf numFmtId="0" fontId="4" fillId="0" borderId="2" xfId="0" applyFont="1" applyBorder="1" applyAlignment="1">
      <alignment horizontal="right"/>
    </xf>
    <xf numFmtId="0" fontId="4" fillId="0" borderId="0" xfId="0" applyFont="1" applyAlignment="1">
      <alignment horizontal="right"/>
    </xf>
    <xf numFmtId="166" fontId="4" fillId="0" borderId="0" xfId="2" applyNumberFormat="1" applyFont="1" applyFill="1" applyBorder="1"/>
    <xf numFmtId="164" fontId="4" fillId="10" borderId="2" xfId="1" applyNumberFormat="1" applyFont="1" applyFill="1" applyBorder="1" applyProtection="1"/>
    <xf numFmtId="164" fontId="4" fillId="10" borderId="1" xfId="1" applyNumberFormat="1" applyFont="1" applyFill="1" applyBorder="1" applyProtection="1"/>
    <xf numFmtId="0" fontId="6" fillId="0" borderId="2" xfId="0" applyFont="1" applyBorder="1" applyAlignment="1">
      <alignment horizontal="center"/>
    </xf>
    <xf numFmtId="37" fontId="4" fillId="0" borderId="0" xfId="0" applyNumberFormat="1" applyFont="1"/>
    <xf numFmtId="0" fontId="24" fillId="5" borderId="48" xfId="0" quotePrefix="1" applyFont="1" applyFill="1" applyBorder="1" applyAlignment="1">
      <alignment horizontal="center"/>
    </xf>
    <xf numFmtId="0" fontId="44" fillId="0" borderId="68" xfId="0" applyFont="1" applyBorder="1"/>
    <xf numFmtId="0" fontId="45" fillId="0" borderId="53" xfId="0" applyFont="1" applyBorder="1" applyAlignment="1">
      <alignment horizontal="center"/>
    </xf>
    <xf numFmtId="0" fontId="45" fillId="0" borderId="68" xfId="0" applyFont="1" applyBorder="1" applyAlignment="1">
      <alignment horizontal="center"/>
    </xf>
    <xf numFmtId="0" fontId="45" fillId="0" borderId="0" xfId="0" applyFont="1"/>
    <xf numFmtId="0" fontId="6" fillId="12" borderId="98" xfId="0" applyFont="1" applyFill="1" applyBorder="1" applyAlignment="1">
      <alignment horizontal="center" vertical="center" wrapText="1"/>
    </xf>
    <xf numFmtId="0" fontId="6" fillId="0" borderId="0" xfId="0" applyFont="1" applyAlignment="1">
      <alignment horizontal="center" vertical="center"/>
    </xf>
    <xf numFmtId="0" fontId="0" fillId="12" borderId="67" xfId="0" applyFill="1" applyBorder="1" applyAlignment="1">
      <alignment horizontal="center"/>
    </xf>
    <xf numFmtId="0" fontId="0" fillId="12" borderId="49" xfId="0" applyFill="1" applyBorder="1" applyAlignment="1">
      <alignment horizontal="center"/>
    </xf>
    <xf numFmtId="0" fontId="0" fillId="0" borderId="0" xfId="0" applyAlignment="1">
      <alignment horizontal="center"/>
    </xf>
    <xf numFmtId="164" fontId="0" fillId="13" borderId="2" xfId="1" applyNumberFormat="1" applyFont="1" applyFill="1" applyBorder="1" applyProtection="1">
      <protection locked="0"/>
    </xf>
    <xf numFmtId="166" fontId="0" fillId="0" borderId="4" xfId="2" applyNumberFormat="1" applyFont="1" applyFill="1" applyBorder="1"/>
    <xf numFmtId="0" fontId="14" fillId="5" borderId="55" xfId="0" applyFont="1" applyFill="1" applyBorder="1"/>
    <xf numFmtId="0" fontId="14" fillId="5" borderId="58" xfId="0" applyFont="1" applyFill="1" applyBorder="1"/>
    <xf numFmtId="41" fontId="19" fillId="0" borderId="14" xfId="0" applyNumberFormat="1" applyFont="1" applyBorder="1"/>
    <xf numFmtId="0" fontId="6" fillId="5" borderId="94" xfId="0" applyFont="1" applyFill="1" applyBorder="1" applyAlignment="1">
      <alignment horizontal="center"/>
    </xf>
    <xf numFmtId="0" fontId="6" fillId="5" borderId="76" xfId="0" applyFont="1" applyFill="1" applyBorder="1"/>
    <xf numFmtId="0" fontId="1" fillId="0" borderId="0" xfId="7" applyFont="1"/>
    <xf numFmtId="44" fontId="0" fillId="0" borderId="0" xfId="2" applyFont="1"/>
    <xf numFmtId="0" fontId="6" fillId="0" borderId="0" xfId="0" applyFont="1" applyAlignment="1">
      <alignment wrapText="1"/>
    </xf>
    <xf numFmtId="166" fontId="0" fillId="0" borderId="19" xfId="2" applyNumberFormat="1" applyFont="1" applyFill="1" applyBorder="1"/>
    <xf numFmtId="0" fontId="6" fillId="19" borderId="1" xfId="0" applyFont="1" applyFill="1" applyBorder="1" applyAlignment="1">
      <alignment horizontal="center"/>
    </xf>
    <xf numFmtId="0" fontId="4" fillId="19" borderId="1" xfId="0" applyFont="1" applyFill="1" applyBorder="1"/>
    <xf numFmtId="0" fontId="6" fillId="19" borderId="1" xfId="4" applyFont="1" applyFill="1" applyBorder="1" applyAlignment="1">
      <alignment horizontal="center"/>
    </xf>
    <xf numFmtId="0" fontId="4" fillId="19" borderId="5" xfId="0" applyFont="1" applyFill="1" applyBorder="1" applyAlignment="1">
      <alignment horizontal="left" indent="2"/>
    </xf>
    <xf numFmtId="0" fontId="4" fillId="19" borderId="7" xfId="0" applyFont="1" applyFill="1" applyBorder="1" applyAlignment="1">
      <alignment horizontal="left" indent="2"/>
    </xf>
    <xf numFmtId="0" fontId="6" fillId="12" borderId="3" xfId="0" applyFont="1" applyFill="1" applyBorder="1" applyAlignment="1">
      <alignment horizontal="center"/>
    </xf>
    <xf numFmtId="0" fontId="6" fillId="0" borderId="1" xfId="0" applyFont="1" applyBorder="1" applyAlignment="1">
      <alignment horizontal="center" wrapText="1"/>
    </xf>
    <xf numFmtId="0" fontId="4" fillId="0" borderId="1" xfId="0" applyFont="1" applyBorder="1" applyAlignment="1">
      <alignment horizontal="center"/>
    </xf>
    <xf numFmtId="164" fontId="0" fillId="13" borderId="1" xfId="1" applyNumberFormat="1" applyFont="1" applyFill="1" applyBorder="1" applyProtection="1">
      <protection locked="0"/>
    </xf>
    <xf numFmtId="166" fontId="0" fillId="0" borderId="20" xfId="2" applyNumberFormat="1" applyFont="1" applyFill="1" applyBorder="1"/>
    <xf numFmtId="0" fontId="46" fillId="12" borderId="77" xfId="0" applyFont="1" applyFill="1" applyBorder="1" applyAlignment="1">
      <alignment horizontal="center" wrapText="1"/>
    </xf>
    <xf numFmtId="0" fontId="6" fillId="12" borderId="102" xfId="0" applyFont="1" applyFill="1" applyBorder="1" applyAlignment="1">
      <alignment horizontal="center"/>
    </xf>
    <xf numFmtId="0" fontId="6" fillId="0" borderId="103" xfId="0" applyFont="1" applyBorder="1" applyAlignment="1">
      <alignment horizontal="center" wrapText="1"/>
    </xf>
    <xf numFmtId="164" fontId="0" fillId="10" borderId="1" xfId="2" applyNumberFormat="1" applyFont="1" applyFill="1" applyBorder="1"/>
    <xf numFmtId="164" fontId="0" fillId="10" borderId="26" xfId="2" applyNumberFormat="1" applyFont="1" applyFill="1" applyBorder="1"/>
    <xf numFmtId="164" fontId="4" fillId="9" borderId="2" xfId="1" applyNumberFormat="1" applyFill="1" applyBorder="1" applyProtection="1"/>
    <xf numFmtId="0" fontId="6" fillId="0" borderId="0" xfId="0" applyFont="1" applyAlignment="1">
      <alignment horizontal="left" vertical="center"/>
    </xf>
    <xf numFmtId="0" fontId="4" fillId="0" borderId="0" xfId="0" applyFont="1" applyProtection="1">
      <protection locked="0"/>
    </xf>
    <xf numFmtId="164" fontId="0" fillId="10" borderId="1" xfId="0" applyNumberFormat="1" applyFill="1" applyBorder="1"/>
    <xf numFmtId="164" fontId="0" fillId="10" borderId="26" xfId="0" applyNumberFormat="1" applyFill="1" applyBorder="1"/>
    <xf numFmtId="164" fontId="4" fillId="10" borderId="1" xfId="1" applyNumberFormat="1" applyFill="1" applyBorder="1" applyAlignment="1" applyProtection="1"/>
    <xf numFmtId="44" fontId="6" fillId="14" borderId="1" xfId="2" applyFont="1" applyFill="1" applyBorder="1"/>
    <xf numFmtId="44" fontId="6" fillId="14" borderId="3" xfId="2" applyFont="1" applyFill="1" applyBorder="1"/>
    <xf numFmtId="0" fontId="24" fillId="14" borderId="98" xfId="0" applyFont="1" applyFill="1" applyBorder="1" applyAlignment="1">
      <alignment horizontal="center" vertical="center" wrapText="1"/>
    </xf>
    <xf numFmtId="164" fontId="5" fillId="19" borderId="1" xfId="0" applyNumberFormat="1" applyFont="1" applyFill="1" applyBorder="1"/>
    <xf numFmtId="167" fontId="4" fillId="19" borderId="7" xfId="0" applyNumberFormat="1" applyFont="1" applyFill="1" applyBorder="1"/>
    <xf numFmtId="0" fontId="4" fillId="19" borderId="7" xfId="0" applyFont="1" applyFill="1" applyBorder="1"/>
    <xf numFmtId="0" fontId="41" fillId="19" borderId="6" xfId="7" applyFont="1" applyFill="1" applyBorder="1" applyAlignment="1">
      <alignment horizontal="center"/>
    </xf>
    <xf numFmtId="0" fontId="4" fillId="19" borderId="1" xfId="0" applyFont="1" applyFill="1" applyBorder="1" applyAlignment="1">
      <alignment horizontal="right"/>
    </xf>
    <xf numFmtId="0" fontId="5" fillId="19" borderId="5" xfId="0" applyFont="1" applyFill="1" applyBorder="1" applyAlignment="1">
      <alignment horizontal="left"/>
    </xf>
    <xf numFmtId="0" fontId="5" fillId="19" borderId="6" xfId="0" applyFont="1" applyFill="1" applyBorder="1" applyAlignment="1">
      <alignment horizontal="right"/>
    </xf>
    <xf numFmtId="0" fontId="5" fillId="19" borderId="7" xfId="0" applyFont="1" applyFill="1" applyBorder="1" applyAlignment="1">
      <alignment horizontal="right"/>
    </xf>
    <xf numFmtId="0" fontId="5" fillId="19" borderId="19" xfId="0" applyFont="1" applyFill="1" applyBorder="1" applyAlignment="1">
      <alignment horizontal="center"/>
    </xf>
    <xf numFmtId="43" fontId="10" fillId="19" borderId="2" xfId="1" applyFont="1" applyFill="1" applyBorder="1" applyAlignment="1">
      <alignment horizontal="left"/>
    </xf>
    <xf numFmtId="164" fontId="5" fillId="0" borderId="1" xfId="1" applyNumberFormat="1" applyFont="1" applyFill="1" applyBorder="1" applyAlignment="1" applyProtection="1">
      <protection hidden="1"/>
    </xf>
    <xf numFmtId="164" fontId="4" fillId="13" borderId="2" xfId="1" applyNumberFormat="1" applyFont="1" applyFill="1" applyBorder="1" applyAlignment="1" applyProtection="1">
      <alignment horizontal="left"/>
      <protection locked="0"/>
    </xf>
    <xf numFmtId="164" fontId="4" fillId="13" borderId="2" xfId="1" applyNumberFormat="1" applyFont="1" applyFill="1" applyBorder="1" applyProtection="1">
      <protection locked="0"/>
    </xf>
    <xf numFmtId="164" fontId="4" fillId="13" borderId="1" xfId="1" applyNumberFormat="1" applyFont="1" applyFill="1" applyBorder="1" applyAlignment="1" applyProtection="1">
      <alignment horizontal="left"/>
      <protection locked="0"/>
    </xf>
    <xf numFmtId="164" fontId="4" fillId="13" borderId="1" xfId="1" applyNumberFormat="1" applyFont="1" applyFill="1" applyBorder="1" applyProtection="1">
      <protection locked="0"/>
    </xf>
    <xf numFmtId="41" fontId="6" fillId="0" borderId="2" xfId="1" quotePrefix="1" applyNumberFormat="1" applyFont="1" applyFill="1" applyBorder="1" applyAlignment="1" applyProtection="1">
      <alignment horizontal="center" wrapText="1"/>
    </xf>
    <xf numFmtId="164" fontId="0" fillId="0" borderId="0" xfId="2" applyNumberFormat="1" applyFont="1" applyFill="1" applyBorder="1"/>
    <xf numFmtId="164" fontId="0" fillId="0" borderId="0" xfId="0" applyNumberFormat="1"/>
    <xf numFmtId="44" fontId="6" fillId="14" borderId="102" xfId="2" applyFont="1" applyFill="1" applyBorder="1" applyProtection="1"/>
    <xf numFmtId="164" fontId="4" fillId="10" borderId="26" xfId="2" applyNumberFormat="1" applyFont="1" applyFill="1" applyBorder="1" applyAlignment="1" applyProtection="1"/>
    <xf numFmtId="164" fontId="4" fillId="14" borderId="2" xfId="1" applyNumberFormat="1" applyFont="1" applyFill="1" applyBorder="1" applyProtection="1"/>
    <xf numFmtId="164" fontId="4" fillId="14" borderId="2" xfId="1" applyNumberFormat="1" applyFont="1" applyFill="1" applyBorder="1" applyAlignment="1" applyProtection="1">
      <alignment horizontal="left"/>
    </xf>
    <xf numFmtId="43" fontId="12" fillId="0" borderId="3" xfId="0" applyNumberFormat="1" applyFont="1" applyBorder="1" applyAlignment="1">
      <alignment horizontal="center"/>
    </xf>
    <xf numFmtId="164" fontId="6" fillId="5" borderId="48" xfId="1" quotePrefix="1" applyNumberFormat="1" applyFont="1" applyFill="1" applyBorder="1" applyAlignment="1" applyProtection="1">
      <alignment horizontal="center"/>
    </xf>
    <xf numFmtId="0" fontId="6" fillId="12" borderId="48" xfId="0" applyFont="1" applyFill="1" applyBorder="1" applyAlignment="1">
      <alignment horizontal="center" wrapText="1"/>
    </xf>
    <xf numFmtId="0" fontId="6" fillId="12" borderId="49" xfId="0" applyFont="1" applyFill="1" applyBorder="1" applyAlignment="1">
      <alignment horizontal="center"/>
    </xf>
    <xf numFmtId="0" fontId="6" fillId="12" borderId="70" xfId="0" applyFont="1" applyFill="1" applyBorder="1" applyAlignment="1">
      <alignment horizontal="center"/>
    </xf>
    <xf numFmtId="164" fontId="4" fillId="0" borderId="0" xfId="1" applyNumberFormat="1" applyFont="1" applyFill="1" applyBorder="1" applyAlignment="1" applyProtection="1">
      <alignment horizontal="left"/>
    </xf>
    <xf numFmtId="164" fontId="4" fillId="0" borderId="0" xfId="1" applyNumberFormat="1" applyFont="1" applyFill="1" applyBorder="1" applyProtection="1"/>
    <xf numFmtId="0" fontId="10" fillId="0" borderId="0" xfId="0" applyFont="1" applyAlignment="1">
      <alignment horizontal="center"/>
    </xf>
    <xf numFmtId="166" fontId="10" fillId="0" borderId="20" xfId="2" applyNumberFormat="1" applyFont="1" applyFill="1" applyBorder="1" applyProtection="1"/>
    <xf numFmtId="166" fontId="10" fillId="0" borderId="0" xfId="2" applyNumberFormat="1" applyFont="1" applyFill="1" applyBorder="1" applyProtection="1"/>
    <xf numFmtId="164" fontId="10" fillId="0" borderId="0" xfId="1" applyNumberFormat="1" applyFont="1" applyFill="1" applyBorder="1" applyProtection="1"/>
    <xf numFmtId="164" fontId="10" fillId="0" borderId="20" xfId="1" applyNumberFormat="1" applyFont="1" applyFill="1" applyBorder="1" applyProtection="1"/>
    <xf numFmtId="164" fontId="10" fillId="0" borderId="0" xfId="1" applyNumberFormat="1" applyFont="1" applyBorder="1" applyProtection="1"/>
    <xf numFmtId="166" fontId="10" fillId="0" borderId="0" xfId="2" applyNumberFormat="1" applyFont="1" applyBorder="1" applyProtection="1"/>
    <xf numFmtId="166" fontId="10" fillId="0" borderId="20" xfId="2" applyNumberFormat="1" applyFont="1" applyBorder="1" applyProtection="1"/>
    <xf numFmtId="164" fontId="10" fillId="0" borderId="0" xfId="1" applyNumberFormat="1" applyFont="1" applyFill="1" applyProtection="1"/>
    <xf numFmtId="164" fontId="10" fillId="0" borderId="0" xfId="1" applyNumberFormat="1" applyFont="1" applyProtection="1"/>
    <xf numFmtId="43" fontId="10" fillId="0" borderId="0" xfId="1" applyFont="1" applyFill="1" applyBorder="1" applyAlignment="1" applyProtection="1">
      <alignment horizontal="right"/>
    </xf>
    <xf numFmtId="43" fontId="10" fillId="0" borderId="0" xfId="1" applyFont="1" applyFill="1" applyBorder="1" applyAlignment="1" applyProtection="1"/>
    <xf numFmtId="43" fontId="20" fillId="5" borderId="48" xfId="1" quotePrefix="1" applyFont="1" applyFill="1" applyBorder="1" applyAlignment="1" applyProtection="1">
      <alignment horizontal="right"/>
    </xf>
    <xf numFmtId="14" fontId="10" fillId="0" borderId="0" xfId="0" applyNumberFormat="1" applyFont="1" applyAlignment="1">
      <alignment horizontal="center" wrapText="1"/>
    </xf>
    <xf numFmtId="0" fontId="10" fillId="0" borderId="0" xfId="0" applyFont="1" applyAlignment="1">
      <alignment horizontal="center" wrapText="1"/>
    </xf>
    <xf numFmtId="0" fontId="23" fillId="0" borderId="0" xfId="0" applyFont="1"/>
    <xf numFmtId="0" fontId="10" fillId="0" borderId="21" xfId="0" applyFont="1" applyBorder="1"/>
    <xf numFmtId="0" fontId="0" fillId="0" borderId="0" xfId="0" applyAlignment="1">
      <alignment horizontal="center" wrapText="1"/>
    </xf>
    <xf numFmtId="0" fontId="0" fillId="0" borderId="4" xfId="0" applyBorder="1" applyAlignment="1">
      <alignment horizontal="right"/>
    </xf>
    <xf numFmtId="0" fontId="0" fillId="0" borderId="19" xfId="0" applyBorder="1"/>
    <xf numFmtId="0" fontId="0" fillId="0" borderId="9" xfId="0" applyBorder="1"/>
    <xf numFmtId="164" fontId="4" fillId="0" borderId="0" xfId="1" applyNumberFormat="1" applyFill="1" applyBorder="1" applyProtection="1"/>
    <xf numFmtId="43" fontId="6" fillId="0" borderId="0" xfId="1" applyFont="1" applyFill="1" applyBorder="1" applyAlignment="1"/>
    <xf numFmtId="49" fontId="24" fillId="12" borderId="41" xfId="4" quotePrefix="1" applyNumberFormat="1" applyFont="1" applyFill="1" applyBorder="1" applyAlignment="1">
      <alignment horizontal="left"/>
    </xf>
    <xf numFmtId="0" fontId="24" fillId="12" borderId="15" xfId="4" quotePrefix="1" applyFont="1" applyFill="1" applyBorder="1"/>
    <xf numFmtId="0" fontId="24" fillId="12" borderId="15" xfId="4" quotePrefix="1" applyFont="1" applyFill="1" applyBorder="1" applyAlignment="1">
      <alignment horizontal="center"/>
    </xf>
    <xf numFmtId="166" fontId="4" fillId="10" borderId="6" xfId="2" applyNumberFormat="1" applyFill="1" applyBorder="1" applyAlignment="1" applyProtection="1">
      <alignment horizontal="center"/>
    </xf>
    <xf numFmtId="166" fontId="10" fillId="14" borderId="26" xfId="2" applyNumberFormat="1" applyFont="1" applyFill="1" applyBorder="1"/>
    <xf numFmtId="164" fontId="10" fillId="0" borderId="1" xfId="1" applyNumberFormat="1" applyFont="1" applyFill="1" applyBorder="1" applyProtection="1"/>
    <xf numFmtId="164" fontId="4" fillId="0" borderId="1" xfId="1" applyNumberFormat="1" applyFont="1" applyFill="1" applyBorder="1" applyAlignment="1" applyProtection="1">
      <alignment horizontal="center"/>
    </xf>
    <xf numFmtId="164" fontId="4" fillId="0" borderId="7" xfId="1" applyNumberFormat="1" applyFont="1" applyFill="1" applyBorder="1" applyAlignment="1" applyProtection="1"/>
    <xf numFmtId="164" fontId="5" fillId="0" borderId="1" xfId="1" applyNumberFormat="1" applyFont="1" applyFill="1" applyBorder="1" applyAlignment="1" applyProtection="1">
      <alignment horizontal="center"/>
    </xf>
    <xf numFmtId="164" fontId="5" fillId="10" borderId="1" xfId="1" applyNumberFormat="1" applyFont="1" applyFill="1" applyBorder="1" applyProtection="1"/>
    <xf numFmtId="164" fontId="5" fillId="13" borderId="23" xfId="0" applyNumberFormat="1" applyFont="1" applyFill="1" applyBorder="1" applyAlignment="1" applyProtection="1">
      <alignment horizontal="right"/>
      <protection locked="0"/>
    </xf>
    <xf numFmtId="0" fontId="0" fillId="20" borderId="0" xfId="0" applyFill="1"/>
    <xf numFmtId="0" fontId="0" fillId="21" borderId="0" xfId="0" applyFill="1"/>
    <xf numFmtId="0" fontId="0" fillId="22" borderId="0" xfId="0" applyFill="1"/>
    <xf numFmtId="0" fontId="0" fillId="10" borderId="0" xfId="0" applyFill="1"/>
    <xf numFmtId="0" fontId="4" fillId="10" borderId="0" xfId="0" applyFont="1" applyFill="1"/>
    <xf numFmtId="44" fontId="0" fillId="13" borderId="0" xfId="2" applyFont="1" applyFill="1"/>
    <xf numFmtId="170" fontId="0" fillId="0" borderId="0" xfId="3" applyNumberFormat="1" applyFont="1"/>
    <xf numFmtId="43" fontId="12" fillId="0" borderId="2" xfId="0" applyNumberFormat="1" applyFont="1" applyBorder="1"/>
    <xf numFmtId="0" fontId="12" fillId="0" borderId="1" xfId="0" applyFont="1" applyBorder="1" applyAlignment="1">
      <alignment horizontal="center"/>
    </xf>
    <xf numFmtId="43" fontId="4" fillId="0" borderId="5" xfId="0" applyNumberFormat="1" applyFont="1" applyBorder="1"/>
    <xf numFmtId="44" fontId="4" fillId="0" borderId="1" xfId="0" applyNumberFormat="1" applyFont="1" applyBorder="1" applyAlignment="1">
      <alignment horizontal="center"/>
    </xf>
    <xf numFmtId="43" fontId="15" fillId="0" borderId="0" xfId="1" applyFont="1" applyAlignment="1">
      <alignment horizontal="left"/>
    </xf>
    <xf numFmtId="43" fontId="15" fillId="0" borderId="21" xfId="1" applyFont="1" applyBorder="1" applyAlignment="1">
      <alignment horizontal="left"/>
    </xf>
    <xf numFmtId="0" fontId="15" fillId="0" borderId="0" xfId="0" applyFont="1" applyAlignment="1" applyProtection="1">
      <alignment wrapText="1"/>
      <protection locked="0"/>
    </xf>
    <xf numFmtId="14" fontId="15" fillId="0" borderId="0" xfId="0" applyNumberFormat="1" applyFont="1" applyAlignment="1" applyProtection="1">
      <alignment horizontal="center" wrapText="1"/>
      <protection locked="0"/>
    </xf>
    <xf numFmtId="0" fontId="15" fillId="0" borderId="0" xfId="0" applyFont="1" applyAlignment="1" applyProtection="1">
      <alignment horizontal="center" wrapText="1"/>
      <protection locked="0"/>
    </xf>
    <xf numFmtId="0" fontId="15" fillId="0" borderId="21" xfId="0" applyFont="1" applyBorder="1" applyAlignment="1" applyProtection="1">
      <alignment horizontal="center" wrapText="1"/>
      <protection locked="0"/>
    </xf>
    <xf numFmtId="43" fontId="10" fillId="0" borderId="0" xfId="1" applyFont="1" applyAlignment="1">
      <alignment horizontal="left"/>
    </xf>
    <xf numFmtId="166" fontId="10" fillId="10" borderId="0" xfId="0" applyNumberFormat="1" applyFont="1" applyFill="1" applyAlignment="1">
      <alignment wrapText="1"/>
    </xf>
    <xf numFmtId="0" fontId="10" fillId="0" borderId="0" xfId="0" applyFont="1" applyAlignment="1" applyProtection="1">
      <alignment horizontal="center" wrapText="1"/>
      <protection locked="0"/>
    </xf>
    <xf numFmtId="164" fontId="10" fillId="10" borderId="21" xfId="0" applyNumberFormat="1" applyFont="1" applyFill="1" applyBorder="1" applyAlignment="1">
      <alignment horizontal="center" wrapText="1"/>
    </xf>
    <xf numFmtId="0" fontId="10" fillId="13" borderId="0" xfId="0" applyFont="1" applyFill="1" applyAlignment="1" applyProtection="1">
      <alignment wrapText="1"/>
      <protection locked="0"/>
    </xf>
    <xf numFmtId="0" fontId="10" fillId="13" borderId="21" xfId="0" applyFont="1" applyFill="1" applyBorder="1" applyAlignment="1" applyProtection="1">
      <alignment horizontal="center" wrapText="1"/>
      <protection locked="0"/>
    </xf>
    <xf numFmtId="43" fontId="12" fillId="23" borderId="104" xfId="1" applyFont="1" applyFill="1" applyBorder="1" applyAlignment="1">
      <alignment horizontal="left"/>
    </xf>
    <xf numFmtId="0" fontId="12" fillId="0" borderId="0" xfId="0" applyFont="1" applyAlignment="1">
      <alignment horizontal="center"/>
    </xf>
    <xf numFmtId="164" fontId="12" fillId="23" borderId="32" xfId="0" applyNumberFormat="1" applyFont="1" applyFill="1" applyBorder="1" applyAlignment="1">
      <alignment horizontal="center"/>
    </xf>
    <xf numFmtId="0" fontId="10" fillId="0" borderId="0" xfId="0" applyFont="1" applyAlignment="1" applyProtection="1">
      <alignment wrapText="1"/>
      <protection locked="0"/>
    </xf>
    <xf numFmtId="0" fontId="10" fillId="0" borderId="21" xfId="0" applyFont="1" applyBorder="1" applyAlignment="1" applyProtection="1">
      <alignment horizontal="center" wrapText="1"/>
      <protection locked="0"/>
    </xf>
    <xf numFmtId="164" fontId="4" fillId="0" borderId="0" xfId="1" applyNumberFormat="1"/>
    <xf numFmtId="0" fontId="6" fillId="12" borderId="1" xfId="0" applyFont="1" applyFill="1" applyBorder="1" applyAlignment="1">
      <alignment horizontal="center" wrapText="1"/>
    </xf>
    <xf numFmtId="164" fontId="4" fillId="5" borderId="7" xfId="1" applyNumberFormat="1" applyFont="1" applyFill="1" applyBorder="1" applyAlignment="1" applyProtection="1"/>
    <xf numFmtId="164" fontId="4" fillId="2" borderId="1" xfId="0" applyNumberFormat="1" applyFont="1" applyFill="1" applyBorder="1" applyProtection="1">
      <protection locked="0"/>
    </xf>
    <xf numFmtId="0" fontId="7" fillId="0" borderId="0" xfId="0" applyFont="1"/>
    <xf numFmtId="164" fontId="4" fillId="0" borderId="2" xfId="0" applyNumberFormat="1" applyFont="1" applyBorder="1"/>
    <xf numFmtId="164" fontId="4" fillId="10" borderId="1" xfId="1" applyNumberFormat="1" applyFill="1" applyBorder="1" applyProtection="1">
      <protection locked="0"/>
    </xf>
    <xf numFmtId="164" fontId="4" fillId="2" borderId="2" xfId="0" applyNumberFormat="1" applyFont="1" applyFill="1" applyBorder="1" applyProtection="1">
      <protection locked="0"/>
    </xf>
    <xf numFmtId="164" fontId="4" fillId="3" borderId="1" xfId="1" applyNumberFormat="1" applyFont="1" applyFill="1" applyBorder="1" applyProtection="1"/>
    <xf numFmtId="164" fontId="4" fillId="10" borderId="1" xfId="0" applyNumberFormat="1" applyFont="1" applyFill="1" applyBorder="1"/>
    <xf numFmtId="164" fontId="4" fillId="0" borderId="9" xfId="0" applyNumberFormat="1" applyFont="1" applyBorder="1"/>
    <xf numFmtId="164" fontId="4" fillId="24" borderId="1" xfId="0" applyNumberFormat="1" applyFont="1" applyFill="1" applyBorder="1"/>
    <xf numFmtId="164" fontId="4" fillId="0" borderId="2" xfId="1" applyNumberFormat="1" applyFont="1" applyFill="1" applyBorder="1" applyAlignment="1" applyProtection="1"/>
    <xf numFmtId="0" fontId="13" fillId="0" borderId="0" xfId="0" applyFont="1" applyAlignment="1">
      <alignment horizontal="right" indent="1"/>
    </xf>
    <xf numFmtId="164" fontId="13" fillId="0" borderId="0" xfId="1" applyNumberFormat="1" applyFont="1" applyFill="1" applyBorder="1" applyAlignment="1" applyProtection="1">
      <alignment horizontal="center"/>
    </xf>
    <xf numFmtId="164" fontId="4" fillId="10" borderId="2" xfId="0" applyNumberFormat="1" applyFont="1" applyFill="1" applyBorder="1"/>
    <xf numFmtId="0" fontId="4" fillId="0" borderId="0" xfId="0" applyFont="1" applyAlignment="1">
      <alignment horizontal="center" wrapText="1"/>
    </xf>
    <xf numFmtId="0" fontId="0" fillId="0" borderId="0" xfId="0" applyAlignment="1">
      <alignment horizontal="center" wrapText="1"/>
    </xf>
    <xf numFmtId="0" fontId="37" fillId="0" borderId="0" xfId="5" applyAlignment="1">
      <alignment horizontal="center"/>
    </xf>
    <xf numFmtId="0" fontId="6" fillId="5" borderId="5" xfId="0" applyFont="1" applyFill="1" applyBorder="1" applyAlignment="1">
      <alignment horizontal="left"/>
    </xf>
    <xf numFmtId="0" fontId="6" fillId="5" borderId="6" xfId="0" applyFont="1" applyFill="1" applyBorder="1" applyAlignment="1">
      <alignment horizontal="left"/>
    </xf>
    <xf numFmtId="43" fontId="0" fillId="0" borderId="4" xfId="1" applyFont="1" applyBorder="1" applyAlignment="1">
      <alignment horizontal="left"/>
    </xf>
    <xf numFmtId="43" fontId="0" fillId="0" borderId="9" xfId="1" applyFont="1" applyBorder="1" applyAlignment="1">
      <alignment horizontal="left"/>
    </xf>
    <xf numFmtId="43" fontId="0" fillId="0" borderId="5" xfId="1" applyFont="1" applyBorder="1" applyAlignment="1">
      <alignment horizontal="left"/>
    </xf>
    <xf numFmtId="43" fontId="0" fillId="0" borderId="7" xfId="1" applyFont="1" applyBorder="1" applyAlignment="1">
      <alignment horizontal="left"/>
    </xf>
    <xf numFmtId="0" fontId="14" fillId="5" borderId="54" xfId="4" applyFont="1" applyFill="1" applyBorder="1" applyAlignment="1">
      <alignment horizontal="center"/>
    </xf>
    <xf numFmtId="0" fontId="14" fillId="5" borderId="47" xfId="4" applyFont="1" applyFill="1" applyBorder="1" applyAlignment="1">
      <alignment horizontal="center"/>
    </xf>
    <xf numFmtId="0" fontId="14" fillId="5" borderId="55" xfId="4" applyFont="1" applyFill="1" applyBorder="1" applyAlignment="1">
      <alignment horizontal="center"/>
    </xf>
    <xf numFmtId="0" fontId="14" fillId="5" borderId="61" xfId="4" applyFont="1" applyFill="1" applyBorder="1" applyAlignment="1">
      <alignment horizontal="center"/>
    </xf>
    <xf numFmtId="0" fontId="14" fillId="5" borderId="0" xfId="4" applyFont="1" applyFill="1" applyAlignment="1">
      <alignment horizontal="center"/>
    </xf>
    <xf numFmtId="0" fontId="14" fillId="5" borderId="62" xfId="4" applyFont="1" applyFill="1" applyBorder="1" applyAlignment="1">
      <alignment horizontal="center"/>
    </xf>
    <xf numFmtId="0" fontId="14" fillId="5" borderId="56" xfId="4" applyFont="1" applyFill="1" applyBorder="1" applyAlignment="1">
      <alignment horizontal="center"/>
    </xf>
    <xf numFmtId="0" fontId="14" fillId="5" borderId="57" xfId="4" applyFont="1" applyFill="1" applyBorder="1" applyAlignment="1">
      <alignment horizontal="center"/>
    </xf>
    <xf numFmtId="0" fontId="14" fillId="5" borderId="58" xfId="4" applyFont="1" applyFill="1" applyBorder="1" applyAlignment="1">
      <alignment horizontal="center"/>
    </xf>
    <xf numFmtId="43" fontId="10" fillId="13" borderId="14" xfId="4" applyNumberFormat="1" applyFont="1" applyFill="1" applyBorder="1" applyAlignment="1" applyProtection="1">
      <alignment horizontal="left" indent="2"/>
      <protection locked="0"/>
    </xf>
    <xf numFmtId="43" fontId="24" fillId="5" borderId="63" xfId="1" applyFont="1" applyFill="1" applyBorder="1" applyAlignment="1">
      <alignment horizontal="left"/>
    </xf>
    <xf numFmtId="0" fontId="4" fillId="2" borderId="59" xfId="4" applyFill="1" applyBorder="1" applyAlignment="1" applyProtection="1">
      <alignment horizontal="left" vertical="top" wrapText="1"/>
      <protection locked="0"/>
    </xf>
    <xf numFmtId="0" fontId="4" fillId="2" borderId="29" xfId="4" applyFill="1" applyBorder="1" applyAlignment="1" applyProtection="1">
      <alignment horizontal="left" vertical="top" wrapText="1"/>
      <protection locked="0"/>
    </xf>
    <xf numFmtId="0" fontId="4" fillId="2" borderId="60" xfId="4" applyFill="1" applyBorder="1" applyAlignment="1" applyProtection="1">
      <alignment horizontal="left" vertical="top" wrapText="1"/>
      <protection locked="0"/>
    </xf>
    <xf numFmtId="0" fontId="4" fillId="2" borderId="20" xfId="4" applyFill="1" applyBorder="1" applyAlignment="1" applyProtection="1">
      <alignment horizontal="left" vertical="top" wrapText="1"/>
      <protection locked="0"/>
    </xf>
    <xf numFmtId="0" fontId="4" fillId="2" borderId="0" xfId="4" applyFill="1" applyAlignment="1" applyProtection="1">
      <alignment horizontal="left" vertical="top" wrapText="1"/>
      <protection locked="0"/>
    </xf>
    <xf numFmtId="0" fontId="4" fillId="2" borderId="21" xfId="4" applyFill="1" applyBorder="1" applyAlignment="1" applyProtection="1">
      <alignment horizontal="left" vertical="top" wrapText="1"/>
      <protection locked="0"/>
    </xf>
    <xf numFmtId="0" fontId="4" fillId="2" borderId="4" xfId="4" applyFill="1" applyBorder="1" applyAlignment="1" applyProtection="1">
      <alignment horizontal="left" vertical="top" wrapText="1"/>
      <protection locked="0"/>
    </xf>
    <xf numFmtId="0" fontId="4" fillId="2" borderId="19" xfId="4" applyFill="1" applyBorder="1" applyAlignment="1" applyProtection="1">
      <alignment horizontal="left" vertical="top" wrapText="1"/>
      <protection locked="0"/>
    </xf>
    <xf numFmtId="0" fontId="4" fillId="2" borderId="9" xfId="4" applyFill="1" applyBorder="1" applyAlignment="1" applyProtection="1">
      <alignment horizontal="left" vertical="top" wrapText="1"/>
      <protection locked="0"/>
    </xf>
    <xf numFmtId="43" fontId="24" fillId="5" borderId="16" xfId="1" applyFont="1" applyFill="1" applyBorder="1" applyAlignment="1">
      <alignment horizontal="left"/>
    </xf>
    <xf numFmtId="43" fontId="24" fillId="5" borderId="17" xfId="1" applyFont="1" applyFill="1" applyBorder="1" applyAlignment="1">
      <alignment horizontal="left"/>
    </xf>
    <xf numFmtId="0" fontId="4" fillId="0" borderId="6" xfId="4" applyBorder="1" applyAlignment="1">
      <alignment horizontal="right"/>
    </xf>
    <xf numFmtId="0" fontId="4" fillId="0" borderId="7" xfId="4" applyBorder="1"/>
    <xf numFmtId="43" fontId="4" fillId="0" borderId="4" xfId="1" applyFont="1" applyFill="1" applyBorder="1" applyAlignment="1">
      <alignment horizontal="left"/>
    </xf>
    <xf numFmtId="43" fontId="4" fillId="0" borderId="9" xfId="1" applyFont="1" applyFill="1" applyBorder="1" applyAlignment="1">
      <alignment horizontal="left"/>
    </xf>
    <xf numFmtId="43" fontId="0" fillId="0" borderId="30" xfId="1" applyFont="1" applyFill="1" applyBorder="1" applyAlignment="1">
      <alignment horizontal="left"/>
    </xf>
    <xf numFmtId="43" fontId="0" fillId="0" borderId="34" xfId="1" applyFont="1" applyFill="1" applyBorder="1" applyAlignment="1">
      <alignment horizontal="left"/>
    </xf>
    <xf numFmtId="43" fontId="0" fillId="0" borderId="4" xfId="1" applyFont="1" applyFill="1" applyBorder="1" applyAlignment="1">
      <alignment horizontal="left"/>
    </xf>
    <xf numFmtId="43" fontId="0" fillId="0" borderId="9" xfId="1" applyFont="1" applyFill="1" applyBorder="1" applyAlignment="1">
      <alignment horizontal="left"/>
    </xf>
    <xf numFmtId="43" fontId="0" fillId="0" borderId="5" xfId="1" applyFont="1" applyBorder="1" applyAlignment="1"/>
    <xf numFmtId="43" fontId="0" fillId="0" borderId="7" xfId="1" applyFont="1" applyBorder="1" applyAlignment="1"/>
    <xf numFmtId="0" fontId="24" fillId="12" borderId="52" xfId="4" applyFont="1" applyFill="1" applyBorder="1" applyAlignment="1">
      <alignment horizontal="left"/>
    </xf>
    <xf numFmtId="0" fontId="24" fillId="12" borderId="53" xfId="4" applyFont="1" applyFill="1" applyBorder="1" applyAlignment="1">
      <alignment horizontal="left"/>
    </xf>
    <xf numFmtId="0" fontId="24" fillId="12" borderId="42" xfId="4" applyFont="1" applyFill="1" applyBorder="1" applyAlignment="1">
      <alignment horizontal="left"/>
    </xf>
    <xf numFmtId="0" fontId="24" fillId="12" borderId="43" xfId="4" applyFont="1" applyFill="1" applyBorder="1" applyAlignment="1">
      <alignment horizontal="left"/>
    </xf>
    <xf numFmtId="43" fontId="24" fillId="12" borderId="95" xfId="1" applyFont="1" applyFill="1" applyBorder="1" applyAlignment="1">
      <alignment horizontal="left"/>
    </xf>
    <xf numFmtId="43" fontId="24" fillId="12" borderId="17" xfId="1" applyFont="1" applyFill="1" applyBorder="1" applyAlignment="1">
      <alignment horizontal="left"/>
    </xf>
    <xf numFmtId="43" fontId="4" fillId="0" borderId="2" xfId="1" applyFont="1" applyFill="1" applyBorder="1" applyAlignment="1">
      <alignment horizontal="left"/>
    </xf>
    <xf numFmtId="43" fontId="0" fillId="0" borderId="2" xfId="1" applyFont="1" applyFill="1" applyBorder="1" applyAlignment="1">
      <alignment horizontal="left"/>
    </xf>
    <xf numFmtId="0" fontId="4" fillId="0" borderId="5" xfId="4" applyBorder="1"/>
    <xf numFmtId="0" fontId="4" fillId="0" borderId="6" xfId="4" applyBorder="1"/>
    <xf numFmtId="43" fontId="4" fillId="0" borderId="5" xfId="1" applyFont="1" applyBorder="1" applyAlignment="1"/>
    <xf numFmtId="43" fontId="4" fillId="0" borderId="7" xfId="1" applyFont="1" applyBorder="1" applyAlignment="1"/>
    <xf numFmtId="43" fontId="4" fillId="0" borderId="6" xfId="1" applyFont="1" applyBorder="1" applyAlignment="1"/>
    <xf numFmtId="43" fontId="4" fillId="0" borderId="1" xfId="1" applyFont="1" applyFill="1" applyBorder="1" applyAlignment="1">
      <alignment horizontal="left"/>
    </xf>
    <xf numFmtId="0" fontId="4" fillId="0" borderId="19" xfId="4" applyBorder="1" applyAlignment="1">
      <alignment horizontal="right"/>
    </xf>
    <xf numFmtId="0" fontId="4" fillId="0" borderId="9" xfId="4" applyBorder="1"/>
    <xf numFmtId="0" fontId="4" fillId="0" borderId="5" xfId="4" applyBorder="1" applyAlignment="1" applyProtection="1">
      <alignment horizontal="right"/>
      <protection hidden="1"/>
    </xf>
    <xf numFmtId="0" fontId="4" fillId="0" borderId="7" xfId="4" applyBorder="1" applyProtection="1">
      <protection hidden="1"/>
    </xf>
    <xf numFmtId="43" fontId="0" fillId="0" borderId="22" xfId="1" applyFont="1" applyFill="1" applyBorder="1" applyAlignment="1">
      <alignment horizontal="left"/>
    </xf>
    <xf numFmtId="43" fontId="0" fillId="0" borderId="23" xfId="1" applyFont="1" applyFill="1" applyBorder="1" applyAlignment="1">
      <alignment horizontal="left"/>
    </xf>
    <xf numFmtId="0" fontId="4" fillId="0" borderId="1" xfId="4" applyBorder="1" applyAlignment="1">
      <alignment horizontal="left" wrapText="1"/>
    </xf>
    <xf numFmtId="0" fontId="4" fillId="2" borderId="22" xfId="4" applyFill="1" applyBorder="1" applyAlignment="1" applyProtection="1">
      <alignment horizontal="left" vertical="top" wrapText="1"/>
      <protection locked="0"/>
    </xf>
    <xf numFmtId="0" fontId="4" fillId="2" borderId="33" xfId="4" applyFill="1" applyBorder="1" applyAlignment="1" applyProtection="1">
      <alignment horizontal="left" vertical="top" wrapText="1"/>
      <protection locked="0"/>
    </xf>
    <xf numFmtId="0" fontId="4" fillId="2" borderId="23" xfId="4" applyFill="1" applyBorder="1" applyAlignment="1" applyProtection="1">
      <alignment horizontal="left" vertical="top" wrapText="1"/>
      <protection locked="0"/>
    </xf>
    <xf numFmtId="0" fontId="4" fillId="0" borderId="76" xfId="4" applyBorder="1" applyAlignment="1">
      <alignment horizontal="left" wrapText="1"/>
    </xf>
    <xf numFmtId="0" fontId="4" fillId="0" borderId="20" xfId="4" applyBorder="1" applyAlignment="1">
      <alignment horizontal="left"/>
    </xf>
    <xf numFmtId="0" fontId="4" fillId="0" borderId="21" xfId="4" applyBorder="1" applyAlignment="1">
      <alignment horizontal="left"/>
    </xf>
    <xf numFmtId="0" fontId="4" fillId="0" borderId="27" xfId="4" applyBorder="1" applyAlignment="1">
      <alignment horizontal="left"/>
    </xf>
    <xf numFmtId="0" fontId="4" fillId="0" borderId="75" xfId="4" applyBorder="1" applyAlignment="1">
      <alignment horizontal="left"/>
    </xf>
    <xf numFmtId="0" fontId="4" fillId="0" borderId="28" xfId="4" applyBorder="1" applyAlignment="1">
      <alignment horizontal="left"/>
    </xf>
    <xf numFmtId="0" fontId="4" fillId="2" borderId="22" xfId="4" applyFill="1" applyBorder="1" applyAlignment="1" applyProtection="1">
      <alignment wrapText="1"/>
      <protection locked="0"/>
    </xf>
    <xf numFmtId="0" fontId="4" fillId="2" borderId="23" xfId="4" applyFill="1" applyBorder="1" applyAlignment="1" applyProtection="1">
      <alignment wrapText="1"/>
      <protection locked="0"/>
    </xf>
    <xf numFmtId="0" fontId="4" fillId="2" borderId="4" xfId="4" applyFill="1" applyBorder="1" applyAlignment="1" applyProtection="1">
      <alignment wrapText="1"/>
      <protection locked="0"/>
    </xf>
    <xf numFmtId="0" fontId="4" fillId="2" borderId="9" xfId="4" applyFill="1" applyBorder="1" applyAlignment="1" applyProtection="1">
      <alignment wrapText="1"/>
      <protection locked="0"/>
    </xf>
    <xf numFmtId="43" fontId="4" fillId="0" borderId="30" xfId="1" applyFont="1" applyFill="1" applyBorder="1" applyAlignment="1">
      <alignment wrapText="1"/>
    </xf>
    <xf numFmtId="43" fontId="4" fillId="0" borderId="34" xfId="1" applyFont="1" applyFill="1" applyBorder="1" applyAlignment="1">
      <alignment wrapText="1"/>
    </xf>
    <xf numFmtId="0" fontId="4" fillId="0" borderId="5" xfId="4" quotePrefix="1" applyBorder="1"/>
    <xf numFmtId="0" fontId="4" fillId="0" borderId="7" xfId="4" quotePrefix="1" applyBorder="1"/>
    <xf numFmtId="0" fontId="10" fillId="13" borderId="5" xfId="0" applyFont="1" applyFill="1" applyBorder="1" applyAlignment="1" applyProtection="1">
      <alignment horizontal="left"/>
      <protection locked="0"/>
    </xf>
    <xf numFmtId="0" fontId="10" fillId="13" borderId="7" xfId="0" applyFont="1" applyFill="1" applyBorder="1" applyAlignment="1" applyProtection="1">
      <alignment horizontal="left"/>
      <protection locked="0"/>
    </xf>
    <xf numFmtId="43" fontId="10" fillId="0" borderId="30" xfId="1" applyFont="1" applyFill="1" applyBorder="1" applyAlignment="1">
      <alignment horizontal="left"/>
    </xf>
    <xf numFmtId="43" fontId="10" fillId="0" borderId="34" xfId="1" applyFont="1" applyFill="1" applyBorder="1" applyAlignment="1">
      <alignment horizontal="left"/>
    </xf>
    <xf numFmtId="43" fontId="21" fillId="0" borderId="30" xfId="1" applyFont="1" applyFill="1" applyBorder="1" applyAlignment="1"/>
    <xf numFmtId="0" fontId="0" fillId="0" borderId="34" xfId="0" applyBorder="1"/>
    <xf numFmtId="43" fontId="20" fillId="5" borderId="16" xfId="1" applyFont="1" applyFill="1" applyBorder="1" applyAlignment="1">
      <alignment wrapText="1"/>
    </xf>
    <xf numFmtId="0" fontId="0" fillId="0" borderId="17" xfId="0" applyBorder="1" applyAlignment="1">
      <alignment wrapText="1"/>
    </xf>
    <xf numFmtId="164" fontId="20" fillId="5" borderId="16" xfId="1" applyNumberFormat="1" applyFont="1" applyFill="1" applyBorder="1" applyAlignment="1">
      <alignment horizontal="left"/>
    </xf>
    <xf numFmtId="0" fontId="31" fillId="0" borderId="16" xfId="0" applyFont="1" applyBorder="1" applyAlignment="1">
      <alignment horizontal="left"/>
    </xf>
    <xf numFmtId="0" fontId="10" fillId="0" borderId="5" xfId="0" applyFont="1" applyBorder="1" applyAlignment="1">
      <alignment horizontal="center"/>
    </xf>
    <xf numFmtId="0" fontId="10" fillId="0" borderId="7" xfId="0" applyFont="1" applyBorder="1" applyAlignment="1">
      <alignment horizontal="center"/>
    </xf>
    <xf numFmtId="0" fontId="10" fillId="0" borderId="5" xfId="0" applyFont="1" applyBorder="1" applyAlignment="1">
      <alignment horizontal="right"/>
    </xf>
    <xf numFmtId="0" fontId="10" fillId="0" borderId="7" xfId="0" applyFont="1" applyBorder="1" applyAlignment="1">
      <alignment horizontal="right"/>
    </xf>
    <xf numFmtId="43" fontId="20" fillId="5" borderId="63" xfId="1" applyFont="1" applyFill="1" applyBorder="1" applyAlignment="1" applyProtection="1">
      <alignment horizontal="left"/>
    </xf>
    <xf numFmtId="43" fontId="20" fillId="5" borderId="67" xfId="1" applyFont="1" applyFill="1" applyBorder="1" applyAlignment="1" applyProtection="1">
      <alignment horizontal="left"/>
    </xf>
    <xf numFmtId="43" fontId="10" fillId="0" borderId="1" xfId="1" applyFont="1" applyFill="1" applyBorder="1" applyAlignment="1"/>
    <xf numFmtId="0" fontId="0" fillId="0" borderId="1" xfId="0" applyBorder="1"/>
    <xf numFmtId="43" fontId="10" fillId="0" borderId="5" xfId="1" applyFont="1" applyBorder="1" applyAlignment="1">
      <alignment horizontal="left"/>
    </xf>
    <xf numFmtId="43" fontId="10" fillId="0" borderId="7" xfId="1" applyFont="1" applyBorder="1" applyAlignment="1">
      <alignment horizontal="left"/>
    </xf>
    <xf numFmtId="43" fontId="21" fillId="0" borderId="1" xfId="1" applyFont="1" applyFill="1" applyBorder="1" applyAlignment="1"/>
    <xf numFmtId="43" fontId="10" fillId="2" borderId="5" xfId="1" applyFont="1" applyFill="1" applyBorder="1" applyAlignment="1" applyProtection="1">
      <alignment horizontal="left"/>
      <protection locked="0"/>
    </xf>
    <xf numFmtId="43" fontId="10" fillId="2" borderId="7" xfId="1" applyFont="1" applyFill="1" applyBorder="1" applyAlignment="1" applyProtection="1">
      <alignment horizontal="left"/>
      <protection locked="0"/>
    </xf>
    <xf numFmtId="43" fontId="21" fillId="0" borderId="4" xfId="1" applyFont="1" applyFill="1" applyBorder="1" applyAlignment="1"/>
    <xf numFmtId="0" fontId="0" fillId="0" borderId="9" xfId="0" applyBorder="1"/>
    <xf numFmtId="43" fontId="10" fillId="0" borderId="5" xfId="1" applyFont="1" applyFill="1" applyBorder="1" applyAlignment="1">
      <alignment horizontal="left"/>
    </xf>
    <xf numFmtId="43" fontId="10" fillId="0" borderId="7" xfId="1" applyFont="1" applyFill="1" applyBorder="1" applyAlignment="1">
      <alignment horizontal="left"/>
    </xf>
    <xf numFmtId="43" fontId="10" fillId="0" borderId="1" xfId="1" applyFont="1" applyFill="1" applyBorder="1" applyAlignment="1">
      <alignment horizontal="left"/>
    </xf>
    <xf numFmtId="0" fontId="15" fillId="5" borderId="30" xfId="0" applyFont="1" applyFill="1" applyBorder="1" applyAlignment="1">
      <alignment horizontal="center" wrapText="1"/>
    </xf>
    <xf numFmtId="0" fontId="15" fillId="5" borderId="34" xfId="0" applyFont="1" applyFill="1" applyBorder="1" applyAlignment="1">
      <alignment horizontal="center" wrapText="1"/>
    </xf>
    <xf numFmtId="43" fontId="10" fillId="0" borderId="5" xfId="1" applyFont="1" applyFill="1" applyBorder="1" applyAlignment="1">
      <alignment horizontal="right"/>
    </xf>
    <xf numFmtId="43" fontId="10" fillId="0" borderId="7" xfId="1" applyFont="1" applyFill="1" applyBorder="1" applyAlignment="1">
      <alignment horizontal="right"/>
    </xf>
    <xf numFmtId="43" fontId="20" fillId="5" borderId="16" xfId="1" applyFont="1" applyFill="1" applyBorder="1" applyAlignment="1">
      <alignment horizontal="left"/>
    </xf>
    <xf numFmtId="43" fontId="20" fillId="5" borderId="17" xfId="1" applyFont="1" applyFill="1" applyBorder="1" applyAlignment="1">
      <alignment horizontal="left"/>
    </xf>
    <xf numFmtId="0" fontId="21" fillId="0" borderId="5" xfId="0" applyFont="1" applyBorder="1" applyAlignment="1">
      <alignment horizontal="right"/>
    </xf>
    <xf numFmtId="0" fontId="21" fillId="0" borderId="7" xfId="0" applyFont="1" applyBorder="1" applyAlignment="1">
      <alignment horizontal="right"/>
    </xf>
    <xf numFmtId="0" fontId="10" fillId="0" borderId="6" xfId="0" applyFont="1" applyBorder="1" applyAlignment="1">
      <alignment horizontal="center"/>
    </xf>
    <xf numFmtId="0" fontId="22" fillId="0" borderId="5" xfId="0" applyFont="1" applyBorder="1" applyAlignment="1">
      <alignment horizontal="center"/>
    </xf>
    <xf numFmtId="0" fontId="0" fillId="0" borderId="7" xfId="0" applyBorder="1"/>
    <xf numFmtId="0" fontId="19" fillId="0" borderId="30" xfId="0" applyFont="1" applyBorder="1" applyAlignment="1">
      <alignment horizontal="center"/>
    </xf>
    <xf numFmtId="43" fontId="21" fillId="0" borderId="30" xfId="1" applyFont="1" applyFill="1" applyBorder="1" applyAlignment="1">
      <alignment horizontal="left"/>
    </xf>
    <xf numFmtId="43" fontId="21" fillId="0" borderId="34" xfId="1" applyFont="1" applyFill="1" applyBorder="1" applyAlignment="1">
      <alignment horizontal="left"/>
    </xf>
    <xf numFmtId="43" fontId="10" fillId="0" borderId="59" xfId="1" applyFont="1" applyFill="1" applyBorder="1" applyAlignment="1">
      <alignment horizontal="left"/>
    </xf>
    <xf numFmtId="43" fontId="10" fillId="0" borderId="60" xfId="1" applyFont="1" applyFill="1" applyBorder="1" applyAlignment="1">
      <alignment horizontal="left"/>
    </xf>
    <xf numFmtId="0" fontId="0" fillId="0" borderId="7" xfId="0" applyBorder="1" applyAlignment="1">
      <alignment horizontal="left"/>
    </xf>
    <xf numFmtId="43" fontId="10" fillId="0" borderId="5" xfId="1" applyFont="1" applyBorder="1" applyAlignment="1">
      <alignment horizontal="right"/>
    </xf>
    <xf numFmtId="43" fontId="10" fillId="0" borderId="7" xfId="1" applyFont="1" applyBorder="1" applyAlignment="1">
      <alignment horizontal="right"/>
    </xf>
    <xf numFmtId="43" fontId="10" fillId="0" borderId="6" xfId="1" applyFont="1" applyFill="1" applyBorder="1" applyAlignment="1">
      <alignment horizontal="center"/>
    </xf>
    <xf numFmtId="43" fontId="10" fillId="0" borderId="0" xfId="1" applyFont="1" applyFill="1" applyBorder="1" applyAlignment="1" applyProtection="1">
      <alignment horizontal="left"/>
    </xf>
    <xf numFmtId="0" fontId="14" fillId="5" borderId="54" xfId="0" applyFont="1" applyFill="1" applyBorder="1" applyAlignment="1">
      <alignment horizontal="center"/>
    </xf>
    <xf numFmtId="0" fontId="0" fillId="0" borderId="47" xfId="0" applyBorder="1"/>
    <xf numFmtId="0" fontId="0" fillId="0" borderId="55" xfId="0" applyBorder="1"/>
    <xf numFmtId="0" fontId="14" fillId="5" borderId="61" xfId="0" applyFont="1" applyFill="1" applyBorder="1" applyAlignment="1">
      <alignment horizontal="center"/>
    </xf>
    <xf numFmtId="0" fontId="0" fillId="0" borderId="0" xfId="0"/>
    <xf numFmtId="0" fontId="0" fillId="0" borderId="62" xfId="0" applyBorder="1"/>
    <xf numFmtId="0" fontId="14" fillId="12" borderId="56" xfId="0" applyFont="1" applyFill="1" applyBorder="1" applyAlignment="1">
      <alignment horizontal="center"/>
    </xf>
    <xf numFmtId="0" fontId="0" fillId="12" borderId="57" xfId="0" applyFill="1" applyBorder="1"/>
    <xf numFmtId="0" fontId="0" fillId="12" borderId="58" xfId="0" applyFill="1" applyBorder="1"/>
    <xf numFmtId="43" fontId="10" fillId="0" borderId="14" xfId="0" applyNumberFormat="1" applyFont="1" applyBorder="1" applyAlignment="1">
      <alignment horizontal="left" wrapText="1" indent="3"/>
    </xf>
    <xf numFmtId="0" fontId="4" fillId="0" borderId="14" xfId="0" applyFont="1" applyBorder="1" applyAlignment="1">
      <alignment horizontal="left" wrapText="1" indent="3"/>
    </xf>
    <xf numFmtId="0" fontId="15" fillId="5" borderId="11" xfId="0" applyFont="1" applyFill="1" applyBorder="1" applyAlignment="1">
      <alignment horizontal="center" vertical="center" wrapText="1"/>
    </xf>
    <xf numFmtId="0" fontId="15" fillId="5" borderId="36" xfId="0" applyFont="1" applyFill="1" applyBorder="1" applyAlignment="1">
      <alignment horizontal="center" vertical="center" wrapText="1"/>
    </xf>
    <xf numFmtId="0" fontId="15" fillId="5" borderId="25" xfId="0" applyFont="1" applyFill="1" applyBorder="1" applyAlignment="1">
      <alignment horizontal="center" vertical="center" wrapText="1"/>
    </xf>
    <xf numFmtId="0" fontId="10" fillId="0" borderId="5" xfId="0" applyFont="1" applyBorder="1" applyAlignment="1">
      <alignment horizontal="left" wrapText="1"/>
    </xf>
    <xf numFmtId="0" fontId="10" fillId="0" borderId="7" xfId="0" applyFont="1" applyBorder="1" applyAlignment="1">
      <alignment horizontal="left" wrapText="1"/>
    </xf>
    <xf numFmtId="37" fontId="4" fillId="0" borderId="33" xfId="4" applyNumberFormat="1" applyBorder="1" applyAlignment="1">
      <alignment horizontal="center"/>
    </xf>
    <xf numFmtId="37" fontId="4" fillId="0" borderId="23" xfId="4" applyNumberFormat="1" applyBorder="1" applyAlignment="1">
      <alignment horizontal="center"/>
    </xf>
    <xf numFmtId="0" fontId="6" fillId="0" borderId="1" xfId="4" applyFont="1" applyBorder="1" applyAlignment="1">
      <alignment horizontal="left" indent="1"/>
    </xf>
    <xf numFmtId="41" fontId="4" fillId="0" borderId="5" xfId="4" applyNumberFormat="1" applyBorder="1" applyAlignment="1">
      <alignment horizontal="left" indent="1"/>
    </xf>
    <xf numFmtId="41" fontId="4" fillId="0" borderId="7" xfId="4" applyNumberFormat="1" applyBorder="1" applyAlignment="1">
      <alignment horizontal="left" indent="1"/>
    </xf>
    <xf numFmtId="0" fontId="4" fillId="0" borderId="3" xfId="4" applyBorder="1" applyAlignment="1">
      <alignment horizontal="left" indent="2"/>
    </xf>
    <xf numFmtId="0" fontId="4" fillId="0" borderId="5" xfId="4" applyBorder="1" applyAlignment="1">
      <alignment horizontal="left" indent="2"/>
    </xf>
    <xf numFmtId="0" fontId="4" fillId="0" borderId="7" xfId="4" applyBorder="1" applyAlignment="1">
      <alignment horizontal="left" indent="2"/>
    </xf>
    <xf numFmtId="0" fontId="6" fillId="0" borderId="1" xfId="4" applyFont="1" applyBorder="1"/>
    <xf numFmtId="0" fontId="4" fillId="0" borderId="1" xfId="4" applyBorder="1" applyAlignment="1">
      <alignment horizontal="left" indent="2"/>
    </xf>
    <xf numFmtId="0" fontId="6" fillId="0" borderId="5" xfId="4" applyFont="1" applyBorder="1" applyAlignment="1">
      <alignment horizontal="left" indent="1"/>
    </xf>
    <xf numFmtId="0" fontId="6" fillId="0" borderId="7" xfId="4" applyFont="1" applyBorder="1" applyAlignment="1">
      <alignment horizontal="left" indent="1"/>
    </xf>
    <xf numFmtId="0" fontId="4" fillId="0" borderId="5" xfId="0" applyFont="1" applyBorder="1" applyAlignment="1">
      <alignment horizontal="left" indent="2"/>
    </xf>
    <xf numFmtId="0" fontId="5" fillId="0" borderId="7" xfId="0" applyFont="1" applyBorder="1" applyAlignment="1">
      <alignment horizontal="left" indent="2"/>
    </xf>
    <xf numFmtId="0" fontId="4" fillId="0" borderId="1" xfId="4" quotePrefix="1" applyBorder="1" applyAlignment="1">
      <alignment horizontal="left" indent="2"/>
    </xf>
    <xf numFmtId="0" fontId="14" fillId="5" borderId="41" xfId="4" applyFont="1" applyFill="1" applyBorder="1" applyAlignment="1">
      <alignment horizontal="center"/>
    </xf>
    <xf numFmtId="0" fontId="14" fillId="5" borderId="42" xfId="4" applyFont="1" applyFill="1" applyBorder="1" applyAlignment="1">
      <alignment horizontal="center"/>
    </xf>
    <xf numFmtId="0" fontId="14" fillId="5" borderId="43" xfId="4" applyFont="1" applyFill="1" applyBorder="1" applyAlignment="1">
      <alignment horizontal="center"/>
    </xf>
    <xf numFmtId="0" fontId="4" fillId="0" borderId="5" xfId="4" quotePrefix="1" applyBorder="1" applyAlignment="1">
      <alignment horizontal="left" indent="2"/>
    </xf>
    <xf numFmtId="0" fontId="4" fillId="0" borderId="7" xfId="4" quotePrefix="1" applyBorder="1" applyAlignment="1">
      <alignment horizontal="left" indent="2"/>
    </xf>
    <xf numFmtId="0" fontId="4" fillId="0" borderId="1" xfId="4" applyBorder="1" applyAlignment="1">
      <alignment horizontal="left"/>
    </xf>
    <xf numFmtId="0" fontId="4" fillId="0" borderId="5" xfId="4" applyBorder="1" applyAlignment="1">
      <alignment horizontal="right"/>
    </xf>
    <xf numFmtId="0" fontId="4" fillId="0" borderId="7" xfId="4" applyBorder="1" applyAlignment="1">
      <alignment horizontal="right"/>
    </xf>
    <xf numFmtId="0" fontId="4" fillId="0" borderId="0" xfId="4" applyAlignment="1">
      <alignment horizontal="left" indent="2"/>
    </xf>
    <xf numFmtId="0" fontId="6" fillId="0" borderId="2" xfId="4" applyFont="1" applyBorder="1" applyAlignment="1">
      <alignment horizontal="left" indent="1"/>
    </xf>
    <xf numFmtId="0" fontId="6" fillId="5" borderId="1" xfId="4" applyFont="1" applyFill="1" applyBorder="1" applyAlignment="1">
      <alignment horizontal="left"/>
    </xf>
    <xf numFmtId="0" fontId="4" fillId="0" borderId="4" xfId="4" applyBorder="1" applyAlignment="1">
      <alignment horizontal="left" indent="2"/>
    </xf>
    <xf numFmtId="0" fontId="4" fillId="0" borderId="9" xfId="4" applyBorder="1" applyAlignment="1">
      <alignment horizontal="left" indent="2"/>
    </xf>
    <xf numFmtId="0" fontId="4" fillId="0" borderId="1" xfId="4" applyBorder="1" applyAlignment="1">
      <alignment horizontal="right"/>
    </xf>
    <xf numFmtId="0" fontId="4" fillId="0" borderId="22" xfId="4" applyBorder="1" applyAlignment="1">
      <alignment horizontal="center"/>
    </xf>
    <xf numFmtId="0" fontId="4" fillId="0" borderId="33" xfId="4" applyBorder="1"/>
    <xf numFmtId="0" fontId="4" fillId="0" borderId="23" xfId="4" applyBorder="1"/>
    <xf numFmtId="0" fontId="14" fillId="5" borderId="51" xfId="4" applyFont="1" applyFill="1" applyBorder="1" applyAlignment="1">
      <alignment horizontal="center"/>
    </xf>
    <xf numFmtId="0" fontId="14" fillId="5" borderId="52" xfId="4" applyFont="1" applyFill="1" applyBorder="1" applyAlignment="1">
      <alignment horizontal="center"/>
    </xf>
    <xf numFmtId="0" fontId="14" fillId="5" borderId="53" xfId="4" applyFont="1" applyFill="1" applyBorder="1" applyAlignment="1">
      <alignment horizontal="center"/>
    </xf>
    <xf numFmtId="43" fontId="4" fillId="0" borderId="5" xfId="4" applyNumberFormat="1" applyBorder="1" applyAlignment="1">
      <alignment horizontal="left" indent="1"/>
    </xf>
    <xf numFmtId="0" fontId="4" fillId="0" borderId="7" xfId="4" applyBorder="1" applyAlignment="1">
      <alignment horizontal="left" indent="1"/>
    </xf>
    <xf numFmtId="0" fontId="4" fillId="2" borderId="22" xfId="4" applyFill="1" applyBorder="1" applyAlignment="1" applyProtection="1">
      <alignment vertical="top" wrapText="1"/>
      <protection locked="0"/>
    </xf>
    <xf numFmtId="0" fontId="4" fillId="2" borderId="33" xfId="4" applyFill="1" applyBorder="1" applyAlignment="1" applyProtection="1">
      <alignment vertical="top"/>
      <protection locked="0"/>
    </xf>
    <xf numFmtId="0" fontId="4" fillId="2" borderId="23" xfId="4" applyFill="1" applyBorder="1" applyAlignment="1" applyProtection="1">
      <alignment vertical="top"/>
      <protection locked="0"/>
    </xf>
    <xf numFmtId="0" fontId="4" fillId="2" borderId="20" xfId="4" applyFill="1" applyBorder="1" applyAlignment="1" applyProtection="1">
      <alignment vertical="top"/>
      <protection locked="0"/>
    </xf>
    <xf numFmtId="0" fontId="4" fillId="2" borderId="0" xfId="4" applyFill="1" applyAlignment="1" applyProtection="1">
      <alignment vertical="top"/>
      <protection locked="0"/>
    </xf>
    <xf numFmtId="0" fontId="4" fillId="2" borderId="21" xfId="4" applyFill="1" applyBorder="1" applyAlignment="1" applyProtection="1">
      <alignment vertical="top"/>
      <protection locked="0"/>
    </xf>
    <xf numFmtId="0" fontId="4" fillId="2" borderId="4" xfId="4" applyFill="1" applyBorder="1" applyAlignment="1" applyProtection="1">
      <alignment vertical="top"/>
      <protection locked="0"/>
    </xf>
    <xf numFmtId="0" fontId="4" fillId="2" borderId="19" xfId="4" applyFill="1" applyBorder="1" applyAlignment="1" applyProtection="1">
      <alignment vertical="top"/>
      <protection locked="0"/>
    </xf>
    <xf numFmtId="0" fontId="4" fillId="2" borderId="9" xfId="4" applyFill="1" applyBorder="1" applyAlignment="1" applyProtection="1">
      <alignment vertical="top"/>
      <protection locked="0"/>
    </xf>
    <xf numFmtId="0" fontId="4" fillId="0" borderId="5" xfId="4" applyBorder="1" applyAlignment="1">
      <alignment horizontal="left"/>
    </xf>
    <xf numFmtId="0" fontId="4" fillId="0" borderId="6" xfId="4" applyBorder="1" applyAlignment="1">
      <alignment horizontal="left"/>
    </xf>
    <xf numFmtId="0" fontId="4" fillId="0" borderId="7" xfId="4" applyBorder="1" applyAlignment="1">
      <alignment horizontal="left"/>
    </xf>
    <xf numFmtId="0" fontId="6" fillId="5" borderId="5" xfId="4" applyFont="1" applyFill="1" applyBorder="1" applyAlignment="1">
      <alignment horizontal="left"/>
    </xf>
    <xf numFmtId="0" fontId="6" fillId="5" borderId="6" xfId="4" applyFont="1" applyFill="1" applyBorder="1" applyAlignment="1">
      <alignment horizontal="left"/>
    </xf>
    <xf numFmtId="0" fontId="6" fillId="5" borderId="7" xfId="4" applyFont="1" applyFill="1" applyBorder="1" applyAlignment="1">
      <alignment horizontal="left"/>
    </xf>
    <xf numFmtId="37" fontId="16" fillId="0" borderId="3" xfId="1" applyNumberFormat="1" applyFont="1" applyFill="1" applyBorder="1" applyAlignment="1" applyProtection="1">
      <alignment horizontal="center" vertical="center" wrapText="1"/>
    </xf>
    <xf numFmtId="37" fontId="16" fillId="0" borderId="2" xfId="1" applyNumberFormat="1" applyFont="1" applyFill="1" applyBorder="1" applyAlignment="1" applyProtection="1">
      <alignment horizontal="center" vertical="center" wrapText="1"/>
    </xf>
    <xf numFmtId="37" fontId="6" fillId="0" borderId="3" xfId="1" applyNumberFormat="1" applyFont="1" applyFill="1" applyBorder="1" applyAlignment="1" applyProtection="1">
      <alignment horizontal="center" vertical="center" wrapText="1"/>
    </xf>
    <xf numFmtId="37" fontId="6" fillId="0" borderId="2" xfId="1" applyNumberFormat="1" applyFont="1" applyFill="1" applyBorder="1" applyAlignment="1" applyProtection="1">
      <alignment horizontal="center" vertical="center" wrapText="1"/>
    </xf>
    <xf numFmtId="0" fontId="4" fillId="0" borderId="1" xfId="0" applyFont="1" applyBorder="1" applyAlignment="1">
      <alignment horizontal="center"/>
    </xf>
    <xf numFmtId="0" fontId="0" fillId="0" borderId="1" xfId="0" applyBorder="1" applyAlignment="1">
      <alignment horizontal="center"/>
    </xf>
    <xf numFmtId="0" fontId="11" fillId="0" borderId="1" xfId="4" applyFont="1" applyBorder="1" applyAlignment="1">
      <alignment horizontal="left"/>
    </xf>
    <xf numFmtId="0" fontId="11" fillId="0" borderId="1" xfId="4" quotePrefix="1" applyFont="1" applyBorder="1" applyAlignment="1">
      <alignment horizontal="left"/>
    </xf>
    <xf numFmtId="0" fontId="4" fillId="0" borderId="9" xfId="4" applyBorder="1" applyAlignment="1">
      <alignment horizontal="right"/>
    </xf>
    <xf numFmtId="0" fontId="4" fillId="0" borderId="1" xfId="0" quotePrefix="1" applyFont="1" applyBorder="1" applyAlignment="1">
      <alignment horizontal="left" indent="2"/>
    </xf>
    <xf numFmtId="0" fontId="5" fillId="0" borderId="1" xfId="0" applyFont="1" applyBorder="1" applyAlignment="1">
      <alignment horizontal="left" indent="2"/>
    </xf>
    <xf numFmtId="0" fontId="5" fillId="0" borderId="0" xfId="0" applyFont="1" applyAlignment="1">
      <alignment horizontal="left" indent="2"/>
    </xf>
    <xf numFmtId="0" fontId="6" fillId="0" borderId="1" xfId="0" applyFont="1" applyBorder="1" applyAlignment="1">
      <alignment horizontal="left" indent="1"/>
    </xf>
    <xf numFmtId="0" fontId="14" fillId="5" borderId="51" xfId="0" applyFont="1" applyFill="1" applyBorder="1" applyAlignment="1">
      <alignment horizontal="center"/>
    </xf>
    <xf numFmtId="0" fontId="14" fillId="5" borderId="52" xfId="0" applyFont="1" applyFill="1" applyBorder="1" applyAlignment="1">
      <alignment horizontal="center"/>
    </xf>
    <xf numFmtId="0" fontId="14" fillId="5" borderId="53" xfId="0" applyFont="1" applyFill="1" applyBorder="1" applyAlignment="1">
      <alignment horizontal="center"/>
    </xf>
    <xf numFmtId="0" fontId="14" fillId="5" borderId="41" xfId="0" applyFont="1" applyFill="1" applyBorder="1" applyAlignment="1">
      <alignment horizontal="center"/>
    </xf>
    <xf numFmtId="0" fontId="14" fillId="5" borderId="42" xfId="0" applyFont="1" applyFill="1" applyBorder="1" applyAlignment="1">
      <alignment horizontal="center"/>
    </xf>
    <xf numFmtId="0" fontId="14" fillId="5" borderId="43" xfId="0" applyFont="1" applyFill="1" applyBorder="1" applyAlignment="1">
      <alignment horizontal="center"/>
    </xf>
    <xf numFmtId="0" fontId="5" fillId="0" borderId="1" xfId="0" applyFont="1" applyBorder="1" applyAlignment="1">
      <alignment horizontal="left"/>
    </xf>
    <xf numFmtId="41" fontId="4" fillId="0" borderId="5" xfId="0" applyNumberFormat="1" applyFont="1" applyBorder="1" applyAlignment="1">
      <alignment horizontal="left" indent="1"/>
    </xf>
    <xf numFmtId="41" fontId="0" fillId="0" borderId="7" xfId="0" applyNumberFormat="1" applyBorder="1" applyAlignment="1">
      <alignment horizontal="left" indent="1"/>
    </xf>
    <xf numFmtId="37" fontId="5" fillId="0" borderId="33" xfId="0" applyNumberFormat="1" applyFont="1" applyBorder="1" applyAlignment="1">
      <alignment horizontal="center"/>
    </xf>
    <xf numFmtId="37" fontId="5" fillId="0" borderId="23" xfId="0" applyNumberFormat="1" applyFont="1" applyBorder="1" applyAlignment="1">
      <alignment horizontal="center"/>
    </xf>
    <xf numFmtId="0" fontId="0" fillId="0" borderId="5" xfId="0" applyBorder="1" applyAlignment="1">
      <alignment horizontal="right"/>
    </xf>
    <xf numFmtId="0" fontId="0" fillId="0" borderId="6" xfId="0" applyBorder="1" applyAlignment="1">
      <alignment horizontal="right"/>
    </xf>
    <xf numFmtId="0" fontId="0" fillId="0" borderId="7" xfId="0" applyBorder="1" applyAlignment="1">
      <alignment horizontal="right"/>
    </xf>
    <xf numFmtId="0" fontId="0" fillId="0" borderId="1" xfId="0" applyBorder="1" applyAlignment="1">
      <alignment horizontal="right"/>
    </xf>
    <xf numFmtId="0" fontId="4" fillId="0" borderId="1" xfId="0" applyFont="1" applyBorder="1" applyAlignment="1">
      <alignment horizontal="left" indent="2"/>
    </xf>
    <xf numFmtId="0" fontId="4" fillId="0" borderId="5" xfId="0" quotePrefix="1" applyFont="1" applyBorder="1" applyAlignment="1">
      <alignment horizontal="left"/>
    </xf>
    <xf numFmtId="0" fontId="4" fillId="0" borderId="7" xfId="0" quotePrefix="1" applyFont="1" applyBorder="1" applyAlignment="1">
      <alignment horizontal="left"/>
    </xf>
    <xf numFmtId="0" fontId="4" fillId="0" borderId="7" xfId="0" applyFont="1" applyBorder="1" applyAlignment="1">
      <alignment horizontal="left" indent="2"/>
    </xf>
    <xf numFmtId="0" fontId="6" fillId="5" borderId="7" xfId="0" applyFont="1" applyFill="1" applyBorder="1" applyAlignment="1">
      <alignment horizontal="left"/>
    </xf>
    <xf numFmtId="0" fontId="5" fillId="0" borderId="5" xfId="0" applyFont="1" applyBorder="1" applyAlignment="1">
      <alignment horizontal="left"/>
    </xf>
    <xf numFmtId="0" fontId="5" fillId="0" borderId="6" xfId="0" applyFont="1" applyBorder="1" applyAlignment="1">
      <alignment horizontal="left"/>
    </xf>
    <xf numFmtId="0" fontId="5" fillId="0" borderId="7" xfId="0" applyFont="1" applyBorder="1" applyAlignment="1">
      <alignment horizontal="left"/>
    </xf>
    <xf numFmtId="0" fontId="6" fillId="5" borderId="1" xfId="0" applyFont="1" applyFill="1" applyBorder="1" applyAlignment="1">
      <alignment horizontal="left"/>
    </xf>
    <xf numFmtId="0" fontId="4" fillId="0" borderId="5" xfId="0" quotePrefix="1" applyFont="1" applyBorder="1" applyAlignment="1">
      <alignment horizontal="left" indent="2"/>
    </xf>
    <xf numFmtId="0" fontId="5" fillId="0" borderId="7" xfId="0" quotePrefix="1" applyFont="1" applyBorder="1" applyAlignment="1">
      <alignment horizontal="left" indent="2"/>
    </xf>
    <xf numFmtId="0" fontId="6" fillId="0" borderId="5" xfId="0" applyFont="1" applyBorder="1" applyAlignment="1">
      <alignment horizontal="left" indent="1"/>
    </xf>
    <xf numFmtId="0" fontId="6" fillId="0" borderId="7" xfId="0" applyFont="1" applyBorder="1" applyAlignment="1">
      <alignment horizontal="left" indent="1"/>
    </xf>
    <xf numFmtId="0" fontId="6" fillId="0" borderId="2" xfId="0" applyFont="1" applyBorder="1" applyAlignment="1">
      <alignment horizontal="left" indent="1"/>
    </xf>
    <xf numFmtId="0" fontId="4" fillId="2" borderId="22" xfId="0" applyFont="1" applyFill="1" applyBorder="1" applyAlignment="1" applyProtection="1">
      <alignment vertical="top" wrapText="1"/>
      <protection locked="0"/>
    </xf>
    <xf numFmtId="0" fontId="0" fillId="2" borderId="33" xfId="0" applyFill="1" applyBorder="1" applyAlignment="1" applyProtection="1">
      <alignment vertical="top"/>
      <protection locked="0"/>
    </xf>
    <xf numFmtId="0" fontId="0" fillId="2" borderId="23" xfId="0" applyFill="1" applyBorder="1" applyAlignment="1" applyProtection="1">
      <alignment vertical="top"/>
      <protection locked="0"/>
    </xf>
    <xf numFmtId="0" fontId="0" fillId="2" borderId="20" xfId="0" applyFill="1" applyBorder="1" applyAlignment="1" applyProtection="1">
      <alignment vertical="top"/>
      <protection locked="0"/>
    </xf>
    <xf numFmtId="0" fontId="0" fillId="2" borderId="0" xfId="0" applyFill="1" applyAlignment="1" applyProtection="1">
      <alignment vertical="top"/>
      <protection locked="0"/>
    </xf>
    <xf numFmtId="0" fontId="0" fillId="2" borderId="21" xfId="0" applyFill="1" applyBorder="1" applyAlignment="1" applyProtection="1">
      <alignment vertical="top"/>
      <protection locked="0"/>
    </xf>
    <xf numFmtId="0" fontId="0" fillId="2" borderId="4" xfId="0" applyFill="1" applyBorder="1" applyAlignment="1" applyProtection="1">
      <alignment vertical="top"/>
      <protection locked="0"/>
    </xf>
    <xf numFmtId="0" fontId="0" fillId="2" borderId="19" xfId="0" applyFill="1" applyBorder="1" applyAlignment="1" applyProtection="1">
      <alignment vertical="top"/>
      <protection locked="0"/>
    </xf>
    <xf numFmtId="0" fontId="0" fillId="2" borderId="9" xfId="0" applyFill="1" applyBorder="1" applyAlignment="1" applyProtection="1">
      <alignment vertical="top"/>
      <protection locked="0"/>
    </xf>
    <xf numFmtId="41" fontId="4" fillId="0" borderId="7" xfId="0" applyNumberFormat="1" applyFont="1" applyBorder="1" applyAlignment="1">
      <alignment horizontal="left" indent="1"/>
    </xf>
    <xf numFmtId="0" fontId="6" fillId="0" borderId="1" xfId="0" applyFont="1" applyBorder="1"/>
    <xf numFmtId="0" fontId="6" fillId="0" borderId="5" xfId="4" applyFont="1" applyBorder="1"/>
    <xf numFmtId="0" fontId="6" fillId="0" borderId="7" xfId="4" applyFont="1" applyBorder="1"/>
    <xf numFmtId="0" fontId="0" fillId="0" borderId="9" xfId="0" applyBorder="1" applyAlignment="1">
      <alignment horizontal="right"/>
    </xf>
    <xf numFmtId="0" fontId="4" fillId="0" borderId="22" xfId="0" applyFont="1" applyBorder="1" applyAlignment="1">
      <alignment horizontal="center"/>
    </xf>
    <xf numFmtId="0" fontId="0" fillId="0" borderId="33" xfId="0" applyBorder="1"/>
    <xf numFmtId="0" fontId="0" fillId="0" borderId="23" xfId="0" applyBorder="1"/>
    <xf numFmtId="0" fontId="4" fillId="0" borderId="0" xfId="0" applyFont="1" applyAlignment="1">
      <alignment horizontal="left" indent="2"/>
    </xf>
    <xf numFmtId="0" fontId="4" fillId="19" borderId="5" xfId="4" quotePrefix="1" applyFill="1" applyBorder="1" applyAlignment="1">
      <alignment horizontal="left" indent="2"/>
    </xf>
    <xf numFmtId="0" fontId="4" fillId="19" borderId="7" xfId="4" quotePrefix="1" applyFill="1" applyBorder="1" applyAlignment="1">
      <alignment horizontal="left" indent="2"/>
    </xf>
    <xf numFmtId="0" fontId="6" fillId="19" borderId="1" xfId="4" applyFont="1" applyFill="1" applyBorder="1" applyAlignment="1">
      <alignment horizontal="left" indent="1"/>
    </xf>
    <xf numFmtId="0" fontId="4" fillId="19" borderId="5" xfId="0" applyFont="1" applyFill="1" applyBorder="1" applyAlignment="1">
      <alignment horizontal="left" indent="2"/>
    </xf>
    <xf numFmtId="0" fontId="4" fillId="19" borderId="7" xfId="0" applyFont="1" applyFill="1" applyBorder="1" applyAlignment="1">
      <alignment horizontal="left" indent="2"/>
    </xf>
    <xf numFmtId="0" fontId="4" fillId="19" borderId="1" xfId="0" applyFont="1" applyFill="1" applyBorder="1" applyAlignment="1">
      <alignment horizontal="left" indent="2"/>
    </xf>
    <xf numFmtId="0" fontId="4" fillId="0" borderId="1" xfId="0" applyFont="1" applyBorder="1" applyAlignment="1">
      <alignment horizontal="left"/>
    </xf>
    <xf numFmtId="37" fontId="4" fillId="0" borderId="6" xfId="0" applyNumberFormat="1" applyFont="1" applyBorder="1" applyAlignment="1">
      <alignment horizontal="center"/>
    </xf>
    <xf numFmtId="37" fontId="4" fillId="0" borderId="7" xfId="0" applyNumberFormat="1" applyFont="1" applyBorder="1" applyAlignment="1">
      <alignment horizontal="center"/>
    </xf>
    <xf numFmtId="37" fontId="6" fillId="0" borderId="3" xfId="1" applyNumberFormat="1" applyFont="1" applyFill="1" applyBorder="1" applyAlignment="1" applyProtection="1">
      <alignment horizontal="center" wrapText="1"/>
    </xf>
    <xf numFmtId="37" fontId="6" fillId="0" borderId="2" xfId="1" applyNumberFormat="1" applyFont="1" applyFill="1" applyBorder="1" applyAlignment="1" applyProtection="1">
      <alignment horizontal="center" wrapText="1"/>
    </xf>
    <xf numFmtId="0" fontId="11" fillId="0" borderId="1" xfId="0" applyFont="1" applyBorder="1" applyAlignment="1">
      <alignment horizontal="left"/>
    </xf>
    <xf numFmtId="0" fontId="11" fillId="0" borderId="1" xfId="0" quotePrefix="1" applyFont="1" applyBorder="1" applyAlignment="1">
      <alignment horizontal="left"/>
    </xf>
    <xf numFmtId="43" fontId="4" fillId="0" borderId="27" xfId="1" applyFont="1" applyFill="1" applyBorder="1" applyAlignment="1">
      <alignment horizontal="left"/>
    </xf>
    <xf numFmtId="43" fontId="4" fillId="0" borderId="75" xfId="1" applyFont="1" applyFill="1" applyBorder="1" applyAlignment="1">
      <alignment horizontal="left"/>
    </xf>
    <xf numFmtId="0" fontId="4" fillId="2" borderId="33" xfId="0" applyFont="1" applyFill="1" applyBorder="1" applyAlignment="1" applyProtection="1">
      <alignment vertical="top"/>
      <protection locked="0"/>
    </xf>
    <xf numFmtId="0" fontId="4" fillId="2" borderId="23" xfId="0" applyFont="1" applyFill="1" applyBorder="1" applyAlignment="1" applyProtection="1">
      <alignment vertical="top"/>
      <protection locked="0"/>
    </xf>
    <xf numFmtId="0" fontId="4" fillId="2" borderId="20" xfId="0" applyFont="1" applyFill="1" applyBorder="1" applyAlignment="1" applyProtection="1">
      <alignment vertical="top"/>
      <protection locked="0"/>
    </xf>
    <xf numFmtId="0" fontId="4" fillId="2" borderId="0" xfId="0" applyFont="1" applyFill="1" applyAlignment="1" applyProtection="1">
      <alignment vertical="top"/>
      <protection locked="0"/>
    </xf>
    <xf numFmtId="0" fontId="4" fillId="2" borderId="21" xfId="0" applyFont="1" applyFill="1" applyBorder="1" applyAlignment="1" applyProtection="1">
      <alignment vertical="top"/>
      <protection locked="0"/>
    </xf>
    <xf numFmtId="0" fontId="4" fillId="2" borderId="4" xfId="0" applyFont="1" applyFill="1" applyBorder="1" applyAlignment="1" applyProtection="1">
      <alignment vertical="top"/>
      <protection locked="0"/>
    </xf>
    <xf numFmtId="0" fontId="4" fillId="2" borderId="19" xfId="0" applyFont="1" applyFill="1" applyBorder="1" applyAlignment="1" applyProtection="1">
      <alignment vertical="top"/>
      <protection locked="0"/>
    </xf>
    <xf numFmtId="0" fontId="4" fillId="2" borderId="9" xfId="0" applyFont="1" applyFill="1" applyBorder="1" applyAlignment="1" applyProtection="1">
      <alignment vertical="top"/>
      <protection locked="0"/>
    </xf>
    <xf numFmtId="43" fontId="4" fillId="0" borderId="5" xfId="1" applyFont="1" applyFill="1" applyBorder="1" applyAlignment="1">
      <alignment horizontal="left"/>
    </xf>
    <xf numFmtId="0" fontId="6" fillId="0" borderId="0" xfId="0" applyFont="1" applyAlignment="1">
      <alignment horizontal="left" indent="1"/>
    </xf>
    <xf numFmtId="0" fontId="6" fillId="5" borderId="96" xfId="0" applyFont="1" applyFill="1" applyBorder="1" applyAlignment="1">
      <alignment horizontal="left"/>
    </xf>
    <xf numFmtId="0" fontId="6" fillId="5" borderId="63" xfId="0" applyFont="1" applyFill="1" applyBorder="1" applyAlignment="1">
      <alignment horizontal="left"/>
    </xf>
    <xf numFmtId="0" fontId="6" fillId="5" borderId="67" xfId="0" applyFont="1" applyFill="1" applyBorder="1" applyAlignment="1">
      <alignment horizontal="left"/>
    </xf>
    <xf numFmtId="0" fontId="4" fillId="0" borderId="27" xfId="0" applyFont="1" applyBorder="1" applyAlignment="1">
      <alignment horizontal="left"/>
    </xf>
    <xf numFmtId="0" fontId="4" fillId="0" borderId="75" xfId="0" applyFont="1" applyBorder="1" applyAlignment="1">
      <alignment horizontal="left"/>
    </xf>
    <xf numFmtId="0" fontId="4" fillId="0" borderId="28" xfId="0" applyFont="1" applyBorder="1" applyAlignment="1">
      <alignment horizontal="left"/>
    </xf>
    <xf numFmtId="43" fontId="4" fillId="0" borderId="6" xfId="1" applyFont="1" applyFill="1" applyBorder="1" applyAlignment="1">
      <alignment horizontal="left"/>
    </xf>
    <xf numFmtId="43" fontId="4" fillId="0" borderId="97" xfId="1" applyFont="1" applyFill="1" applyBorder="1" applyAlignment="1">
      <alignment horizontal="left"/>
    </xf>
    <xf numFmtId="43" fontId="4" fillId="0" borderId="84" xfId="1" applyFont="1" applyFill="1" applyBorder="1" applyAlignment="1">
      <alignment horizontal="left"/>
    </xf>
    <xf numFmtId="43" fontId="4" fillId="0" borderId="85" xfId="1" applyFont="1" applyFill="1" applyBorder="1" applyAlignment="1">
      <alignment horizontal="left"/>
    </xf>
    <xf numFmtId="43" fontId="6" fillId="12" borderId="63" xfId="1" applyFont="1" applyFill="1" applyBorder="1" applyAlignment="1" applyProtection="1">
      <alignment horizontal="left"/>
    </xf>
    <xf numFmtId="43" fontId="6" fillId="12" borderId="67" xfId="1" applyFont="1" applyFill="1" applyBorder="1" applyAlignment="1" applyProtection="1">
      <alignment horizontal="left"/>
    </xf>
    <xf numFmtId="0" fontId="14" fillId="5" borderId="56" xfId="0" applyFont="1" applyFill="1" applyBorder="1" applyAlignment="1">
      <alignment horizontal="center"/>
    </xf>
    <xf numFmtId="0" fontId="14" fillId="5" borderId="57" xfId="0" applyFont="1" applyFill="1" applyBorder="1" applyAlignment="1">
      <alignment horizontal="center"/>
    </xf>
    <xf numFmtId="0" fontId="14" fillId="5" borderId="58" xfId="0" applyFont="1" applyFill="1" applyBorder="1" applyAlignment="1">
      <alignment horizontal="center"/>
    </xf>
    <xf numFmtId="0" fontId="14" fillId="5" borderId="47" xfId="0" applyFont="1" applyFill="1" applyBorder="1" applyAlignment="1">
      <alignment horizontal="center"/>
    </xf>
    <xf numFmtId="0" fontId="14" fillId="5" borderId="55" xfId="0" applyFont="1" applyFill="1" applyBorder="1" applyAlignment="1">
      <alignment horizontal="center"/>
    </xf>
    <xf numFmtId="0" fontId="14" fillId="0" borderId="0" xfId="0" applyFont="1" applyAlignment="1">
      <alignment horizontal="right"/>
    </xf>
    <xf numFmtId="0" fontId="6" fillId="12" borderId="53" xfId="0" applyFont="1" applyFill="1" applyBorder="1" applyAlignment="1">
      <alignment horizontal="center" vertical="center"/>
    </xf>
    <xf numFmtId="0" fontId="6" fillId="12" borderId="40" xfId="0" applyFont="1" applyFill="1" applyBorder="1" applyAlignment="1">
      <alignment horizontal="center" vertical="center"/>
    </xf>
    <xf numFmtId="0" fontId="6" fillId="12" borderId="43" xfId="0" applyFont="1" applyFill="1" applyBorder="1" applyAlignment="1">
      <alignment horizontal="center" vertical="center"/>
    </xf>
    <xf numFmtId="0" fontId="46" fillId="12" borderId="71" xfId="0" applyFont="1" applyFill="1" applyBorder="1" applyAlignment="1">
      <alignment horizontal="center" vertical="center" wrapText="1"/>
    </xf>
    <xf numFmtId="0" fontId="46" fillId="12" borderId="21" xfId="0" applyFont="1" applyFill="1" applyBorder="1" applyAlignment="1">
      <alignment horizontal="center" vertical="center" wrapText="1"/>
    </xf>
    <xf numFmtId="0" fontId="0" fillId="0" borderId="5" xfId="0" applyBorder="1" applyAlignment="1">
      <alignment horizontal="left"/>
    </xf>
    <xf numFmtId="0" fontId="0" fillId="13" borderId="22" xfId="0" applyFill="1" applyBorder="1" applyAlignment="1">
      <alignment horizontal="left" vertical="top"/>
    </xf>
    <xf numFmtId="0" fontId="0" fillId="13" borderId="33" xfId="0" applyFill="1" applyBorder="1" applyAlignment="1">
      <alignment horizontal="left" vertical="top"/>
    </xf>
    <xf numFmtId="0" fontId="0" fillId="13" borderId="23" xfId="0" applyFill="1" applyBorder="1" applyAlignment="1">
      <alignment horizontal="left" vertical="top"/>
    </xf>
    <xf numFmtId="0" fontId="0" fillId="13" borderId="20" xfId="0" applyFill="1" applyBorder="1" applyAlignment="1">
      <alignment horizontal="left" vertical="top"/>
    </xf>
    <xf numFmtId="0" fontId="0" fillId="13" borderId="0" xfId="0" applyFill="1" applyAlignment="1">
      <alignment horizontal="left" vertical="top"/>
    </xf>
    <xf numFmtId="0" fontId="0" fillId="13" borderId="21" xfId="0" applyFill="1" applyBorder="1" applyAlignment="1">
      <alignment horizontal="left" vertical="top"/>
    </xf>
    <xf numFmtId="0" fontId="0" fillId="13" borderId="4" xfId="0" applyFill="1" applyBorder="1" applyAlignment="1">
      <alignment horizontal="left" vertical="top"/>
    </xf>
    <xf numFmtId="0" fontId="0" fillId="13" borderId="19" xfId="0" applyFill="1" applyBorder="1" applyAlignment="1">
      <alignment horizontal="left" vertical="top"/>
    </xf>
    <xf numFmtId="0" fontId="0" fillId="13" borderId="9" xfId="0" applyFill="1" applyBorder="1" applyAlignment="1">
      <alignment horizontal="left" vertical="top"/>
    </xf>
    <xf numFmtId="0" fontId="6" fillId="12" borderId="68" xfId="0" quotePrefix="1" applyFont="1" applyFill="1" applyBorder="1" applyAlignment="1">
      <alignment horizontal="center" vertical="center"/>
    </xf>
    <xf numFmtId="0" fontId="6" fillId="12" borderId="100" xfId="0" quotePrefix="1" applyFont="1" applyFill="1" applyBorder="1" applyAlignment="1">
      <alignment horizontal="center" vertical="center"/>
    </xf>
    <xf numFmtId="0" fontId="6" fillId="12" borderId="99" xfId="0" applyFont="1" applyFill="1" applyBorder="1" applyAlignment="1">
      <alignment horizontal="center" vertical="center"/>
    </xf>
    <xf numFmtId="0" fontId="6" fillId="12" borderId="101" xfId="0" applyFont="1" applyFill="1" applyBorder="1" applyAlignment="1">
      <alignment horizontal="center" vertical="center"/>
    </xf>
    <xf numFmtId="0" fontId="6" fillId="12" borderId="38" xfId="0" applyFont="1" applyFill="1" applyBorder="1" applyAlignment="1">
      <alignment horizontal="center" vertical="center"/>
    </xf>
    <xf numFmtId="44" fontId="24" fillId="12" borderId="48" xfId="2" applyFont="1" applyFill="1" applyBorder="1" applyAlignment="1" applyProtection="1">
      <alignment horizontal="center"/>
    </xf>
    <xf numFmtId="44" fontId="24" fillId="12" borderId="63" xfId="2" applyFont="1" applyFill="1" applyBorder="1" applyAlignment="1" applyProtection="1">
      <alignment horizontal="center"/>
    </xf>
    <xf numFmtId="44" fontId="24" fillId="12" borderId="67" xfId="2" applyFont="1" applyFill="1" applyBorder="1" applyAlignment="1" applyProtection="1">
      <alignment horizontal="center"/>
    </xf>
    <xf numFmtId="0" fontId="6" fillId="0" borderId="0" xfId="0" applyFont="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7" xfId="0" applyBorder="1" applyAlignment="1">
      <alignment horizontal="left" indent="2"/>
    </xf>
    <xf numFmtId="0" fontId="4" fillId="0" borderId="1" xfId="0" applyFont="1" applyBorder="1" applyAlignment="1">
      <alignment horizontal="left" indent="1"/>
    </xf>
    <xf numFmtId="43" fontId="0" fillId="0" borderId="5" xfId="0" applyNumberFormat="1" applyBorder="1" applyAlignment="1">
      <alignment horizontal="left" indent="1"/>
    </xf>
    <xf numFmtId="0" fontId="0" fillId="0" borderId="6" xfId="0" applyBorder="1" applyAlignment="1">
      <alignment horizontal="left" indent="1"/>
    </xf>
    <xf numFmtId="0" fontId="18" fillId="2" borderId="22" xfId="0" applyFont="1" applyFill="1" applyBorder="1" applyAlignment="1" applyProtection="1">
      <alignment vertical="top" wrapText="1"/>
      <protection locked="0"/>
    </xf>
    <xf numFmtId="0" fontId="18" fillId="2" borderId="33" xfId="0" applyFont="1" applyFill="1" applyBorder="1" applyAlignment="1" applyProtection="1">
      <alignment vertical="top"/>
      <protection locked="0"/>
    </xf>
    <xf numFmtId="0" fontId="18" fillId="2" borderId="23" xfId="0" applyFont="1" applyFill="1" applyBorder="1" applyAlignment="1" applyProtection="1">
      <alignment vertical="top"/>
      <protection locked="0"/>
    </xf>
    <xf numFmtId="0" fontId="18" fillId="2" borderId="20" xfId="0" applyFont="1" applyFill="1" applyBorder="1" applyAlignment="1" applyProtection="1">
      <alignment vertical="top"/>
      <protection locked="0"/>
    </xf>
    <xf numFmtId="0" fontId="18" fillId="2" borderId="0" xfId="0" applyFont="1" applyFill="1" applyAlignment="1" applyProtection="1">
      <alignment vertical="top"/>
      <protection locked="0"/>
    </xf>
    <xf numFmtId="0" fontId="18" fillId="2" borderId="21" xfId="0" applyFont="1" applyFill="1" applyBorder="1" applyAlignment="1" applyProtection="1">
      <alignment vertical="top"/>
      <protection locked="0"/>
    </xf>
    <xf numFmtId="0" fontId="18" fillId="2" borderId="4" xfId="0" applyFont="1" applyFill="1" applyBorder="1" applyAlignment="1" applyProtection="1">
      <alignment vertical="top"/>
      <protection locked="0"/>
    </xf>
    <xf numFmtId="0" fontId="18" fillId="2" borderId="19" xfId="0" applyFont="1" applyFill="1" applyBorder="1" applyAlignment="1" applyProtection="1">
      <alignment vertical="top"/>
      <protection locked="0"/>
    </xf>
    <xf numFmtId="0" fontId="18" fillId="2" borderId="9" xfId="0" applyFont="1" applyFill="1" applyBorder="1" applyAlignment="1" applyProtection="1">
      <alignment vertical="top"/>
      <protection locked="0"/>
    </xf>
    <xf numFmtId="0" fontId="4" fillId="0" borderId="7" xfId="0" quotePrefix="1" applyFont="1" applyBorder="1" applyAlignment="1">
      <alignment horizontal="left" indent="2"/>
    </xf>
    <xf numFmtId="0" fontId="14" fillId="5" borderId="54" xfId="0" applyFont="1" applyFill="1" applyBorder="1" applyAlignment="1">
      <alignment horizontal="center" wrapText="1"/>
    </xf>
    <xf numFmtId="0" fontId="14" fillId="5" borderId="47" xfId="0" applyFont="1" applyFill="1" applyBorder="1" applyAlignment="1">
      <alignment horizontal="center" wrapText="1"/>
    </xf>
    <xf numFmtId="0" fontId="14" fillId="5" borderId="55" xfId="0" applyFont="1" applyFill="1" applyBorder="1" applyAlignment="1">
      <alignment horizontal="center" wrapText="1"/>
    </xf>
    <xf numFmtId="0" fontId="14" fillId="12" borderId="57" xfId="0" applyFont="1" applyFill="1" applyBorder="1" applyAlignment="1">
      <alignment horizontal="center"/>
    </xf>
    <xf numFmtId="0" fontId="14" fillId="12" borderId="58" xfId="0" applyFont="1" applyFill="1" applyBorder="1" applyAlignment="1">
      <alignment horizontal="center"/>
    </xf>
    <xf numFmtId="37" fontId="4" fillId="0" borderId="1" xfId="0" applyNumberFormat="1" applyFont="1" applyBorder="1" applyAlignment="1">
      <alignment horizontal="left"/>
    </xf>
    <xf numFmtId="0" fontId="6" fillId="12" borderId="1" xfId="0" applyFont="1" applyFill="1" applyBorder="1" applyAlignment="1">
      <alignment horizontal="center" vertical="center"/>
    </xf>
    <xf numFmtId="43" fontId="19" fillId="0" borderId="14" xfId="0" applyNumberFormat="1" applyFont="1" applyBorder="1" applyAlignment="1">
      <alignment horizontal="center"/>
    </xf>
    <xf numFmtId="0" fontId="0" fillId="0" borderId="22" xfId="0" applyBorder="1" applyAlignment="1">
      <alignment horizontal="left"/>
    </xf>
    <xf numFmtId="0" fontId="0" fillId="0" borderId="33" xfId="0" applyBorder="1" applyAlignment="1">
      <alignment horizontal="left"/>
    </xf>
    <xf numFmtId="0" fontId="0" fillId="0" borderId="23" xfId="0" applyBorder="1" applyAlignment="1">
      <alignment horizontal="left"/>
    </xf>
    <xf numFmtId="0" fontId="0" fillId="2" borderId="22" xfId="0" applyFill="1" applyBorder="1" applyAlignment="1" applyProtection="1">
      <alignment horizontal="left" vertical="top" wrapText="1"/>
      <protection locked="0"/>
    </xf>
    <xf numFmtId="0" fontId="0" fillId="2" borderId="33" xfId="0" applyFill="1" applyBorder="1" applyAlignment="1" applyProtection="1">
      <alignment horizontal="left" vertical="top" wrapText="1"/>
      <protection locked="0"/>
    </xf>
    <xf numFmtId="0" fontId="0" fillId="2" borderId="23" xfId="0" applyFill="1" applyBorder="1" applyAlignment="1" applyProtection="1">
      <alignment horizontal="left" vertical="top" wrapText="1"/>
      <protection locked="0"/>
    </xf>
    <xf numFmtId="0" fontId="0" fillId="2" borderId="20"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21" xfId="0" applyFill="1" applyBorder="1" applyAlignment="1" applyProtection="1">
      <alignment horizontal="left" vertical="top" wrapText="1"/>
      <protection locked="0"/>
    </xf>
    <xf numFmtId="0" fontId="0" fillId="2" borderId="4"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0" fillId="2" borderId="9" xfId="0" applyFill="1" applyBorder="1" applyAlignment="1" applyProtection="1">
      <alignment horizontal="left" vertical="top" wrapText="1"/>
      <protection locked="0"/>
    </xf>
    <xf numFmtId="166" fontId="4" fillId="10" borderId="5" xfId="2" applyNumberFormat="1" applyFill="1" applyBorder="1" applyAlignment="1" applyProtection="1">
      <alignment horizontal="center"/>
    </xf>
    <xf numFmtId="166" fontId="4" fillId="10" borderId="7" xfId="2" applyNumberFormat="1" applyFill="1" applyBorder="1" applyAlignment="1" applyProtection="1">
      <alignment horizontal="center"/>
    </xf>
    <xf numFmtId="41" fontId="19" fillId="0" borderId="14" xfId="0" applyNumberFormat="1" applyFont="1" applyBorder="1" applyAlignment="1">
      <alignment horizontal="left" indent="2"/>
    </xf>
    <xf numFmtId="0" fontId="0" fillId="13" borderId="22" xfId="0" applyFill="1" applyBorder="1" applyAlignment="1">
      <alignment horizontal="center" vertical="top"/>
    </xf>
    <xf numFmtId="0" fontId="0" fillId="13" borderId="33" xfId="0" applyFill="1" applyBorder="1" applyAlignment="1">
      <alignment horizontal="center" vertical="top"/>
    </xf>
    <xf numFmtId="0" fontId="0" fillId="13" borderId="23" xfId="0" applyFill="1" applyBorder="1" applyAlignment="1">
      <alignment horizontal="center" vertical="top"/>
    </xf>
    <xf numFmtId="0" fontId="0" fillId="13" borderId="20" xfId="0" applyFill="1" applyBorder="1" applyAlignment="1">
      <alignment horizontal="center" vertical="top"/>
    </xf>
    <xf numFmtId="0" fontId="0" fillId="13" borderId="0" xfId="0" applyFill="1" applyAlignment="1">
      <alignment horizontal="center" vertical="top"/>
    </xf>
    <xf numFmtId="0" fontId="0" fillId="13" borderId="21" xfId="0" applyFill="1" applyBorder="1" applyAlignment="1">
      <alignment horizontal="center" vertical="top"/>
    </xf>
    <xf numFmtId="0" fontId="0" fillId="13" borderId="4" xfId="0" applyFill="1" applyBorder="1" applyAlignment="1">
      <alignment horizontal="center" vertical="top"/>
    </xf>
    <xf numFmtId="0" fontId="0" fillId="13" borderId="19" xfId="0" applyFill="1" applyBorder="1" applyAlignment="1">
      <alignment horizontal="center" vertical="top"/>
    </xf>
    <xf numFmtId="0" fontId="0" fillId="13" borderId="9" xfId="0" applyFill="1" applyBorder="1" applyAlignment="1">
      <alignment horizontal="center" vertical="top"/>
    </xf>
    <xf numFmtId="0" fontId="6" fillId="5" borderId="15" xfId="0" applyFont="1" applyFill="1" applyBorder="1" applyAlignment="1">
      <alignment horizontal="left"/>
    </xf>
    <xf numFmtId="0" fontId="6" fillId="5" borderId="16" xfId="0" applyFont="1" applyFill="1" applyBorder="1" applyAlignment="1">
      <alignment horizontal="left"/>
    </xf>
    <xf numFmtId="0" fontId="6" fillId="5" borderId="17" xfId="0" applyFont="1" applyFill="1" applyBorder="1" applyAlignment="1">
      <alignment horizontal="left"/>
    </xf>
    <xf numFmtId="44" fontId="6" fillId="5" borderId="48" xfId="2" applyFont="1" applyFill="1" applyBorder="1" applyAlignment="1">
      <alignment horizontal="left"/>
    </xf>
    <xf numFmtId="44" fontId="6" fillId="5" borderId="63" xfId="2" applyFont="1" applyFill="1" applyBorder="1" applyAlignment="1">
      <alignment horizontal="left"/>
    </xf>
    <xf numFmtId="44" fontId="6" fillId="5" borderId="67" xfId="2" applyFont="1" applyFill="1" applyBorder="1" applyAlignment="1">
      <alignment horizontal="left"/>
    </xf>
    <xf numFmtId="44" fontId="0" fillId="0" borderId="1" xfId="0" applyNumberFormat="1" applyBorder="1" applyAlignment="1">
      <alignment horizontal="left"/>
    </xf>
    <xf numFmtId="44" fontId="0" fillId="0" borderId="1" xfId="0" applyNumberFormat="1" applyBorder="1" applyAlignment="1">
      <alignment horizontal="center"/>
    </xf>
    <xf numFmtId="44" fontId="4" fillId="0" borderId="5" xfId="0" applyNumberFormat="1" applyFont="1" applyBorder="1" applyAlignment="1">
      <alignment horizontal="left"/>
    </xf>
    <xf numFmtId="44" fontId="4" fillId="0" borderId="6" xfId="0" applyNumberFormat="1" applyFont="1" applyBorder="1" applyAlignment="1">
      <alignment horizontal="left"/>
    </xf>
    <xf numFmtId="44" fontId="4" fillId="0" borderId="7" xfId="0" applyNumberFormat="1" applyFont="1" applyBorder="1" applyAlignment="1">
      <alignment horizontal="left"/>
    </xf>
    <xf numFmtId="44" fontId="4" fillId="13" borderId="2" xfId="2" applyFont="1" applyFill="1" applyBorder="1" applyAlignment="1" applyProtection="1">
      <alignment horizontal="left"/>
      <protection locked="0"/>
    </xf>
    <xf numFmtId="44" fontId="4" fillId="13" borderId="1" xfId="2" applyFont="1" applyFill="1" applyBorder="1" applyAlignment="1" applyProtection="1">
      <alignment horizontal="left"/>
      <protection locked="0"/>
    </xf>
    <xf numFmtId="44" fontId="4" fillId="13" borderId="5" xfId="2" applyFont="1" applyFill="1" applyBorder="1" applyAlignment="1" applyProtection="1">
      <alignment horizontal="left"/>
      <protection locked="0"/>
    </xf>
    <xf numFmtId="44" fontId="4" fillId="13" borderId="6" xfId="2" applyFont="1" applyFill="1" applyBorder="1" applyAlignment="1" applyProtection="1">
      <alignment horizontal="left"/>
      <protection locked="0"/>
    </xf>
    <xf numFmtId="44" fontId="4" fillId="13" borderId="7" xfId="2" applyFont="1" applyFill="1" applyBorder="1" applyAlignment="1" applyProtection="1">
      <alignment horizontal="left"/>
      <protection locked="0"/>
    </xf>
    <xf numFmtId="0" fontId="4" fillId="0" borderId="5" xfId="0" applyFont="1" applyBorder="1" applyAlignment="1">
      <alignment horizontal="left"/>
    </xf>
    <xf numFmtId="0" fontId="4" fillId="0" borderId="6" xfId="0" applyFont="1" applyBorder="1" applyAlignment="1">
      <alignment horizontal="left"/>
    </xf>
    <xf numFmtId="0" fontId="4" fillId="0" borderId="7" xfId="0" applyFont="1" applyBorder="1" applyAlignment="1">
      <alignment horizontal="left"/>
    </xf>
    <xf numFmtId="43" fontId="4" fillId="0" borderId="30" xfId="1" applyFont="1" applyBorder="1" applyAlignment="1" applyProtection="1">
      <alignment horizontal="left"/>
    </xf>
    <xf numFmtId="43" fontId="4" fillId="0" borderId="31" xfId="1" applyFont="1" applyBorder="1" applyAlignment="1" applyProtection="1">
      <alignment horizontal="left"/>
    </xf>
    <xf numFmtId="43" fontId="4" fillId="0" borderId="34" xfId="1" applyFont="1" applyBorder="1" applyAlignment="1" applyProtection="1">
      <alignment horizontal="left"/>
    </xf>
    <xf numFmtId="43" fontId="4" fillId="0" borderId="5" xfId="1" applyFont="1" applyBorder="1" applyAlignment="1" applyProtection="1">
      <alignment horizontal="left"/>
    </xf>
    <xf numFmtId="43" fontId="4" fillId="0" borderId="6" xfId="1" applyFont="1" applyBorder="1" applyAlignment="1" applyProtection="1">
      <alignment horizontal="left"/>
    </xf>
    <xf numFmtId="43" fontId="4" fillId="0" borderId="7" xfId="1" applyFont="1" applyBorder="1" applyAlignment="1" applyProtection="1">
      <alignment horizontal="left"/>
    </xf>
    <xf numFmtId="43" fontId="4" fillId="0" borderId="5" xfId="1" applyFont="1" applyFill="1" applyBorder="1" applyAlignment="1" applyProtection="1">
      <alignment horizontal="left"/>
    </xf>
    <xf numFmtId="43" fontId="4" fillId="0" borderId="6" xfId="1" applyFont="1" applyFill="1" applyBorder="1" applyAlignment="1" applyProtection="1">
      <alignment horizontal="left"/>
    </xf>
    <xf numFmtId="43" fontId="4" fillId="0" borderId="7" xfId="1" applyFont="1" applyFill="1" applyBorder="1" applyAlignment="1" applyProtection="1">
      <alignment horizontal="left"/>
    </xf>
    <xf numFmtId="0" fontId="4" fillId="0" borderId="4" xfId="0" applyFont="1" applyBorder="1" applyAlignment="1">
      <alignment wrapText="1"/>
    </xf>
    <xf numFmtId="0" fontId="0" fillId="0" borderId="9" xfId="0" applyBorder="1" applyAlignment="1">
      <alignment wrapText="1"/>
    </xf>
    <xf numFmtId="43" fontId="10" fillId="0" borderId="14" xfId="0" applyNumberFormat="1" applyFont="1" applyBorder="1" applyAlignment="1">
      <alignment horizontal="left" indent="3"/>
    </xf>
    <xf numFmtId="43" fontId="4" fillId="0" borderId="5" xfId="1" applyBorder="1" applyAlignment="1" applyProtection="1">
      <alignment horizontal="left"/>
    </xf>
    <xf numFmtId="43" fontId="4" fillId="0" borderId="6" xfId="1" applyBorder="1" applyAlignment="1" applyProtection="1">
      <alignment horizontal="left"/>
    </xf>
    <xf numFmtId="43" fontId="4" fillId="0" borderId="7" xfId="1" applyBorder="1" applyAlignment="1" applyProtection="1">
      <alignment horizontal="left"/>
    </xf>
    <xf numFmtId="0" fontId="6" fillId="12" borderId="5" xfId="0" applyFont="1" applyFill="1" applyBorder="1" applyAlignment="1">
      <alignment horizontal="left"/>
    </xf>
    <xf numFmtId="0" fontId="6" fillId="12" borderId="6" xfId="0" applyFont="1" applyFill="1" applyBorder="1" applyAlignment="1">
      <alignment horizontal="left"/>
    </xf>
    <xf numFmtId="0" fontId="6" fillId="12" borderId="7" xfId="0" applyFont="1" applyFill="1" applyBorder="1" applyAlignment="1">
      <alignment horizontal="left"/>
    </xf>
    <xf numFmtId="0" fontId="6" fillId="0" borderId="5" xfId="0" applyFont="1" applyBorder="1"/>
    <xf numFmtId="0" fontId="6" fillId="0" borderId="7" xfId="0" applyFont="1" applyBorder="1"/>
    <xf numFmtId="0" fontId="5" fillId="0" borderId="5" xfId="0" applyFont="1" applyBorder="1" applyAlignment="1">
      <alignment horizontal="left" indent="2"/>
    </xf>
    <xf numFmtId="0" fontId="6" fillId="0" borderId="5" xfId="0" applyFont="1" applyBorder="1" applyAlignment="1">
      <alignment horizontal="left" indent="2"/>
    </xf>
    <xf numFmtId="0" fontId="6" fillId="0" borderId="7" xfId="0" applyFont="1" applyBorder="1" applyAlignment="1">
      <alignment horizontal="left" indent="2"/>
    </xf>
    <xf numFmtId="0" fontId="6" fillId="0" borderId="1" xfId="0" applyFont="1" applyBorder="1" applyAlignment="1">
      <alignment horizontal="left"/>
    </xf>
    <xf numFmtId="0" fontId="5" fillId="0" borderId="5" xfId="0" quotePrefix="1" applyFont="1" applyBorder="1" applyAlignment="1">
      <alignment horizontal="left" indent="2"/>
    </xf>
    <xf numFmtId="0" fontId="6" fillId="5" borderId="5" xfId="0" applyFont="1" applyFill="1" applyBorder="1"/>
    <xf numFmtId="0" fontId="6" fillId="5" borderId="6" xfId="0" applyFont="1" applyFill="1" applyBorder="1"/>
    <xf numFmtId="0" fontId="17" fillId="0" borderId="6" xfId="0" applyFont="1" applyBorder="1" applyAlignment="1">
      <alignment horizontal="center"/>
    </xf>
    <xf numFmtId="0" fontId="6" fillId="0" borderId="5" xfId="0" applyFont="1" applyBorder="1" applyAlignment="1">
      <alignment horizontal="left"/>
    </xf>
    <xf numFmtId="0" fontId="6" fillId="0" borderId="7" xfId="0" applyFont="1" applyBorder="1" applyAlignment="1">
      <alignment horizontal="left"/>
    </xf>
    <xf numFmtId="0" fontId="6" fillId="0" borderId="5" xfId="0" applyFont="1" applyBorder="1" applyAlignment="1" applyProtection="1">
      <alignment horizontal="left" indent="1"/>
      <protection hidden="1"/>
    </xf>
    <xf numFmtId="0" fontId="6" fillId="0" borderId="7" xfId="0" applyFont="1" applyBorder="1" applyAlignment="1" applyProtection="1">
      <alignment horizontal="left" indent="1"/>
      <protection hidden="1"/>
    </xf>
    <xf numFmtId="0" fontId="4" fillId="0" borderId="5" xfId="0" applyFont="1" applyBorder="1" applyAlignment="1" applyProtection="1">
      <alignment horizontal="left" indent="2"/>
      <protection hidden="1"/>
    </xf>
    <xf numFmtId="0" fontId="4" fillId="0" borderId="7" xfId="0" applyFont="1" applyBorder="1" applyAlignment="1" applyProtection="1">
      <alignment horizontal="left" indent="2"/>
      <protection hidden="1"/>
    </xf>
    <xf numFmtId="37" fontId="12" fillId="0" borderId="3" xfId="0" applyNumberFormat="1" applyFont="1" applyBorder="1" applyAlignment="1">
      <alignment horizontal="center" wrapText="1"/>
    </xf>
    <xf numFmtId="37" fontId="12" fillId="0" borderId="2" xfId="0" applyNumberFormat="1" applyFont="1" applyBorder="1" applyAlignment="1">
      <alignment horizontal="center" wrapText="1"/>
    </xf>
    <xf numFmtId="0" fontId="12" fillId="0" borderId="3" xfId="0" applyFont="1" applyBorder="1" applyAlignment="1">
      <alignment horizontal="right"/>
    </xf>
    <xf numFmtId="0" fontId="13" fillId="0" borderId="6" xfId="0" applyFont="1" applyBorder="1" applyAlignment="1">
      <alignment horizontal="right" indent="1"/>
    </xf>
    <xf numFmtId="0" fontId="13" fillId="0" borderId="7" xfId="0" applyFont="1" applyBorder="1" applyAlignment="1">
      <alignment horizontal="right" indent="1"/>
    </xf>
    <xf numFmtId="0" fontId="12" fillId="0" borderId="1" xfId="0" applyFont="1" applyBorder="1" applyAlignment="1">
      <alignment horizontal="right"/>
    </xf>
    <xf numFmtId="0" fontId="12" fillId="0" borderId="2" xfId="0" applyFont="1" applyBorder="1" applyAlignment="1">
      <alignment horizontal="left"/>
    </xf>
    <xf numFmtId="0" fontId="20" fillId="5" borderId="51" xfId="0" applyFont="1" applyFill="1" applyBorder="1" applyAlignment="1">
      <alignment horizontal="center" vertical="center" wrapText="1"/>
    </xf>
    <xf numFmtId="0" fontId="20" fillId="5" borderId="52" xfId="0" applyFont="1" applyFill="1" applyBorder="1" applyAlignment="1">
      <alignment horizontal="center" vertical="center" wrapText="1"/>
    </xf>
    <xf numFmtId="0" fontId="20" fillId="5" borderId="53" xfId="0" applyFont="1" applyFill="1" applyBorder="1" applyAlignment="1">
      <alignment horizontal="center" vertical="center" wrapText="1"/>
    </xf>
    <xf numFmtId="0" fontId="20" fillId="5" borderId="39"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40" xfId="0" applyFont="1" applyFill="1" applyBorder="1" applyAlignment="1">
      <alignment horizontal="center" vertical="center" wrapText="1"/>
    </xf>
    <xf numFmtId="0" fontId="6" fillId="19" borderId="1" xfId="0" applyFont="1" applyFill="1" applyBorder="1"/>
    <xf numFmtId="0" fontId="5" fillId="19" borderId="7" xfId="0" applyFont="1" applyFill="1" applyBorder="1" applyAlignment="1">
      <alignment horizontal="left" indent="2"/>
    </xf>
    <xf numFmtId="0" fontId="5" fillId="2" borderId="5" xfId="0" applyFont="1" applyFill="1" applyBorder="1" applyAlignment="1" applyProtection="1">
      <alignment horizontal="left" indent="2"/>
      <protection locked="0"/>
    </xf>
    <xf numFmtId="0" fontId="5" fillId="2" borderId="7" xfId="0" applyFont="1" applyFill="1" applyBorder="1" applyAlignment="1" applyProtection="1">
      <alignment horizontal="left" indent="2"/>
      <protection locked="0"/>
    </xf>
    <xf numFmtId="0" fontId="4" fillId="0" borderId="5" xfId="0" applyFont="1" applyBorder="1" applyAlignment="1">
      <alignment horizontal="left" indent="1"/>
    </xf>
    <xf numFmtId="0" fontId="0" fillId="0" borderId="7" xfId="0" applyBorder="1" applyAlignment="1">
      <alignment horizontal="left" indent="1"/>
    </xf>
    <xf numFmtId="0" fontId="5" fillId="0" borderId="19" xfId="0" applyFont="1" applyBorder="1" applyAlignment="1">
      <alignment horizontal="left" indent="2"/>
    </xf>
    <xf numFmtId="0" fontId="5" fillId="2" borderId="22" xfId="0" applyFont="1" applyFill="1" applyBorder="1" applyAlignment="1" applyProtection="1">
      <alignment vertical="top" wrapText="1"/>
      <protection locked="0"/>
    </xf>
    <xf numFmtId="0" fontId="5" fillId="2" borderId="33" xfId="0" applyFont="1" applyFill="1" applyBorder="1" applyAlignment="1" applyProtection="1">
      <alignment vertical="top" wrapText="1"/>
      <protection locked="0"/>
    </xf>
    <xf numFmtId="0" fontId="5" fillId="2" borderId="23" xfId="0" applyFont="1" applyFill="1" applyBorder="1" applyAlignment="1" applyProtection="1">
      <alignment vertical="top" wrapText="1"/>
      <protection locked="0"/>
    </xf>
    <xf numFmtId="0" fontId="5" fillId="2" borderId="20" xfId="0" applyFont="1" applyFill="1" applyBorder="1" applyAlignment="1" applyProtection="1">
      <alignment vertical="top" wrapText="1"/>
      <protection locked="0"/>
    </xf>
    <xf numFmtId="0" fontId="5" fillId="2" borderId="0" xfId="0" applyFont="1" applyFill="1" applyAlignment="1" applyProtection="1">
      <alignment vertical="top" wrapText="1"/>
      <protection locked="0"/>
    </xf>
    <xf numFmtId="0" fontId="5" fillId="2" borderId="21" xfId="0" applyFont="1" applyFill="1" applyBorder="1" applyAlignment="1" applyProtection="1">
      <alignment vertical="top" wrapText="1"/>
      <protection locked="0"/>
    </xf>
    <xf numFmtId="0" fontId="5" fillId="2" borderId="4" xfId="0" applyFont="1" applyFill="1" applyBorder="1" applyAlignment="1" applyProtection="1">
      <alignment vertical="top" wrapText="1"/>
      <protection locked="0"/>
    </xf>
    <xf numFmtId="0" fontId="5" fillId="2" borderId="19" xfId="0" applyFont="1" applyFill="1" applyBorder="1" applyAlignment="1" applyProtection="1">
      <alignment vertical="top" wrapText="1"/>
      <protection locked="0"/>
    </xf>
    <xf numFmtId="0" fontId="5" fillId="2" borderId="9" xfId="0" applyFont="1" applyFill="1" applyBorder="1" applyAlignment="1" applyProtection="1">
      <alignment vertical="top" wrapText="1"/>
      <protection locked="0"/>
    </xf>
    <xf numFmtId="0" fontId="6" fillId="19" borderId="5" xfId="0" applyFont="1" applyFill="1" applyBorder="1" applyAlignment="1">
      <alignment horizontal="left" indent="1"/>
    </xf>
    <xf numFmtId="0" fontId="6" fillId="19" borderId="7" xfId="0" applyFont="1" applyFill="1" applyBorder="1" applyAlignment="1">
      <alignment horizontal="left" inden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6" xfId="0" applyFont="1" applyBorder="1" applyAlignment="1">
      <alignment horizontal="left" indent="2"/>
    </xf>
    <xf numFmtId="0" fontId="41" fillId="0" borderId="5" xfId="7" applyFont="1" applyBorder="1" applyAlignment="1">
      <alignment horizontal="left" indent="2"/>
    </xf>
    <xf numFmtId="0" fontId="41" fillId="0" borderId="6" xfId="7" applyFont="1" applyBorder="1" applyAlignment="1">
      <alignment horizontal="left" indent="2"/>
    </xf>
    <xf numFmtId="0" fontId="41" fillId="0" borderId="7" xfId="7" applyFont="1" applyBorder="1" applyAlignment="1">
      <alignment horizontal="left" indent="2"/>
    </xf>
    <xf numFmtId="37" fontId="12" fillId="0" borderId="3" xfId="7" applyNumberFormat="1" applyFont="1" applyBorder="1" applyAlignment="1">
      <alignment horizontal="center" wrapText="1"/>
    </xf>
    <xf numFmtId="37" fontId="12" fillId="0" borderId="2" xfId="7" applyNumberFormat="1" applyFont="1" applyBorder="1" applyAlignment="1">
      <alignment horizontal="center" wrapText="1"/>
    </xf>
    <xf numFmtId="0" fontId="15" fillId="0" borderId="5" xfId="7" applyFont="1" applyBorder="1" applyAlignment="1">
      <alignment horizontal="left" indent="2"/>
    </xf>
    <xf numFmtId="0" fontId="15" fillId="0" borderId="6" xfId="7" applyFont="1" applyBorder="1" applyAlignment="1">
      <alignment horizontal="left" indent="2"/>
    </xf>
    <xf numFmtId="0" fontId="15" fillId="0" borderId="7" xfId="7" applyFont="1" applyBorder="1" applyAlignment="1">
      <alignment horizontal="left" indent="2"/>
    </xf>
    <xf numFmtId="0" fontId="15" fillId="5" borderId="88" xfId="7" applyFont="1" applyFill="1" applyBorder="1" applyAlignment="1">
      <alignment horizontal="center"/>
    </xf>
    <xf numFmtId="0" fontId="15" fillId="5" borderId="19" xfId="7" applyFont="1" applyFill="1" applyBorder="1" applyAlignment="1">
      <alignment horizontal="center"/>
    </xf>
    <xf numFmtId="0" fontId="15" fillId="5" borderId="9" xfId="7" applyFont="1" applyFill="1" applyBorder="1" applyAlignment="1">
      <alignment horizontal="center"/>
    </xf>
    <xf numFmtId="0" fontId="15" fillId="12" borderId="5" xfId="7" applyFont="1" applyFill="1" applyBorder="1" applyAlignment="1">
      <alignment horizontal="center"/>
    </xf>
    <xf numFmtId="0" fontId="15" fillId="12" borderId="6" xfId="7" applyFont="1" applyFill="1" applyBorder="1" applyAlignment="1">
      <alignment horizontal="center"/>
    </xf>
    <xf numFmtId="0" fontId="15" fillId="12" borderId="7" xfId="7" applyFont="1" applyFill="1" applyBorder="1" applyAlignment="1">
      <alignment horizontal="center"/>
    </xf>
    <xf numFmtId="0" fontId="12" fillId="0" borderId="5" xfId="7" applyFont="1" applyBorder="1" applyAlignment="1">
      <alignment horizontal="left"/>
    </xf>
    <xf numFmtId="0" fontId="12" fillId="0" borderId="7" xfId="7" applyFont="1" applyBorder="1" applyAlignment="1">
      <alignment horizontal="left"/>
    </xf>
    <xf numFmtId="37" fontId="12" fillId="0" borderId="8" xfId="7" applyNumberFormat="1" applyFont="1" applyBorder="1" applyAlignment="1">
      <alignment horizontal="center" wrapText="1"/>
    </xf>
    <xf numFmtId="41" fontId="12" fillId="0" borderId="5" xfId="7" applyNumberFormat="1" applyFont="1" applyBorder="1" applyAlignment="1">
      <alignment horizontal="left"/>
    </xf>
    <xf numFmtId="41" fontId="12" fillId="0" borderId="6" xfId="7" applyNumberFormat="1" applyFont="1" applyBorder="1" applyAlignment="1">
      <alignment horizontal="left"/>
    </xf>
    <xf numFmtId="41" fontId="12" fillId="0" borderId="7" xfId="7" applyNumberFormat="1" applyFont="1" applyBorder="1" applyAlignment="1">
      <alignment horizontal="left"/>
    </xf>
    <xf numFmtId="0" fontId="41" fillId="0" borderId="5" xfId="7" applyFont="1" applyBorder="1" applyAlignment="1">
      <alignment horizontal="left"/>
    </xf>
    <xf numFmtId="0" fontId="41" fillId="0" borderId="6" xfId="7" applyFont="1" applyBorder="1" applyAlignment="1">
      <alignment horizontal="left"/>
    </xf>
    <xf numFmtId="0" fontId="41" fillId="0" borderId="7" xfId="7" applyFont="1" applyBorder="1" applyAlignment="1">
      <alignment horizontal="left"/>
    </xf>
    <xf numFmtId="0" fontId="6" fillId="5" borderId="5" xfId="7" applyFont="1" applyFill="1" applyBorder="1" applyAlignment="1">
      <alignment horizontal="left"/>
    </xf>
    <xf numFmtId="0" fontId="6" fillId="5" borderId="6" xfId="7" applyFont="1" applyFill="1" applyBorder="1" applyAlignment="1">
      <alignment horizontal="left"/>
    </xf>
    <xf numFmtId="0" fontId="6" fillId="5" borderId="7" xfId="7" applyFont="1" applyFill="1" applyBorder="1" applyAlignment="1">
      <alignment horizontal="left"/>
    </xf>
    <xf numFmtId="0" fontId="4" fillId="0" borderId="5" xfId="7" applyFont="1" applyBorder="1" applyAlignment="1">
      <alignment horizontal="left" vertical="top" wrapText="1"/>
    </xf>
    <xf numFmtId="0" fontId="4" fillId="0" borderId="6" xfId="7" applyFont="1" applyBorder="1" applyAlignment="1">
      <alignment horizontal="left" vertical="top" wrapText="1"/>
    </xf>
    <xf numFmtId="0" fontId="4" fillId="0" borderId="7" xfId="7" applyFont="1" applyBorder="1" applyAlignment="1">
      <alignment horizontal="left" vertical="top" wrapText="1"/>
    </xf>
    <xf numFmtId="0" fontId="4" fillId="2" borderId="22" xfId="7" applyFont="1" applyFill="1" applyBorder="1" applyAlignment="1" applyProtection="1">
      <alignment vertical="top" wrapText="1"/>
      <protection locked="0"/>
    </xf>
    <xf numFmtId="0" fontId="4" fillId="2" borderId="33" xfId="7" applyFont="1" applyFill="1" applyBorder="1" applyAlignment="1" applyProtection="1">
      <alignment vertical="top" wrapText="1"/>
      <protection locked="0"/>
    </xf>
    <xf numFmtId="0" fontId="4" fillId="2" borderId="23" xfId="7" applyFont="1" applyFill="1" applyBorder="1" applyAlignment="1" applyProtection="1">
      <alignment vertical="top" wrapText="1"/>
      <protection locked="0"/>
    </xf>
    <xf numFmtId="0" fontId="4" fillId="2" borderId="20" xfId="7" applyFont="1" applyFill="1" applyBorder="1" applyAlignment="1" applyProtection="1">
      <alignment vertical="top" wrapText="1"/>
      <protection locked="0"/>
    </xf>
    <xf numFmtId="0" fontId="4" fillId="2" borderId="0" xfId="7" applyFont="1" applyFill="1" applyAlignment="1" applyProtection="1">
      <alignment vertical="top" wrapText="1"/>
      <protection locked="0"/>
    </xf>
    <xf numFmtId="0" fontId="4" fillId="2" borderId="21" xfId="7" applyFont="1" applyFill="1" applyBorder="1" applyAlignment="1" applyProtection="1">
      <alignment vertical="top" wrapText="1"/>
      <protection locked="0"/>
    </xf>
    <xf numFmtId="0" fontId="4" fillId="2" borderId="4" xfId="7" applyFont="1" applyFill="1" applyBorder="1" applyAlignment="1" applyProtection="1">
      <alignment vertical="top" wrapText="1"/>
      <protection locked="0"/>
    </xf>
    <xf numFmtId="0" fontId="4" fillId="2" borderId="19" xfId="7" applyFont="1" applyFill="1" applyBorder="1" applyAlignment="1" applyProtection="1">
      <alignment vertical="top" wrapText="1"/>
      <protection locked="0"/>
    </xf>
    <xf numFmtId="0" fontId="4" fillId="2" borderId="9" xfId="7" applyFont="1" applyFill="1" applyBorder="1" applyAlignment="1" applyProtection="1">
      <alignment vertical="top" wrapText="1"/>
      <protection locked="0"/>
    </xf>
    <xf numFmtId="164" fontId="10" fillId="2" borderId="5" xfId="7" applyNumberFormat="1" applyFont="1" applyFill="1" applyBorder="1" applyAlignment="1" applyProtection="1">
      <alignment horizontal="left"/>
      <protection locked="0"/>
    </xf>
    <xf numFmtId="164" fontId="10" fillId="2" borderId="6" xfId="7" applyNumberFormat="1" applyFont="1" applyFill="1" applyBorder="1" applyAlignment="1" applyProtection="1">
      <alignment horizontal="left"/>
      <protection locked="0"/>
    </xf>
    <xf numFmtId="164" fontId="10" fillId="2" borderId="7" xfId="7" applyNumberFormat="1" applyFont="1" applyFill="1" applyBorder="1" applyAlignment="1" applyProtection="1">
      <alignment horizontal="left"/>
      <protection locked="0"/>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4" fillId="0" borderId="19" xfId="0" applyFont="1" applyBorder="1" applyAlignment="1">
      <alignment horizontal="left"/>
    </xf>
    <xf numFmtId="0" fontId="15" fillId="5" borderId="51" xfId="0" applyFont="1" applyFill="1" applyBorder="1" applyAlignment="1">
      <alignment horizontal="center"/>
    </xf>
    <xf numFmtId="0" fontId="15" fillId="5" borderId="52" xfId="0" applyFont="1" applyFill="1" applyBorder="1" applyAlignment="1">
      <alignment horizontal="center"/>
    </xf>
    <xf numFmtId="0" fontId="15" fillId="5" borderId="71" xfId="0" applyFont="1" applyFill="1" applyBorder="1" applyAlignment="1">
      <alignment horizontal="center"/>
    </xf>
    <xf numFmtId="0" fontId="15" fillId="5" borderId="41" xfId="0" applyFont="1" applyFill="1" applyBorder="1" applyAlignment="1">
      <alignment horizontal="center"/>
    </xf>
    <xf numFmtId="0" fontId="15" fillId="5" borderId="42" xfId="0" applyFont="1" applyFill="1" applyBorder="1" applyAlignment="1">
      <alignment horizontal="center"/>
    </xf>
    <xf numFmtId="0" fontId="15" fillId="5" borderId="73" xfId="0" applyFont="1" applyFill="1" applyBorder="1" applyAlignment="1">
      <alignment horizontal="center"/>
    </xf>
    <xf numFmtId="0" fontId="4" fillId="2" borderId="20"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21" xfId="0" applyFont="1" applyFill="1" applyBorder="1" applyAlignment="1" applyProtection="1">
      <alignment horizontal="left" vertical="top" wrapText="1"/>
      <protection locked="0"/>
    </xf>
    <xf numFmtId="0" fontId="4" fillId="2" borderId="4" xfId="0" applyFont="1" applyFill="1" applyBorder="1" applyAlignment="1" applyProtection="1">
      <alignment horizontal="left" vertical="top" wrapText="1"/>
      <protection locked="0"/>
    </xf>
    <xf numFmtId="0" fontId="4" fillId="2" borderId="19"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0" borderId="19" xfId="0" applyFont="1" applyBorder="1" applyAlignment="1">
      <alignment horizontal="left" indent="2"/>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0" borderId="0" xfId="0" applyFont="1" applyAlignment="1">
      <alignment horizontal="center" vertical="center" wrapText="1"/>
    </xf>
    <xf numFmtId="0" fontId="4" fillId="0" borderId="19" xfId="0" applyFont="1" applyBorder="1" applyAlignment="1">
      <alignment horizontal="center" vertical="center" wrapText="1"/>
    </xf>
    <xf numFmtId="0" fontId="4" fillId="0" borderId="29" xfId="0" applyFont="1" applyBorder="1" applyAlignment="1">
      <alignment horizontal="center" vertical="center" wrapText="1"/>
    </xf>
    <xf numFmtId="43" fontId="4" fillId="19" borderId="5" xfId="1" applyFont="1" applyFill="1" applyBorder="1" applyAlignment="1">
      <alignment horizontal="left"/>
    </xf>
    <xf numFmtId="43" fontId="0" fillId="19" borderId="6" xfId="1" applyFont="1" applyFill="1" applyBorder="1" applyAlignment="1">
      <alignment horizontal="left"/>
    </xf>
    <xf numFmtId="43" fontId="0" fillId="19" borderId="7" xfId="1" applyFont="1" applyFill="1" applyBorder="1" applyAlignment="1">
      <alignment horizontal="left"/>
    </xf>
    <xf numFmtId="43" fontId="0" fillId="0" borderId="6" xfId="1" applyFont="1" applyFill="1" applyBorder="1" applyAlignment="1">
      <alignment horizontal="left"/>
    </xf>
    <xf numFmtId="43" fontId="0" fillId="0" borderId="7" xfId="1" applyFont="1" applyFill="1" applyBorder="1" applyAlignment="1">
      <alignment horizontal="left"/>
    </xf>
    <xf numFmtId="43" fontId="0" fillId="0" borderId="5" xfId="1" applyFont="1" applyFill="1" applyBorder="1" applyAlignment="1">
      <alignment horizontal="left"/>
    </xf>
    <xf numFmtId="43" fontId="4" fillId="0" borderId="7" xfId="1" applyFont="1" applyFill="1" applyBorder="1" applyAlignment="1">
      <alignment horizontal="left"/>
    </xf>
    <xf numFmtId="43" fontId="4" fillId="19" borderId="6" xfId="1" applyFont="1" applyFill="1" applyBorder="1" applyAlignment="1">
      <alignment horizontal="left"/>
    </xf>
    <xf numFmtId="43" fontId="4" fillId="19" borderId="7" xfId="1" applyFont="1" applyFill="1" applyBorder="1" applyAlignment="1">
      <alignment horizontal="left"/>
    </xf>
    <xf numFmtId="43" fontId="10" fillId="0" borderId="16" xfId="0" applyNumberFormat="1" applyFont="1" applyBorder="1" applyAlignment="1">
      <alignment horizontal="center"/>
    </xf>
    <xf numFmtId="0" fontId="0" fillId="0" borderId="16" xfId="0" applyBorder="1" applyAlignment="1">
      <alignment horizontal="center"/>
    </xf>
    <xf numFmtId="41" fontId="21" fillId="0" borderId="14" xfId="0" applyNumberFormat="1" applyFont="1" applyBorder="1" applyAlignment="1">
      <alignment horizontal="left" indent="1"/>
    </xf>
    <xf numFmtId="43" fontId="0" fillId="0" borderId="6" xfId="1" applyFont="1" applyBorder="1" applyAlignment="1">
      <alignment horizontal="left"/>
    </xf>
    <xf numFmtId="43" fontId="10" fillId="0" borderId="14" xfId="0" applyNumberFormat="1" applyFont="1" applyBorder="1" applyAlignment="1">
      <alignment horizontal="center"/>
    </xf>
    <xf numFmtId="0" fontId="0" fillId="0" borderId="14" xfId="0" applyBorder="1" applyAlignment="1">
      <alignment horizontal="center"/>
    </xf>
    <xf numFmtId="43" fontId="0" fillId="0" borderId="30" xfId="1" applyFont="1" applyBorder="1" applyAlignment="1">
      <alignment horizontal="left"/>
    </xf>
    <xf numFmtId="43" fontId="0" fillId="0" borderId="31" xfId="1" applyFont="1" applyBorder="1" applyAlignment="1">
      <alignment horizontal="left"/>
    </xf>
    <xf numFmtId="43" fontId="0" fillId="0" borderId="34" xfId="1" applyFont="1" applyBorder="1" applyAlignment="1">
      <alignment horizontal="left"/>
    </xf>
    <xf numFmtId="14" fontId="21" fillId="0" borderId="14" xfId="0" applyNumberFormat="1" applyFont="1" applyBorder="1" applyAlignment="1">
      <alignment horizontal="center"/>
    </xf>
    <xf numFmtId="43" fontId="5" fillId="0" borderId="5" xfId="1" applyFont="1" applyFill="1" applyBorder="1" applyAlignment="1">
      <alignment horizontal="right"/>
    </xf>
    <xf numFmtId="43" fontId="5" fillId="0" borderId="6" xfId="1" applyFont="1" applyFill="1" applyBorder="1" applyAlignment="1">
      <alignment horizontal="right"/>
    </xf>
    <xf numFmtId="43" fontId="5" fillId="0" borderId="7" xfId="1" applyFont="1" applyFill="1" applyBorder="1" applyAlignment="1">
      <alignment horizontal="right"/>
    </xf>
    <xf numFmtId="0" fontId="6" fillId="5" borderId="48" xfId="0" applyFont="1" applyFill="1" applyBorder="1" applyAlignment="1">
      <alignment horizontal="center" vertical="center" wrapText="1"/>
    </xf>
    <xf numFmtId="0" fontId="6" fillId="5" borderId="63" xfId="0" applyFont="1" applyFill="1" applyBorder="1" applyAlignment="1">
      <alignment horizontal="center" vertical="center" wrapText="1"/>
    </xf>
    <xf numFmtId="0" fontId="6" fillId="5" borderId="67" xfId="0" applyFont="1" applyFill="1" applyBorder="1" applyAlignment="1">
      <alignment horizontal="center" vertical="center" wrapText="1"/>
    </xf>
    <xf numFmtId="166" fontId="4" fillId="10" borderId="64" xfId="2" applyNumberFormat="1" applyFill="1" applyBorder="1" applyAlignment="1"/>
    <xf numFmtId="0" fontId="0" fillId="10" borderId="32" xfId="0" applyFill="1" applyBorder="1"/>
    <xf numFmtId="0" fontId="6" fillId="5" borderId="15" xfId="0" applyFont="1" applyFill="1" applyBorder="1" applyAlignment="1">
      <alignment horizontal="center"/>
    </xf>
    <xf numFmtId="0" fontId="6" fillId="5" borderId="17" xfId="0" applyFont="1" applyFill="1" applyBorder="1" applyAlignment="1">
      <alignment horizontal="center"/>
    </xf>
    <xf numFmtId="166" fontId="0" fillId="10" borderId="32" xfId="2" applyNumberFormat="1" applyFont="1" applyFill="1" applyBorder="1" applyAlignment="1"/>
    <xf numFmtId="0" fontId="6" fillId="5" borderId="15" xfId="0" applyFont="1" applyFill="1" applyBorder="1"/>
    <xf numFmtId="0" fontId="0" fillId="0" borderId="16" xfId="0" applyBorder="1"/>
    <xf numFmtId="0" fontId="0" fillId="0" borderId="17" xfId="0" applyBorder="1"/>
    <xf numFmtId="43" fontId="15" fillId="5" borderId="16" xfId="1" applyFont="1" applyFill="1" applyBorder="1" applyAlignment="1">
      <alignment horizontal="left"/>
    </xf>
    <xf numFmtId="43" fontId="15" fillId="5" borderId="17" xfId="1" applyFont="1" applyFill="1" applyBorder="1" applyAlignment="1">
      <alignment horizontal="left"/>
    </xf>
    <xf numFmtId="0" fontId="0" fillId="2" borderId="59" xfId="0" applyFill="1"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60" xfId="0"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1"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19"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164" fontId="4" fillId="2" borderId="59" xfId="1" applyNumberFormat="1" applyFont="1" applyFill="1" applyBorder="1" applyAlignment="1" applyProtection="1">
      <alignment horizontal="center" vertical="top" wrapText="1"/>
      <protection locked="0"/>
    </xf>
    <xf numFmtId="0" fontId="0" fillId="2" borderId="29" xfId="0" applyFill="1" applyBorder="1" applyAlignment="1" applyProtection="1">
      <alignment horizontal="center" vertical="top" wrapText="1"/>
      <protection locked="0"/>
    </xf>
    <xf numFmtId="0" fontId="0" fillId="2" borderId="65" xfId="0" applyFill="1" applyBorder="1" applyAlignment="1" applyProtection="1">
      <alignment horizontal="center" vertical="top" wrapText="1"/>
      <protection locked="0"/>
    </xf>
    <xf numFmtId="0" fontId="0" fillId="2" borderId="20" xfId="0" applyFill="1" applyBorder="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40" xfId="0" applyFill="1" applyBorder="1" applyAlignment="1" applyProtection="1">
      <alignment horizontal="center" vertical="top" wrapText="1"/>
      <protection locked="0"/>
    </xf>
    <xf numFmtId="0" fontId="0" fillId="2" borderId="4" xfId="0" applyFill="1" applyBorder="1" applyAlignment="1" applyProtection="1">
      <alignment horizontal="center" vertical="top" wrapText="1"/>
      <protection locked="0"/>
    </xf>
    <xf numFmtId="0" fontId="0" fillId="2" borderId="19" xfId="0" applyFill="1" applyBorder="1" applyAlignment="1" applyProtection="1">
      <alignment horizontal="center" vertical="top" wrapText="1"/>
      <protection locked="0"/>
    </xf>
    <xf numFmtId="0" fontId="0" fillId="2" borderId="66" xfId="0" applyFill="1" applyBorder="1" applyAlignment="1" applyProtection="1">
      <alignment horizontal="center" vertical="top" wrapText="1"/>
      <protection locked="0"/>
    </xf>
    <xf numFmtId="0" fontId="5" fillId="0" borderId="17" xfId="0" applyFont="1" applyBorder="1" applyAlignment="1">
      <alignment horizontal="center"/>
    </xf>
    <xf numFmtId="164" fontId="4" fillId="2" borderId="30" xfId="1" applyNumberFormat="1" applyFill="1" applyBorder="1" applyAlignment="1" applyProtection="1">
      <protection locked="0"/>
    </xf>
    <xf numFmtId="0" fontId="0" fillId="0" borderId="34" xfId="0" applyBorder="1" applyProtection="1">
      <protection locked="0"/>
    </xf>
    <xf numFmtId="164" fontId="4" fillId="2" borderId="5" xfId="1" applyNumberFormat="1" applyFill="1" applyBorder="1" applyAlignment="1" applyProtection="1">
      <protection locked="0"/>
    </xf>
    <xf numFmtId="0" fontId="0" fillId="0" borderId="7" xfId="0" applyBorder="1" applyProtection="1">
      <protection locked="0"/>
    </xf>
    <xf numFmtId="41" fontId="10" fillId="0" borderId="14" xfId="0" applyNumberFormat="1" applyFont="1" applyBorder="1" applyAlignment="1">
      <alignment horizontal="left" indent="2"/>
    </xf>
    <xf numFmtId="0" fontId="4" fillId="0" borderId="83" xfId="4" applyBorder="1" applyAlignment="1">
      <alignment horizontal="left"/>
    </xf>
    <xf numFmtId="0" fontId="4" fillId="0" borderId="84" xfId="4" applyBorder="1" applyAlignment="1">
      <alignment horizontal="left"/>
    </xf>
    <xf numFmtId="0" fontId="4" fillId="0" borderId="85" xfId="4" applyBorder="1" applyAlignment="1">
      <alignment horizontal="left"/>
    </xf>
    <xf numFmtId="0" fontId="32" fillId="5" borderId="51" xfId="4" applyFont="1" applyFill="1" applyBorder="1" applyAlignment="1">
      <alignment horizontal="center"/>
    </xf>
    <xf numFmtId="0" fontId="32" fillId="5" borderId="52" xfId="4" applyFont="1" applyFill="1" applyBorder="1" applyAlignment="1">
      <alignment horizontal="center"/>
    </xf>
    <xf numFmtId="0" fontId="32" fillId="5" borderId="53" xfId="4" applyFont="1" applyFill="1" applyBorder="1" applyAlignment="1">
      <alignment horizontal="center"/>
    </xf>
    <xf numFmtId="0" fontId="32" fillId="5" borderId="39" xfId="4" applyFont="1" applyFill="1" applyBorder="1" applyAlignment="1">
      <alignment horizontal="center"/>
    </xf>
    <xf numFmtId="0" fontId="4" fillId="5" borderId="0" xfId="4" applyFill="1" applyAlignment="1">
      <alignment horizontal="center"/>
    </xf>
    <xf numFmtId="0" fontId="4" fillId="5" borderId="40" xfId="4" applyFill="1" applyBorder="1" applyAlignment="1">
      <alignment horizontal="center"/>
    </xf>
    <xf numFmtId="0" fontId="33" fillId="5" borderId="41" xfId="4" applyFont="1" applyFill="1" applyBorder="1" applyAlignment="1">
      <alignment horizontal="center"/>
    </xf>
    <xf numFmtId="0" fontId="26" fillId="5" borderId="42" xfId="4" applyFont="1" applyFill="1" applyBorder="1" applyAlignment="1">
      <alignment horizontal="center"/>
    </xf>
    <xf numFmtId="0" fontId="26" fillId="5" borderId="43" xfId="4" applyFont="1" applyFill="1" applyBorder="1" applyAlignment="1">
      <alignment horizontal="center"/>
    </xf>
    <xf numFmtId="0" fontId="14" fillId="0" borderId="0" xfId="4" applyFont="1" applyAlignment="1">
      <alignment horizontal="right"/>
    </xf>
    <xf numFmtId="43" fontId="10" fillId="0" borderId="14" xfId="4" applyNumberFormat="1" applyFont="1" applyBorder="1" applyAlignment="1">
      <alignment horizontal="left" indent="1"/>
    </xf>
    <xf numFmtId="0" fontId="6" fillId="5" borderId="48" xfId="4" applyFont="1" applyFill="1" applyBorder="1" applyAlignment="1">
      <alignment horizontal="center" vertical="center"/>
    </xf>
    <xf numFmtId="0" fontId="6" fillId="5" borderId="63" xfId="4" applyFont="1" applyFill="1" applyBorder="1" applyAlignment="1">
      <alignment horizontal="center" vertical="center"/>
    </xf>
    <xf numFmtId="0" fontId="6" fillId="5" borderId="67" xfId="4" applyFont="1" applyFill="1" applyBorder="1" applyAlignment="1">
      <alignment horizontal="center" vertical="center"/>
    </xf>
    <xf numFmtId="0" fontId="4" fillId="0" borderId="81" xfId="4" applyBorder="1" applyAlignment="1">
      <alignment horizontal="left"/>
    </xf>
    <xf numFmtId="0" fontId="6" fillId="5" borderId="51" xfId="4" applyFont="1" applyFill="1" applyBorder="1" applyAlignment="1">
      <alignment horizontal="center" vertical="center"/>
    </xf>
    <xf numFmtId="0" fontId="6" fillId="5" borderId="52" xfId="4" applyFont="1" applyFill="1" applyBorder="1" applyAlignment="1">
      <alignment horizontal="center" vertical="center"/>
    </xf>
    <xf numFmtId="0" fontId="6" fillId="5" borderId="53" xfId="4" applyFont="1" applyFill="1" applyBorder="1" applyAlignment="1">
      <alignment horizontal="center" vertical="center"/>
    </xf>
    <xf numFmtId="0" fontId="6" fillId="5" borderId="41" xfId="4" applyFont="1" applyFill="1" applyBorder="1" applyAlignment="1">
      <alignment horizontal="center" vertical="center"/>
    </xf>
    <xf numFmtId="0" fontId="4" fillId="5" borderId="42" xfId="4" applyFill="1" applyBorder="1" applyAlignment="1">
      <alignment horizontal="center" vertical="center"/>
    </xf>
    <xf numFmtId="0" fontId="4" fillId="5" borderId="43" xfId="4" applyFill="1" applyBorder="1" applyAlignment="1">
      <alignment horizontal="center" vertical="center"/>
    </xf>
    <xf numFmtId="0" fontId="4" fillId="0" borderId="51" xfId="4" applyBorder="1" applyAlignment="1">
      <alignment horizontal="center"/>
    </xf>
    <xf numFmtId="0" fontId="4" fillId="0" borderId="52" xfId="4" applyBorder="1"/>
    <xf numFmtId="0" fontId="4" fillId="0" borderId="71" xfId="4" applyBorder="1"/>
    <xf numFmtId="0" fontId="4" fillId="0" borderId="39" xfId="4" applyBorder="1"/>
    <xf numFmtId="0" fontId="4" fillId="0" borderId="0" xfId="4"/>
    <xf numFmtId="0" fontId="4" fillId="0" borderId="21" xfId="4" applyBorder="1"/>
    <xf numFmtId="0" fontId="4" fillId="0" borderId="88" xfId="4" applyBorder="1"/>
    <xf numFmtId="0" fontId="4" fillId="0" borderId="19" xfId="4" applyBorder="1"/>
    <xf numFmtId="0" fontId="4" fillId="0" borderId="72" xfId="4" quotePrefix="1" applyBorder="1" applyAlignment="1">
      <alignment horizontal="center" wrapText="1"/>
    </xf>
    <xf numFmtId="0" fontId="4" fillId="0" borderId="8" xfId="4" applyBorder="1" applyAlignment="1">
      <alignment horizontal="center" wrapText="1"/>
    </xf>
    <xf numFmtId="0" fontId="4" fillId="0" borderId="2" xfId="4" applyBorder="1" applyAlignment="1">
      <alignment horizontal="center" wrapText="1"/>
    </xf>
    <xf numFmtId="0" fontId="4" fillId="0" borderId="78" xfId="4" applyBorder="1" applyAlignment="1">
      <alignment horizontal="center" wrapText="1"/>
    </xf>
    <xf numFmtId="0" fontId="4" fillId="0" borderId="87" xfId="4" applyBorder="1" applyAlignment="1">
      <alignment horizontal="center" wrapText="1"/>
    </xf>
    <xf numFmtId="0" fontId="4" fillId="0" borderId="89" xfId="4" applyBorder="1" applyAlignment="1">
      <alignment horizontal="center" wrapText="1"/>
    </xf>
    <xf numFmtId="0" fontId="4" fillId="0" borderId="90" xfId="4" applyBorder="1" applyAlignment="1">
      <alignment vertical="center"/>
    </xf>
    <xf numFmtId="0" fontId="4" fillId="0" borderId="83" xfId="4" applyBorder="1" applyAlignment="1">
      <alignment vertical="center"/>
    </xf>
    <xf numFmtId="0" fontId="4" fillId="0" borderId="84" xfId="4" applyBorder="1"/>
    <xf numFmtId="0" fontId="4" fillId="0" borderId="85" xfId="4" applyBorder="1"/>
    <xf numFmtId="0" fontId="4" fillId="0" borderId="41" xfId="4" applyBorder="1"/>
    <xf numFmtId="0" fontId="4" fillId="0" borderId="42" xfId="4" applyBorder="1"/>
    <xf numFmtId="0" fontId="34" fillId="0" borderId="63" xfId="4" applyFont="1" applyBorder="1" applyAlignment="1">
      <alignment horizontal="center"/>
    </xf>
    <xf numFmtId="0" fontId="6" fillId="5" borderId="39" xfId="4" applyFont="1" applyFill="1" applyBorder="1" applyAlignment="1">
      <alignment horizontal="center" vertical="center"/>
    </xf>
    <xf numFmtId="0" fontId="4" fillId="5" borderId="0" xfId="4" applyFill="1" applyAlignment="1">
      <alignment horizontal="center" vertical="center"/>
    </xf>
    <xf numFmtId="0" fontId="4" fillId="5" borderId="40" xfId="4" applyFill="1" applyBorder="1" applyAlignment="1">
      <alignment horizontal="center" vertical="center"/>
    </xf>
    <xf numFmtId="0" fontId="4" fillId="0" borderId="90" xfId="4" applyBorder="1" applyAlignment="1">
      <alignment horizontal="left"/>
    </xf>
    <xf numFmtId="0" fontId="4" fillId="0" borderId="48" xfId="4" applyBorder="1" applyAlignment="1">
      <alignment horizontal="left"/>
    </xf>
    <xf numFmtId="0" fontId="4" fillId="0" borderId="63" xfId="4" applyBorder="1" applyAlignment="1">
      <alignment horizontal="left"/>
    </xf>
    <xf numFmtId="0" fontId="4" fillId="0" borderId="70" xfId="4" applyBorder="1" applyAlignment="1">
      <alignment horizontal="left"/>
    </xf>
    <xf numFmtId="0" fontId="13" fillId="5" borderId="51" xfId="4" applyFont="1" applyFill="1" applyBorder="1" applyAlignment="1">
      <alignment horizontal="center" vertical="center" wrapText="1"/>
    </xf>
    <xf numFmtId="0" fontId="13" fillId="5" borderId="52" xfId="4" applyFont="1" applyFill="1" applyBorder="1" applyAlignment="1">
      <alignment horizontal="center" vertical="center" wrapText="1"/>
    </xf>
    <xf numFmtId="0" fontId="13" fillId="5" borderId="53" xfId="4" applyFont="1" applyFill="1" applyBorder="1" applyAlignment="1">
      <alignment horizontal="center" vertical="center" wrapText="1"/>
    </xf>
    <xf numFmtId="0" fontId="13" fillId="5" borderId="41" xfId="4" applyFont="1" applyFill="1" applyBorder="1" applyAlignment="1">
      <alignment horizontal="center" vertical="center" wrapText="1"/>
    </xf>
    <xf numFmtId="0" fontId="13" fillId="5" borderId="42" xfId="4" applyFont="1" applyFill="1" applyBorder="1" applyAlignment="1">
      <alignment horizontal="center" vertical="center" wrapText="1"/>
    </xf>
    <xf numFmtId="0" fontId="13" fillId="5" borderId="43" xfId="4" applyFont="1" applyFill="1" applyBorder="1" applyAlignment="1">
      <alignment horizontal="center" vertical="center" wrapText="1"/>
    </xf>
    <xf numFmtId="0" fontId="4" fillId="0" borderId="51"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11" fillId="18" borderId="48" xfId="0" applyFont="1" applyFill="1" applyBorder="1" applyAlignment="1" applyProtection="1">
      <alignment horizontal="center" wrapText="1"/>
      <protection locked="0"/>
    </xf>
    <xf numFmtId="0" fontId="11" fillId="18" borderId="67" xfId="0" applyFont="1" applyFill="1" applyBorder="1" applyAlignment="1" applyProtection="1">
      <alignment horizontal="center" wrapText="1"/>
      <protection locked="0"/>
    </xf>
    <xf numFmtId="0" fontId="20" fillId="15" borderId="48" xfId="0" applyFont="1" applyFill="1" applyBorder="1" applyAlignment="1">
      <alignment horizontal="center"/>
    </xf>
    <xf numFmtId="0" fontId="20" fillId="15" borderId="67" xfId="0" applyFont="1" applyFill="1" applyBorder="1" applyAlignment="1">
      <alignment horizontal="center"/>
    </xf>
    <xf numFmtId="3" fontId="20" fillId="12" borderId="41" xfId="1" applyNumberFormat="1" applyFont="1" applyFill="1" applyBorder="1" applyAlignment="1">
      <alignment horizontal="center"/>
    </xf>
    <xf numFmtId="3" fontId="20" fillId="12" borderId="42" xfId="1" applyNumberFormat="1" applyFont="1" applyFill="1" applyBorder="1" applyAlignment="1">
      <alignment horizontal="center"/>
    </xf>
    <xf numFmtId="3" fontId="20" fillId="12" borderId="43" xfId="1" applyNumberFormat="1" applyFont="1" applyFill="1" applyBorder="1" applyAlignment="1">
      <alignment horizontal="center"/>
    </xf>
    <xf numFmtId="0" fontId="0" fillId="15" borderId="63" xfId="0" applyFill="1" applyBorder="1" applyAlignment="1">
      <alignment horizontal="center"/>
    </xf>
    <xf numFmtId="0" fontId="0" fillId="15" borderId="67" xfId="0" applyFill="1" applyBorder="1" applyAlignment="1">
      <alignment horizontal="center"/>
    </xf>
    <xf numFmtId="3" fontId="20" fillId="12" borderId="48" xfId="1" applyNumberFormat="1" applyFont="1" applyFill="1" applyBorder="1" applyAlignment="1">
      <alignment horizontal="center"/>
    </xf>
    <xf numFmtId="3" fontId="11" fillId="12" borderId="63" xfId="1" applyNumberFormat="1" applyFont="1" applyFill="1" applyBorder="1" applyAlignment="1">
      <alignment horizontal="center"/>
    </xf>
    <xf numFmtId="3" fontId="11" fillId="12" borderId="67" xfId="1" applyNumberFormat="1" applyFont="1" applyFill="1" applyBorder="1" applyAlignment="1">
      <alignment horizontal="center"/>
    </xf>
    <xf numFmtId="0" fontId="20" fillId="12" borderId="48" xfId="0" applyFont="1" applyFill="1" applyBorder="1" applyAlignment="1">
      <alignment horizontal="center"/>
    </xf>
    <xf numFmtId="0" fontId="20" fillId="12" borderId="63" xfId="0" applyFont="1" applyFill="1" applyBorder="1" applyAlignment="1">
      <alignment horizontal="center"/>
    </xf>
    <xf numFmtId="0" fontId="20" fillId="12" borderId="67" xfId="0" applyFont="1" applyFill="1" applyBorder="1" applyAlignment="1">
      <alignment horizontal="center"/>
    </xf>
    <xf numFmtId="0" fontId="15" fillId="16" borderId="48" xfId="0" applyFont="1" applyFill="1" applyBorder="1" applyAlignment="1">
      <alignment horizontal="center" wrapText="1"/>
    </xf>
    <xf numFmtId="0" fontId="15" fillId="16" borderId="63" xfId="0" applyFont="1" applyFill="1" applyBorder="1" applyAlignment="1">
      <alignment horizontal="center" wrapText="1"/>
    </xf>
    <xf numFmtId="0" fontId="15" fillId="16" borderId="67" xfId="0" applyFont="1" applyFill="1" applyBorder="1" applyAlignment="1">
      <alignment horizontal="center" wrapText="1"/>
    </xf>
    <xf numFmtId="0" fontId="12" fillId="0" borderId="0" xfId="0" applyFont="1" applyAlignment="1">
      <alignment horizontal="right"/>
    </xf>
    <xf numFmtId="0" fontId="20" fillId="5" borderId="39" xfId="0" applyFont="1" applyFill="1" applyBorder="1" applyAlignment="1">
      <alignment horizontal="center"/>
    </xf>
    <xf numFmtId="0" fontId="20" fillId="5" borderId="0" xfId="0" applyFont="1" applyFill="1" applyAlignment="1">
      <alignment horizontal="center"/>
    </xf>
    <xf numFmtId="0" fontId="20" fillId="5" borderId="40" xfId="0" applyFont="1" applyFill="1" applyBorder="1" applyAlignment="1">
      <alignment horizontal="center"/>
    </xf>
    <xf numFmtId="0" fontId="20" fillId="5" borderId="41" xfId="0" applyFont="1" applyFill="1" applyBorder="1" applyAlignment="1">
      <alignment horizontal="center"/>
    </xf>
    <xf numFmtId="0" fontId="20" fillId="5" borderId="42" xfId="0" applyFont="1" applyFill="1" applyBorder="1" applyAlignment="1">
      <alignment horizontal="center"/>
    </xf>
    <xf numFmtId="0" fontId="20" fillId="5" borderId="43" xfId="0" applyFont="1" applyFill="1" applyBorder="1" applyAlignment="1">
      <alignment horizontal="center"/>
    </xf>
    <xf numFmtId="0" fontId="24" fillId="0" borderId="1" xfId="0" applyFont="1" applyBorder="1" applyAlignment="1">
      <alignment horizontal="left"/>
    </xf>
    <xf numFmtId="0" fontId="24" fillId="0" borderId="5" xfId="0" applyFont="1" applyBorder="1" applyAlignment="1">
      <alignment horizontal="center"/>
    </xf>
    <xf numFmtId="0" fontId="24" fillId="0" borderId="6" xfId="0" applyFont="1" applyBorder="1" applyAlignment="1">
      <alignment horizontal="center"/>
    </xf>
    <xf numFmtId="0" fontId="24" fillId="0" borderId="7" xfId="0" applyFont="1" applyBorder="1" applyAlignment="1">
      <alignment horizontal="center"/>
    </xf>
    <xf numFmtId="14" fontId="12" fillId="2" borderId="27" xfId="0" applyNumberFormat="1" applyFont="1" applyFill="1" applyBorder="1" applyAlignment="1" applyProtection="1">
      <alignment vertical="top" wrapText="1"/>
      <protection locked="0"/>
    </xf>
    <xf numFmtId="14" fontId="12" fillId="2" borderId="75" xfId="0" applyNumberFormat="1" applyFont="1" applyFill="1" applyBorder="1" applyAlignment="1" applyProtection="1">
      <alignment vertical="top" wrapText="1"/>
      <protection locked="0"/>
    </xf>
    <xf numFmtId="14" fontId="12" fillId="2" borderId="28" xfId="0" applyNumberFormat="1" applyFont="1" applyFill="1" applyBorder="1" applyAlignment="1" applyProtection="1">
      <alignment vertical="top" wrapText="1"/>
      <protection locked="0"/>
    </xf>
    <xf numFmtId="0" fontId="24" fillId="0" borderId="63" xfId="0" applyFont="1" applyBorder="1" applyAlignment="1" applyProtection="1">
      <alignment horizontal="center" vertical="center"/>
      <protection locked="0"/>
    </xf>
    <xf numFmtId="0" fontId="24" fillId="0" borderId="67" xfId="0" applyFont="1" applyBorder="1" applyAlignment="1" applyProtection="1">
      <alignment horizontal="center" vertical="center"/>
      <protection locked="0"/>
    </xf>
    <xf numFmtId="14" fontId="12" fillId="2" borderId="27" xfId="0" applyNumberFormat="1" applyFont="1" applyFill="1" applyBorder="1" applyAlignment="1" applyProtection="1">
      <alignment horizontal="center" vertical="top" wrapText="1"/>
      <protection locked="0"/>
    </xf>
    <xf numFmtId="14" fontId="12" fillId="2" borderId="75" xfId="0" applyNumberFormat="1" applyFont="1" applyFill="1" applyBorder="1" applyAlignment="1" applyProtection="1">
      <alignment horizontal="center" vertical="top" wrapText="1"/>
      <protection locked="0"/>
    </xf>
    <xf numFmtId="14" fontId="12" fillId="2" borderId="28" xfId="0" applyNumberFormat="1" applyFont="1" applyFill="1" applyBorder="1" applyAlignment="1" applyProtection="1">
      <alignment horizontal="center" vertical="top" wrapText="1"/>
      <protection locked="0"/>
    </xf>
    <xf numFmtId="0" fontId="24" fillId="0" borderId="48" xfId="0" applyFont="1" applyBorder="1" applyAlignment="1" applyProtection="1">
      <alignment horizontal="center" vertical="center"/>
      <protection locked="0"/>
    </xf>
    <xf numFmtId="0" fontId="24" fillId="0" borderId="51" xfId="0" applyFont="1" applyBorder="1" applyAlignment="1">
      <alignment horizontal="center" vertical="center" wrapText="1"/>
    </xf>
    <xf numFmtId="0" fontId="24" fillId="0" borderId="52" xfId="0" applyFont="1" applyBorder="1" applyAlignment="1">
      <alignment horizontal="center" vertical="center" wrapText="1"/>
    </xf>
    <xf numFmtId="0" fontId="24" fillId="0" borderId="53"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0" xfId="0" applyFont="1" applyAlignment="1">
      <alignment horizontal="center" vertical="center" wrapText="1"/>
    </xf>
    <xf numFmtId="0" fontId="24" fillId="0" borderId="40"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42" xfId="0" applyFont="1" applyBorder="1" applyAlignment="1">
      <alignment horizontal="center" vertical="center" wrapText="1"/>
    </xf>
    <xf numFmtId="0" fontId="24" fillId="0" borderId="43" xfId="0" applyFont="1" applyBorder="1" applyAlignment="1">
      <alignment horizontal="center" vertical="center" wrapText="1"/>
    </xf>
  </cellXfs>
  <cellStyles count="8">
    <cellStyle name="Comma" xfId="1" builtinId="3"/>
    <cellStyle name="Currency" xfId="2" builtinId="4"/>
    <cellStyle name="Hyperlink" xfId="5" builtinId="8"/>
    <cellStyle name="Normal" xfId="0" builtinId="0"/>
    <cellStyle name="Normal 2" xfId="4" xr:uid="{00000000-0005-0000-0000-000004000000}"/>
    <cellStyle name="Normal 3" xfId="6" xr:uid="{EA97B2A7-3AF6-4001-8F79-8DCF12D95306}"/>
    <cellStyle name="Normal 4" xfId="7" xr:uid="{227EC245-90BD-4A53-B152-AF18EE4E25DC}"/>
    <cellStyle name="Percent" xfId="3" builtinId="5"/>
  </cellStyles>
  <dxfs count="42">
    <dxf>
      <font>
        <b/>
        <i val="0"/>
        <strike val="0"/>
        <condense val="0"/>
        <extend val="0"/>
        <color indexed="53"/>
      </font>
    </dxf>
    <dxf>
      <fill>
        <patternFill>
          <bgColor rgb="FFED7D31"/>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ill>
        <patternFill>
          <bgColor indexed="53"/>
        </patternFill>
      </fill>
    </dxf>
    <dxf>
      <fill>
        <patternFill>
          <bgColor theme="9" tint="-0.24994659260841701"/>
        </patternFill>
      </fill>
    </dxf>
    <dxf>
      <fill>
        <patternFill>
          <bgColor theme="9" tint="-0.24994659260841701"/>
        </patternFill>
      </fill>
    </dxf>
    <dxf>
      <font>
        <strike val="0"/>
        <condense val="0"/>
        <extend val="0"/>
      </font>
      <fill>
        <patternFill>
          <bgColor indexed="53"/>
        </patternFill>
      </fill>
    </dxf>
    <dxf>
      <font>
        <b val="0"/>
        <i val="0"/>
        <strike val="0"/>
        <condense val="0"/>
        <extend val="0"/>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ill>
        <patternFill>
          <bgColor rgb="FFFF6600"/>
        </patternFill>
      </fill>
    </dxf>
    <dxf>
      <fill>
        <patternFill>
          <bgColor rgb="FFFF6600"/>
        </patternFill>
      </fill>
    </dxf>
    <dxf>
      <fill>
        <patternFill>
          <bgColor theme="9" tint="-0.24994659260841701"/>
        </patternFill>
      </fill>
    </dxf>
    <dxf>
      <fill>
        <patternFill>
          <bgColor theme="9" tint="-0.24994659260841701"/>
        </patternFill>
      </fill>
    </dxf>
    <dxf>
      <fill>
        <patternFill>
          <bgColor indexed="53"/>
        </patternFill>
      </fill>
    </dxf>
    <dxf>
      <fill>
        <patternFill>
          <bgColor rgb="FFFF6600"/>
        </patternFill>
      </fill>
    </dxf>
    <dxf>
      <fill>
        <patternFill>
          <bgColor rgb="FFFF6600"/>
        </patternFill>
      </fill>
    </dxf>
    <dxf>
      <fill>
        <patternFill>
          <bgColor indexed="53"/>
        </patternFill>
      </fill>
    </dxf>
    <dxf>
      <fill>
        <patternFill>
          <bgColor indexed="53"/>
        </patternFill>
      </fill>
    </dxf>
    <dxf>
      <fill>
        <patternFill>
          <bgColor indexed="53"/>
        </patternFill>
      </fill>
    </dxf>
    <dxf>
      <font>
        <strike val="0"/>
        <condense val="0"/>
        <extend val="0"/>
      </font>
      <fill>
        <patternFill>
          <bgColor indexed="53"/>
        </patternFill>
      </fill>
    </dxf>
    <dxf>
      <fill>
        <patternFill>
          <bgColor indexed="53"/>
        </patternFill>
      </fill>
    </dxf>
    <dxf>
      <fill>
        <patternFill>
          <bgColor rgb="FFFF6600"/>
        </patternFill>
      </fill>
    </dxf>
    <dxf>
      <fill>
        <patternFill>
          <bgColor rgb="FFFF6600"/>
        </patternFill>
      </fill>
    </dxf>
    <dxf>
      <fill>
        <patternFill>
          <bgColor rgb="FFFF6600"/>
        </patternFill>
      </fill>
    </dxf>
    <dxf>
      <fill>
        <patternFill>
          <bgColor indexed="53"/>
        </patternFill>
      </fill>
    </dxf>
    <dxf>
      <fill>
        <patternFill>
          <bgColor indexed="53"/>
        </patternFill>
      </fill>
    </dxf>
    <dxf>
      <fill>
        <patternFill>
          <bgColor theme="9" tint="-0.24994659260841701"/>
        </patternFill>
      </fill>
    </dxf>
    <dxf>
      <fill>
        <patternFill>
          <bgColor theme="9" tint="-0.24994659260841701"/>
        </patternFill>
      </fill>
    </dxf>
    <dxf>
      <fill>
        <patternFill>
          <bgColor rgb="FFFF6600"/>
        </patternFill>
      </fill>
    </dxf>
    <dxf>
      <fill>
        <patternFill patternType="solid">
          <fgColor auto="1"/>
          <bgColor rgb="FFFF6600"/>
        </patternFill>
      </fill>
    </dxf>
  </dxfs>
  <tableStyles count="1" defaultTableStyle="TableStyleMedium2" defaultPivotStyle="PivotStyleLight16">
    <tableStyle name="Invisible" pivot="0" table="0" count="0" xr9:uid="{37AE16BC-831A-4B07-BDCC-211B1A5A386D}"/>
  </tableStyles>
  <colors>
    <mruColors>
      <color rgb="FFCCFFFF"/>
      <color rgb="FF00B0F0"/>
      <color rgb="FFFFFF99"/>
      <color rgb="FFCCFFCC"/>
      <color rgb="FFFFCC99"/>
      <color rgb="FFFF6600"/>
      <color rgb="FFED7D31"/>
      <color rgb="FFFF9933"/>
      <color rgb="FFFFCC66"/>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5</xdr:col>
      <xdr:colOff>19050</xdr:colOff>
      <xdr:row>4</xdr:row>
      <xdr:rowOff>9525</xdr:rowOff>
    </xdr:from>
    <xdr:to>
      <xdr:col>8</xdr:col>
      <xdr:colOff>0</xdr:colOff>
      <xdr:row>4</xdr:row>
      <xdr:rowOff>9525</xdr:rowOff>
    </xdr:to>
    <xdr:sp macro="" textlink="">
      <xdr:nvSpPr>
        <xdr:cNvPr id="2235" name="Line 1">
          <a:extLst>
            <a:ext uri="{FF2B5EF4-FFF2-40B4-BE49-F238E27FC236}">
              <a16:creationId xmlns:a16="http://schemas.microsoft.com/office/drawing/2014/main" id="{00000000-0008-0000-0C00-0000BB080000}"/>
            </a:ext>
          </a:extLst>
        </xdr:cNvPr>
        <xdr:cNvSpPr>
          <a:spLocks noChangeShapeType="1"/>
        </xdr:cNvSpPr>
      </xdr:nvSpPr>
      <xdr:spPr bwMode="auto">
        <a:xfrm>
          <a:off x="6067425" y="1162050"/>
          <a:ext cx="49625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5</xdr:col>
      <xdr:colOff>1123950</xdr:colOff>
      <xdr:row>6</xdr:row>
      <xdr:rowOff>9525</xdr:rowOff>
    </xdr:to>
    <xdr:sp macro="" textlink="">
      <xdr:nvSpPr>
        <xdr:cNvPr id="2237" name="Line 3">
          <a:extLst>
            <a:ext uri="{FF2B5EF4-FFF2-40B4-BE49-F238E27FC236}">
              <a16:creationId xmlns:a16="http://schemas.microsoft.com/office/drawing/2014/main" id="{00000000-0008-0000-0C00-0000BD080000}"/>
            </a:ext>
          </a:extLst>
        </xdr:cNvPr>
        <xdr:cNvSpPr>
          <a:spLocks noChangeShapeType="1"/>
        </xdr:cNvSpPr>
      </xdr:nvSpPr>
      <xdr:spPr bwMode="auto">
        <a:xfrm flipV="1">
          <a:off x="6057900" y="1733550"/>
          <a:ext cx="11144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21431</xdr:colOff>
      <xdr:row>7</xdr:row>
      <xdr:rowOff>0</xdr:rowOff>
    </xdr:from>
    <xdr:to>
      <xdr:col>6</xdr:col>
      <xdr:colOff>0</xdr:colOff>
      <xdr:row>7</xdr:row>
      <xdr:rowOff>0</xdr:rowOff>
    </xdr:to>
    <xdr:sp macro="" textlink="">
      <xdr:nvSpPr>
        <xdr:cNvPr id="2238" name="Line 4">
          <a:extLst>
            <a:ext uri="{FF2B5EF4-FFF2-40B4-BE49-F238E27FC236}">
              <a16:creationId xmlns:a16="http://schemas.microsoft.com/office/drawing/2014/main" id="{00000000-0008-0000-0C00-0000BE080000}"/>
            </a:ext>
          </a:extLst>
        </xdr:cNvPr>
        <xdr:cNvSpPr>
          <a:spLocks noChangeShapeType="1"/>
        </xdr:cNvSpPr>
      </xdr:nvSpPr>
      <xdr:spPr bwMode="auto">
        <a:xfrm flipV="1">
          <a:off x="6486525" y="2000250"/>
          <a:ext cx="14192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6</xdr:col>
      <xdr:colOff>9525</xdr:colOff>
      <xdr:row>6</xdr:row>
      <xdr:rowOff>9525</xdr:rowOff>
    </xdr:to>
    <xdr:sp macro="" textlink="">
      <xdr:nvSpPr>
        <xdr:cNvPr id="2239" name="Line 5">
          <a:extLst>
            <a:ext uri="{FF2B5EF4-FFF2-40B4-BE49-F238E27FC236}">
              <a16:creationId xmlns:a16="http://schemas.microsoft.com/office/drawing/2014/main" id="{00000000-0008-0000-0C00-0000BF080000}"/>
            </a:ext>
          </a:extLst>
        </xdr:cNvPr>
        <xdr:cNvSpPr>
          <a:spLocks noChangeShapeType="1"/>
        </xdr:cNvSpPr>
      </xdr:nvSpPr>
      <xdr:spPr bwMode="auto">
        <a:xfrm flipV="1">
          <a:off x="6343650" y="1724025"/>
          <a:ext cx="1250156"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proatj@michigan.gov" TargetMode="External"/><Relationship Id="rId2" Type="http://schemas.openxmlformats.org/officeDocument/2006/relationships/hyperlink" Target="mailto:blackburnm@michigan.gov" TargetMode="External"/><Relationship Id="rId1" Type="http://schemas.openxmlformats.org/officeDocument/2006/relationships/hyperlink" Target="https://support.office.com/en-us/article/Enable-or-disable-macros-in-Office-files-12B036FD-D140-4E74-B45E-16FED1A7E5C6" TargetMode="External"/><Relationship Id="rId5" Type="http://schemas.openxmlformats.org/officeDocument/2006/relationships/printerSettings" Target="../printerSettings/printerSettings1.bin"/><Relationship Id="rId4" Type="http://schemas.openxmlformats.org/officeDocument/2006/relationships/hyperlink" Target="mailto:whitmone@michigan.gov"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4" Type="http://schemas.openxmlformats.org/officeDocument/2006/relationships/comments" Target="../comments1.xm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BE104"/>
  <sheetViews>
    <sheetView workbookViewId="0">
      <selection sqref="A1:C1"/>
    </sheetView>
  </sheetViews>
  <sheetFormatPr defaultRowHeight="12.75" x14ac:dyDescent="0.2"/>
  <cols>
    <col min="1" max="1" width="16.85546875" customWidth="1"/>
    <col min="2" max="2" width="23.140625" bestFit="1" customWidth="1"/>
    <col min="3" max="3" width="15" bestFit="1" customWidth="1"/>
    <col min="54" max="54" width="2" bestFit="1" customWidth="1"/>
  </cols>
  <sheetData>
    <row r="1" spans="1:3" ht="38.25" customHeight="1" x14ac:dyDescent="0.2">
      <c r="A1" s="901" t="s">
        <v>698</v>
      </c>
      <c r="B1" s="902"/>
      <c r="C1" s="902"/>
    </row>
    <row r="3" spans="1:3" x14ac:dyDescent="0.2">
      <c r="A3" s="903" t="s">
        <v>694</v>
      </c>
      <c r="B3" s="903"/>
      <c r="C3" s="903"/>
    </row>
    <row r="5" spans="1:3" x14ac:dyDescent="0.2">
      <c r="A5" s="902" t="s">
        <v>695</v>
      </c>
      <c r="B5" s="902"/>
      <c r="C5" s="902"/>
    </row>
    <row r="7" spans="1:3" x14ac:dyDescent="0.2">
      <c r="A7" t="s">
        <v>948</v>
      </c>
      <c r="B7" s="619" t="s">
        <v>949</v>
      </c>
    </row>
    <row r="8" spans="1:3" x14ac:dyDescent="0.2">
      <c r="A8" t="s">
        <v>950</v>
      </c>
      <c r="B8" s="619" t="s">
        <v>951</v>
      </c>
    </row>
    <row r="9" spans="1:3" x14ac:dyDescent="0.2">
      <c r="A9" t="s">
        <v>697</v>
      </c>
      <c r="B9" s="619" t="s">
        <v>696</v>
      </c>
    </row>
    <row r="100" spans="54:57" ht="15" x14ac:dyDescent="0.2">
      <c r="BB100" s="666">
        <v>2</v>
      </c>
    </row>
    <row r="101" spans="54:57" ht="15.75" thickBot="1" x14ac:dyDescent="0.25">
      <c r="BB101" s="666"/>
    </row>
    <row r="102" spans="54:57" ht="18.75" thickTop="1" x14ac:dyDescent="0.25">
      <c r="BB102" s="761"/>
    </row>
    <row r="103" spans="54:57" ht="18.75" thickBot="1" x14ac:dyDescent="0.3">
      <c r="BB103" s="762"/>
    </row>
    <row r="104" spans="54:57" ht="13.5" thickTop="1" x14ac:dyDescent="0.2">
      <c r="BB104" s="741"/>
      <c r="BC104" s="741"/>
      <c r="BD104" s="904"/>
      <c r="BE104" s="905"/>
    </row>
  </sheetData>
  <mergeCells count="4">
    <mergeCell ref="A1:C1"/>
    <mergeCell ref="A5:C5"/>
    <mergeCell ref="A3:C3"/>
    <mergeCell ref="BD104:BE104"/>
  </mergeCells>
  <hyperlinks>
    <hyperlink ref="A3" r:id="rId1" xr:uid="{00000000-0004-0000-0000-000000000000}"/>
    <hyperlink ref="B8" r:id="rId2" xr:uid="{5CEB8EAF-4D6E-448C-81E2-4D34FCE266CF}"/>
    <hyperlink ref="B7" r:id="rId3" xr:uid="{94D78C78-32E8-4BDD-B36F-FF68F03CC015}"/>
    <hyperlink ref="B9" r:id="rId4" xr:uid="{9EDA90C8-A79D-40EA-9589-D13D93A623DA}"/>
  </hyperlinks>
  <pageMargins left="0.7" right="0.7" top="0.75" bottom="0.75" header="0.3" footer="0.3"/>
  <pageSetup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O96"/>
  <sheetViews>
    <sheetView workbookViewId="0">
      <selection activeCell="C16" sqref="C16:D16"/>
    </sheetView>
  </sheetViews>
  <sheetFormatPr defaultColWidth="9.140625" defaultRowHeight="12.75" x14ac:dyDescent="0.2"/>
  <cols>
    <col min="1" max="1" width="3.5703125" style="24" customWidth="1"/>
    <col min="2" max="2" width="5.5703125" style="9" bestFit="1" customWidth="1"/>
    <col min="3" max="3" width="62.7109375" style="9" customWidth="1"/>
    <col min="4" max="4" width="17.5703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5" ht="18" x14ac:dyDescent="0.25">
      <c r="A1" s="1110" t="s">
        <v>539</v>
      </c>
      <c r="B1" s="1111"/>
      <c r="C1" s="1111"/>
      <c r="D1" s="1111"/>
      <c r="E1" s="1111"/>
      <c r="F1" s="1111"/>
      <c r="G1" s="1111"/>
      <c r="H1" s="1111"/>
      <c r="I1" s="1111"/>
      <c r="J1" s="1111"/>
      <c r="K1" s="1111"/>
      <c r="L1" s="1111"/>
      <c r="M1" s="1112"/>
    </row>
    <row r="2" spans="1:15" ht="18.75" thickBot="1" x14ac:dyDescent="0.3">
      <c r="A2" s="1113" t="s">
        <v>452</v>
      </c>
      <c r="B2" s="1114"/>
      <c r="C2" s="1114"/>
      <c r="D2" s="1114"/>
      <c r="E2" s="1114"/>
      <c r="F2" s="1114"/>
      <c r="G2" s="1114"/>
      <c r="H2" s="1114"/>
      <c r="I2" s="1114"/>
      <c r="J2" s="1114"/>
      <c r="K2" s="1114"/>
      <c r="L2" s="1114"/>
      <c r="M2" s="1115"/>
    </row>
    <row r="3" spans="1:15" ht="15" customHeight="1" x14ac:dyDescent="0.25">
      <c r="A3" s="46"/>
      <c r="B3" s="46"/>
      <c r="C3" s="46"/>
      <c r="D3" s="46"/>
      <c r="E3" s="46"/>
      <c r="F3" s="46"/>
      <c r="G3" s="46"/>
      <c r="H3" s="46"/>
      <c r="I3" s="46"/>
      <c r="J3" s="46"/>
      <c r="K3" s="46"/>
      <c r="L3" s="46"/>
      <c r="M3" s="46"/>
    </row>
    <row r="4" spans="1:15" ht="15" customHeight="1" x14ac:dyDescent="0.2">
      <c r="A4" s="1116" t="s">
        <v>5</v>
      </c>
      <c r="B4" s="1116"/>
      <c r="C4" s="1117">
        <f>'FSR - Medicaid'!C4</f>
        <v>0</v>
      </c>
      <c r="D4" s="1118"/>
      <c r="E4" s="1119" t="s">
        <v>131</v>
      </c>
      <c r="F4" s="1119"/>
      <c r="G4" s="1119"/>
      <c r="H4" s="1119"/>
      <c r="I4" s="1119"/>
      <c r="J4" s="1119"/>
      <c r="K4" s="1119"/>
      <c r="L4" s="1119"/>
      <c r="M4" s="1120"/>
    </row>
    <row r="5" spans="1:15" ht="15" customHeight="1" x14ac:dyDescent="0.2">
      <c r="A5" s="1121" t="s">
        <v>179</v>
      </c>
      <c r="B5" s="1122"/>
      <c r="C5" s="1123"/>
      <c r="D5" s="534" t="str">
        <f>'FSR - Medicaid'!D5</f>
        <v>SELECT</v>
      </c>
      <c r="E5" s="12" t="s">
        <v>71</v>
      </c>
      <c r="F5" s="13" t="s">
        <v>72</v>
      </c>
      <c r="G5" s="13" t="s">
        <v>73</v>
      </c>
      <c r="H5" s="12" t="s">
        <v>77</v>
      </c>
      <c r="I5" s="12" t="s">
        <v>78</v>
      </c>
      <c r="J5" s="12" t="s">
        <v>87</v>
      </c>
      <c r="K5" s="12" t="s">
        <v>88</v>
      </c>
      <c r="L5" s="12" t="s">
        <v>92</v>
      </c>
      <c r="M5" s="12" t="s">
        <v>94</v>
      </c>
    </row>
    <row r="6" spans="1:15" ht="15" customHeight="1" x14ac:dyDescent="0.2">
      <c r="A6" s="1121" t="s">
        <v>180</v>
      </c>
      <c r="B6" s="1122"/>
      <c r="C6" s="1123"/>
      <c r="D6" s="534" t="str">
        <f>'FSR - Medicaid'!D6</f>
        <v>SELECT</v>
      </c>
      <c r="E6" s="1097" t="s">
        <v>368</v>
      </c>
      <c r="F6" s="1102" t="s">
        <v>325</v>
      </c>
      <c r="G6" s="1102"/>
      <c r="H6" s="1102"/>
      <c r="I6" s="1102"/>
      <c r="J6" s="1102"/>
      <c r="K6" s="1102"/>
      <c r="L6" s="1102"/>
      <c r="M6" s="1099" t="s">
        <v>370</v>
      </c>
    </row>
    <row r="7" spans="1:15" ht="39.75" customHeight="1" x14ac:dyDescent="0.2">
      <c r="A7" s="1124" t="s">
        <v>181</v>
      </c>
      <c r="B7" s="1124"/>
      <c r="C7" s="1124"/>
      <c r="D7" s="372">
        <f>'FSR - Medicaid'!D7</f>
        <v>0</v>
      </c>
      <c r="E7" s="1098"/>
      <c r="F7" s="327" t="s">
        <v>133</v>
      </c>
      <c r="G7" s="14" t="s">
        <v>134</v>
      </c>
      <c r="H7" s="14" t="s">
        <v>135</v>
      </c>
      <c r="I7" s="14" t="s">
        <v>136</v>
      </c>
      <c r="J7" s="14" t="s">
        <v>137</v>
      </c>
      <c r="K7" s="14" t="s">
        <v>138</v>
      </c>
      <c r="L7" s="327" t="s">
        <v>139</v>
      </c>
      <c r="M7" s="1100"/>
    </row>
    <row r="8" spans="1:15" ht="14.25" x14ac:dyDescent="0.2">
      <c r="A8" s="19">
        <v>1</v>
      </c>
      <c r="B8" s="36"/>
      <c r="C8" s="1103" t="s">
        <v>656</v>
      </c>
      <c r="D8" s="1104"/>
      <c r="E8" s="586">
        <f>'FSR - Medicaid'!E8</f>
        <v>0</v>
      </c>
      <c r="F8" s="586">
        <f>'FSR - Medicaid'!F8</f>
        <v>0</v>
      </c>
      <c r="G8" s="586">
        <f>'FSR - Medicaid'!G8</f>
        <v>0</v>
      </c>
      <c r="H8" s="586">
        <f>'FSR - Medicaid'!H8</f>
        <v>0</v>
      </c>
      <c r="I8" s="586">
        <f>'FSR - Medicaid'!I8</f>
        <v>0</v>
      </c>
      <c r="J8" s="586">
        <f>'FSR - Medicaid'!J8</f>
        <v>0</v>
      </c>
      <c r="K8" s="586">
        <f>'FSR - Medicaid'!K8</f>
        <v>0</v>
      </c>
      <c r="L8" s="586">
        <f>'FSR - Medicaid'!L8</f>
        <v>0</v>
      </c>
      <c r="M8" s="129"/>
    </row>
    <row r="9" spans="1:15" x14ac:dyDescent="0.2">
      <c r="C9" s="1108"/>
      <c r="D9" s="1108"/>
      <c r="E9" s="130"/>
      <c r="F9" s="34"/>
      <c r="G9" s="34"/>
      <c r="H9" s="130"/>
      <c r="I9" s="34"/>
      <c r="J9" s="34"/>
      <c r="K9" s="34"/>
      <c r="L9" s="34"/>
      <c r="M9" s="34"/>
    </row>
    <row r="10" spans="1:15" x14ac:dyDescent="0.2">
      <c r="A10" s="16" t="s">
        <v>459</v>
      </c>
      <c r="B10" s="17"/>
      <c r="C10" s="1133" t="s">
        <v>453</v>
      </c>
      <c r="D10" s="1133"/>
      <c r="E10" s="18"/>
      <c r="F10" s="18"/>
      <c r="G10" s="18"/>
      <c r="H10" s="18"/>
      <c r="I10" s="18"/>
      <c r="J10" s="18"/>
      <c r="K10" s="18"/>
      <c r="L10" s="18"/>
      <c r="M10" s="18"/>
    </row>
    <row r="11" spans="1:15" x14ac:dyDescent="0.2">
      <c r="A11" s="19" t="s">
        <v>459</v>
      </c>
      <c r="B11" s="20">
        <v>100</v>
      </c>
      <c r="C11" s="1109" t="s">
        <v>69</v>
      </c>
      <c r="D11" s="1109"/>
      <c r="E11" s="21"/>
      <c r="F11" s="21"/>
      <c r="G11" s="21"/>
      <c r="H11" s="21"/>
      <c r="I11" s="21"/>
      <c r="J11" s="21"/>
      <c r="K11" s="21"/>
      <c r="L11" s="21"/>
      <c r="M11" s="21"/>
    </row>
    <row r="12" spans="1:15" x14ac:dyDescent="0.2">
      <c r="A12" s="19" t="s">
        <v>459</v>
      </c>
      <c r="B12" s="20">
        <v>101</v>
      </c>
      <c r="C12" s="1106" t="s">
        <v>463</v>
      </c>
      <c r="D12" s="1107"/>
      <c r="E12" s="5"/>
      <c r="F12" s="22"/>
      <c r="G12" s="22"/>
      <c r="H12" s="22"/>
      <c r="I12" s="22"/>
      <c r="J12" s="22"/>
      <c r="K12" s="22"/>
      <c r="L12" s="22"/>
      <c r="M12" s="238">
        <f>SUM(E12:L12,E68:M68)</f>
        <v>0</v>
      </c>
      <c r="N12" s="247"/>
    </row>
    <row r="13" spans="1:15" x14ac:dyDescent="0.2">
      <c r="A13" s="19" t="s">
        <v>459</v>
      </c>
      <c r="B13" s="20">
        <v>102</v>
      </c>
      <c r="C13" s="1134" t="s">
        <v>508</v>
      </c>
      <c r="D13" s="1240"/>
      <c r="E13" s="5"/>
      <c r="F13" s="22"/>
      <c r="G13" s="22"/>
      <c r="H13" s="22"/>
      <c r="I13" s="22"/>
      <c r="J13" s="22"/>
      <c r="K13" s="22"/>
      <c r="L13" s="22"/>
      <c r="M13" s="238">
        <f>SUM(E13:L13,E69:M69)</f>
        <v>0</v>
      </c>
      <c r="N13" s="247"/>
    </row>
    <row r="14" spans="1:15" x14ac:dyDescent="0.2">
      <c r="A14" s="19" t="s">
        <v>459</v>
      </c>
      <c r="B14" s="322">
        <v>115</v>
      </c>
      <c r="C14" s="1057" t="s">
        <v>454</v>
      </c>
      <c r="D14" s="1058"/>
      <c r="E14" s="243">
        <f>-SUM(F14:L14,E70:M70)</f>
        <v>0</v>
      </c>
      <c r="F14" s="5"/>
      <c r="G14" s="1"/>
      <c r="H14" s="1"/>
      <c r="I14" s="1"/>
      <c r="J14" s="1"/>
      <c r="K14" s="1"/>
      <c r="L14" s="1"/>
      <c r="M14" s="238">
        <f>SUM(E14:L14,E70:M70)</f>
        <v>0</v>
      </c>
    </row>
    <row r="15" spans="1:15" x14ac:dyDescent="0.2">
      <c r="A15" s="19" t="s">
        <v>459</v>
      </c>
      <c r="B15" s="20">
        <v>120</v>
      </c>
      <c r="C15" s="1109" t="s">
        <v>462</v>
      </c>
      <c r="D15" s="1109"/>
      <c r="E15" s="238">
        <f t="shared" ref="E15:M15" si="0">SUM(E11:E14)</f>
        <v>0</v>
      </c>
      <c r="F15" s="23">
        <f t="shared" si="0"/>
        <v>0</v>
      </c>
      <c r="G15" s="23">
        <f t="shared" si="0"/>
        <v>0</v>
      </c>
      <c r="H15" s="23">
        <f t="shared" si="0"/>
        <v>0</v>
      </c>
      <c r="I15" s="23">
        <f t="shared" si="0"/>
        <v>0</v>
      </c>
      <c r="J15" s="23">
        <f t="shared" si="0"/>
        <v>0</v>
      </c>
      <c r="K15" s="23">
        <f t="shared" si="0"/>
        <v>0</v>
      </c>
      <c r="L15" s="23">
        <f t="shared" si="0"/>
        <v>0</v>
      </c>
      <c r="M15" s="238">
        <f t="shared" si="0"/>
        <v>0</v>
      </c>
      <c r="O15" s="247"/>
    </row>
    <row r="16" spans="1:15" x14ac:dyDescent="0.2">
      <c r="A16" s="19" t="s">
        <v>459</v>
      </c>
      <c r="B16" s="322">
        <v>121</v>
      </c>
      <c r="C16" s="1126" t="s">
        <v>1308</v>
      </c>
      <c r="D16" s="1127"/>
      <c r="E16" s="2"/>
      <c r="F16" s="22"/>
      <c r="G16" s="22"/>
      <c r="H16" s="22"/>
      <c r="I16" s="22"/>
      <c r="J16" s="22"/>
      <c r="K16" s="22"/>
      <c r="L16" s="22"/>
      <c r="M16" s="238">
        <f>SUM(E16:L16,E72:M72)</f>
        <v>0</v>
      </c>
    </row>
    <row r="17" spans="1:15" x14ac:dyDescent="0.2">
      <c r="A17" s="19" t="s">
        <v>459</v>
      </c>
      <c r="B17" s="322">
        <v>122</v>
      </c>
      <c r="C17" s="1126" t="s">
        <v>455</v>
      </c>
      <c r="D17" s="1127"/>
      <c r="E17" s="22"/>
      <c r="F17" s="2"/>
      <c r="G17" s="2"/>
      <c r="H17" s="2"/>
      <c r="I17" s="2"/>
      <c r="J17" s="2"/>
      <c r="K17" s="2"/>
      <c r="L17" s="2"/>
      <c r="M17" s="238">
        <f>SUM(E17:L17,E73:M73)</f>
        <v>0</v>
      </c>
    </row>
    <row r="18" spans="1:15" x14ac:dyDescent="0.2">
      <c r="A18" s="19" t="s">
        <v>459</v>
      </c>
      <c r="B18" s="20">
        <v>140</v>
      </c>
      <c r="C18" s="1138" t="s">
        <v>456</v>
      </c>
      <c r="D18" s="1138"/>
      <c r="E18" s="23">
        <f t="shared" ref="E18:M18" si="1">SUM(E16:E17)</f>
        <v>0</v>
      </c>
      <c r="F18" s="23">
        <f t="shared" si="1"/>
        <v>0</v>
      </c>
      <c r="G18" s="23">
        <f t="shared" si="1"/>
        <v>0</v>
      </c>
      <c r="H18" s="23">
        <f t="shared" si="1"/>
        <v>0</v>
      </c>
      <c r="I18" s="23">
        <f t="shared" si="1"/>
        <v>0</v>
      </c>
      <c r="J18" s="23">
        <f t="shared" si="1"/>
        <v>0</v>
      </c>
      <c r="K18" s="23">
        <f t="shared" si="1"/>
        <v>0</v>
      </c>
      <c r="L18" s="23">
        <f t="shared" si="1"/>
        <v>0</v>
      </c>
      <c r="M18" s="23">
        <f t="shared" si="1"/>
        <v>0</v>
      </c>
    </row>
    <row r="19" spans="1:15" x14ac:dyDescent="0.2">
      <c r="A19" s="19" t="s">
        <v>459</v>
      </c>
      <c r="B19" s="20">
        <v>190</v>
      </c>
      <c r="C19" s="1109" t="s">
        <v>70</v>
      </c>
      <c r="D19" s="1109"/>
      <c r="E19" s="23">
        <f t="shared" ref="E19:M19" si="2">+E15+E18</f>
        <v>0</v>
      </c>
      <c r="F19" s="238">
        <f t="shared" si="2"/>
        <v>0</v>
      </c>
      <c r="G19" s="23">
        <f t="shared" si="2"/>
        <v>0</v>
      </c>
      <c r="H19" s="23">
        <f t="shared" si="2"/>
        <v>0</v>
      </c>
      <c r="I19" s="23">
        <f t="shared" si="2"/>
        <v>0</v>
      </c>
      <c r="J19" s="23">
        <f t="shared" si="2"/>
        <v>0</v>
      </c>
      <c r="K19" s="23">
        <f t="shared" si="2"/>
        <v>0</v>
      </c>
      <c r="L19" s="23">
        <f t="shared" si="2"/>
        <v>0</v>
      </c>
      <c r="M19" s="23">
        <f t="shared" si="2"/>
        <v>0</v>
      </c>
      <c r="O19" s="247"/>
    </row>
    <row r="20" spans="1:15" x14ac:dyDescent="0.2">
      <c r="A20" s="19" t="s">
        <v>459</v>
      </c>
      <c r="B20" s="20">
        <v>200</v>
      </c>
      <c r="C20" s="1109" t="s">
        <v>97</v>
      </c>
      <c r="D20" s="1109"/>
      <c r="E20" s="21"/>
      <c r="F20" s="21"/>
      <c r="G20" s="21"/>
      <c r="H20" s="21"/>
      <c r="I20" s="21"/>
      <c r="J20" s="21"/>
      <c r="K20" s="21"/>
      <c r="L20" s="21"/>
      <c r="M20" s="21"/>
    </row>
    <row r="21" spans="1:15" x14ac:dyDescent="0.2">
      <c r="A21" s="19" t="s">
        <v>459</v>
      </c>
      <c r="B21" s="322">
        <v>202</v>
      </c>
      <c r="C21" s="1134" t="s">
        <v>457</v>
      </c>
      <c r="D21" s="1135"/>
      <c r="E21" s="2"/>
      <c r="F21" s="2"/>
      <c r="G21" s="2"/>
      <c r="H21" s="2"/>
      <c r="I21" s="2"/>
      <c r="J21" s="2"/>
      <c r="K21" s="2"/>
      <c r="L21" s="2"/>
      <c r="M21" s="238">
        <f>SUM(E21:L21,E77:M77)</f>
        <v>0</v>
      </c>
    </row>
    <row r="22" spans="1:15" x14ac:dyDescent="0.2">
      <c r="A22" s="19" t="s">
        <v>459</v>
      </c>
      <c r="B22" s="20">
        <v>290</v>
      </c>
      <c r="C22" s="1109" t="s">
        <v>100</v>
      </c>
      <c r="D22" s="1109"/>
      <c r="E22" s="23">
        <f t="shared" ref="E22:M22" si="3">SUM(E20:E21)</f>
        <v>0</v>
      </c>
      <c r="F22" s="23">
        <f t="shared" si="3"/>
        <v>0</v>
      </c>
      <c r="G22" s="23">
        <f t="shared" si="3"/>
        <v>0</v>
      </c>
      <c r="H22" s="23">
        <f t="shared" si="3"/>
        <v>0</v>
      </c>
      <c r="I22" s="23">
        <f t="shared" si="3"/>
        <v>0</v>
      </c>
      <c r="J22" s="23">
        <f t="shared" si="3"/>
        <v>0</v>
      </c>
      <c r="K22" s="23">
        <f t="shared" si="3"/>
        <v>0</v>
      </c>
      <c r="L22" s="23">
        <f t="shared" si="3"/>
        <v>0</v>
      </c>
      <c r="M22" s="23">
        <f t="shared" si="3"/>
        <v>0</v>
      </c>
    </row>
    <row r="23" spans="1:15" x14ac:dyDescent="0.2">
      <c r="A23" s="19" t="s">
        <v>459</v>
      </c>
      <c r="B23" s="20">
        <v>295</v>
      </c>
      <c r="C23" s="1136" t="s">
        <v>458</v>
      </c>
      <c r="D23" s="1137"/>
      <c r="E23" s="23">
        <f t="shared" ref="E23:M23" si="4">+E19-E22</f>
        <v>0</v>
      </c>
      <c r="F23" s="23">
        <f t="shared" si="4"/>
        <v>0</v>
      </c>
      <c r="G23" s="23">
        <f t="shared" si="4"/>
        <v>0</v>
      </c>
      <c r="H23" s="23">
        <f t="shared" si="4"/>
        <v>0</v>
      </c>
      <c r="I23" s="23">
        <f t="shared" si="4"/>
        <v>0</v>
      </c>
      <c r="J23" s="23">
        <f t="shared" si="4"/>
        <v>0</v>
      </c>
      <c r="K23" s="23">
        <f t="shared" si="4"/>
        <v>0</v>
      </c>
      <c r="L23" s="23">
        <f t="shared" si="4"/>
        <v>0</v>
      </c>
      <c r="M23" s="23">
        <f t="shared" si="4"/>
        <v>0</v>
      </c>
    </row>
    <row r="24" spans="1:15" x14ac:dyDescent="0.2">
      <c r="A24" s="19" t="s">
        <v>459</v>
      </c>
      <c r="B24" s="20">
        <v>300</v>
      </c>
      <c r="C24" s="1136" t="s">
        <v>85</v>
      </c>
      <c r="D24" s="1137"/>
      <c r="E24" s="21"/>
      <c r="F24" s="21"/>
      <c r="G24" s="21"/>
      <c r="H24" s="21"/>
      <c r="I24" s="21"/>
      <c r="J24" s="21"/>
      <c r="K24" s="21"/>
      <c r="L24" s="21"/>
      <c r="M24" s="21"/>
    </row>
    <row r="25" spans="1:15" hidden="1" x14ac:dyDescent="0.2">
      <c r="A25" s="19" t="s">
        <v>459</v>
      </c>
      <c r="B25" s="20">
        <v>301</v>
      </c>
      <c r="C25" s="1125" t="s">
        <v>486</v>
      </c>
      <c r="D25" s="1107"/>
      <c r="E25" s="279">
        <f>-'FSR - All Non Medicaid'!E312</f>
        <v>0</v>
      </c>
      <c r="F25" s="22"/>
      <c r="G25" s="22"/>
      <c r="H25" s="22"/>
      <c r="I25" s="22"/>
      <c r="J25" s="22"/>
      <c r="K25" s="22"/>
      <c r="L25" s="22"/>
      <c r="M25" s="238">
        <f t="shared" ref="M25:M30" si="5">SUM(E25:L25,E81:M81)</f>
        <v>0</v>
      </c>
    </row>
    <row r="26" spans="1:15" hidden="1" x14ac:dyDescent="0.2">
      <c r="A26" s="19" t="s">
        <v>459</v>
      </c>
      <c r="B26" s="20">
        <v>302</v>
      </c>
      <c r="C26" s="1057" t="s">
        <v>487</v>
      </c>
      <c r="D26" s="1128"/>
      <c r="E26" s="2"/>
      <c r="F26" s="22"/>
      <c r="G26" s="22"/>
      <c r="H26" s="22"/>
      <c r="I26" s="22"/>
      <c r="J26" s="22"/>
      <c r="K26" s="22"/>
      <c r="L26" s="22"/>
      <c r="M26" s="238">
        <f t="shared" si="5"/>
        <v>0</v>
      </c>
    </row>
    <row r="27" spans="1:15" x14ac:dyDescent="0.2">
      <c r="A27" s="19" t="s">
        <v>459</v>
      </c>
      <c r="B27" s="20">
        <v>303</v>
      </c>
      <c r="C27" s="1125" t="s">
        <v>540</v>
      </c>
      <c r="D27" s="1107"/>
      <c r="E27" s="2"/>
      <c r="F27" s="22"/>
      <c r="G27" s="22"/>
      <c r="H27" s="22"/>
      <c r="I27" s="22"/>
      <c r="J27" s="22"/>
      <c r="K27" s="22"/>
      <c r="L27" s="22"/>
      <c r="M27" s="238">
        <f t="shared" si="5"/>
        <v>0</v>
      </c>
    </row>
    <row r="28" spans="1:15" x14ac:dyDescent="0.2">
      <c r="A28" s="19" t="s">
        <v>459</v>
      </c>
      <c r="B28" s="20">
        <v>310</v>
      </c>
      <c r="C28" s="1125" t="s">
        <v>701</v>
      </c>
      <c r="D28" s="1125"/>
      <c r="E28" s="2"/>
      <c r="F28" s="22"/>
      <c r="G28" s="22"/>
      <c r="H28" s="22"/>
      <c r="I28" s="22"/>
      <c r="J28" s="22"/>
      <c r="K28" s="22"/>
      <c r="L28" s="22"/>
      <c r="M28" s="238">
        <f t="shared" si="5"/>
        <v>0</v>
      </c>
      <c r="N28" s="247"/>
    </row>
    <row r="29" spans="1:15" x14ac:dyDescent="0.2">
      <c r="A29" s="19" t="s">
        <v>459</v>
      </c>
      <c r="B29" s="322">
        <v>315</v>
      </c>
      <c r="C29" s="1057" t="s">
        <v>751</v>
      </c>
      <c r="D29" s="1128"/>
      <c r="E29" s="279">
        <f>-SUM('Res Fund Bal'!E19+'Res Fund Bal'!H19)</f>
        <v>0</v>
      </c>
      <c r="F29" s="22"/>
      <c r="G29" s="22"/>
      <c r="H29" s="22"/>
      <c r="I29" s="22"/>
      <c r="J29" s="22"/>
      <c r="K29" s="22"/>
      <c r="L29" s="22"/>
      <c r="M29" s="238">
        <f t="shared" si="5"/>
        <v>0</v>
      </c>
      <c r="N29" s="247"/>
    </row>
    <row r="30" spans="1:15" x14ac:dyDescent="0.2">
      <c r="A30" s="19" t="s">
        <v>459</v>
      </c>
      <c r="B30" s="322">
        <v>325</v>
      </c>
      <c r="C30" s="1057" t="s">
        <v>489</v>
      </c>
      <c r="D30" s="1128"/>
      <c r="E30" s="22"/>
      <c r="F30" s="2"/>
      <c r="G30" s="2"/>
      <c r="H30" s="2"/>
      <c r="I30" s="2"/>
      <c r="J30" s="2"/>
      <c r="K30" s="2"/>
      <c r="L30" s="2"/>
      <c r="M30" s="238">
        <f t="shared" si="5"/>
        <v>0</v>
      </c>
    </row>
    <row r="31" spans="1:15" x14ac:dyDescent="0.2">
      <c r="A31" s="19" t="s">
        <v>459</v>
      </c>
      <c r="B31" s="322">
        <v>330</v>
      </c>
      <c r="C31" s="1136" t="s">
        <v>331</v>
      </c>
      <c r="D31" s="1137"/>
      <c r="E31" s="23">
        <f t="shared" ref="E31:M31" si="6">SUBTOTAL(9,E24:E30)</f>
        <v>0</v>
      </c>
      <c r="F31" s="23">
        <f t="shared" si="6"/>
        <v>0</v>
      </c>
      <c r="G31" s="23">
        <f t="shared" si="6"/>
        <v>0</v>
      </c>
      <c r="H31" s="23">
        <f t="shared" si="6"/>
        <v>0</v>
      </c>
      <c r="I31" s="23">
        <f t="shared" si="6"/>
        <v>0</v>
      </c>
      <c r="J31" s="23">
        <f t="shared" si="6"/>
        <v>0</v>
      </c>
      <c r="K31" s="23">
        <f t="shared" si="6"/>
        <v>0</v>
      </c>
      <c r="L31" s="23">
        <f t="shared" si="6"/>
        <v>0</v>
      </c>
      <c r="M31" s="23">
        <f t="shared" si="6"/>
        <v>0</v>
      </c>
    </row>
    <row r="32" spans="1:15" x14ac:dyDescent="0.2">
      <c r="A32" s="19" t="s">
        <v>459</v>
      </c>
      <c r="B32" s="322">
        <v>331</v>
      </c>
      <c r="C32" s="1125" t="s">
        <v>752</v>
      </c>
      <c r="D32" s="1125"/>
      <c r="E32" s="2"/>
      <c r="F32" s="22"/>
      <c r="G32" s="22"/>
      <c r="H32" s="22"/>
      <c r="I32" s="22"/>
      <c r="J32" s="22"/>
      <c r="K32" s="22"/>
      <c r="L32" s="22"/>
      <c r="M32" s="238">
        <f>SUM(E32:L32,E88:M88)</f>
        <v>0</v>
      </c>
      <c r="N32" s="247"/>
    </row>
    <row r="33" spans="1:14" x14ac:dyDescent="0.2">
      <c r="A33" s="19" t="s">
        <v>459</v>
      </c>
      <c r="B33" s="322">
        <v>332</v>
      </c>
      <c r="C33" s="1125" t="s">
        <v>753</v>
      </c>
      <c r="D33" s="1125"/>
      <c r="E33" s="2"/>
      <c r="F33" s="22"/>
      <c r="G33" s="22"/>
      <c r="H33" s="22"/>
      <c r="I33" s="22"/>
      <c r="J33" s="22"/>
      <c r="K33" s="22"/>
      <c r="L33" s="22"/>
      <c r="M33" s="238">
        <f>SUM(E33:L33,E89:M89)</f>
        <v>0</v>
      </c>
      <c r="N33" s="247"/>
    </row>
    <row r="34" spans="1:14" hidden="1" x14ac:dyDescent="0.2">
      <c r="A34" s="19" t="s">
        <v>459</v>
      </c>
      <c r="B34" s="322">
        <v>333</v>
      </c>
      <c r="C34" s="1125" t="s">
        <v>279</v>
      </c>
      <c r="D34" s="1125"/>
      <c r="E34" s="21"/>
      <c r="F34" s="22"/>
      <c r="G34" s="22"/>
      <c r="H34" s="22"/>
      <c r="I34" s="22"/>
      <c r="J34" s="22"/>
      <c r="K34" s="22"/>
      <c r="L34" s="22"/>
      <c r="M34" s="21"/>
      <c r="N34" s="247"/>
    </row>
    <row r="35" spans="1:14" hidden="1" x14ac:dyDescent="0.2">
      <c r="A35" s="19" t="s">
        <v>459</v>
      </c>
      <c r="B35" s="322">
        <v>334</v>
      </c>
      <c r="C35" s="1125" t="s">
        <v>279</v>
      </c>
      <c r="D35" s="1125"/>
      <c r="E35" s="21"/>
      <c r="F35" s="22"/>
      <c r="G35" s="22"/>
      <c r="H35" s="22"/>
      <c r="I35" s="22"/>
      <c r="J35" s="22"/>
      <c r="K35" s="22"/>
      <c r="L35" s="22"/>
      <c r="M35" s="21"/>
      <c r="N35" s="247"/>
    </row>
    <row r="36" spans="1:14" x14ac:dyDescent="0.2">
      <c r="A36" s="19" t="s">
        <v>459</v>
      </c>
      <c r="B36" s="322">
        <v>335</v>
      </c>
      <c r="C36" s="1057" t="s">
        <v>772</v>
      </c>
      <c r="D36" s="1128"/>
      <c r="E36" s="279">
        <f>-SUM('Res Fund Bal'!F19+'Res Fund Bal'!I19)</f>
        <v>0</v>
      </c>
      <c r="F36" s="22"/>
      <c r="G36" s="22"/>
      <c r="H36" s="22"/>
      <c r="I36" s="22"/>
      <c r="J36" s="22"/>
      <c r="K36" s="22"/>
      <c r="L36" s="22"/>
      <c r="M36" s="21"/>
      <c r="N36" s="247"/>
    </row>
    <row r="37" spans="1:14" x14ac:dyDescent="0.2">
      <c r="A37" s="19" t="s">
        <v>459</v>
      </c>
      <c r="B37" s="322">
        <v>336</v>
      </c>
      <c r="C37" s="1057" t="s">
        <v>754</v>
      </c>
      <c r="D37" s="1128"/>
      <c r="E37" s="279">
        <f>-'FSR - All Non Medicaid'!E410</f>
        <v>0</v>
      </c>
      <c r="F37" s="22"/>
      <c r="G37" s="22"/>
      <c r="H37" s="22"/>
      <c r="I37" s="22"/>
      <c r="J37" s="22"/>
      <c r="K37" s="22"/>
      <c r="L37" s="22"/>
      <c r="M37" s="238">
        <f>SUM(E37:L37,E93:M93)</f>
        <v>0</v>
      </c>
    </row>
    <row r="38" spans="1:14" x14ac:dyDescent="0.2">
      <c r="A38" s="19" t="s">
        <v>459</v>
      </c>
      <c r="B38" s="20">
        <v>390</v>
      </c>
      <c r="C38" s="1109" t="s">
        <v>82</v>
      </c>
      <c r="D38" s="1109"/>
      <c r="E38" s="23">
        <f t="shared" ref="E38:M38" si="7">(SUBTOTAL(9,E24:E37))</f>
        <v>0</v>
      </c>
      <c r="F38" s="23">
        <f t="shared" si="7"/>
        <v>0</v>
      </c>
      <c r="G38" s="23">
        <f t="shared" si="7"/>
        <v>0</v>
      </c>
      <c r="H38" s="23">
        <f t="shared" si="7"/>
        <v>0</v>
      </c>
      <c r="I38" s="23">
        <f t="shared" si="7"/>
        <v>0</v>
      </c>
      <c r="J38" s="23">
        <f t="shared" si="7"/>
        <v>0</v>
      </c>
      <c r="K38" s="23">
        <f t="shared" si="7"/>
        <v>0</v>
      </c>
      <c r="L38" s="23">
        <f t="shared" si="7"/>
        <v>0</v>
      </c>
      <c r="M38" s="23">
        <f t="shared" si="7"/>
        <v>0</v>
      </c>
    </row>
    <row r="39" spans="1:14" x14ac:dyDescent="0.2">
      <c r="A39" s="19" t="s">
        <v>459</v>
      </c>
      <c r="B39" s="20">
        <v>400</v>
      </c>
      <c r="C39" s="1149" t="s">
        <v>466</v>
      </c>
      <c r="D39" s="1149"/>
      <c r="E39" s="23">
        <f t="shared" ref="E39:M39" si="8">+E23+E38</f>
        <v>0</v>
      </c>
      <c r="F39" s="23">
        <f t="shared" si="8"/>
        <v>0</v>
      </c>
      <c r="G39" s="23">
        <f t="shared" si="8"/>
        <v>0</v>
      </c>
      <c r="H39" s="23">
        <f t="shared" si="8"/>
        <v>0</v>
      </c>
      <c r="I39" s="23">
        <f t="shared" si="8"/>
        <v>0</v>
      </c>
      <c r="J39" s="23">
        <f t="shared" si="8"/>
        <v>0</v>
      </c>
      <c r="K39" s="23">
        <f t="shared" si="8"/>
        <v>0</v>
      </c>
      <c r="L39" s="23">
        <f t="shared" si="8"/>
        <v>0</v>
      </c>
      <c r="M39" s="23">
        <f t="shared" si="8"/>
        <v>0</v>
      </c>
    </row>
    <row r="40" spans="1:14" x14ac:dyDescent="0.2">
      <c r="E40" s="25"/>
      <c r="H40" s="25"/>
      <c r="I40" s="25"/>
      <c r="J40" s="25"/>
      <c r="K40" s="25"/>
      <c r="L40" s="25"/>
      <c r="M40" s="25"/>
    </row>
    <row r="41" spans="1:14" hidden="1" x14ac:dyDescent="0.2"/>
    <row r="42" spans="1:14" x14ac:dyDescent="0.2">
      <c r="A42" s="29" t="s">
        <v>460</v>
      </c>
      <c r="B42" s="17"/>
      <c r="C42" s="904" t="s">
        <v>126</v>
      </c>
      <c r="D42" s="905"/>
      <c r="E42" s="905"/>
      <c r="F42" s="905"/>
      <c r="G42" s="905"/>
      <c r="H42" s="905"/>
      <c r="I42" s="905"/>
      <c r="J42" s="905"/>
      <c r="K42" s="905"/>
      <c r="L42" s="905"/>
      <c r="M42" s="1129"/>
    </row>
    <row r="43" spans="1:14" x14ac:dyDescent="0.2">
      <c r="A43" s="30" t="s">
        <v>460</v>
      </c>
      <c r="B43" s="20"/>
      <c r="C43" s="1130" t="s">
        <v>64</v>
      </c>
      <c r="D43" s="1131"/>
      <c r="E43" s="1131"/>
      <c r="F43" s="1131"/>
      <c r="G43" s="1131"/>
      <c r="H43" s="1131"/>
      <c r="I43" s="1131"/>
      <c r="J43" s="1131"/>
      <c r="K43" s="1131"/>
      <c r="L43" s="1131"/>
      <c r="M43" s="1132"/>
    </row>
    <row r="44" spans="1:14" x14ac:dyDescent="0.2">
      <c r="A44" s="30" t="s">
        <v>460</v>
      </c>
      <c r="B44" s="31"/>
      <c r="C44" s="1139"/>
      <c r="D44" s="1172"/>
      <c r="E44" s="1172"/>
      <c r="F44" s="1172"/>
      <c r="G44" s="1172"/>
      <c r="H44" s="1172"/>
      <c r="I44" s="1172"/>
      <c r="J44" s="1172"/>
      <c r="K44" s="1172"/>
      <c r="L44" s="1172"/>
      <c r="M44" s="1173"/>
    </row>
    <row r="45" spans="1:14" x14ac:dyDescent="0.2">
      <c r="A45" s="30" t="s">
        <v>460</v>
      </c>
      <c r="B45" s="32"/>
      <c r="C45" s="1174"/>
      <c r="D45" s="1175"/>
      <c r="E45" s="1175"/>
      <c r="F45" s="1175"/>
      <c r="G45" s="1175"/>
      <c r="H45" s="1175"/>
      <c r="I45" s="1175"/>
      <c r="J45" s="1175"/>
      <c r="K45" s="1175"/>
      <c r="L45" s="1175"/>
      <c r="M45" s="1176"/>
    </row>
    <row r="46" spans="1:14" x14ac:dyDescent="0.2">
      <c r="A46" s="30" t="s">
        <v>460</v>
      </c>
      <c r="B46" s="32"/>
      <c r="C46" s="1174"/>
      <c r="D46" s="1175"/>
      <c r="E46" s="1175"/>
      <c r="F46" s="1175"/>
      <c r="G46" s="1175"/>
      <c r="H46" s="1175"/>
      <c r="I46" s="1175"/>
      <c r="J46" s="1175"/>
      <c r="K46" s="1175"/>
      <c r="L46" s="1175"/>
      <c r="M46" s="1176"/>
    </row>
    <row r="47" spans="1:14" x14ac:dyDescent="0.2">
      <c r="A47" s="30" t="s">
        <v>460</v>
      </c>
      <c r="B47" s="32"/>
      <c r="C47" s="1174"/>
      <c r="D47" s="1175"/>
      <c r="E47" s="1175"/>
      <c r="F47" s="1175"/>
      <c r="G47" s="1175"/>
      <c r="H47" s="1175"/>
      <c r="I47" s="1175"/>
      <c r="J47" s="1175"/>
      <c r="K47" s="1175"/>
      <c r="L47" s="1175"/>
      <c r="M47" s="1176"/>
    </row>
    <row r="48" spans="1:14" x14ac:dyDescent="0.2">
      <c r="A48" s="30" t="s">
        <v>460</v>
      </c>
      <c r="B48" s="32"/>
      <c r="C48" s="1174"/>
      <c r="D48" s="1175"/>
      <c r="E48" s="1175"/>
      <c r="F48" s="1175"/>
      <c r="G48" s="1175"/>
      <c r="H48" s="1175"/>
      <c r="I48" s="1175"/>
      <c r="J48" s="1175"/>
      <c r="K48" s="1175"/>
      <c r="L48" s="1175"/>
      <c r="M48" s="1176"/>
    </row>
    <row r="49" spans="1:13" x14ac:dyDescent="0.2">
      <c r="A49" s="30" t="s">
        <v>460</v>
      </c>
      <c r="B49" s="32"/>
      <c r="C49" s="1174"/>
      <c r="D49" s="1175"/>
      <c r="E49" s="1175"/>
      <c r="F49" s="1175"/>
      <c r="G49" s="1175"/>
      <c r="H49" s="1175"/>
      <c r="I49" s="1175"/>
      <c r="J49" s="1175"/>
      <c r="K49" s="1175"/>
      <c r="L49" s="1175"/>
      <c r="M49" s="1176"/>
    </row>
    <row r="50" spans="1:13" x14ac:dyDescent="0.2">
      <c r="A50" s="30" t="s">
        <v>460</v>
      </c>
      <c r="B50" s="32"/>
      <c r="C50" s="1174"/>
      <c r="D50" s="1175"/>
      <c r="E50" s="1175"/>
      <c r="F50" s="1175"/>
      <c r="G50" s="1175"/>
      <c r="H50" s="1175"/>
      <c r="I50" s="1175"/>
      <c r="J50" s="1175"/>
      <c r="K50" s="1175"/>
      <c r="L50" s="1175"/>
      <c r="M50" s="1176"/>
    </row>
    <row r="51" spans="1:13" x14ac:dyDescent="0.2">
      <c r="A51" s="30" t="s">
        <v>460</v>
      </c>
      <c r="B51" s="32"/>
      <c r="C51" s="1174"/>
      <c r="D51" s="1175"/>
      <c r="E51" s="1175"/>
      <c r="F51" s="1175"/>
      <c r="G51" s="1175"/>
      <c r="H51" s="1175"/>
      <c r="I51" s="1175"/>
      <c r="J51" s="1175"/>
      <c r="K51" s="1175"/>
      <c r="L51" s="1175"/>
      <c r="M51" s="1176"/>
    </row>
    <row r="52" spans="1:13" x14ac:dyDescent="0.2">
      <c r="A52" s="30" t="s">
        <v>460</v>
      </c>
      <c r="B52" s="32"/>
      <c r="C52" s="1174"/>
      <c r="D52" s="1175"/>
      <c r="E52" s="1175"/>
      <c r="F52" s="1175"/>
      <c r="G52" s="1175"/>
      <c r="H52" s="1175"/>
      <c r="I52" s="1175"/>
      <c r="J52" s="1175"/>
      <c r="K52" s="1175"/>
      <c r="L52" s="1175"/>
      <c r="M52" s="1176"/>
    </row>
    <row r="53" spans="1:13" x14ac:dyDescent="0.2">
      <c r="A53" s="30" t="s">
        <v>460</v>
      </c>
      <c r="B53" s="15"/>
      <c r="C53" s="1177"/>
      <c r="D53" s="1178"/>
      <c r="E53" s="1178"/>
      <c r="F53" s="1178"/>
      <c r="G53" s="1178"/>
      <c r="H53" s="1178"/>
      <c r="I53" s="1178"/>
      <c r="J53" s="1178"/>
      <c r="K53" s="1178"/>
      <c r="L53" s="1178"/>
      <c r="M53" s="1179"/>
    </row>
    <row r="54" spans="1:13" hidden="1" x14ac:dyDescent="0.2"/>
    <row r="55" spans="1:13" hidden="1" x14ac:dyDescent="0.2"/>
    <row r="56" spans="1:13" ht="13.5" thickBot="1" x14ac:dyDescent="0.25"/>
    <row r="57" spans="1:13" ht="18" x14ac:dyDescent="0.25">
      <c r="A57" s="1110" t="s">
        <v>539</v>
      </c>
      <c r="B57" s="1111"/>
      <c r="C57" s="1111"/>
      <c r="D57" s="1111"/>
      <c r="E57" s="1111"/>
      <c r="F57" s="1111"/>
      <c r="G57" s="1111"/>
      <c r="H57" s="1111"/>
      <c r="I57" s="1111"/>
      <c r="J57" s="1111"/>
      <c r="K57" s="1111"/>
      <c r="L57" s="1111"/>
      <c r="M57" s="1112"/>
    </row>
    <row r="58" spans="1:13" ht="18.75" thickBot="1" x14ac:dyDescent="0.3">
      <c r="A58" s="1113" t="s">
        <v>461</v>
      </c>
      <c r="B58" s="1114"/>
      <c r="C58" s="1114"/>
      <c r="D58" s="1114"/>
      <c r="E58" s="1114"/>
      <c r="F58" s="1114"/>
      <c r="G58" s="1114"/>
      <c r="H58" s="1114"/>
      <c r="I58" s="1114"/>
      <c r="J58" s="1114"/>
      <c r="K58" s="1114"/>
      <c r="L58" s="1114"/>
      <c r="M58" s="1115"/>
    </row>
    <row r="59" spans="1:13" ht="18" x14ac:dyDescent="0.25">
      <c r="A59" s="46"/>
      <c r="B59" s="46"/>
      <c r="C59" s="46"/>
      <c r="D59" s="46"/>
      <c r="E59" s="46"/>
      <c r="F59" s="46"/>
      <c r="G59" s="46"/>
      <c r="H59" s="46"/>
      <c r="I59" s="46"/>
      <c r="J59" s="46"/>
      <c r="K59" s="46"/>
      <c r="L59" s="46"/>
      <c r="M59" s="46"/>
    </row>
    <row r="60" spans="1:13" x14ac:dyDescent="0.2">
      <c r="A60" s="1116" t="s">
        <v>5</v>
      </c>
      <c r="B60" s="1116"/>
      <c r="C60" s="1117">
        <f>+C4</f>
        <v>0</v>
      </c>
      <c r="D60" s="1148"/>
      <c r="E60" s="1119" t="s">
        <v>131</v>
      </c>
      <c r="F60" s="1119"/>
      <c r="G60" s="1119"/>
      <c r="H60" s="1119"/>
      <c r="I60" s="1119"/>
      <c r="J60" s="1119"/>
      <c r="K60" s="1119"/>
      <c r="L60" s="1119"/>
      <c r="M60" s="1120"/>
    </row>
    <row r="61" spans="1:13" x14ac:dyDescent="0.2">
      <c r="A61" s="1121" t="s">
        <v>179</v>
      </c>
      <c r="B61" s="1122"/>
      <c r="C61" s="1152"/>
      <c r="D61" s="535" t="str">
        <f>D5</f>
        <v>SELECT</v>
      </c>
      <c r="E61" s="328" t="s">
        <v>95</v>
      </c>
      <c r="F61" s="329" t="s">
        <v>103</v>
      </c>
      <c r="G61" s="329" t="s">
        <v>104</v>
      </c>
      <c r="H61" s="328" t="s">
        <v>111</v>
      </c>
      <c r="I61" s="328" t="s">
        <v>120</v>
      </c>
      <c r="J61" s="328" t="s">
        <v>121</v>
      </c>
      <c r="K61" s="328" t="s">
        <v>127</v>
      </c>
      <c r="L61" s="328" t="s">
        <v>149</v>
      </c>
      <c r="M61" s="328" t="s">
        <v>375</v>
      </c>
    </row>
    <row r="62" spans="1:13" x14ac:dyDescent="0.2">
      <c r="A62" s="1121" t="s">
        <v>180</v>
      </c>
      <c r="B62" s="1122"/>
      <c r="C62" s="1123"/>
      <c r="D62" s="535" t="str">
        <f>+D6</f>
        <v>SELECT</v>
      </c>
      <c r="E62" s="1153" t="s">
        <v>325</v>
      </c>
      <c r="F62" s="1154"/>
      <c r="G62" s="1154"/>
      <c r="H62" s="1154"/>
      <c r="I62" s="1154"/>
      <c r="J62" s="1154"/>
      <c r="K62" s="1154"/>
      <c r="L62" s="1155"/>
      <c r="M62" s="125"/>
    </row>
    <row r="63" spans="1:13" x14ac:dyDescent="0.2">
      <c r="A63" s="1124" t="s">
        <v>181</v>
      </c>
      <c r="B63" s="1124"/>
      <c r="C63" s="1124"/>
      <c r="D63" s="371">
        <f>+D7</f>
        <v>0</v>
      </c>
      <c r="E63" s="326" t="s">
        <v>357</v>
      </c>
      <c r="F63" s="326" t="s">
        <v>358</v>
      </c>
      <c r="G63" s="326" t="s">
        <v>359</v>
      </c>
      <c r="H63" s="326" t="s">
        <v>360</v>
      </c>
      <c r="I63" s="326" t="s">
        <v>361</v>
      </c>
      <c r="J63" s="326" t="s">
        <v>362</v>
      </c>
      <c r="K63" s="326" t="s">
        <v>363</v>
      </c>
      <c r="L63" s="326" t="s">
        <v>364</v>
      </c>
      <c r="M63" s="326" t="s">
        <v>365</v>
      </c>
    </row>
    <row r="64" spans="1:13" ht="14.25" x14ac:dyDescent="0.2">
      <c r="A64" s="19">
        <v>1</v>
      </c>
      <c r="B64" s="36"/>
      <c r="C64" s="1103" t="s">
        <v>656</v>
      </c>
      <c r="D64" s="1104"/>
      <c r="E64" s="586">
        <f>'FSR - Medicaid'!E77</f>
        <v>0</v>
      </c>
      <c r="F64" s="586">
        <f>'FSR - Medicaid'!F77</f>
        <v>0</v>
      </c>
      <c r="G64" s="586">
        <f>'FSR - Medicaid'!G77</f>
        <v>0</v>
      </c>
      <c r="H64" s="586">
        <f>'FSR - Medicaid'!H77</f>
        <v>0</v>
      </c>
      <c r="I64" s="586">
        <f>'FSR - Medicaid'!I77</f>
        <v>0</v>
      </c>
      <c r="J64" s="586">
        <f>'FSR - Medicaid'!J77</f>
        <v>0</v>
      </c>
      <c r="K64" s="586">
        <f>'FSR - Medicaid'!K77</f>
        <v>0</v>
      </c>
      <c r="L64" s="586">
        <f>'FSR - Medicaid'!L77</f>
        <v>0</v>
      </c>
      <c r="M64" s="586">
        <f>'FSR - Medicaid'!M77</f>
        <v>0</v>
      </c>
    </row>
    <row r="65" spans="1:14" x14ac:dyDescent="0.2">
      <c r="C65" s="1108"/>
      <c r="D65" s="1108"/>
      <c r="E65" s="130"/>
      <c r="F65" s="34"/>
      <c r="G65" s="34"/>
      <c r="H65" s="130"/>
      <c r="I65" s="34"/>
      <c r="J65" s="34"/>
      <c r="K65" s="34"/>
      <c r="L65" s="34"/>
      <c r="M65" s="34"/>
    </row>
    <row r="66" spans="1:14" x14ac:dyDescent="0.2">
      <c r="A66" s="16" t="s">
        <v>459</v>
      </c>
      <c r="B66" s="17"/>
      <c r="C66" s="904" t="s">
        <v>453</v>
      </c>
      <c r="D66" s="1129"/>
      <c r="E66" s="18"/>
      <c r="F66" s="18"/>
      <c r="G66" s="18"/>
      <c r="H66" s="18"/>
      <c r="I66" s="18"/>
      <c r="J66" s="18"/>
      <c r="K66" s="18"/>
      <c r="L66" s="18"/>
      <c r="M66" s="18"/>
    </row>
    <row r="67" spans="1:14" x14ac:dyDescent="0.2">
      <c r="A67" s="19" t="s">
        <v>459</v>
      </c>
      <c r="B67" s="20">
        <v>100</v>
      </c>
      <c r="C67" s="1136" t="s">
        <v>69</v>
      </c>
      <c r="D67" s="1137"/>
      <c r="E67" s="21"/>
      <c r="F67" s="21"/>
      <c r="G67" s="21"/>
      <c r="H67" s="21"/>
      <c r="I67" s="21"/>
      <c r="J67" s="21"/>
      <c r="K67" s="21"/>
      <c r="L67" s="21"/>
      <c r="M67" s="21"/>
    </row>
    <row r="68" spans="1:14" x14ac:dyDescent="0.2">
      <c r="A68" s="19" t="s">
        <v>459</v>
      </c>
      <c r="B68" s="20">
        <v>101</v>
      </c>
      <c r="C68" s="1134" t="s">
        <v>463</v>
      </c>
      <c r="D68" s="1240"/>
      <c r="E68" s="22"/>
      <c r="F68" s="22"/>
      <c r="G68" s="22"/>
      <c r="H68" s="22"/>
      <c r="I68" s="22"/>
      <c r="J68" s="22"/>
      <c r="K68" s="22"/>
      <c r="L68" s="22"/>
      <c r="M68" s="22"/>
    </row>
    <row r="69" spans="1:14" x14ac:dyDescent="0.2">
      <c r="A69" s="19" t="s">
        <v>459</v>
      </c>
      <c r="B69" s="20">
        <v>102</v>
      </c>
      <c r="C69" s="1134" t="s">
        <v>468</v>
      </c>
      <c r="D69" s="1240"/>
      <c r="E69" s="22"/>
      <c r="F69" s="22"/>
      <c r="G69" s="22"/>
      <c r="H69" s="22"/>
      <c r="I69" s="22"/>
      <c r="J69" s="22"/>
      <c r="K69" s="22"/>
      <c r="L69" s="22"/>
      <c r="M69" s="22"/>
      <c r="N69" s="247"/>
    </row>
    <row r="70" spans="1:14" x14ac:dyDescent="0.2">
      <c r="A70" s="19" t="s">
        <v>459</v>
      </c>
      <c r="B70" s="322">
        <v>115</v>
      </c>
      <c r="C70" s="1057" t="s">
        <v>454</v>
      </c>
      <c r="D70" s="1128"/>
      <c r="E70" s="5"/>
      <c r="F70" s="5"/>
      <c r="G70" s="1"/>
      <c r="H70" s="1"/>
      <c r="I70" s="1"/>
      <c r="J70" s="1"/>
      <c r="K70" s="1"/>
      <c r="L70" s="1"/>
      <c r="M70" s="5"/>
    </row>
    <row r="71" spans="1:14" x14ac:dyDescent="0.2">
      <c r="A71" s="19" t="s">
        <v>459</v>
      </c>
      <c r="B71" s="20">
        <v>120</v>
      </c>
      <c r="C71" s="1136" t="s">
        <v>462</v>
      </c>
      <c r="D71" s="1137"/>
      <c r="E71" s="238">
        <f t="shared" ref="E71:M71" si="9">SUM(E67:E70)</f>
        <v>0</v>
      </c>
      <c r="F71" s="23">
        <f t="shared" si="9"/>
        <v>0</v>
      </c>
      <c r="G71" s="23">
        <f t="shared" si="9"/>
        <v>0</v>
      </c>
      <c r="H71" s="23">
        <f t="shared" si="9"/>
        <v>0</v>
      </c>
      <c r="I71" s="23">
        <f t="shared" si="9"/>
        <v>0</v>
      </c>
      <c r="J71" s="23">
        <f t="shared" si="9"/>
        <v>0</v>
      </c>
      <c r="K71" s="23">
        <f t="shared" si="9"/>
        <v>0</v>
      </c>
      <c r="L71" s="23">
        <f t="shared" si="9"/>
        <v>0</v>
      </c>
      <c r="M71" s="23">
        <f t="shared" si="9"/>
        <v>0</v>
      </c>
    </row>
    <row r="72" spans="1:14" x14ac:dyDescent="0.2">
      <c r="A72" s="19" t="s">
        <v>459</v>
      </c>
      <c r="B72" s="322">
        <v>121</v>
      </c>
      <c r="C72" s="1126" t="s">
        <v>1308</v>
      </c>
      <c r="D72" s="1127"/>
      <c r="E72" s="22"/>
      <c r="F72" s="22"/>
      <c r="G72" s="22"/>
      <c r="H72" s="22"/>
      <c r="I72" s="22"/>
      <c r="J72" s="22"/>
      <c r="K72" s="22"/>
      <c r="L72" s="22"/>
      <c r="M72" s="22"/>
    </row>
    <row r="73" spans="1:14" x14ac:dyDescent="0.2">
      <c r="A73" s="19" t="s">
        <v>459</v>
      </c>
      <c r="B73" s="322">
        <v>122</v>
      </c>
      <c r="C73" s="1126" t="s">
        <v>455</v>
      </c>
      <c r="D73" s="1127"/>
      <c r="E73" s="2"/>
      <c r="F73" s="2"/>
      <c r="G73" s="2"/>
      <c r="H73" s="2"/>
      <c r="I73" s="2"/>
      <c r="J73" s="2"/>
      <c r="K73" s="2"/>
      <c r="L73" s="2"/>
      <c r="M73" s="2"/>
    </row>
    <row r="74" spans="1:14" x14ac:dyDescent="0.2">
      <c r="A74" s="19" t="s">
        <v>459</v>
      </c>
      <c r="B74" s="20">
        <v>140</v>
      </c>
      <c r="C74" s="1138" t="s">
        <v>456</v>
      </c>
      <c r="D74" s="1138"/>
      <c r="E74" s="23">
        <f t="shared" ref="E74:M74" si="10">SUM(E72:E73)</f>
        <v>0</v>
      </c>
      <c r="F74" s="23">
        <f t="shared" si="10"/>
        <v>0</v>
      </c>
      <c r="G74" s="23">
        <f t="shared" si="10"/>
        <v>0</v>
      </c>
      <c r="H74" s="23">
        <f t="shared" si="10"/>
        <v>0</v>
      </c>
      <c r="I74" s="23">
        <f t="shared" si="10"/>
        <v>0</v>
      </c>
      <c r="J74" s="23">
        <f t="shared" si="10"/>
        <v>0</v>
      </c>
      <c r="K74" s="23">
        <f t="shared" si="10"/>
        <v>0</v>
      </c>
      <c r="L74" s="23">
        <f t="shared" si="10"/>
        <v>0</v>
      </c>
      <c r="M74" s="23">
        <f t="shared" si="10"/>
        <v>0</v>
      </c>
    </row>
    <row r="75" spans="1:14" x14ac:dyDescent="0.2">
      <c r="A75" s="19" t="s">
        <v>459</v>
      </c>
      <c r="B75" s="20">
        <v>190</v>
      </c>
      <c r="C75" s="1109" t="s">
        <v>70</v>
      </c>
      <c r="D75" s="1109"/>
      <c r="E75" s="23">
        <f t="shared" ref="E75:M75" si="11">+E71+E74</f>
        <v>0</v>
      </c>
      <c r="F75" s="238">
        <f t="shared" si="11"/>
        <v>0</v>
      </c>
      <c r="G75" s="23">
        <f t="shared" si="11"/>
        <v>0</v>
      </c>
      <c r="H75" s="23">
        <f t="shared" si="11"/>
        <v>0</v>
      </c>
      <c r="I75" s="23">
        <f t="shared" si="11"/>
        <v>0</v>
      </c>
      <c r="J75" s="23">
        <f t="shared" si="11"/>
        <v>0</v>
      </c>
      <c r="K75" s="23">
        <f t="shared" si="11"/>
        <v>0</v>
      </c>
      <c r="L75" s="23">
        <f t="shared" si="11"/>
        <v>0</v>
      </c>
      <c r="M75" s="23">
        <f t="shared" si="11"/>
        <v>0</v>
      </c>
    </row>
    <row r="76" spans="1:14" x14ac:dyDescent="0.2">
      <c r="A76" s="19" t="s">
        <v>459</v>
      </c>
      <c r="B76" s="20">
        <v>200</v>
      </c>
      <c r="C76" s="1136" t="s">
        <v>97</v>
      </c>
      <c r="D76" s="1137"/>
      <c r="E76" s="21"/>
      <c r="F76" s="21"/>
      <c r="G76" s="21"/>
      <c r="H76" s="21"/>
      <c r="I76" s="21"/>
      <c r="J76" s="21"/>
      <c r="K76" s="21"/>
      <c r="L76" s="21"/>
      <c r="M76" s="21"/>
    </row>
    <row r="77" spans="1:14" x14ac:dyDescent="0.2">
      <c r="A77" s="19" t="s">
        <v>459</v>
      </c>
      <c r="B77" s="322">
        <v>202</v>
      </c>
      <c r="C77" s="1134" t="s">
        <v>457</v>
      </c>
      <c r="D77" s="1240"/>
      <c r="E77" s="2"/>
      <c r="F77" s="2"/>
      <c r="G77" s="2"/>
      <c r="H77" s="2"/>
      <c r="I77" s="2"/>
      <c r="J77" s="2"/>
      <c r="K77" s="2"/>
      <c r="L77" s="2"/>
      <c r="M77" s="2"/>
    </row>
    <row r="78" spans="1:14" x14ac:dyDescent="0.2">
      <c r="A78" s="19" t="s">
        <v>459</v>
      </c>
      <c r="B78" s="20">
        <v>290</v>
      </c>
      <c r="C78" s="1136" t="s">
        <v>100</v>
      </c>
      <c r="D78" s="1137"/>
      <c r="E78" s="23">
        <f t="shared" ref="E78:M78" si="12">SUM(E76:E77)</f>
        <v>0</v>
      </c>
      <c r="F78" s="23">
        <f t="shared" si="12"/>
        <v>0</v>
      </c>
      <c r="G78" s="23">
        <f t="shared" si="12"/>
        <v>0</v>
      </c>
      <c r="H78" s="23">
        <f t="shared" si="12"/>
        <v>0</v>
      </c>
      <c r="I78" s="23">
        <f t="shared" si="12"/>
        <v>0</v>
      </c>
      <c r="J78" s="23">
        <f t="shared" si="12"/>
        <v>0</v>
      </c>
      <c r="K78" s="23">
        <f t="shared" si="12"/>
        <v>0</v>
      </c>
      <c r="L78" s="23">
        <f t="shared" si="12"/>
        <v>0</v>
      </c>
      <c r="M78" s="23">
        <f t="shared" si="12"/>
        <v>0</v>
      </c>
    </row>
    <row r="79" spans="1:14" x14ac:dyDescent="0.2">
      <c r="A79" s="19" t="s">
        <v>459</v>
      </c>
      <c r="B79" s="20">
        <v>295</v>
      </c>
      <c r="C79" s="1136" t="s">
        <v>458</v>
      </c>
      <c r="D79" s="1137"/>
      <c r="E79" s="23">
        <f t="shared" ref="E79:M79" si="13">+E75-E78</f>
        <v>0</v>
      </c>
      <c r="F79" s="23">
        <f t="shared" si="13"/>
        <v>0</v>
      </c>
      <c r="G79" s="23">
        <f t="shared" si="13"/>
        <v>0</v>
      </c>
      <c r="H79" s="23">
        <f t="shared" si="13"/>
        <v>0</v>
      </c>
      <c r="I79" s="23">
        <f t="shared" si="13"/>
        <v>0</v>
      </c>
      <c r="J79" s="23">
        <f t="shared" si="13"/>
        <v>0</v>
      </c>
      <c r="K79" s="23">
        <f t="shared" si="13"/>
        <v>0</v>
      </c>
      <c r="L79" s="23">
        <f t="shared" si="13"/>
        <v>0</v>
      </c>
      <c r="M79" s="23">
        <f t="shared" si="13"/>
        <v>0</v>
      </c>
    </row>
    <row r="80" spans="1:14" x14ac:dyDescent="0.2">
      <c r="A80" s="19" t="s">
        <v>459</v>
      </c>
      <c r="B80" s="20">
        <v>300</v>
      </c>
      <c r="C80" s="1136" t="s">
        <v>85</v>
      </c>
      <c r="D80" s="1137"/>
      <c r="E80" s="21"/>
      <c r="F80" s="21"/>
      <c r="G80" s="21"/>
      <c r="H80" s="21"/>
      <c r="I80" s="21"/>
      <c r="J80" s="21"/>
      <c r="K80" s="21"/>
      <c r="L80" s="21"/>
      <c r="M80" s="21"/>
    </row>
    <row r="81" spans="1:14" hidden="1" x14ac:dyDescent="0.2">
      <c r="A81" s="19" t="s">
        <v>459</v>
      </c>
      <c r="B81" s="20">
        <v>301</v>
      </c>
      <c r="C81" s="1125" t="s">
        <v>486</v>
      </c>
      <c r="D81" s="1107"/>
      <c r="E81" s="22"/>
      <c r="F81" s="22"/>
      <c r="G81" s="22"/>
      <c r="H81" s="22"/>
      <c r="I81" s="22"/>
      <c r="J81" s="22"/>
      <c r="K81" s="22"/>
      <c r="L81" s="22"/>
      <c r="M81" s="22"/>
    </row>
    <row r="82" spans="1:14" hidden="1" x14ac:dyDescent="0.2">
      <c r="A82" s="19" t="s">
        <v>459</v>
      </c>
      <c r="B82" s="20">
        <v>302</v>
      </c>
      <c r="C82" s="1057" t="s">
        <v>487</v>
      </c>
      <c r="D82" s="1128"/>
      <c r="E82" s="22"/>
      <c r="F82" s="22"/>
      <c r="G82" s="22"/>
      <c r="H82" s="22"/>
      <c r="I82" s="22"/>
      <c r="J82" s="22"/>
      <c r="K82" s="22"/>
      <c r="L82" s="22"/>
      <c r="M82" s="22"/>
    </row>
    <row r="83" spans="1:14" x14ac:dyDescent="0.2">
      <c r="A83" s="19" t="s">
        <v>459</v>
      </c>
      <c r="B83" s="20">
        <v>303</v>
      </c>
      <c r="C83" s="1125" t="s">
        <v>582</v>
      </c>
      <c r="D83" s="1107"/>
      <c r="E83" s="22"/>
      <c r="F83" s="22"/>
      <c r="G83" s="22"/>
      <c r="H83" s="22"/>
      <c r="I83" s="22"/>
      <c r="J83" s="22"/>
      <c r="K83" s="22"/>
      <c r="L83" s="22"/>
      <c r="M83" s="22"/>
    </row>
    <row r="84" spans="1:14" x14ac:dyDescent="0.2">
      <c r="A84" s="19" t="s">
        <v>459</v>
      </c>
      <c r="B84" s="20">
        <v>310</v>
      </c>
      <c r="C84" s="1057" t="s">
        <v>701</v>
      </c>
      <c r="D84" s="1128"/>
      <c r="E84" s="22"/>
      <c r="F84" s="22"/>
      <c r="G84" s="22"/>
      <c r="H84" s="22"/>
      <c r="I84" s="22"/>
      <c r="J84" s="22"/>
      <c r="K84" s="22"/>
      <c r="L84" s="22"/>
      <c r="M84" s="22"/>
    </row>
    <row r="85" spans="1:14" x14ac:dyDescent="0.2">
      <c r="A85" s="19" t="s">
        <v>459</v>
      </c>
      <c r="B85" s="322">
        <v>315</v>
      </c>
      <c r="C85" s="1057" t="s">
        <v>751</v>
      </c>
      <c r="D85" s="1128"/>
      <c r="E85" s="22"/>
      <c r="F85" s="22"/>
      <c r="G85" s="22"/>
      <c r="H85" s="22"/>
      <c r="I85" s="22"/>
      <c r="J85" s="22"/>
      <c r="K85" s="22"/>
      <c r="L85" s="22"/>
      <c r="M85" s="22"/>
      <c r="N85" s="247"/>
    </row>
    <row r="86" spans="1:14" x14ac:dyDescent="0.2">
      <c r="A86" s="19" t="s">
        <v>459</v>
      </c>
      <c r="B86" s="322">
        <v>325</v>
      </c>
      <c r="C86" s="1057" t="s">
        <v>489</v>
      </c>
      <c r="D86" s="1128"/>
      <c r="E86" s="473"/>
      <c r="F86" s="2"/>
      <c r="G86" s="2"/>
      <c r="H86" s="2"/>
      <c r="I86" s="2"/>
      <c r="J86" s="2"/>
      <c r="K86" s="2"/>
      <c r="L86" s="2"/>
      <c r="M86" s="2"/>
    </row>
    <row r="87" spans="1:14" x14ac:dyDescent="0.2">
      <c r="A87" s="19" t="s">
        <v>459</v>
      </c>
      <c r="B87" s="322">
        <v>330</v>
      </c>
      <c r="C87" s="1136" t="s">
        <v>331</v>
      </c>
      <c r="D87" s="1137"/>
      <c r="E87" s="23">
        <f t="shared" ref="E87:M87" si="14">SUBTOTAL(9,E80:E86)</f>
        <v>0</v>
      </c>
      <c r="F87" s="23">
        <f t="shared" si="14"/>
        <v>0</v>
      </c>
      <c r="G87" s="23">
        <f t="shared" si="14"/>
        <v>0</v>
      </c>
      <c r="H87" s="23">
        <f t="shared" si="14"/>
        <v>0</v>
      </c>
      <c r="I87" s="23">
        <f t="shared" si="14"/>
        <v>0</v>
      </c>
      <c r="J87" s="23">
        <f t="shared" si="14"/>
        <v>0</v>
      </c>
      <c r="K87" s="23">
        <f t="shared" si="14"/>
        <v>0</v>
      </c>
      <c r="L87" s="23">
        <f t="shared" si="14"/>
        <v>0</v>
      </c>
      <c r="M87" s="23">
        <f t="shared" si="14"/>
        <v>0</v>
      </c>
    </row>
    <row r="88" spans="1:14" hidden="1" x14ac:dyDescent="0.2">
      <c r="A88" s="19" t="s">
        <v>459</v>
      </c>
      <c r="B88" s="322">
        <v>331</v>
      </c>
      <c r="C88" s="1125" t="s">
        <v>752</v>
      </c>
      <c r="D88" s="1125"/>
      <c r="E88" s="22"/>
      <c r="F88" s="22"/>
      <c r="G88" s="22"/>
      <c r="H88" s="22"/>
      <c r="I88" s="22"/>
      <c r="J88" s="22"/>
      <c r="K88" s="22"/>
      <c r="L88" s="22"/>
      <c r="M88" s="22"/>
    </row>
    <row r="89" spans="1:14" x14ac:dyDescent="0.2">
      <c r="A89" s="19" t="s">
        <v>459</v>
      </c>
      <c r="B89" s="322">
        <v>332</v>
      </c>
      <c r="C89" s="1125" t="s">
        <v>753</v>
      </c>
      <c r="D89" s="1125"/>
      <c r="E89" s="22"/>
      <c r="F89" s="22"/>
      <c r="G89" s="22"/>
      <c r="H89" s="22"/>
      <c r="I89" s="22"/>
      <c r="J89" s="22"/>
      <c r="K89" s="22"/>
      <c r="L89" s="22"/>
      <c r="M89" s="22"/>
    </row>
    <row r="90" spans="1:14" hidden="1" x14ac:dyDescent="0.2">
      <c r="A90" s="19" t="s">
        <v>459</v>
      </c>
      <c r="B90" s="322">
        <v>333</v>
      </c>
      <c r="C90" s="1125" t="s">
        <v>279</v>
      </c>
      <c r="D90" s="1125"/>
      <c r="E90" s="22"/>
      <c r="F90" s="22"/>
      <c r="G90" s="22"/>
      <c r="H90" s="22"/>
      <c r="I90" s="22"/>
      <c r="J90" s="22"/>
      <c r="K90" s="22"/>
      <c r="L90" s="22"/>
      <c r="M90" s="22"/>
    </row>
    <row r="91" spans="1:14" hidden="1" x14ac:dyDescent="0.2">
      <c r="A91" s="19" t="s">
        <v>459</v>
      </c>
      <c r="B91" s="322">
        <v>334</v>
      </c>
      <c r="C91" s="1125" t="s">
        <v>279</v>
      </c>
      <c r="D91" s="1125"/>
      <c r="E91" s="22"/>
      <c r="F91" s="22"/>
      <c r="G91" s="22"/>
      <c r="H91" s="22"/>
      <c r="I91" s="22"/>
      <c r="J91" s="22"/>
      <c r="K91" s="22"/>
      <c r="L91" s="22"/>
      <c r="M91" s="22"/>
      <c r="N91" s="247"/>
    </row>
    <row r="92" spans="1:14" x14ac:dyDescent="0.2">
      <c r="A92" s="19" t="s">
        <v>459</v>
      </c>
      <c r="B92" s="322">
        <v>335</v>
      </c>
      <c r="C92" s="1057" t="s">
        <v>772</v>
      </c>
      <c r="D92" s="1128"/>
      <c r="E92" s="22"/>
      <c r="F92" s="22"/>
      <c r="G92" s="22"/>
      <c r="H92" s="22"/>
      <c r="I92" s="22"/>
      <c r="J92" s="22"/>
      <c r="K92" s="22"/>
      <c r="L92" s="22"/>
      <c r="M92" s="22"/>
      <c r="N92" s="247"/>
    </row>
    <row r="93" spans="1:14" x14ac:dyDescent="0.2">
      <c r="A93" s="19" t="s">
        <v>459</v>
      </c>
      <c r="B93" s="322">
        <v>336</v>
      </c>
      <c r="C93" s="1057" t="s">
        <v>754</v>
      </c>
      <c r="D93" s="1128"/>
      <c r="E93" s="22"/>
      <c r="F93" s="22"/>
      <c r="G93" s="22"/>
      <c r="H93" s="22"/>
      <c r="I93" s="22"/>
      <c r="J93" s="22"/>
      <c r="K93" s="22"/>
      <c r="L93" s="22"/>
      <c r="M93" s="22"/>
    </row>
    <row r="94" spans="1:14" x14ac:dyDescent="0.2">
      <c r="A94" s="19" t="s">
        <v>459</v>
      </c>
      <c r="B94" s="20">
        <v>390</v>
      </c>
      <c r="C94" s="1109" t="s">
        <v>82</v>
      </c>
      <c r="D94" s="1109"/>
      <c r="E94" s="23">
        <f t="shared" ref="E94:M94" si="15">(SUBTOTAL(9,E80:E93))</f>
        <v>0</v>
      </c>
      <c r="F94" s="23">
        <f t="shared" si="15"/>
        <v>0</v>
      </c>
      <c r="G94" s="23">
        <f t="shared" si="15"/>
        <v>0</v>
      </c>
      <c r="H94" s="23">
        <f t="shared" si="15"/>
        <v>0</v>
      </c>
      <c r="I94" s="23">
        <f t="shared" si="15"/>
        <v>0</v>
      </c>
      <c r="J94" s="23">
        <f t="shared" si="15"/>
        <v>0</v>
      </c>
      <c r="K94" s="23">
        <f t="shared" si="15"/>
        <v>0</v>
      </c>
      <c r="L94" s="23">
        <f t="shared" si="15"/>
        <v>0</v>
      </c>
      <c r="M94" s="23">
        <f t="shared" si="15"/>
        <v>0</v>
      </c>
    </row>
    <row r="95" spans="1:14" x14ac:dyDescent="0.2">
      <c r="A95" s="19" t="s">
        <v>459</v>
      </c>
      <c r="B95" s="20">
        <v>400</v>
      </c>
      <c r="C95" s="1149" t="s">
        <v>466</v>
      </c>
      <c r="D95" s="1149"/>
      <c r="E95" s="23">
        <f t="shared" ref="E95:M95" si="16">+E79+E94</f>
        <v>0</v>
      </c>
      <c r="F95" s="23">
        <f t="shared" si="16"/>
        <v>0</v>
      </c>
      <c r="G95" s="23">
        <f t="shared" si="16"/>
        <v>0</v>
      </c>
      <c r="H95" s="23">
        <f t="shared" si="16"/>
        <v>0</v>
      </c>
      <c r="I95" s="23">
        <f t="shared" si="16"/>
        <v>0</v>
      </c>
      <c r="J95" s="23">
        <f t="shared" si="16"/>
        <v>0</v>
      </c>
      <c r="K95" s="23">
        <f t="shared" si="16"/>
        <v>0</v>
      </c>
      <c r="L95" s="23">
        <f t="shared" si="16"/>
        <v>0</v>
      </c>
      <c r="M95" s="23">
        <f t="shared" si="16"/>
        <v>0</v>
      </c>
    </row>
    <row r="96" spans="1:14" x14ac:dyDescent="0.2">
      <c r="C96" s="247"/>
    </row>
  </sheetData>
  <sheetProtection algorithmName="SHA-512" hashValue="P1NlHBPJpVymq99tcG6ml6Tu2QyVoNY7DRghaF8CPdct50i7fjx79/8BkhZNTbzLYOCyccWOirUidnQh9b90AA==" saltValue="wJIVBfeDHcmQj4x59dmopA==" spinCount="100000" sheet="1" objects="1" scenarios="1"/>
  <customSheetViews>
    <customSheetView guid="{C14ADB05-A93A-418D-987A-E90E4B59772D}" scale="65" printArea="1">
      <selection activeCell="E27" sqref="E27"/>
      <rowBreaks count="1" manualBreakCount="1">
        <brk id="53"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87">
    <mergeCell ref="M6:M7"/>
    <mergeCell ref="C14:D14"/>
    <mergeCell ref="C11:D11"/>
    <mergeCell ref="C12:D12"/>
    <mergeCell ref="C10:D10"/>
    <mergeCell ref="C9:D9"/>
    <mergeCell ref="C13:D13"/>
    <mergeCell ref="C15:D15"/>
    <mergeCell ref="C16:D16"/>
    <mergeCell ref="C17:D17"/>
    <mergeCell ref="C18:D18"/>
    <mergeCell ref="C30:D30"/>
    <mergeCell ref="C20:D20"/>
    <mergeCell ref="C21:D21"/>
    <mergeCell ref="C22:D22"/>
    <mergeCell ref="C28:D28"/>
    <mergeCell ref="C19:D19"/>
    <mergeCell ref="C29:D29"/>
    <mergeCell ref="A1:M1"/>
    <mergeCell ref="A2:M2"/>
    <mergeCell ref="A4:B4"/>
    <mergeCell ref="C4:D4"/>
    <mergeCell ref="E4:M4"/>
    <mergeCell ref="A5:C5"/>
    <mergeCell ref="A6:C6"/>
    <mergeCell ref="F6:L6"/>
    <mergeCell ref="A7:C7"/>
    <mergeCell ref="C8:D8"/>
    <mergeCell ref="E6:E7"/>
    <mergeCell ref="C60:D60"/>
    <mergeCell ref="C23:D23"/>
    <mergeCell ref="C24:D24"/>
    <mergeCell ref="C25:D25"/>
    <mergeCell ref="C26:D26"/>
    <mergeCell ref="C27:D27"/>
    <mergeCell ref="E60:M60"/>
    <mergeCell ref="C31:D31"/>
    <mergeCell ref="C32:D32"/>
    <mergeCell ref="C33:D33"/>
    <mergeCell ref="C34:D34"/>
    <mergeCell ref="C37:D37"/>
    <mergeCell ref="C38:D38"/>
    <mergeCell ref="C39:D39"/>
    <mergeCell ref="C44:M53"/>
    <mergeCell ref="A57:M57"/>
    <mergeCell ref="A58:M58"/>
    <mergeCell ref="C35:D35"/>
    <mergeCell ref="C36:D36"/>
    <mergeCell ref="C43:M43"/>
    <mergeCell ref="C42:M42"/>
    <mergeCell ref="A60:B60"/>
    <mergeCell ref="A61:C61"/>
    <mergeCell ref="A62:C62"/>
    <mergeCell ref="E62:L62"/>
    <mergeCell ref="A63:C63"/>
    <mergeCell ref="C64:D64"/>
    <mergeCell ref="C91:D91"/>
    <mergeCell ref="C74:D74"/>
    <mergeCell ref="C75:D75"/>
    <mergeCell ref="C85:D85"/>
    <mergeCell ref="C65:D65"/>
    <mergeCell ref="C66:D66"/>
    <mergeCell ref="C67:D67"/>
    <mergeCell ref="C68:D68"/>
    <mergeCell ref="C70:D70"/>
    <mergeCell ref="C69:D69"/>
    <mergeCell ref="C71:D71"/>
    <mergeCell ref="C82:D82"/>
    <mergeCell ref="C83:D83"/>
    <mergeCell ref="C76:D76"/>
    <mergeCell ref="C77:D77"/>
    <mergeCell ref="C94:D94"/>
    <mergeCell ref="C90:D90"/>
    <mergeCell ref="C93:D93"/>
    <mergeCell ref="C95:D95"/>
    <mergeCell ref="C72:D72"/>
    <mergeCell ref="C73:D73"/>
    <mergeCell ref="C84:D84"/>
    <mergeCell ref="C87:D87"/>
    <mergeCell ref="C88:D88"/>
    <mergeCell ref="C89:D89"/>
    <mergeCell ref="C78:D78"/>
    <mergeCell ref="C79:D79"/>
    <mergeCell ref="C80:D80"/>
    <mergeCell ref="C81:D81"/>
    <mergeCell ref="C86:D86"/>
    <mergeCell ref="C92:D92"/>
  </mergeCells>
  <conditionalFormatting sqref="C4">
    <cfRule type="cellIs" dxfId="20" priority="21" stopIfTrue="1" operator="equal">
      <formula>""""""</formula>
    </cfRule>
  </conditionalFormatting>
  <conditionalFormatting sqref="C60">
    <cfRule type="cellIs" dxfId="19" priority="16" stopIfTrue="1" operator="equal">
      <formula>""""""</formula>
    </cfRule>
  </conditionalFormatting>
  <conditionalFormatting sqref="E79:M79">
    <cfRule type="cellIs" dxfId="18" priority="8" stopIfTrue="1" operator="notEqual">
      <formula>0</formula>
    </cfRule>
  </conditionalFormatting>
  <conditionalFormatting sqref="E95:M95">
    <cfRule type="cellIs" dxfId="17" priority="9" stopIfTrue="1" operator="notEqual">
      <formula>0</formula>
    </cfRule>
  </conditionalFormatting>
  <conditionalFormatting sqref="F23:L23">
    <cfRule type="cellIs" dxfId="16" priority="19" stopIfTrue="1" operator="notEqual">
      <formula>0</formula>
    </cfRule>
  </conditionalFormatting>
  <conditionalFormatting sqref="F39:L39">
    <cfRule type="cellIs" dxfId="15" priority="20" stopIfTrue="1" operator="notEqual">
      <formula>0</formula>
    </cfRule>
  </conditionalFormatting>
  <conditionalFormatting sqref="M15">
    <cfRule type="cellIs" dxfId="14" priority="17" stopIfTrue="1" operator="notEqual">
      <formula>SUM(E15:L15,$E$71:$M$71)</formula>
    </cfRule>
  </conditionalFormatting>
  <conditionalFormatting sqref="M18">
    <cfRule type="cellIs" dxfId="13" priority="18" stopIfTrue="1" operator="notEqual">
      <formula>SUM(E18:L18,$E$74:$M$74)</formula>
    </cfRule>
  </conditionalFormatting>
  <dataValidations disablePrompts="1" count="1">
    <dataValidation showDropDown="1" showInputMessage="1" showErrorMessage="1" sqref="D61" xr:uid="{00000000-0002-0000-0500-000000000000}"/>
  </dataValidations>
  <printOptions horizontalCentered="1"/>
  <pageMargins left="0" right="0" top="0.75" bottom="0.5" header="0.3" footer="0.3"/>
  <pageSetup scale="67" fitToHeight="0" orientation="landscape" r:id="rId2"/>
  <headerFooter>
    <oddFooter>&amp;LV 2024-5&amp;Rprinted: &amp;D, &amp;T</oddFooter>
  </headerFooter>
  <rowBreaks count="1" manualBreakCount="1">
    <brk id="53" max="16383" man="1"/>
  </rowBreaks>
  <ignoredErrors>
    <ignoredError sqref="M15"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K133"/>
  <sheetViews>
    <sheetView workbookViewId="0">
      <selection activeCell="B20" sqref="B20"/>
    </sheetView>
  </sheetViews>
  <sheetFormatPr defaultColWidth="8.85546875" defaultRowHeight="12.75" x14ac:dyDescent="0.2"/>
  <cols>
    <col min="1" max="1" width="0.5703125" customWidth="1"/>
    <col min="2" max="2" width="3.28515625" customWidth="1"/>
    <col min="3" max="3" width="27.5703125" customWidth="1"/>
    <col min="4" max="4" width="27.28515625" customWidth="1"/>
    <col min="5" max="11" width="21.7109375" customWidth="1"/>
  </cols>
  <sheetData>
    <row r="1" spans="1:11" ht="39.6" customHeight="1" thickTop="1" x14ac:dyDescent="0.25">
      <c r="A1" s="1241" t="s">
        <v>539</v>
      </c>
      <c r="B1" s="1242"/>
      <c r="C1" s="1242"/>
      <c r="D1" s="1242"/>
      <c r="E1" s="1242"/>
      <c r="F1" s="1242"/>
      <c r="G1" s="1242"/>
      <c r="H1" s="1242"/>
      <c r="I1" s="1242"/>
      <c r="J1" s="1243"/>
      <c r="K1" s="46"/>
    </row>
    <row r="2" spans="1:11" ht="21" customHeight="1" thickBot="1" x14ac:dyDescent="0.3">
      <c r="A2" s="1035" t="s">
        <v>645</v>
      </c>
      <c r="B2" s="1244"/>
      <c r="C2" s="1244"/>
      <c r="D2" s="1244"/>
      <c r="E2" s="1244"/>
      <c r="F2" s="1244"/>
      <c r="G2" s="1244"/>
      <c r="H2" s="1244"/>
      <c r="I2" s="1244"/>
      <c r="J2" s="1245"/>
      <c r="K2" s="46"/>
    </row>
    <row r="3" spans="1:11" ht="13.5" thickTop="1" x14ac:dyDescent="0.2"/>
    <row r="4" spans="1:11" ht="22.9" customHeight="1" thickBot="1" x14ac:dyDescent="0.3">
      <c r="A4" s="1199" t="s">
        <v>37</v>
      </c>
      <c r="B4" s="1199"/>
      <c r="C4" s="1199"/>
      <c r="D4" s="1248">
        <f>'FSR - Medicaid'!C4</f>
        <v>0</v>
      </c>
      <c r="E4" s="1248"/>
      <c r="F4" s="1248"/>
      <c r="G4" s="1248"/>
      <c r="H4" s="1248"/>
      <c r="I4" s="646"/>
    </row>
    <row r="5" spans="1:11" ht="22.9" customHeight="1" thickTop="1" thickBot="1" x14ac:dyDescent="0.3">
      <c r="A5" s="1199" t="s">
        <v>14</v>
      </c>
      <c r="B5" s="1199"/>
      <c r="C5" s="1199"/>
      <c r="D5" s="588" t="str">
        <f>'FSR - Medicaid'!D5</f>
        <v>SELECT</v>
      </c>
      <c r="H5" s="213"/>
      <c r="I5" s="213"/>
      <c r="J5" s="213"/>
    </row>
    <row r="6" spans="1:11" ht="22.9" customHeight="1" thickTop="1" thickBot="1" x14ac:dyDescent="0.3">
      <c r="A6" s="1199" t="s">
        <v>177</v>
      </c>
      <c r="B6" s="1199"/>
      <c r="C6" s="1199"/>
      <c r="D6" s="536" t="str">
        <f>'FSR - Medicaid'!D6</f>
        <v>SELECT</v>
      </c>
      <c r="H6" s="213"/>
      <c r="I6" s="213"/>
      <c r="J6" s="213"/>
    </row>
    <row r="7" spans="1:11" ht="22.9" customHeight="1" thickTop="1" thickBot="1" x14ac:dyDescent="0.3">
      <c r="A7" s="1199" t="s">
        <v>15</v>
      </c>
      <c r="B7" s="1199"/>
      <c r="C7" s="1199"/>
      <c r="D7" s="541">
        <f>'FSR - Medicaid'!D7</f>
        <v>0</v>
      </c>
      <c r="H7" s="213"/>
      <c r="I7" s="213"/>
      <c r="J7" s="213"/>
    </row>
    <row r="8" spans="1:11" ht="18.75" thickTop="1" x14ac:dyDescent="0.25">
      <c r="A8" s="47"/>
    </row>
    <row r="9" spans="1:11" ht="6.2" customHeight="1" x14ac:dyDescent="0.2">
      <c r="A9" s="48"/>
      <c r="B9" s="48"/>
      <c r="C9" s="48"/>
      <c r="D9" s="49"/>
      <c r="E9" s="49"/>
      <c r="F9" s="49"/>
      <c r="G9" s="49"/>
      <c r="H9" s="49"/>
      <c r="I9" s="49"/>
      <c r="J9" s="49"/>
      <c r="K9" s="50"/>
    </row>
    <row r="10" spans="1:11" x14ac:dyDescent="0.2">
      <c r="D10" s="50"/>
      <c r="E10" s="50"/>
      <c r="F10" s="50"/>
      <c r="G10" s="50"/>
      <c r="H10" s="50"/>
      <c r="I10" s="50"/>
      <c r="J10" s="50"/>
      <c r="K10" s="50"/>
    </row>
    <row r="11" spans="1:11" ht="57" customHeight="1" x14ac:dyDescent="0.2">
      <c r="B11" s="618" t="s">
        <v>16</v>
      </c>
      <c r="C11" s="1247" t="s">
        <v>646</v>
      </c>
      <c r="D11" s="1247"/>
      <c r="E11" s="615" t="s">
        <v>445</v>
      </c>
      <c r="F11" s="616" t="s">
        <v>760</v>
      </c>
      <c r="G11" s="616" t="s">
        <v>1190</v>
      </c>
      <c r="H11" s="616" t="s">
        <v>651</v>
      </c>
      <c r="I11" s="616" t="s">
        <v>759</v>
      </c>
      <c r="J11" s="616" t="s">
        <v>647</v>
      </c>
      <c r="K11" s="50"/>
    </row>
    <row r="12" spans="1:11" ht="25.15" customHeight="1" x14ac:dyDescent="0.25">
      <c r="B12" s="617" t="s">
        <v>0</v>
      </c>
      <c r="C12" s="1163" t="s">
        <v>687</v>
      </c>
      <c r="D12" s="1163"/>
      <c r="E12" s="613"/>
      <c r="F12" s="614"/>
      <c r="G12" s="614"/>
      <c r="H12" s="613"/>
      <c r="I12" s="614"/>
      <c r="J12" s="374">
        <f>SUM(E12:I12)</f>
        <v>0</v>
      </c>
    </row>
    <row r="13" spans="1:11" ht="25.15" customHeight="1" x14ac:dyDescent="0.25">
      <c r="B13" s="617" t="s">
        <v>1</v>
      </c>
      <c r="C13" s="1163" t="s">
        <v>688</v>
      </c>
      <c r="D13" s="1163"/>
      <c r="E13" s="613"/>
      <c r="F13" s="614"/>
      <c r="G13" s="613"/>
      <c r="H13" s="613"/>
      <c r="I13" s="614"/>
      <c r="J13" s="374">
        <f t="shared" ref="J13:J20" si="0">SUM(E13:I13)</f>
        <v>0</v>
      </c>
    </row>
    <row r="14" spans="1:11" ht="25.15" customHeight="1" x14ac:dyDescent="0.25">
      <c r="B14" s="640" t="s">
        <v>2</v>
      </c>
      <c r="C14" s="1246" t="s">
        <v>761</v>
      </c>
      <c r="D14" s="1246"/>
      <c r="E14" s="613"/>
      <c r="F14" s="323"/>
      <c r="G14" s="614"/>
      <c r="H14" s="613"/>
      <c r="I14" s="323"/>
      <c r="J14" s="374">
        <f t="shared" si="0"/>
        <v>0</v>
      </c>
    </row>
    <row r="15" spans="1:11" ht="25.15" customHeight="1" x14ac:dyDescent="0.25">
      <c r="B15" s="640" t="s">
        <v>3</v>
      </c>
      <c r="C15" s="1246" t="s">
        <v>762</v>
      </c>
      <c r="D15" s="1246"/>
      <c r="E15" s="613"/>
      <c r="F15" s="323"/>
      <c r="G15" s="614"/>
      <c r="H15" s="613"/>
      <c r="I15" s="323"/>
      <c r="J15" s="374">
        <f t="shared" si="0"/>
        <v>0</v>
      </c>
    </row>
    <row r="16" spans="1:11" ht="25.15" customHeight="1" x14ac:dyDescent="0.25">
      <c r="B16" s="640" t="s">
        <v>4</v>
      </c>
      <c r="C16" s="1246" t="s">
        <v>763</v>
      </c>
      <c r="D16" s="1246"/>
      <c r="E16" s="613"/>
      <c r="F16" s="323"/>
      <c r="G16" s="614"/>
      <c r="H16" s="613"/>
      <c r="I16" s="323"/>
      <c r="J16" s="374">
        <f t="shared" si="0"/>
        <v>0</v>
      </c>
      <c r="K16" s="247"/>
    </row>
    <row r="17" spans="2:11" ht="25.15" customHeight="1" x14ac:dyDescent="0.25">
      <c r="B17" s="640" t="s">
        <v>188</v>
      </c>
      <c r="C17" s="1246" t="s">
        <v>764</v>
      </c>
      <c r="D17" s="1246"/>
      <c r="E17" s="613"/>
      <c r="F17" s="323"/>
      <c r="G17" s="614"/>
      <c r="H17" s="613"/>
      <c r="I17" s="323"/>
      <c r="J17" s="374">
        <f t="shared" si="0"/>
        <v>0</v>
      </c>
      <c r="K17" s="247"/>
    </row>
    <row r="18" spans="2:11" ht="25.15" customHeight="1" x14ac:dyDescent="0.25">
      <c r="B18" s="640" t="s">
        <v>205</v>
      </c>
      <c r="C18" s="1246" t="s">
        <v>765</v>
      </c>
      <c r="D18" s="1246"/>
      <c r="E18" s="613"/>
      <c r="F18" s="323"/>
      <c r="G18" s="614"/>
      <c r="H18" s="613"/>
      <c r="I18" s="323"/>
      <c r="J18" s="374">
        <f t="shared" si="0"/>
        <v>0</v>
      </c>
      <c r="K18" s="247"/>
    </row>
    <row r="19" spans="2:11" ht="25.15" customHeight="1" x14ac:dyDescent="0.25">
      <c r="B19" s="640" t="s">
        <v>206</v>
      </c>
      <c r="C19" s="1246" t="s">
        <v>766</v>
      </c>
      <c r="D19" s="1246"/>
      <c r="E19" s="613"/>
      <c r="F19" s="323"/>
      <c r="G19" s="614"/>
      <c r="H19" s="613"/>
      <c r="I19" s="323"/>
      <c r="J19" s="374">
        <f t="shared" si="0"/>
        <v>0</v>
      </c>
      <c r="K19" s="247"/>
    </row>
    <row r="20" spans="2:11" ht="25.15" customHeight="1" x14ac:dyDescent="0.25">
      <c r="B20" s="640" t="s">
        <v>207</v>
      </c>
      <c r="C20" s="1246" t="s">
        <v>767</v>
      </c>
      <c r="D20" s="1246"/>
      <c r="E20" s="614"/>
      <c r="F20" s="614"/>
      <c r="G20" s="323"/>
      <c r="H20" s="323"/>
      <c r="I20" s="614"/>
      <c r="J20" s="374">
        <f t="shared" si="0"/>
        <v>0</v>
      </c>
      <c r="K20" s="247"/>
    </row>
    <row r="21" spans="2:11" ht="25.15" customHeight="1" x14ac:dyDescent="0.25">
      <c r="B21" s="640" t="s">
        <v>208</v>
      </c>
      <c r="C21" s="1163" t="s">
        <v>689</v>
      </c>
      <c r="D21" s="1163"/>
      <c r="E21" s="1261">
        <f>SUM(E12:F20)</f>
        <v>0</v>
      </c>
      <c r="F21" s="1262"/>
      <c r="G21" s="849">
        <f>SUM(G12:G20)</f>
        <v>0</v>
      </c>
      <c r="H21" s="1261">
        <f>SUM(H12:I20)</f>
        <v>0</v>
      </c>
      <c r="I21" s="1262"/>
      <c r="J21" s="374">
        <f>SUM(E21:I21)</f>
        <v>0</v>
      </c>
      <c r="K21" s="247"/>
    </row>
    <row r="23" spans="2:11" x14ac:dyDescent="0.2">
      <c r="B23" s="1249" t="s">
        <v>1297</v>
      </c>
      <c r="C23" s="1250"/>
      <c r="D23" s="1251"/>
      <c r="E23" s="169"/>
      <c r="F23" s="885"/>
      <c r="G23" s="169"/>
      <c r="H23" s="169"/>
      <c r="I23" s="811"/>
    </row>
    <row r="24" spans="2:11" x14ac:dyDescent="0.2">
      <c r="B24" s="1252"/>
      <c r="C24" s="1253"/>
      <c r="D24" s="1253"/>
      <c r="E24" s="1253"/>
      <c r="F24" s="1253"/>
      <c r="G24" s="1253"/>
      <c r="H24" s="1253"/>
      <c r="I24" s="1253"/>
      <c r="J24" s="1254"/>
    </row>
    <row r="25" spans="2:11" x14ac:dyDescent="0.2">
      <c r="B25" s="1255"/>
      <c r="C25" s="1256"/>
      <c r="D25" s="1256"/>
      <c r="E25" s="1256"/>
      <c r="F25" s="1256"/>
      <c r="G25" s="1256"/>
      <c r="H25" s="1256"/>
      <c r="I25" s="1256"/>
      <c r="J25" s="1257"/>
    </row>
    <row r="26" spans="2:11" x14ac:dyDescent="0.2">
      <c r="B26" s="1255"/>
      <c r="C26" s="1256"/>
      <c r="D26" s="1256"/>
      <c r="E26" s="1256"/>
      <c r="F26" s="1256"/>
      <c r="G26" s="1256"/>
      <c r="H26" s="1256"/>
      <c r="I26" s="1256"/>
      <c r="J26" s="1257"/>
    </row>
    <row r="27" spans="2:11" x14ac:dyDescent="0.2">
      <c r="B27" s="1255"/>
      <c r="C27" s="1256"/>
      <c r="D27" s="1256"/>
      <c r="E27" s="1256"/>
      <c r="F27" s="1256"/>
      <c r="G27" s="1256"/>
      <c r="H27" s="1256"/>
      <c r="I27" s="1256"/>
      <c r="J27" s="1257"/>
    </row>
    <row r="28" spans="2:11" x14ac:dyDescent="0.2">
      <c r="B28" s="1255"/>
      <c r="C28" s="1256"/>
      <c r="D28" s="1256"/>
      <c r="E28" s="1256"/>
      <c r="F28" s="1256"/>
      <c r="G28" s="1256"/>
      <c r="H28" s="1256"/>
      <c r="I28" s="1256"/>
      <c r="J28" s="1257"/>
    </row>
    <row r="29" spans="2:11" x14ac:dyDescent="0.2">
      <c r="B29" s="1255"/>
      <c r="C29" s="1256"/>
      <c r="D29" s="1256"/>
      <c r="E29" s="1256"/>
      <c r="F29" s="1256"/>
      <c r="G29" s="1256"/>
      <c r="H29" s="1256"/>
      <c r="I29" s="1256"/>
      <c r="J29" s="1257"/>
    </row>
    <row r="30" spans="2:11" x14ac:dyDescent="0.2">
      <c r="B30" s="1258"/>
      <c r="C30" s="1259"/>
      <c r="D30" s="1259"/>
      <c r="E30" s="1259"/>
      <c r="F30" s="1259"/>
      <c r="G30" s="1259"/>
      <c r="H30" s="1259"/>
      <c r="I30" s="1259"/>
      <c r="J30" s="1260"/>
    </row>
    <row r="133" spans="3:3" hidden="1" x14ac:dyDescent="0.2">
      <c r="C133" t="s">
        <v>541</v>
      </c>
    </row>
  </sheetData>
  <sheetProtection algorithmName="SHA-512" hashValue="Sjq1bU67VAPcdqR3QJltM1kmwqhluuYAlTz78l1kUFa6lu+zpIOhvZtzt+xySIPa+wD4fNS0dOvvvJ6Xj+1oLw==" saltValue="s6HFgyY3p0NTsTh/bxOKqw==" spinCount="100000" sheet="1" objects="1" scenarios="1"/>
  <customSheetViews>
    <customSheetView guid="{C14ADB05-A93A-418D-987A-E90E4B59772D}" scale="70" fitToPage="1" hiddenRows="1">
      <selection activeCell="F16" sqref="F16"/>
      <pageMargins left="0" right="0" top="0.5" bottom="0.5" header="0.3" footer="0.3"/>
      <printOptions horizontalCentered="1"/>
      <pageSetup scale="86" orientation="landscape" r:id="rId1"/>
      <headerFooter>
        <oddFooter>&amp;LV 2015-1&amp;Rprinted: &amp;D, &amp;T</oddFooter>
      </headerFooter>
    </customSheetView>
  </customSheetViews>
  <mergeCells count="22">
    <mergeCell ref="B23:D23"/>
    <mergeCell ref="B24:J30"/>
    <mergeCell ref="C15:D15"/>
    <mergeCell ref="C17:D17"/>
    <mergeCell ref="C16:D16"/>
    <mergeCell ref="E21:F21"/>
    <mergeCell ref="H21:I21"/>
    <mergeCell ref="C18:D18"/>
    <mergeCell ref="C19:D19"/>
    <mergeCell ref="C20:D20"/>
    <mergeCell ref="C21:D21"/>
    <mergeCell ref="A1:J1"/>
    <mergeCell ref="A2:J2"/>
    <mergeCell ref="C12:D12"/>
    <mergeCell ref="C13:D13"/>
    <mergeCell ref="C14:D14"/>
    <mergeCell ref="C11:D11"/>
    <mergeCell ref="D4:H4"/>
    <mergeCell ref="A4:C4"/>
    <mergeCell ref="A5:C5"/>
    <mergeCell ref="A6:C6"/>
    <mergeCell ref="A7:C7"/>
  </mergeCells>
  <dataValidations count="1">
    <dataValidation type="decimal" operator="lessThanOrEqual" allowBlank="1" showInputMessage="1" showErrorMessage="1" error="Amount entered must be negative." sqref="E14:I20" xr:uid="{3D24FAF9-A963-4FF9-91D9-9464B3799F9B}">
      <formula1>0</formula1>
    </dataValidation>
  </dataValidations>
  <printOptions horizontalCentered="1"/>
  <pageMargins left="0" right="0" top="0.75" bottom="0.5" header="0.3" footer="0.3"/>
  <pageSetup scale="73" orientation="landscape" r:id="rId2"/>
  <headerFooter>
    <oddFooter>&amp;LV 2024-5&amp;Rprinted: &amp;D, &amp;T</oddFooter>
  </headerFooter>
  <ignoredErrors>
    <ignoredError sqref="B1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A1:K53"/>
  <sheetViews>
    <sheetView topLeftCell="A16" workbookViewId="0">
      <selection activeCell="B31" sqref="B31"/>
    </sheetView>
  </sheetViews>
  <sheetFormatPr defaultRowHeight="12.75" x14ac:dyDescent="0.2"/>
  <cols>
    <col min="1" max="1" width="3.7109375" customWidth="1"/>
    <col min="2" max="2" width="3.28515625" customWidth="1"/>
    <col min="3" max="3" width="50.28515625" customWidth="1"/>
    <col min="4" max="4" width="17.28515625" customWidth="1"/>
    <col min="5" max="5" width="19.7109375" customWidth="1"/>
    <col min="6" max="6" width="18.7109375" customWidth="1"/>
    <col min="7" max="7" width="18.28515625" customWidth="1"/>
    <col min="8" max="8" width="20.140625" customWidth="1"/>
    <col min="9" max="9" width="19.5703125" customWidth="1"/>
    <col min="10" max="10" width="20.28515625" customWidth="1"/>
    <col min="11" max="11" width="21.7109375" customWidth="1"/>
    <col min="12" max="12" width="16.5703125" customWidth="1"/>
    <col min="13" max="13" width="2.7109375" customWidth="1"/>
    <col min="14" max="14" width="17.7109375" customWidth="1"/>
  </cols>
  <sheetData>
    <row r="1" spans="1:11" ht="20.45" customHeight="1" thickTop="1" x14ac:dyDescent="0.25">
      <c r="A1" s="1029" t="s">
        <v>539</v>
      </c>
      <c r="B1" s="1197"/>
      <c r="C1" s="1197"/>
      <c r="D1" s="1197"/>
      <c r="E1" s="1197"/>
      <c r="F1" s="1197"/>
      <c r="G1" s="1197"/>
      <c r="H1" s="1197"/>
      <c r="I1" s="1197"/>
      <c r="J1" s="1198"/>
      <c r="K1" s="46"/>
    </row>
    <row r="2" spans="1:11" ht="21" customHeight="1" thickBot="1" x14ac:dyDescent="0.3">
      <c r="A2" s="1194" t="s">
        <v>20</v>
      </c>
      <c r="B2" s="1195"/>
      <c r="C2" s="1195"/>
      <c r="D2" s="1195"/>
      <c r="E2" s="1195"/>
      <c r="F2" s="1195"/>
      <c r="G2" s="1195"/>
      <c r="H2" s="1195"/>
      <c r="I2" s="1195"/>
      <c r="J2" s="1196"/>
      <c r="K2" s="46"/>
    </row>
    <row r="3" spans="1:11" ht="13.5" thickTop="1" x14ac:dyDescent="0.2"/>
    <row r="4" spans="1:11" ht="22.9" customHeight="1" thickBot="1" x14ac:dyDescent="0.3">
      <c r="A4" s="1199" t="s">
        <v>37</v>
      </c>
      <c r="B4" s="1199"/>
      <c r="C4" s="1199"/>
      <c r="D4" s="1199"/>
      <c r="E4" s="1199"/>
      <c r="F4" s="1263">
        <f>'FSR - Medicaid'!C4</f>
        <v>0</v>
      </c>
      <c r="G4" s="1263"/>
      <c r="H4" s="1263"/>
      <c r="I4" s="1263"/>
    </row>
    <row r="5" spans="1:11" ht="22.9" customHeight="1" thickTop="1" thickBot="1" x14ac:dyDescent="0.3">
      <c r="A5" s="1199" t="s">
        <v>14</v>
      </c>
      <c r="B5" s="1199"/>
      <c r="C5" s="1199"/>
      <c r="D5" s="1199"/>
      <c r="E5" s="1199"/>
      <c r="F5" s="588" t="str">
        <f>'FSR - Medicaid'!D5</f>
        <v>SELECT</v>
      </c>
      <c r="G5" s="481"/>
      <c r="H5" s="213"/>
      <c r="I5" s="213"/>
    </row>
    <row r="6" spans="1:11" ht="22.9" customHeight="1" thickTop="1" thickBot="1" x14ac:dyDescent="0.3">
      <c r="A6" s="1199" t="s">
        <v>177</v>
      </c>
      <c r="B6" s="1199"/>
      <c r="C6" s="1199"/>
      <c r="D6" s="1199"/>
      <c r="E6" s="1199"/>
      <c r="F6" s="536" t="str">
        <f>'FSR - Medicaid'!D6</f>
        <v>SELECT</v>
      </c>
      <c r="G6" s="481"/>
      <c r="H6" s="213"/>
      <c r="I6" s="213"/>
    </row>
    <row r="7" spans="1:11" ht="22.9" customHeight="1" thickTop="1" thickBot="1" x14ac:dyDescent="0.3">
      <c r="A7" s="1199" t="s">
        <v>15</v>
      </c>
      <c r="B7" s="1199"/>
      <c r="C7" s="1199"/>
      <c r="D7" s="1199"/>
      <c r="E7" s="1199"/>
      <c r="F7" s="589">
        <f>'FSR - Medicaid'!D7</f>
        <v>0</v>
      </c>
      <c r="G7" s="540"/>
      <c r="H7" s="213"/>
      <c r="I7" s="213"/>
    </row>
    <row r="8" spans="1:11" ht="18.75" thickTop="1" x14ac:dyDescent="0.25">
      <c r="A8" s="47"/>
      <c r="F8" s="139"/>
      <c r="G8" s="139"/>
    </row>
    <row r="9" spans="1:11" ht="6.2" customHeight="1" x14ac:dyDescent="0.2">
      <c r="A9" s="48"/>
      <c r="B9" s="48"/>
      <c r="C9" s="48"/>
      <c r="D9" s="49"/>
      <c r="E9" s="49"/>
      <c r="F9" s="49"/>
      <c r="G9" s="49"/>
      <c r="H9" s="49"/>
      <c r="I9" s="49"/>
      <c r="J9" s="49"/>
      <c r="K9" s="50"/>
    </row>
    <row r="10" spans="1:11" x14ac:dyDescent="0.2">
      <c r="D10" s="50"/>
      <c r="E10" s="50"/>
      <c r="F10" s="50"/>
      <c r="G10" s="50"/>
      <c r="H10" s="50"/>
      <c r="I10" s="50"/>
      <c r="J10" s="50"/>
      <c r="K10" s="50"/>
    </row>
    <row r="11" spans="1:11" ht="6.6" customHeight="1" thickBot="1" x14ac:dyDescent="0.25">
      <c r="D11" s="50"/>
      <c r="E11" s="50"/>
      <c r="F11" s="50"/>
      <c r="G11" s="50"/>
      <c r="H11" s="50"/>
      <c r="I11" s="50"/>
      <c r="J11" s="50"/>
      <c r="K11" s="50"/>
    </row>
    <row r="12" spans="1:11" ht="18.600000000000001" customHeight="1" thickTop="1" x14ac:dyDescent="0.2">
      <c r="A12" s="76"/>
      <c r="B12" s="77"/>
      <c r="C12" s="78"/>
      <c r="D12" s="79"/>
      <c r="E12" s="79" t="s">
        <v>21</v>
      </c>
      <c r="F12" s="79" t="s">
        <v>21</v>
      </c>
      <c r="G12" s="79"/>
      <c r="H12" s="566"/>
      <c r="I12" s="566"/>
      <c r="J12" s="80"/>
      <c r="K12" s="569"/>
    </row>
    <row r="13" spans="1:11" x14ac:dyDescent="0.2">
      <c r="A13" s="81"/>
      <c r="B13" s="82"/>
      <c r="C13" s="83"/>
      <c r="D13" s="84" t="s">
        <v>22</v>
      </c>
      <c r="E13" s="84" t="s">
        <v>23</v>
      </c>
      <c r="F13" s="85" t="s">
        <v>23</v>
      </c>
      <c r="G13" s="85" t="s">
        <v>21</v>
      </c>
      <c r="H13" s="567" t="s">
        <v>21</v>
      </c>
      <c r="I13" s="567" t="s">
        <v>21</v>
      </c>
      <c r="J13" s="85"/>
      <c r="K13" s="50"/>
    </row>
    <row r="14" spans="1:11" x14ac:dyDescent="0.2">
      <c r="A14" s="81"/>
      <c r="B14" s="86"/>
      <c r="C14" s="87"/>
      <c r="D14" s="88" t="s">
        <v>24</v>
      </c>
      <c r="E14" s="84" t="s">
        <v>25</v>
      </c>
      <c r="F14" s="85" t="s">
        <v>25</v>
      </c>
      <c r="G14" s="85" t="s">
        <v>193</v>
      </c>
      <c r="H14" s="567" t="s">
        <v>26</v>
      </c>
      <c r="I14" s="567" t="s">
        <v>26</v>
      </c>
      <c r="J14" s="85" t="s">
        <v>27</v>
      </c>
      <c r="K14" s="50"/>
    </row>
    <row r="15" spans="1:11" ht="13.5" thickBot="1" x14ac:dyDescent="0.25">
      <c r="A15" s="89" t="s">
        <v>16</v>
      </c>
      <c r="B15" s="90" t="s">
        <v>28</v>
      </c>
      <c r="C15" s="91"/>
      <c r="D15" s="92" t="s">
        <v>29</v>
      </c>
      <c r="E15" s="93" t="s">
        <v>30</v>
      </c>
      <c r="F15" s="92" t="s">
        <v>31</v>
      </c>
      <c r="G15" s="92" t="s">
        <v>32</v>
      </c>
      <c r="H15" s="568" t="s">
        <v>638</v>
      </c>
      <c r="I15" s="568" t="s">
        <v>639</v>
      </c>
      <c r="J15" s="92" t="s">
        <v>33</v>
      </c>
      <c r="K15" s="50"/>
    </row>
    <row r="16" spans="1:11" ht="19.149999999999999" customHeight="1" thickTop="1" x14ac:dyDescent="0.2">
      <c r="B16" s="94" t="s">
        <v>0</v>
      </c>
      <c r="C16" s="331" t="s">
        <v>34</v>
      </c>
      <c r="D16" s="373">
        <f>+$D$17+$D$18</f>
        <v>0</v>
      </c>
      <c r="E16" s="373">
        <f>+$E$17+$E$18</f>
        <v>0</v>
      </c>
      <c r="F16" s="373">
        <f>+$F$17+$F$18</f>
        <v>0</v>
      </c>
      <c r="G16" s="373">
        <f>+$G$17+$G$18</f>
        <v>0</v>
      </c>
      <c r="H16" s="373">
        <f>+$H$17+$H$18</f>
        <v>0</v>
      </c>
      <c r="I16" s="373">
        <f>+$I$17+$I$18</f>
        <v>0</v>
      </c>
      <c r="J16" s="373">
        <f>+$D$16+$E$16+$F$16+$G$16+$H$16+$I$16</f>
        <v>0</v>
      </c>
      <c r="K16" s="50"/>
    </row>
    <row r="17" spans="1:11" ht="19.149999999999999" customHeight="1" x14ac:dyDescent="0.2">
      <c r="B17" s="94" t="s">
        <v>1</v>
      </c>
      <c r="C17" s="334" t="s">
        <v>390</v>
      </c>
      <c r="D17" s="71"/>
      <c r="E17" s="71"/>
      <c r="F17" s="497">
        <f>+'FSR - Medicaid'!M28</f>
        <v>0</v>
      </c>
      <c r="G17" s="497">
        <f>-'FSR - Medicaid'!M21</f>
        <v>0</v>
      </c>
      <c r="H17" s="71"/>
      <c r="I17" s="71"/>
      <c r="J17" s="256">
        <f>+$D$17+$E$17+$F$17+$G$17+$H$17+$I$17</f>
        <v>0</v>
      </c>
      <c r="K17" s="50"/>
    </row>
    <row r="18" spans="1:11" ht="19.149999999999999" customHeight="1" x14ac:dyDescent="0.2">
      <c r="B18" s="94" t="s">
        <v>2</v>
      </c>
      <c r="C18" s="476" t="s">
        <v>352</v>
      </c>
      <c r="D18" s="71"/>
      <c r="E18" s="71"/>
      <c r="F18" s="246">
        <f>+'FSR - Healthy Michigan'!M28</f>
        <v>0</v>
      </c>
      <c r="G18" s="246">
        <f>-'FSR - Healthy Michigan'!M21</f>
        <v>0</v>
      </c>
      <c r="H18" s="332"/>
      <c r="I18" s="332"/>
      <c r="J18" s="333">
        <f>+$D$18+$E$18+$F$18+$G$18+$H$18+$I$18</f>
        <v>0</v>
      </c>
      <c r="K18" s="50"/>
    </row>
    <row r="19" spans="1:11" ht="16.149999999999999" customHeight="1" x14ac:dyDescent="0.2">
      <c r="A19" s="53"/>
      <c r="B19" s="74"/>
      <c r="E19" s="65"/>
      <c r="F19" s="65"/>
      <c r="G19" s="75"/>
      <c r="H19" s="75"/>
      <c r="I19" s="75"/>
    </row>
    <row r="20" spans="1:11" ht="8.4499999999999993" customHeight="1" thickBot="1" x14ac:dyDescent="0.25"/>
    <row r="21" spans="1:11" ht="24" customHeight="1" thickBot="1" x14ac:dyDescent="0.25">
      <c r="A21" s="463">
        <v>1.1000000000000001</v>
      </c>
      <c r="B21" s="464"/>
      <c r="C21" s="1276" t="s">
        <v>346</v>
      </c>
      <c r="D21" s="1277"/>
      <c r="E21" s="1277"/>
      <c r="F21" s="1277"/>
      <c r="G21" s="1277"/>
      <c r="H21" s="1277"/>
      <c r="I21" s="1278"/>
      <c r="J21" s="465" t="s">
        <v>350</v>
      </c>
    </row>
    <row r="22" spans="1:11" ht="24" customHeight="1" x14ac:dyDescent="0.2">
      <c r="B22" s="98" t="s">
        <v>0</v>
      </c>
      <c r="C22" s="1284"/>
      <c r="D22" s="1284"/>
      <c r="E22" s="1284"/>
      <c r="F22" s="1284"/>
      <c r="G22" s="1284"/>
      <c r="H22" s="1284"/>
      <c r="I22" s="1284"/>
      <c r="J22" s="462"/>
    </row>
    <row r="23" spans="1:11" ht="24" customHeight="1" x14ac:dyDescent="0.2">
      <c r="B23" s="94" t="s">
        <v>1</v>
      </c>
      <c r="C23" s="1285"/>
      <c r="D23" s="1285"/>
      <c r="E23" s="1285"/>
      <c r="F23" s="1285"/>
      <c r="G23" s="1285"/>
      <c r="H23" s="1285"/>
      <c r="I23" s="1285"/>
      <c r="J23" s="323"/>
    </row>
    <row r="24" spans="1:11" ht="24" customHeight="1" x14ac:dyDescent="0.2">
      <c r="B24" s="98" t="s">
        <v>2</v>
      </c>
      <c r="C24" s="1285"/>
      <c r="D24" s="1285"/>
      <c r="E24" s="1285"/>
      <c r="F24" s="1285"/>
      <c r="G24" s="1285"/>
      <c r="H24" s="1285"/>
      <c r="I24" s="1285"/>
      <c r="J24" s="323"/>
    </row>
    <row r="25" spans="1:11" ht="27.75" customHeight="1" x14ac:dyDescent="0.2">
      <c r="B25" s="94" t="s">
        <v>3</v>
      </c>
      <c r="C25" s="1285"/>
      <c r="D25" s="1285"/>
      <c r="E25" s="1285"/>
      <c r="F25" s="1285"/>
      <c r="G25" s="1285"/>
      <c r="H25" s="1285"/>
      <c r="I25" s="1285"/>
      <c r="J25" s="323"/>
    </row>
    <row r="26" spans="1:11" ht="27.75" customHeight="1" x14ac:dyDescent="0.2">
      <c r="B26" s="94" t="s">
        <v>4</v>
      </c>
      <c r="C26" s="1286"/>
      <c r="D26" s="1287"/>
      <c r="E26" s="1287"/>
      <c r="F26" s="1287"/>
      <c r="G26" s="1287"/>
      <c r="H26" s="1287"/>
      <c r="I26" s="1288"/>
      <c r="J26" s="323"/>
    </row>
    <row r="27" spans="1:11" ht="27.75" customHeight="1" x14ac:dyDescent="0.2">
      <c r="B27" s="94" t="s">
        <v>188</v>
      </c>
      <c r="C27" s="1279" t="s">
        <v>347</v>
      </c>
      <c r="D27" s="1279"/>
      <c r="E27" s="1279"/>
      <c r="F27" s="1279"/>
      <c r="G27" s="1279"/>
      <c r="H27" s="1279"/>
      <c r="I27" s="1279"/>
      <c r="J27" s="303">
        <f>SUM(J22:J26)</f>
        <v>0</v>
      </c>
    </row>
    <row r="28" spans="1:11" ht="24" customHeight="1" x14ac:dyDescent="0.2">
      <c r="B28" s="466" t="s">
        <v>205</v>
      </c>
      <c r="C28" s="1279" t="s">
        <v>353</v>
      </c>
      <c r="D28" s="1279"/>
      <c r="E28" s="1279"/>
      <c r="F28" s="1279"/>
      <c r="G28" s="1279"/>
      <c r="H28" s="1279"/>
      <c r="I28" s="1279"/>
      <c r="J28" s="317">
        <f>+J16+J27</f>
        <v>0</v>
      </c>
    </row>
    <row r="29" spans="1:11" ht="12" customHeight="1" x14ac:dyDescent="0.2">
      <c r="B29" s="94"/>
      <c r="C29" s="1280"/>
      <c r="D29" s="1280"/>
      <c r="E29" s="1280"/>
      <c r="F29" s="1280"/>
      <c r="G29" s="1280"/>
      <c r="H29" s="1280"/>
      <c r="I29" s="1280"/>
      <c r="J29" s="335"/>
    </row>
    <row r="30" spans="1:11" ht="24" customHeight="1" x14ac:dyDescent="0.2">
      <c r="B30" s="98" t="s">
        <v>206</v>
      </c>
      <c r="C30" s="1279" t="s">
        <v>391</v>
      </c>
      <c r="D30" s="1279"/>
      <c r="E30" s="1279"/>
      <c r="F30" s="1279"/>
      <c r="G30" s="1279"/>
      <c r="H30" s="1279"/>
      <c r="I30" s="1279"/>
      <c r="J30" s="374">
        <f>J28-J31</f>
        <v>0</v>
      </c>
      <c r="K30" s="247"/>
    </row>
    <row r="31" spans="1:11" ht="24" customHeight="1" x14ac:dyDescent="0.2">
      <c r="B31" s="94" t="s">
        <v>207</v>
      </c>
      <c r="C31" s="1281" t="s">
        <v>415</v>
      </c>
      <c r="D31" s="1282"/>
      <c r="E31" s="1282"/>
      <c r="F31" s="1282"/>
      <c r="G31" s="1282"/>
      <c r="H31" s="1282"/>
      <c r="I31" s="1283"/>
      <c r="J31" s="374">
        <f>+J18</f>
        <v>0</v>
      </c>
      <c r="K31" s="247"/>
    </row>
    <row r="32" spans="1:11" ht="24" customHeight="1" x14ac:dyDescent="0.2"/>
    <row r="33" spans="1:9" ht="13.5" thickBot="1" x14ac:dyDescent="0.25"/>
    <row r="34" spans="1:9" ht="24" customHeight="1" thickTop="1" thickBot="1" x14ac:dyDescent="0.25">
      <c r="A34" s="51" t="s">
        <v>17</v>
      </c>
      <c r="B34" s="72" t="s">
        <v>51</v>
      </c>
      <c r="C34" s="95"/>
      <c r="D34" s="96" t="s">
        <v>19</v>
      </c>
      <c r="E34" s="97"/>
      <c r="F34" s="97"/>
      <c r="G34" s="97"/>
      <c r="I34" s="97"/>
    </row>
    <row r="35" spans="1:9" ht="60.75" customHeight="1" thickTop="1" x14ac:dyDescent="0.2">
      <c r="B35" s="98" t="s">
        <v>0</v>
      </c>
      <c r="C35" s="738" t="s">
        <v>947</v>
      </c>
      <c r="D35" s="305">
        <f>+'Medicaid Shared Risk Calc'!E13+'Medicaid Shared Risk Calc'!F13+'Medicaid Shared Risk Calc'!G13</f>
        <v>0</v>
      </c>
      <c r="E35" s="99"/>
      <c r="F35" s="99"/>
      <c r="G35" s="99"/>
      <c r="I35" s="99"/>
    </row>
    <row r="36" spans="1:9" ht="18.600000000000001" customHeight="1" x14ac:dyDescent="0.2">
      <c r="B36" s="94" t="s">
        <v>1</v>
      </c>
      <c r="C36" s="620" t="s">
        <v>52</v>
      </c>
      <c r="D36" s="101">
        <v>7.4999999999999997E-2</v>
      </c>
      <c r="E36" s="102"/>
    </row>
    <row r="37" spans="1:9" ht="18.600000000000001" customHeight="1" x14ac:dyDescent="0.2">
      <c r="B37" s="94" t="s">
        <v>2</v>
      </c>
      <c r="C37" s="100" t="s">
        <v>53</v>
      </c>
      <c r="D37" s="305">
        <f>ROUND($D$35*$D$36,0)</f>
        <v>0</v>
      </c>
      <c r="E37" s="103"/>
      <c r="F37" s="99"/>
    </row>
    <row r="38" spans="1:9" ht="15.6" customHeight="1" x14ac:dyDescent="0.2">
      <c r="B38" s="68"/>
      <c r="C38" s="104"/>
      <c r="E38" s="103"/>
      <c r="F38" s="99"/>
    </row>
    <row r="39" spans="1:9" ht="9" customHeight="1" thickBot="1" x14ac:dyDescent="0.25">
      <c r="C39" s="105"/>
    </row>
    <row r="40" spans="1:9" ht="24" customHeight="1" thickTop="1" thickBot="1" x14ac:dyDescent="0.25">
      <c r="A40" s="51" t="s">
        <v>9</v>
      </c>
      <c r="B40" s="72" t="s">
        <v>35</v>
      </c>
      <c r="C40" s="72"/>
      <c r="D40" s="73" t="s">
        <v>19</v>
      </c>
      <c r="E40" s="1273" t="s">
        <v>54</v>
      </c>
      <c r="F40" s="1274"/>
      <c r="G40" s="1274"/>
      <c r="H40" s="1275"/>
    </row>
    <row r="41" spans="1:9" ht="19.149999999999999" customHeight="1" thickTop="1" x14ac:dyDescent="0.2">
      <c r="B41" s="107" t="s">
        <v>0</v>
      </c>
      <c r="C41" s="108" t="s">
        <v>55</v>
      </c>
      <c r="D41" s="306">
        <f>+$D$37</f>
        <v>0</v>
      </c>
      <c r="E41" s="1255"/>
      <c r="F41" s="1256"/>
      <c r="G41" s="1256"/>
      <c r="H41" s="1257"/>
    </row>
    <row r="42" spans="1:9" ht="19.149999999999999" customHeight="1" x14ac:dyDescent="0.2">
      <c r="B42" s="109" t="s">
        <v>1</v>
      </c>
      <c r="C42" s="100" t="s">
        <v>194</v>
      </c>
      <c r="D42" s="305">
        <f>+J28</f>
        <v>0</v>
      </c>
      <c r="E42" s="1255"/>
      <c r="F42" s="1256"/>
      <c r="G42" s="1256"/>
      <c r="H42" s="1257"/>
    </row>
    <row r="43" spans="1:9" ht="19.149999999999999" customHeight="1" x14ac:dyDescent="0.2">
      <c r="B43" s="109" t="s">
        <v>2</v>
      </c>
      <c r="C43" s="100" t="s">
        <v>36</v>
      </c>
      <c r="D43" s="303">
        <f>+$D$41-$D$42</f>
        <v>0</v>
      </c>
      <c r="E43" s="1258"/>
      <c r="F43" s="1259"/>
      <c r="G43" s="1259"/>
      <c r="H43" s="1260"/>
    </row>
    <row r="45" spans="1:9" x14ac:dyDescent="0.2">
      <c r="B45" s="1249" t="s">
        <v>1298</v>
      </c>
      <c r="C45" s="1251"/>
    </row>
    <row r="46" spans="1:9" x14ac:dyDescent="0.2">
      <c r="B46" s="1264"/>
      <c r="C46" s="1265"/>
      <c r="D46" s="1265"/>
      <c r="E46" s="1265"/>
      <c r="F46" s="1265"/>
      <c r="G46" s="1265"/>
      <c r="H46" s="1266"/>
    </row>
    <row r="47" spans="1:9" hidden="1" x14ac:dyDescent="0.2">
      <c r="B47" s="1267"/>
      <c r="C47" s="1268"/>
      <c r="D47" s="1268"/>
      <c r="E47" s="1268"/>
      <c r="F47" s="1268"/>
      <c r="G47" s="1268"/>
      <c r="H47" s="1269"/>
    </row>
    <row r="48" spans="1:9" x14ac:dyDescent="0.2">
      <c r="B48" s="1267"/>
      <c r="C48" s="1268"/>
      <c r="D48" s="1268"/>
      <c r="E48" s="1268"/>
      <c r="F48" s="1268"/>
      <c r="G48" s="1268"/>
      <c r="H48" s="1269"/>
    </row>
    <row r="49" spans="2:8" x14ac:dyDescent="0.2">
      <c r="B49" s="1267"/>
      <c r="C49" s="1268"/>
      <c r="D49" s="1268"/>
      <c r="E49" s="1268"/>
      <c r="F49" s="1268"/>
      <c r="G49" s="1268"/>
      <c r="H49" s="1269"/>
    </row>
    <row r="50" spans="2:8" x14ac:dyDescent="0.2">
      <c r="B50" s="1267"/>
      <c r="C50" s="1268"/>
      <c r="D50" s="1268"/>
      <c r="E50" s="1268"/>
      <c r="F50" s="1268"/>
      <c r="G50" s="1268"/>
      <c r="H50" s="1269"/>
    </row>
    <row r="51" spans="2:8" x14ac:dyDescent="0.2">
      <c r="B51" s="1267"/>
      <c r="C51" s="1268"/>
      <c r="D51" s="1268"/>
      <c r="E51" s="1268"/>
      <c r="F51" s="1268"/>
      <c r="G51" s="1268"/>
      <c r="H51" s="1269"/>
    </row>
    <row r="52" spans="2:8" x14ac:dyDescent="0.2">
      <c r="B52" s="1267"/>
      <c r="C52" s="1268"/>
      <c r="D52" s="1268"/>
      <c r="E52" s="1268"/>
      <c r="F52" s="1268"/>
      <c r="G52" s="1268"/>
      <c r="H52" s="1269"/>
    </row>
    <row r="53" spans="2:8" x14ac:dyDescent="0.2">
      <c r="B53" s="1270"/>
      <c r="C53" s="1271"/>
      <c r="D53" s="1271"/>
      <c r="E53" s="1271"/>
      <c r="F53" s="1271"/>
      <c r="G53" s="1271"/>
      <c r="H53" s="1272"/>
    </row>
  </sheetData>
  <sheetProtection algorithmName="SHA-512" hashValue="PcHz4fYMGjLt/8+A9K02vCWEWSmJa61tf2J7MYIZ5XZRkZxSJlsu7h3T65jAwmgmmvbh0FqZu25Q5DDXki4eRA==" saltValue="fwfsAccFf1yeBWLmMxD9fg==" spinCount="100000" sheet="1" objects="1" scenarios="1"/>
  <customSheetViews>
    <customSheetView guid="{C14ADB05-A93A-418D-987A-E90E4B59772D}" scale="70" fitToPage="1" hiddenRows="1">
      <selection activeCell="F4" sqref="F4:I4"/>
      <pageMargins left="0" right="0" top="0.5" bottom="0.5" header="0.3" footer="0.3"/>
      <printOptions horizontalCentered="1"/>
      <pageSetup scale="65" orientation="landscape" r:id="rId1"/>
      <headerFooter>
        <oddFooter>&amp;LV 2015-1&amp;Rprinted: &amp;D, &amp;T</oddFooter>
      </headerFooter>
    </customSheetView>
  </customSheetViews>
  <mergeCells count="22">
    <mergeCell ref="B45:C45"/>
    <mergeCell ref="B46:H53"/>
    <mergeCell ref="E40:H40"/>
    <mergeCell ref="E41:H43"/>
    <mergeCell ref="C21:I21"/>
    <mergeCell ref="C27:I27"/>
    <mergeCell ref="C28:I28"/>
    <mergeCell ref="C29:I29"/>
    <mergeCell ref="C30:I30"/>
    <mergeCell ref="C31:I31"/>
    <mergeCell ref="C22:I22"/>
    <mergeCell ref="C23:I23"/>
    <mergeCell ref="C24:I24"/>
    <mergeCell ref="C25:I25"/>
    <mergeCell ref="C26:I26"/>
    <mergeCell ref="A1:J1"/>
    <mergeCell ref="A2:J2"/>
    <mergeCell ref="A4:E4"/>
    <mergeCell ref="A7:E7"/>
    <mergeCell ref="A6:E6"/>
    <mergeCell ref="A5:E5"/>
    <mergeCell ref="F4:I4"/>
  </mergeCells>
  <phoneticPr fontId="0" type="noConversion"/>
  <conditionalFormatting sqref="E41:H43">
    <cfRule type="expression" dxfId="12" priority="1">
      <formula>AND(D43&lt;0,E41="")</formula>
    </cfRule>
  </conditionalFormatting>
  <conditionalFormatting sqref="J16:J18 J28 J30:J31">
    <cfRule type="cellIs" dxfId="11" priority="2" operator="lessThan">
      <formula>0</formula>
    </cfRule>
  </conditionalFormatting>
  <dataValidations count="1">
    <dataValidation type="decimal" operator="lessThanOrEqual" allowBlank="1" showInputMessage="1" showErrorMessage="1" error="Amount must be negative" sqref="H17:I18" xr:uid="{1E354CD1-CA33-4DCC-A25E-617E39FDF079}">
      <formula1>0</formula1>
    </dataValidation>
  </dataValidations>
  <printOptions horizontalCentered="1"/>
  <pageMargins left="0" right="0" top="0.75" bottom="0.5" header="0.3" footer="0.3"/>
  <pageSetup scale="62" orientation="landscape" r:id="rId2"/>
  <headerFooter>
    <oddFooter>&amp;LV 2024-5&amp;Rprinted: &amp;D, &amp;T</oddFooter>
  </headerFooter>
  <ignoredErrors>
    <ignoredError sqref="A34 A40 A15"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K54"/>
  <sheetViews>
    <sheetView topLeftCell="A27" workbookViewId="0">
      <selection activeCell="B46" sqref="B46:J54"/>
    </sheetView>
  </sheetViews>
  <sheetFormatPr defaultColWidth="9.140625" defaultRowHeight="12.75" x14ac:dyDescent="0.2"/>
  <cols>
    <col min="1" max="1" width="3.7109375" customWidth="1"/>
    <col min="2" max="2" width="3.28515625" style="226" customWidth="1"/>
    <col min="3" max="3" width="42.28515625" customWidth="1"/>
    <col min="4" max="7" width="21.7109375" customWidth="1"/>
    <col min="8" max="8" width="18.28515625" customWidth="1"/>
    <col min="9" max="9" width="17.28515625" customWidth="1"/>
    <col min="10" max="10" width="20.42578125" customWidth="1"/>
    <col min="11" max="11" width="21.7109375" customWidth="1"/>
    <col min="12" max="12" width="16.5703125" customWidth="1"/>
    <col min="13" max="13" width="2.7109375" customWidth="1"/>
    <col min="14" max="14" width="17.7109375" customWidth="1"/>
  </cols>
  <sheetData>
    <row r="1" spans="1:11" ht="20.45" customHeight="1" thickTop="1" x14ac:dyDescent="0.25">
      <c r="A1" s="1029" t="s">
        <v>542</v>
      </c>
      <c r="B1" s="1197"/>
      <c r="C1" s="1197"/>
      <c r="D1" s="1197"/>
      <c r="E1" s="1197"/>
      <c r="F1" s="1197"/>
      <c r="G1" s="1197"/>
      <c r="H1" s="1197"/>
      <c r="I1" s="1197"/>
      <c r="J1" s="1198"/>
      <c r="K1" s="46"/>
    </row>
    <row r="2" spans="1:11" ht="21" customHeight="1" thickBot="1" x14ac:dyDescent="0.3">
      <c r="A2" s="1194" t="s">
        <v>185</v>
      </c>
      <c r="B2" s="1195"/>
      <c r="C2" s="1195"/>
      <c r="D2" s="1195"/>
      <c r="E2" s="1195"/>
      <c r="F2" s="1195"/>
      <c r="G2" s="1195"/>
      <c r="H2" s="1195"/>
      <c r="I2" s="1195"/>
      <c r="J2" s="1196"/>
      <c r="K2" s="46"/>
    </row>
    <row r="3" spans="1:11" ht="13.5" thickTop="1" x14ac:dyDescent="0.2"/>
    <row r="4" spans="1:11" ht="22.9" customHeight="1" thickBot="1" x14ac:dyDescent="0.3">
      <c r="A4" s="1199" t="s">
        <v>37</v>
      </c>
      <c r="B4" s="1199"/>
      <c r="C4" s="1199"/>
      <c r="D4" s="1199"/>
      <c r="E4" s="1199"/>
      <c r="F4" s="1303">
        <f>+'FSR - Medicaid'!C4</f>
        <v>0</v>
      </c>
      <c r="G4" s="1303"/>
      <c r="H4" s="1303"/>
    </row>
    <row r="5" spans="1:11" ht="22.9" customHeight="1" thickTop="1" thickBot="1" x14ac:dyDescent="0.3">
      <c r="A5" s="1199" t="s">
        <v>14</v>
      </c>
      <c r="B5" s="1199"/>
      <c r="C5" s="1199"/>
      <c r="D5" s="1199"/>
      <c r="E5" s="1199"/>
      <c r="F5" s="536" t="str">
        <f>+'FSR - Medicaid'!D5</f>
        <v>SELECT</v>
      </c>
      <c r="G5" s="69"/>
      <c r="H5" s="69"/>
    </row>
    <row r="6" spans="1:11" ht="22.9" customHeight="1" thickTop="1" thickBot="1" x14ac:dyDescent="0.3">
      <c r="A6" s="1199" t="s">
        <v>177</v>
      </c>
      <c r="B6" s="1199"/>
      <c r="C6" s="1199"/>
      <c r="D6" s="1199"/>
      <c r="E6" s="1199"/>
      <c r="F6" s="536" t="str">
        <f>+'FSR - Medicaid'!D6</f>
        <v>SELECT</v>
      </c>
      <c r="G6" s="69"/>
      <c r="H6" s="69"/>
    </row>
    <row r="7" spans="1:11" ht="22.9" customHeight="1" thickTop="1" thickBot="1" x14ac:dyDescent="0.3">
      <c r="A7" s="1199" t="s">
        <v>15</v>
      </c>
      <c r="B7" s="1199"/>
      <c r="C7" s="1199"/>
      <c r="D7" s="1199"/>
      <c r="E7" s="1199"/>
      <c r="F7" s="541">
        <f>+'FSR - Medicaid'!D7</f>
        <v>0</v>
      </c>
      <c r="G7" s="165"/>
      <c r="H7" s="69"/>
    </row>
    <row r="8" spans="1:11" ht="18.75" thickTop="1" x14ac:dyDescent="0.25">
      <c r="A8" s="47"/>
    </row>
    <row r="9" spans="1:11" ht="6.2" customHeight="1" x14ac:dyDescent="0.2">
      <c r="A9" s="48"/>
      <c r="B9" s="353"/>
      <c r="C9" s="48"/>
      <c r="D9" s="49"/>
      <c r="E9" s="49"/>
      <c r="F9" s="49"/>
      <c r="G9" s="49"/>
      <c r="H9" s="49"/>
      <c r="I9" s="49"/>
      <c r="J9" s="49"/>
      <c r="K9" s="50"/>
    </row>
    <row r="10" spans="1:11" ht="7.9" customHeight="1" x14ac:dyDescent="0.2">
      <c r="D10" s="50"/>
      <c r="E10" s="50"/>
      <c r="F10" s="50"/>
      <c r="G10" s="50"/>
      <c r="H10" s="50"/>
      <c r="I10" s="50"/>
      <c r="J10" s="50"/>
      <c r="K10" s="50"/>
    </row>
    <row r="11" spans="1:11" ht="6.6" customHeight="1" thickBot="1" x14ac:dyDescent="0.25">
      <c r="D11" s="50"/>
      <c r="E11" s="50"/>
      <c r="F11" s="50"/>
      <c r="G11" s="50"/>
      <c r="H11" s="50"/>
      <c r="I11" s="50"/>
      <c r="J11" s="50"/>
      <c r="K11" s="50"/>
    </row>
    <row r="12" spans="1:11" ht="25.9" customHeight="1" thickBot="1" x14ac:dyDescent="0.25">
      <c r="A12" s="321" t="s">
        <v>16</v>
      </c>
      <c r="B12" s="354" t="s">
        <v>38</v>
      </c>
      <c r="C12" s="325"/>
      <c r="D12" s="325"/>
      <c r="E12" s="626" t="s">
        <v>705</v>
      </c>
      <c r="F12" s="626" t="s">
        <v>706</v>
      </c>
      <c r="G12" s="634" t="s">
        <v>704</v>
      </c>
      <c r="H12" s="330" t="s">
        <v>389</v>
      </c>
      <c r="K12" s="247"/>
    </row>
    <row r="13" spans="1:11" ht="46.15" customHeight="1" x14ac:dyDescent="0.2">
      <c r="A13" s="53"/>
      <c r="B13" s="355" t="s">
        <v>436</v>
      </c>
      <c r="C13" s="1301" t="s">
        <v>947</v>
      </c>
      <c r="D13" s="1302"/>
      <c r="E13" s="304">
        <f>+'FSR - Medicaid'!M12</f>
        <v>0</v>
      </c>
      <c r="F13" s="304">
        <f>'FSR - Healthy Michigan'!M12</f>
        <v>0</v>
      </c>
      <c r="G13" s="304">
        <f>+'Medicaid Worksheet'!J23</f>
        <v>0</v>
      </c>
      <c r="H13" s="304">
        <f>+E13+F13+G13</f>
        <v>0</v>
      </c>
    </row>
    <row r="14" spans="1:11" ht="6.6" customHeight="1" x14ac:dyDescent="0.2">
      <c r="A14" s="53"/>
      <c r="B14" s="357"/>
      <c r="C14" s="57"/>
      <c r="D14" s="57"/>
      <c r="E14" s="57"/>
      <c r="F14" s="57"/>
      <c r="G14" s="58"/>
    </row>
    <row r="15" spans="1:11" ht="19.149999999999999" customHeight="1" x14ac:dyDescent="0.2">
      <c r="A15" s="53"/>
      <c r="B15" s="356" t="s">
        <v>437</v>
      </c>
      <c r="C15" s="54" t="s">
        <v>39</v>
      </c>
      <c r="D15" s="59">
        <v>0.05</v>
      </c>
      <c r="E15" s="546"/>
      <c r="F15" s="546"/>
      <c r="G15" s="280">
        <f>ROUND(H13*5%,0)</f>
        <v>0</v>
      </c>
      <c r="H15" s="57" t="s">
        <v>40</v>
      </c>
      <c r="I15" s="57"/>
      <c r="J15" s="56"/>
    </row>
    <row r="16" spans="1:11" ht="19.149999999999999" customHeight="1" x14ac:dyDescent="0.2">
      <c r="A16" s="53"/>
      <c r="B16" s="355" t="s">
        <v>438</v>
      </c>
      <c r="C16" s="54" t="s">
        <v>41</v>
      </c>
      <c r="D16" s="59">
        <v>0.05</v>
      </c>
      <c r="E16" s="546"/>
      <c r="F16" s="546"/>
      <c r="G16" s="280">
        <f>ROUND(H13*5%,0)</f>
        <v>0</v>
      </c>
      <c r="H16" s="57" t="s">
        <v>42</v>
      </c>
      <c r="I16" s="57"/>
      <c r="J16" s="56"/>
    </row>
    <row r="17" spans="1:11" ht="8.25" customHeight="1" x14ac:dyDescent="0.2">
      <c r="A17" s="53"/>
      <c r="B17" s="359"/>
      <c r="D17" s="60"/>
      <c r="E17" s="60"/>
      <c r="F17" s="60"/>
      <c r="G17" s="379"/>
    </row>
    <row r="18" spans="1:11" ht="6.6" customHeight="1" x14ac:dyDescent="0.2">
      <c r="A18" s="53"/>
      <c r="D18" s="60"/>
      <c r="E18" s="60"/>
      <c r="F18" s="60"/>
      <c r="G18" s="61"/>
    </row>
    <row r="19" spans="1:11" ht="15" customHeight="1" x14ac:dyDescent="0.2">
      <c r="A19" s="53"/>
      <c r="B19" s="356" t="s">
        <v>1</v>
      </c>
      <c r="C19" s="1289" t="s">
        <v>429</v>
      </c>
      <c r="D19" s="1290"/>
      <c r="E19" s="1290"/>
      <c r="F19" s="1291"/>
      <c r="G19" s="855">
        <f>IF(SUM(('FSR - Medicaid'!M33+'FSR - Healthy Michigan'!M32))&lt;0,SUM(-'FSR - Medicaid'!M33-'FSR - Medicaid'!M44,-'FSR - Healthy Michigan'!M32-'FSR - Healthy Michigan'!M42),0)</f>
        <v>0</v>
      </c>
      <c r="K19" s="247"/>
    </row>
    <row r="20" spans="1:11" ht="5.25" customHeight="1" x14ac:dyDescent="0.2">
      <c r="A20" s="53"/>
      <c r="C20" s="247"/>
      <c r="G20" s="377"/>
    </row>
    <row r="21" spans="1:11" ht="15" customHeight="1" x14ac:dyDescent="0.2">
      <c r="A21" s="53"/>
      <c r="C21" s="247"/>
      <c r="G21" s="377"/>
      <c r="H21" s="375" t="s">
        <v>43</v>
      </c>
      <c r="I21" s="375" t="s">
        <v>44</v>
      </c>
      <c r="J21" s="376" t="s">
        <v>45</v>
      </c>
    </row>
    <row r="22" spans="1:11" ht="19.149999999999999" customHeight="1" x14ac:dyDescent="0.2">
      <c r="A22" s="53"/>
      <c r="B22" s="358" t="s">
        <v>430</v>
      </c>
      <c r="C22" s="55" t="s">
        <v>46</v>
      </c>
      <c r="D22" s="56"/>
      <c r="E22" s="547"/>
      <c r="F22" s="314"/>
      <c r="G22" s="267">
        <f>IF($G$19&lt;=$G$15,$G$19,$G$15)</f>
        <v>0</v>
      </c>
      <c r="H22" s="110"/>
      <c r="I22" s="267">
        <f>+$G$22</f>
        <v>0</v>
      </c>
      <c r="J22" s="267">
        <f>SUM($H$22:$I$22)</f>
        <v>0</v>
      </c>
    </row>
    <row r="23" spans="1:11" ht="19.149999999999999" customHeight="1" x14ac:dyDescent="0.2">
      <c r="A23" s="53"/>
      <c r="B23" s="358" t="s">
        <v>431</v>
      </c>
      <c r="C23" s="10" t="s">
        <v>47</v>
      </c>
      <c r="D23" s="56"/>
      <c r="E23" s="314"/>
      <c r="F23" s="314"/>
      <c r="G23" s="267">
        <f>+$G$19-$G$22</f>
        <v>0</v>
      </c>
      <c r="H23" s="111"/>
      <c r="I23" s="62"/>
      <c r="J23" s="62"/>
    </row>
    <row r="24" spans="1:11" ht="19.149999999999999" customHeight="1" x14ac:dyDescent="0.2">
      <c r="A24" s="53"/>
      <c r="B24" s="358" t="s">
        <v>432</v>
      </c>
      <c r="C24" s="55" t="s">
        <v>48</v>
      </c>
      <c r="D24" s="56"/>
      <c r="E24" s="314"/>
      <c r="F24" s="314"/>
      <c r="G24" s="267">
        <f>IF($G$23&lt;$G$16,$G$23,$G$16)</f>
        <v>0</v>
      </c>
      <c r="H24" s="267">
        <f>ROUND($G$24*50%,0)</f>
        <v>0</v>
      </c>
      <c r="I24" s="267">
        <f>$G$24-$H$24</f>
        <v>0</v>
      </c>
      <c r="J24" s="267">
        <f>SUM($H$24:$I$24)</f>
        <v>0</v>
      </c>
    </row>
    <row r="25" spans="1:11" ht="19.149999999999999" customHeight="1" x14ac:dyDescent="0.2">
      <c r="A25" s="53"/>
      <c r="B25" s="358" t="s">
        <v>433</v>
      </c>
      <c r="C25" s="10" t="s">
        <v>49</v>
      </c>
      <c r="D25" s="56"/>
      <c r="E25" s="314"/>
      <c r="F25" s="314"/>
      <c r="G25" s="267">
        <f>+$G$23-$G$24</f>
        <v>0</v>
      </c>
      <c r="H25" s="62"/>
      <c r="I25" s="62"/>
      <c r="J25" s="62"/>
    </row>
    <row r="26" spans="1:11" ht="19.149999999999999" customHeight="1" x14ac:dyDescent="0.2">
      <c r="A26" s="53"/>
      <c r="B26" s="358" t="s">
        <v>434</v>
      </c>
      <c r="C26" s="63" t="s">
        <v>50</v>
      </c>
      <c r="D26" s="64"/>
      <c r="E26" s="548"/>
      <c r="F26" s="548"/>
      <c r="G26" s="281">
        <f>+$G$25</f>
        <v>0</v>
      </c>
      <c r="H26" s="267">
        <f>+$G$26</f>
        <v>0</v>
      </c>
      <c r="I26" s="112"/>
      <c r="J26" s="267">
        <f>SUM($H$26:$I$26)</f>
        <v>0</v>
      </c>
    </row>
    <row r="27" spans="1:11" ht="19.149999999999999" customHeight="1" thickBot="1" x14ac:dyDescent="0.25">
      <c r="A27" s="53"/>
      <c r="B27" s="358" t="s">
        <v>435</v>
      </c>
      <c r="C27" s="10"/>
      <c r="D27" s="57"/>
      <c r="E27" s="57"/>
      <c r="F27" s="57"/>
      <c r="G27" s="11" t="s">
        <v>186</v>
      </c>
      <c r="H27" s="245">
        <f>SUM($H$19:$H$26)</f>
        <v>0</v>
      </c>
      <c r="I27" s="245">
        <f>SUM($I$19:$I$26)</f>
        <v>0</v>
      </c>
      <c r="J27" s="245">
        <f>+$I$27+$H$27</f>
        <v>0</v>
      </c>
    </row>
    <row r="28" spans="1:11" ht="6.6" customHeight="1" thickTop="1" x14ac:dyDescent="0.2">
      <c r="A28" s="53"/>
      <c r="B28" s="359"/>
      <c r="C28" s="65"/>
      <c r="G28" s="65"/>
      <c r="H28" s="67"/>
      <c r="I28" s="67"/>
      <c r="J28" s="67"/>
    </row>
    <row r="29" spans="1:11" ht="15.6" customHeight="1" thickBot="1" x14ac:dyDescent="0.25">
      <c r="A29" s="53"/>
      <c r="B29" s="361"/>
      <c r="C29" s="65"/>
      <c r="G29" s="66"/>
      <c r="H29" s="67"/>
      <c r="I29" s="67"/>
      <c r="J29" s="67"/>
    </row>
    <row r="30" spans="1:11" ht="25.15" customHeight="1" thickTop="1" thickBot="1" x14ac:dyDescent="0.25">
      <c r="A30" s="51" t="s">
        <v>17</v>
      </c>
      <c r="B30" s="113" t="s">
        <v>187</v>
      </c>
      <c r="C30" s="114"/>
      <c r="D30" s="52"/>
      <c r="E30" s="52"/>
      <c r="F30" s="52"/>
      <c r="G30" s="115"/>
      <c r="H30" s="116" t="s">
        <v>43</v>
      </c>
      <c r="I30" s="116" t="s">
        <v>44</v>
      </c>
      <c r="J30" s="117" t="s">
        <v>45</v>
      </c>
    </row>
    <row r="31" spans="1:11" ht="19.149999999999999" customHeight="1" thickTop="1" x14ac:dyDescent="0.2">
      <c r="A31" s="53"/>
      <c r="B31" s="118" t="s">
        <v>0</v>
      </c>
      <c r="C31" s="1292" t="s">
        <v>661</v>
      </c>
      <c r="D31" s="1293"/>
      <c r="E31" s="1293"/>
      <c r="F31" s="1293"/>
      <c r="G31" s="1294"/>
      <c r="H31" s="119"/>
      <c r="I31" s="278">
        <f>+'FSR - All Non Medicaid'!E421</f>
        <v>0</v>
      </c>
      <c r="J31" s="282">
        <f>SUM($H$31:$I$31)</f>
        <v>0</v>
      </c>
      <c r="K31" s="247"/>
    </row>
    <row r="32" spans="1:11" ht="19.149999999999999" customHeight="1" x14ac:dyDescent="0.2">
      <c r="A32" s="53"/>
      <c r="B32" s="360" t="s">
        <v>1</v>
      </c>
      <c r="C32" s="1298" t="s">
        <v>657</v>
      </c>
      <c r="D32" s="1299"/>
      <c r="E32" s="1299"/>
      <c r="F32" s="1299"/>
      <c r="G32" s="1300"/>
      <c r="H32" s="120"/>
      <c r="I32" s="383">
        <f>+'FSR - All Non Medicaid'!E422</f>
        <v>0</v>
      </c>
      <c r="J32" s="267">
        <f>SUM($H$32:$I$32)</f>
        <v>0</v>
      </c>
      <c r="K32" s="247"/>
    </row>
    <row r="33" spans="1:11" ht="19.149999999999999" customHeight="1" x14ac:dyDescent="0.2">
      <c r="A33" s="53"/>
      <c r="B33" s="360" t="s">
        <v>2</v>
      </c>
      <c r="C33" s="1298" t="s">
        <v>658</v>
      </c>
      <c r="D33" s="1299"/>
      <c r="E33" s="1299"/>
      <c r="F33" s="1299"/>
      <c r="G33" s="1300"/>
      <c r="H33" s="124"/>
      <c r="I33" s="383">
        <f>-'FSR - All Non Medicaid'!E388-'FSR - All Non Medicaid'!E389</f>
        <v>0</v>
      </c>
      <c r="J33" s="267">
        <f>SUM($H$33:$I$33)</f>
        <v>0</v>
      </c>
      <c r="K33" s="247"/>
    </row>
    <row r="34" spans="1:11" ht="19.149999999999999" customHeight="1" x14ac:dyDescent="0.2">
      <c r="A34" s="53"/>
      <c r="B34" s="360" t="s">
        <v>3</v>
      </c>
      <c r="C34" s="1298" t="s">
        <v>775</v>
      </c>
      <c r="D34" s="1299"/>
      <c r="E34" s="1299"/>
      <c r="F34" s="1299"/>
      <c r="G34" s="1300"/>
      <c r="H34" s="124"/>
      <c r="I34" s="383">
        <f>+'FSR - All Non Medicaid'!E424</f>
        <v>0</v>
      </c>
      <c r="J34" s="267">
        <f>SUM($H$34:$I$34)</f>
        <v>0</v>
      </c>
      <c r="K34" s="247"/>
    </row>
    <row r="35" spans="1:11" ht="19.149999999999999" customHeight="1" x14ac:dyDescent="0.2">
      <c r="A35" s="53"/>
      <c r="B35" s="360" t="s">
        <v>4</v>
      </c>
      <c r="C35" s="1298" t="s">
        <v>659</v>
      </c>
      <c r="D35" s="1299"/>
      <c r="E35" s="1299"/>
      <c r="F35" s="1299"/>
      <c r="G35" s="1300"/>
      <c r="H35" s="124"/>
      <c r="I35" s="383">
        <f>-'FSR - All Non Medicaid'!E79-'FSR - All Non Medicaid'!E80</f>
        <v>0</v>
      </c>
      <c r="J35" s="267">
        <f>SUM($H$35:$I$35)</f>
        <v>0</v>
      </c>
      <c r="K35" s="247"/>
    </row>
    <row r="36" spans="1:11" ht="19.149999999999999" customHeight="1" x14ac:dyDescent="0.2">
      <c r="A36" s="53"/>
      <c r="B36" s="360" t="s">
        <v>188</v>
      </c>
      <c r="C36" s="1304" t="s">
        <v>660</v>
      </c>
      <c r="D36" s="1305"/>
      <c r="E36" s="1305"/>
      <c r="F36" s="1305"/>
      <c r="G36" s="1306"/>
      <c r="H36" s="383">
        <f>+'FSR - All Non Medicaid'!E423</f>
        <v>0</v>
      </c>
      <c r="I36" s="122"/>
      <c r="J36" s="267">
        <f>SUM($H$36:$I$36)</f>
        <v>0</v>
      </c>
      <c r="K36" s="247"/>
    </row>
    <row r="37" spans="1:11" ht="19.149999999999999" customHeight="1" thickBot="1" x14ac:dyDescent="0.25">
      <c r="A37" s="53"/>
      <c r="B37" s="356" t="s">
        <v>205</v>
      </c>
      <c r="C37" s="121"/>
      <c r="D37" s="57"/>
      <c r="E37" s="57"/>
      <c r="F37" s="57"/>
      <c r="G37" s="11" t="s">
        <v>189</v>
      </c>
      <c r="H37" s="245">
        <f>SUM($H$31:$H$36)</f>
        <v>0</v>
      </c>
      <c r="I37" s="245">
        <f>SUM($I$31:$I$36)</f>
        <v>0</v>
      </c>
      <c r="J37" s="245">
        <f>SUM($J$31:$J$36)</f>
        <v>0</v>
      </c>
    </row>
    <row r="38" spans="1:11" ht="6.6" customHeight="1" thickTop="1" x14ac:dyDescent="0.2">
      <c r="A38" s="53"/>
      <c r="C38" s="123"/>
      <c r="G38" s="65"/>
      <c r="H38" s="67"/>
      <c r="I38" s="67"/>
      <c r="J38" s="67"/>
    </row>
    <row r="39" spans="1:11" ht="16.149999999999999" customHeight="1" thickBot="1" x14ac:dyDescent="0.25">
      <c r="A39" s="53"/>
      <c r="B39" s="359"/>
      <c r="G39" s="65"/>
      <c r="H39" s="67"/>
      <c r="I39" s="67"/>
      <c r="J39" s="67"/>
    </row>
    <row r="40" spans="1:11" ht="25.9" customHeight="1" thickTop="1" thickBot="1" x14ac:dyDescent="0.25">
      <c r="A40" s="51" t="s">
        <v>9</v>
      </c>
      <c r="B40" s="113" t="s">
        <v>190</v>
      </c>
      <c r="C40" s="114"/>
      <c r="D40" s="52"/>
      <c r="E40" s="52"/>
      <c r="F40" s="52"/>
      <c r="G40" s="115"/>
      <c r="H40" s="116" t="s">
        <v>43</v>
      </c>
      <c r="I40" s="116" t="s">
        <v>44</v>
      </c>
      <c r="J40" s="117" t="s">
        <v>45</v>
      </c>
    </row>
    <row r="41" spans="1:11" ht="18.600000000000001" customHeight="1" thickTop="1" x14ac:dyDescent="0.2">
      <c r="A41" s="53"/>
      <c r="B41" s="118" t="s">
        <v>0</v>
      </c>
      <c r="C41" s="1292" t="s">
        <v>191</v>
      </c>
      <c r="D41" s="1293"/>
      <c r="E41" s="1293"/>
      <c r="F41" s="1293"/>
      <c r="G41" s="1294"/>
      <c r="H41" s="283">
        <f>+$H$27</f>
        <v>0</v>
      </c>
      <c r="I41" s="283">
        <f>+$I$27</f>
        <v>0</v>
      </c>
      <c r="J41" s="283">
        <f>+$J$27</f>
        <v>0</v>
      </c>
    </row>
    <row r="42" spans="1:11" ht="18.600000000000001" customHeight="1" x14ac:dyDescent="0.2">
      <c r="A42" s="53"/>
      <c r="B42" s="360" t="s">
        <v>1</v>
      </c>
      <c r="C42" s="1295" t="s">
        <v>543</v>
      </c>
      <c r="D42" s="1296"/>
      <c r="E42" s="1296"/>
      <c r="F42" s="1296"/>
      <c r="G42" s="1297"/>
      <c r="H42" s="384"/>
      <c r="I42" s="384"/>
      <c r="J42" s="267">
        <f>+$H42+$I$42</f>
        <v>0</v>
      </c>
    </row>
    <row r="43" spans="1:11" ht="19.149999999999999" customHeight="1" x14ac:dyDescent="0.2">
      <c r="A43" s="53"/>
      <c r="B43" s="356" t="s">
        <v>377</v>
      </c>
      <c r="C43" s="1295" t="s">
        <v>544</v>
      </c>
      <c r="D43" s="1296"/>
      <c r="E43" s="1296"/>
      <c r="F43" s="1296"/>
      <c r="G43" s="1297"/>
      <c r="H43" s="384"/>
      <c r="I43" s="384"/>
      <c r="J43" s="267">
        <f>+$H$43+$I$43</f>
        <v>0</v>
      </c>
    </row>
    <row r="44" spans="1:11" ht="18.600000000000001" customHeight="1" thickBot="1" x14ac:dyDescent="0.25">
      <c r="A44" s="53"/>
      <c r="B44" s="360" t="s">
        <v>2</v>
      </c>
      <c r="C44" s="1295" t="s">
        <v>192</v>
      </c>
      <c r="D44" s="1296"/>
      <c r="E44" s="1296"/>
      <c r="F44" s="1296"/>
      <c r="G44" s="1297"/>
      <c r="H44" s="245">
        <f>+$H$41-$H$42-$H$43</f>
        <v>0</v>
      </c>
      <c r="I44" s="245">
        <f>+$I$41-$I$42-$I$43</f>
        <v>0</v>
      </c>
      <c r="J44" s="245">
        <f>+$J$41-$J$42-J$43</f>
        <v>0</v>
      </c>
    </row>
    <row r="45" spans="1:11" ht="13.5" thickTop="1" x14ac:dyDescent="0.2"/>
    <row r="46" spans="1:11" x14ac:dyDescent="0.2">
      <c r="B46" s="1205" t="s">
        <v>1298</v>
      </c>
      <c r="C46" s="1024"/>
    </row>
    <row r="47" spans="1:11" x14ac:dyDescent="0.2">
      <c r="B47" s="1264"/>
      <c r="C47" s="1265"/>
      <c r="D47" s="1265"/>
      <c r="E47" s="1265"/>
      <c r="F47" s="1265"/>
      <c r="G47" s="1265"/>
      <c r="H47" s="1265"/>
      <c r="I47" s="1265"/>
      <c r="J47" s="1266"/>
    </row>
    <row r="48" spans="1:11" x14ac:dyDescent="0.2">
      <c r="B48" s="1267"/>
      <c r="C48" s="1268"/>
      <c r="D48" s="1268"/>
      <c r="E48" s="1268"/>
      <c r="F48" s="1268"/>
      <c r="G48" s="1268"/>
      <c r="H48" s="1268"/>
      <c r="I48" s="1268"/>
      <c r="J48" s="1269"/>
    </row>
    <row r="49" spans="2:10" x14ac:dyDescent="0.2">
      <c r="B49" s="1267"/>
      <c r="C49" s="1268"/>
      <c r="D49" s="1268"/>
      <c r="E49" s="1268"/>
      <c r="F49" s="1268"/>
      <c r="G49" s="1268"/>
      <c r="H49" s="1268"/>
      <c r="I49" s="1268"/>
      <c r="J49" s="1269"/>
    </row>
    <row r="50" spans="2:10" x14ac:dyDescent="0.2">
      <c r="B50" s="1267"/>
      <c r="C50" s="1268"/>
      <c r="D50" s="1268"/>
      <c r="E50" s="1268"/>
      <c r="F50" s="1268"/>
      <c r="G50" s="1268"/>
      <c r="H50" s="1268"/>
      <c r="I50" s="1268"/>
      <c r="J50" s="1269"/>
    </row>
    <row r="51" spans="2:10" x14ac:dyDescent="0.2">
      <c r="B51" s="1267"/>
      <c r="C51" s="1268"/>
      <c r="D51" s="1268"/>
      <c r="E51" s="1268"/>
      <c r="F51" s="1268"/>
      <c r="G51" s="1268"/>
      <c r="H51" s="1268"/>
      <c r="I51" s="1268"/>
      <c r="J51" s="1269"/>
    </row>
    <row r="52" spans="2:10" x14ac:dyDescent="0.2">
      <c r="B52" s="1267"/>
      <c r="C52" s="1268"/>
      <c r="D52" s="1268"/>
      <c r="E52" s="1268"/>
      <c r="F52" s="1268"/>
      <c r="G52" s="1268"/>
      <c r="H52" s="1268"/>
      <c r="I52" s="1268"/>
      <c r="J52" s="1269"/>
    </row>
    <row r="53" spans="2:10" x14ac:dyDescent="0.2">
      <c r="B53" s="1267"/>
      <c r="C53" s="1268"/>
      <c r="D53" s="1268"/>
      <c r="E53" s="1268"/>
      <c r="F53" s="1268"/>
      <c r="G53" s="1268"/>
      <c r="H53" s="1268"/>
      <c r="I53" s="1268"/>
      <c r="J53" s="1269"/>
    </row>
    <row r="54" spans="2:10" x14ac:dyDescent="0.2">
      <c r="B54" s="1270"/>
      <c r="C54" s="1271"/>
      <c r="D54" s="1271"/>
      <c r="E54" s="1271"/>
      <c r="F54" s="1271"/>
      <c r="G54" s="1271"/>
      <c r="H54" s="1271"/>
      <c r="I54" s="1271"/>
      <c r="J54" s="1272"/>
    </row>
  </sheetData>
  <sheetProtection algorithmName="SHA-512" hashValue="OWw0nWyNqaQyXGTBnfyNiQfN3iRUD6al1ZAMAmpsXRXx7h6FQPhUPqSAl1oi3q87D0cSpoAW9LK34MO8yvPZPQ==" saltValue="MqVreCq2SmujJw7PrN7dSA==" spinCount="100000" sheet="1" objects="1" scenarios="1"/>
  <customSheetViews>
    <customSheetView guid="{C14ADB05-A93A-418D-987A-E90E4B59772D}" scale="70" fitToPage="1">
      <selection activeCell="H9" sqref="H9"/>
      <pageMargins left="0" right="0" top="0.5" bottom="0.5" header="0.3" footer="0.3"/>
      <printOptions horizontalCentered="1"/>
      <pageSetup scale="72" orientation="landscape" verticalDpi="300" r:id="rId1"/>
      <headerFooter>
        <oddFooter>&amp;LV 2015-1&amp;Rprinted: &amp;D, &amp;T</oddFooter>
      </headerFooter>
    </customSheetView>
  </customSheetViews>
  <mergeCells count="21">
    <mergeCell ref="B46:C46"/>
    <mergeCell ref="B47:J54"/>
    <mergeCell ref="C32:G32"/>
    <mergeCell ref="C31:G31"/>
    <mergeCell ref="C36:G36"/>
    <mergeCell ref="C35:G35"/>
    <mergeCell ref="A1:J1"/>
    <mergeCell ref="A2:J2"/>
    <mergeCell ref="C13:D13"/>
    <mergeCell ref="A4:E4"/>
    <mergeCell ref="A5:E5"/>
    <mergeCell ref="A6:E6"/>
    <mergeCell ref="A7:E7"/>
    <mergeCell ref="F4:H4"/>
    <mergeCell ref="C19:F19"/>
    <mergeCell ref="C41:G41"/>
    <mergeCell ref="C42:G42"/>
    <mergeCell ref="C43:G43"/>
    <mergeCell ref="C44:G44"/>
    <mergeCell ref="C33:G33"/>
    <mergeCell ref="C34:G34"/>
  </mergeCells>
  <phoneticPr fontId="0" type="noConversion"/>
  <conditionalFormatting sqref="H44:J44">
    <cfRule type="cellIs" dxfId="10" priority="3" stopIfTrue="1" operator="notEqual">
      <formula>0</formula>
    </cfRule>
  </conditionalFormatting>
  <printOptions horizontalCentered="1"/>
  <pageMargins left="0" right="0" top="0.75" bottom="0.5" header="0.3" footer="0.3"/>
  <pageSetup scale="69" orientation="landscape" r:id="rId2"/>
  <headerFooter>
    <oddFooter>&amp;LV 2024-5&amp;Rprinted: &amp;D, &amp;T</oddFoot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pageSetUpPr fitToPage="1"/>
  </sheetPr>
  <dimension ref="A1:X479"/>
  <sheetViews>
    <sheetView tabSelected="1" topLeftCell="A181" workbookViewId="0">
      <selection activeCell="G198" sqref="G198"/>
    </sheetView>
  </sheetViews>
  <sheetFormatPr defaultColWidth="9.140625" defaultRowHeight="12.75" x14ac:dyDescent="0.2"/>
  <cols>
    <col min="1" max="1" width="4.7109375" style="24" customWidth="1"/>
    <col min="2" max="2" width="6.28515625" style="247" customWidth="1"/>
    <col min="3" max="3" width="76.5703125" style="9" customWidth="1"/>
    <col min="4" max="4" width="23.140625" style="9" customWidth="1"/>
    <col min="5" max="5" width="16.7109375" style="27" customWidth="1"/>
    <col min="6" max="6" width="16" customWidth="1"/>
    <col min="7" max="7" width="15" customWidth="1"/>
    <col min="25" max="16384" width="9.140625" style="9"/>
  </cols>
  <sheetData>
    <row r="1" spans="1:7" ht="15" customHeight="1" x14ac:dyDescent="0.2">
      <c r="A1" s="1333" t="s">
        <v>542</v>
      </c>
      <c r="B1" s="1334"/>
      <c r="C1" s="1334"/>
      <c r="D1" s="1334"/>
      <c r="E1" s="1335"/>
    </row>
    <row r="2" spans="1:7" ht="15" customHeight="1" x14ac:dyDescent="0.2">
      <c r="A2" s="1336"/>
      <c r="B2" s="1337"/>
      <c r="C2" s="1337"/>
      <c r="D2" s="1337"/>
      <c r="E2" s="1338"/>
    </row>
    <row r="3" spans="1:7" ht="11.25" customHeight="1" x14ac:dyDescent="0.2">
      <c r="A3" s="1332" t="s">
        <v>983</v>
      </c>
      <c r="B3" s="1332"/>
      <c r="C3" s="864">
        <f>'Medicaid Worksheet'!D5</f>
        <v>0</v>
      </c>
      <c r="D3" s="132" t="s">
        <v>178</v>
      </c>
      <c r="E3" s="591" t="str">
        <f>'Medicaid Worksheet'!D6</f>
        <v>SELECT</v>
      </c>
    </row>
    <row r="4" spans="1:7" ht="11.25" customHeight="1" x14ac:dyDescent="0.2">
      <c r="A4" s="1331" t="s">
        <v>180</v>
      </c>
      <c r="B4" s="1331"/>
      <c r="C4" s="1331"/>
      <c r="D4" s="865" t="str">
        <f>'Medicaid Worksheet'!D7</f>
        <v>SELECT</v>
      </c>
      <c r="E4" s="1326" t="s">
        <v>131</v>
      </c>
    </row>
    <row r="5" spans="1:7" ht="11.25" customHeight="1" x14ac:dyDescent="0.2">
      <c r="A5" s="1328" t="s">
        <v>181</v>
      </c>
      <c r="B5" s="1328"/>
      <c r="C5" s="1328"/>
      <c r="D5" s="721">
        <f>'Medicaid Worksheet'!D8</f>
        <v>0</v>
      </c>
      <c r="E5" s="1327"/>
    </row>
    <row r="6" spans="1:7" ht="11.25" customHeight="1" x14ac:dyDescent="0.2">
      <c r="A6" s="133"/>
      <c r="B6" s="378"/>
      <c r="C6" s="1329" t="s">
        <v>56</v>
      </c>
      <c r="D6" s="1330"/>
      <c r="E6" s="134" t="s">
        <v>57</v>
      </c>
    </row>
    <row r="7" spans="1:7" ht="11.25" customHeight="1" x14ac:dyDescent="0.2">
      <c r="A7" s="881"/>
      <c r="C7" s="898"/>
      <c r="D7" s="898"/>
      <c r="E7" s="899"/>
    </row>
    <row r="8" spans="1:7" ht="25.5" x14ac:dyDescent="0.2">
      <c r="C8" s="33"/>
      <c r="D8" s="33"/>
      <c r="E8" s="886" t="s">
        <v>1301</v>
      </c>
      <c r="F8" s="886" t="s">
        <v>1299</v>
      </c>
      <c r="G8" s="886" t="s">
        <v>1300</v>
      </c>
    </row>
    <row r="9" spans="1:7" x14ac:dyDescent="0.2">
      <c r="A9" s="16" t="s">
        <v>71</v>
      </c>
      <c r="B9" s="17"/>
      <c r="C9" s="1307" t="s">
        <v>1118</v>
      </c>
      <c r="D9" s="1308"/>
      <c r="E9" s="1309"/>
      <c r="F9" s="887"/>
      <c r="G9" s="887"/>
    </row>
    <row r="10" spans="1:7" x14ac:dyDescent="0.2">
      <c r="A10" s="19" t="s">
        <v>71</v>
      </c>
      <c r="B10" s="248">
        <v>190</v>
      </c>
      <c r="C10" s="1109" t="s">
        <v>70</v>
      </c>
      <c r="D10" s="1109"/>
      <c r="E10" s="285">
        <f>+'FSR - Medicaid'!M$24-'FSR - Medicaid'!M$19</f>
        <v>0</v>
      </c>
    </row>
    <row r="11" spans="1:7" x14ac:dyDescent="0.2">
      <c r="A11" s="19" t="s">
        <v>71</v>
      </c>
      <c r="B11" s="248">
        <v>290</v>
      </c>
      <c r="C11" s="1109" t="s">
        <v>100</v>
      </c>
      <c r="D11" s="1109"/>
      <c r="E11" s="238">
        <f>+'FSR - Medicaid'!M$32-'FSR - Medicaid'!M$19-'FSR - Medicaid'!M43</f>
        <v>0</v>
      </c>
    </row>
    <row r="12" spans="1:7" x14ac:dyDescent="0.2">
      <c r="A12" s="19" t="s">
        <v>71</v>
      </c>
      <c r="B12" s="248">
        <v>295</v>
      </c>
      <c r="C12" s="1109" t="s">
        <v>59</v>
      </c>
      <c r="D12" s="1109"/>
      <c r="E12" s="238">
        <f>+'FSR - Medicaid'!M$33+'FSR - Medicaid'!M43</f>
        <v>0</v>
      </c>
    </row>
    <row r="13" spans="1:7" x14ac:dyDescent="0.2">
      <c r="A13" s="19" t="s">
        <v>71</v>
      </c>
      <c r="B13" s="248">
        <v>390</v>
      </c>
      <c r="C13" s="1136" t="s">
        <v>82</v>
      </c>
      <c r="D13" s="1137"/>
      <c r="E13" s="238">
        <f>+'FSR - Medicaid'!M$50-'FSR - Medicaid'!M43</f>
        <v>0</v>
      </c>
    </row>
    <row r="14" spans="1:7" x14ac:dyDescent="0.2">
      <c r="A14" s="19" t="s">
        <v>71</v>
      </c>
      <c r="B14" s="322">
        <v>400</v>
      </c>
      <c r="C14" s="1149" t="s">
        <v>60</v>
      </c>
      <c r="D14" s="1149"/>
      <c r="E14" s="238">
        <f>+'FSR - Medicaid'!M$51</f>
        <v>0</v>
      </c>
    </row>
    <row r="15" spans="1:7" ht="19.899999999999999" customHeight="1" x14ac:dyDescent="0.2">
      <c r="A15" s="70"/>
      <c r="C15" s="139"/>
      <c r="D15" s="139"/>
      <c r="E15" s="131"/>
    </row>
    <row r="16" spans="1:7" x14ac:dyDescent="0.2">
      <c r="A16" s="496" t="s">
        <v>198</v>
      </c>
      <c r="B16" s="495"/>
      <c r="C16" s="1307" t="s">
        <v>1109</v>
      </c>
      <c r="D16" s="1308"/>
      <c r="E16" s="1309"/>
      <c r="F16" s="887"/>
      <c r="G16" s="887"/>
    </row>
    <row r="17" spans="1:7" x14ac:dyDescent="0.2">
      <c r="A17" s="138" t="s">
        <v>198</v>
      </c>
      <c r="B17" s="322">
        <v>190</v>
      </c>
      <c r="C17" s="1109" t="s">
        <v>70</v>
      </c>
      <c r="D17" s="1109"/>
      <c r="E17" s="238">
        <f>'FSR - CCBHC'!M32-'FSR - CCBHC'!M21-'FSR - CCBHC'!M30</f>
        <v>0</v>
      </c>
    </row>
    <row r="18" spans="1:7" x14ac:dyDescent="0.2">
      <c r="A18" s="138" t="s">
        <v>198</v>
      </c>
      <c r="B18" s="322">
        <v>290</v>
      </c>
      <c r="C18" s="1109" t="s">
        <v>100</v>
      </c>
      <c r="D18" s="1109"/>
      <c r="E18" s="238">
        <f>'FSR - CCBHC'!M38-'FSR - CCBHC'!M21-'FSR - CCBHC'!M30-'FSR - CCBHC'!M45</f>
        <v>0</v>
      </c>
    </row>
    <row r="19" spans="1:7" x14ac:dyDescent="0.2">
      <c r="A19" s="138" t="s">
        <v>198</v>
      </c>
      <c r="B19" s="322">
        <v>295</v>
      </c>
      <c r="C19" s="1109" t="s">
        <v>327</v>
      </c>
      <c r="D19" s="1109"/>
      <c r="E19" s="238">
        <f>'FSR - CCBHC'!M41+'FSR - CCBHC'!M45</f>
        <v>0</v>
      </c>
    </row>
    <row r="20" spans="1:7" x14ac:dyDescent="0.2">
      <c r="A20" s="138" t="s">
        <v>198</v>
      </c>
      <c r="B20" s="322">
        <v>390</v>
      </c>
      <c r="C20" s="1109" t="s">
        <v>82</v>
      </c>
      <c r="D20" s="1109"/>
      <c r="E20" s="238">
        <f>'FSR - CCBHC'!M46-'FSR - CCBHC'!M45</f>
        <v>0</v>
      </c>
    </row>
    <row r="21" spans="1:7" x14ac:dyDescent="0.2">
      <c r="A21" s="138" t="s">
        <v>198</v>
      </c>
      <c r="B21" s="322">
        <v>400</v>
      </c>
      <c r="C21" s="1149" t="s">
        <v>1103</v>
      </c>
      <c r="D21" s="1149"/>
      <c r="E21" s="238">
        <f>'FSR - CCBHC'!M47</f>
        <v>0</v>
      </c>
    </row>
    <row r="22" spans="1:7" ht="19.899999999999999" customHeight="1" x14ac:dyDescent="0.2">
      <c r="A22" s="140"/>
      <c r="C22" s="139"/>
      <c r="D22" s="139"/>
      <c r="E22" s="131"/>
    </row>
    <row r="23" spans="1:7" x14ac:dyDescent="0.2">
      <c r="A23" s="496" t="s">
        <v>326</v>
      </c>
      <c r="B23" s="495"/>
      <c r="C23" s="1307" t="s">
        <v>727</v>
      </c>
      <c r="D23" s="1308"/>
      <c r="E23" s="1309"/>
      <c r="F23" s="887"/>
      <c r="G23" s="887"/>
    </row>
    <row r="24" spans="1:7" x14ac:dyDescent="0.2">
      <c r="A24" s="138" t="s">
        <v>326</v>
      </c>
      <c r="B24" s="248">
        <v>190</v>
      </c>
      <c r="C24" s="1136" t="s">
        <v>70</v>
      </c>
      <c r="D24" s="1137"/>
      <c r="E24" s="285">
        <f>+'FSR - Opioid Health Home BH'!M14</f>
        <v>0</v>
      </c>
    </row>
    <row r="25" spans="1:7" x14ac:dyDescent="0.2">
      <c r="A25" s="138" t="s">
        <v>326</v>
      </c>
      <c r="B25" s="248">
        <v>290</v>
      </c>
      <c r="C25" s="1136" t="s">
        <v>100</v>
      </c>
      <c r="D25" s="1137"/>
      <c r="E25" s="238">
        <f>+'FSR - Opioid Health Home BH'!M19-'FSR - Opioid Health Home BH'!M23</f>
        <v>0</v>
      </c>
    </row>
    <row r="26" spans="1:7" x14ac:dyDescent="0.2">
      <c r="A26" s="138" t="s">
        <v>326</v>
      </c>
      <c r="B26" s="248">
        <v>295</v>
      </c>
      <c r="C26" s="1136" t="s">
        <v>327</v>
      </c>
      <c r="D26" s="1137"/>
      <c r="E26" s="238">
        <f>+'FSR - Opioid Health Home BH'!M23+'FSR - Opioid Health Home BH'!M20</f>
        <v>0</v>
      </c>
    </row>
    <row r="27" spans="1:7" x14ac:dyDescent="0.2">
      <c r="A27" s="138" t="s">
        <v>326</v>
      </c>
      <c r="B27" s="248">
        <v>390</v>
      </c>
      <c r="C27" s="1109" t="s">
        <v>328</v>
      </c>
      <c r="D27" s="1109"/>
      <c r="E27" s="238">
        <f>+'FSR - Opioid Health Home BH'!M28-'FSR - Opioid Health Home BH'!M23</f>
        <v>0</v>
      </c>
    </row>
    <row r="28" spans="1:7" x14ac:dyDescent="0.2">
      <c r="A28" s="138" t="s">
        <v>326</v>
      </c>
      <c r="B28" s="322">
        <v>400</v>
      </c>
      <c r="C28" s="1310" t="s">
        <v>714</v>
      </c>
      <c r="D28" s="1311"/>
      <c r="E28" s="238">
        <f>+'FSR - Opioid Health Home BH'!M29</f>
        <v>0</v>
      </c>
    </row>
    <row r="29" spans="1:7" ht="19.899999999999999" customHeight="1" x14ac:dyDescent="0.2">
      <c r="A29" s="140"/>
      <c r="C29" s="139"/>
      <c r="D29" s="139"/>
      <c r="E29" s="131"/>
    </row>
    <row r="30" spans="1:7" x14ac:dyDescent="0.2">
      <c r="A30" s="137" t="s">
        <v>366</v>
      </c>
      <c r="B30" s="17"/>
      <c r="C30" s="904" t="s">
        <v>708</v>
      </c>
      <c r="D30" s="905"/>
      <c r="E30" s="1129"/>
      <c r="F30" s="887"/>
      <c r="G30" s="887"/>
    </row>
    <row r="31" spans="1:7" x14ac:dyDescent="0.2">
      <c r="A31" s="138" t="s">
        <v>366</v>
      </c>
      <c r="B31" s="248">
        <v>190</v>
      </c>
      <c r="C31" s="1136" t="s">
        <v>70</v>
      </c>
      <c r="D31" s="1137"/>
      <c r="E31" s="285">
        <f>+'FSR - Health Homes BH'!M14</f>
        <v>0</v>
      </c>
    </row>
    <row r="32" spans="1:7" x14ac:dyDescent="0.2">
      <c r="A32" s="138" t="s">
        <v>366</v>
      </c>
      <c r="B32" s="248">
        <v>290</v>
      </c>
      <c r="C32" s="1136" t="s">
        <v>100</v>
      </c>
      <c r="D32" s="1137"/>
      <c r="E32" s="238">
        <f>+'FSR - Health Homes BH'!M19-'FSR - Health Homes BH'!M23</f>
        <v>0</v>
      </c>
    </row>
    <row r="33" spans="1:7" x14ac:dyDescent="0.2">
      <c r="A33" s="138" t="s">
        <v>366</v>
      </c>
      <c r="B33" s="248">
        <v>295</v>
      </c>
      <c r="C33" s="1136" t="s">
        <v>384</v>
      </c>
      <c r="D33" s="1137"/>
      <c r="E33" s="238">
        <f>+'FSR - Health Homes BH'!M23+'FSR - Health Homes BH'!M20</f>
        <v>0</v>
      </c>
    </row>
    <row r="34" spans="1:7" x14ac:dyDescent="0.2">
      <c r="A34" s="138" t="s">
        <v>366</v>
      </c>
      <c r="B34" s="248">
        <v>390</v>
      </c>
      <c r="C34" s="1136" t="s">
        <v>82</v>
      </c>
      <c r="D34" s="1137"/>
      <c r="E34" s="238">
        <f>+'FSR - Health Homes BH'!M28-'FSR - Health Homes BH'!M23</f>
        <v>0</v>
      </c>
    </row>
    <row r="35" spans="1:7" x14ac:dyDescent="0.2">
      <c r="A35" s="138" t="s">
        <v>366</v>
      </c>
      <c r="B35" s="322">
        <v>400</v>
      </c>
      <c r="C35" s="1310" t="s">
        <v>385</v>
      </c>
      <c r="D35" s="1311"/>
      <c r="E35" s="238">
        <f>+'FSR - Health Homes BH'!M29</f>
        <v>0</v>
      </c>
    </row>
    <row r="36" spans="1:7" ht="19.899999999999999" customHeight="1" x14ac:dyDescent="0.2">
      <c r="A36" s="1319"/>
      <c r="B36" s="1319"/>
      <c r="C36" s="1319"/>
      <c r="D36" s="1319"/>
      <c r="E36" s="1319"/>
    </row>
    <row r="37" spans="1:7" x14ac:dyDescent="0.2">
      <c r="A37" s="16" t="s">
        <v>399</v>
      </c>
      <c r="B37" s="17"/>
      <c r="C37" s="1307" t="s">
        <v>1119</v>
      </c>
      <c r="D37" s="1308"/>
      <c r="E37" s="1309"/>
      <c r="F37" s="887"/>
      <c r="G37" s="887"/>
    </row>
    <row r="38" spans="1:7" x14ac:dyDescent="0.2">
      <c r="A38" s="19" t="s">
        <v>399</v>
      </c>
      <c r="B38" s="248">
        <v>190</v>
      </c>
      <c r="C38" s="1136" t="s">
        <v>70</v>
      </c>
      <c r="D38" s="1137"/>
      <c r="E38" s="285">
        <f>+'FSR - Healthy Michigan'!M24-'FSR - Healthy Michigan'!M19</f>
        <v>0</v>
      </c>
    </row>
    <row r="39" spans="1:7" x14ac:dyDescent="0.2">
      <c r="A39" s="19" t="s">
        <v>399</v>
      </c>
      <c r="B39" s="248">
        <v>290</v>
      </c>
      <c r="C39" s="1136" t="s">
        <v>100</v>
      </c>
      <c r="D39" s="1137"/>
      <c r="E39" s="238">
        <f>+'FSR - Healthy Michigan'!M31-'FSR - Healthy Michigan'!M19-'FSR - Healthy Michigan'!M41</f>
        <v>0</v>
      </c>
    </row>
    <row r="40" spans="1:7" x14ac:dyDescent="0.2">
      <c r="A40" s="19" t="s">
        <v>399</v>
      </c>
      <c r="B40" s="248">
        <v>295</v>
      </c>
      <c r="C40" s="1136" t="s">
        <v>425</v>
      </c>
      <c r="D40" s="1137"/>
      <c r="E40" s="238">
        <f>+'FSR - Healthy Michigan'!M32+'FSR - Healthy Michigan'!M41</f>
        <v>0</v>
      </c>
    </row>
    <row r="41" spans="1:7" x14ac:dyDescent="0.2">
      <c r="A41" s="19" t="s">
        <v>399</v>
      </c>
      <c r="B41" s="248">
        <v>390</v>
      </c>
      <c r="C41" s="1136" t="s">
        <v>82</v>
      </c>
      <c r="D41" s="1137"/>
      <c r="E41" s="238">
        <f>+'FSR - Healthy Michigan'!M48-'FSR - Healthy Michigan'!M41</f>
        <v>0</v>
      </c>
    </row>
    <row r="42" spans="1:7" x14ac:dyDescent="0.2">
      <c r="A42" s="19" t="s">
        <v>399</v>
      </c>
      <c r="B42" s="322">
        <v>400</v>
      </c>
      <c r="C42" s="1320" t="s">
        <v>1120</v>
      </c>
      <c r="D42" s="1321"/>
      <c r="E42" s="238">
        <f>+'FSR - Healthy Michigan'!M49</f>
        <v>0</v>
      </c>
    </row>
    <row r="43" spans="1:7" ht="19.899999999999999" customHeight="1" x14ac:dyDescent="0.2">
      <c r="A43" s="140"/>
      <c r="C43" s="139"/>
      <c r="D43" s="139"/>
      <c r="E43" s="131"/>
    </row>
    <row r="44" spans="1:7" x14ac:dyDescent="0.2">
      <c r="A44" s="478" t="s">
        <v>459</v>
      </c>
      <c r="B44" s="495"/>
      <c r="C44" s="1307" t="s">
        <v>709</v>
      </c>
      <c r="D44" s="1308"/>
      <c r="E44" s="1309"/>
      <c r="F44" s="887"/>
      <c r="G44" s="887"/>
    </row>
    <row r="45" spans="1:7" x14ac:dyDescent="0.2">
      <c r="A45" s="19" t="s">
        <v>459</v>
      </c>
      <c r="B45" s="248">
        <v>190</v>
      </c>
      <c r="C45" s="1136" t="s">
        <v>70</v>
      </c>
      <c r="D45" s="1137"/>
      <c r="E45" s="285">
        <f>+'FSR - MI Health Link'!M19-'FSR - MI Health Link'!M17</f>
        <v>0</v>
      </c>
    </row>
    <row r="46" spans="1:7" x14ac:dyDescent="0.2">
      <c r="A46" s="19" t="s">
        <v>459</v>
      </c>
      <c r="B46" s="248">
        <v>290</v>
      </c>
      <c r="C46" s="1136" t="s">
        <v>100</v>
      </c>
      <c r="D46" s="1137"/>
      <c r="E46" s="238">
        <f>+'FSR - MI Health Link'!M22-'FSR - MI Health Link'!M17-'FSR - MI Health Link'!M30</f>
        <v>0</v>
      </c>
    </row>
    <row r="47" spans="1:7" x14ac:dyDescent="0.2">
      <c r="A47" s="19" t="s">
        <v>459</v>
      </c>
      <c r="B47" s="248">
        <v>295</v>
      </c>
      <c r="C47" s="1136" t="s">
        <v>475</v>
      </c>
      <c r="D47" s="1137"/>
      <c r="E47" s="238">
        <f>+'FSR - MI Health Link'!M23+'FSR - MI Health Link'!M30</f>
        <v>0</v>
      </c>
    </row>
    <row r="48" spans="1:7" x14ac:dyDescent="0.2">
      <c r="A48" s="19" t="s">
        <v>459</v>
      </c>
      <c r="B48" s="248">
        <v>390</v>
      </c>
      <c r="C48" s="1136" t="s">
        <v>82</v>
      </c>
      <c r="D48" s="1137"/>
      <c r="E48" s="238">
        <f>+'FSR - MI Health Link'!M38-'FSR - MI Health Link'!M30</f>
        <v>0</v>
      </c>
    </row>
    <row r="49" spans="1:7" x14ac:dyDescent="0.2">
      <c r="A49" s="19" t="s">
        <v>459</v>
      </c>
      <c r="B49" s="322">
        <v>400</v>
      </c>
      <c r="C49" s="1320" t="s">
        <v>476</v>
      </c>
      <c r="D49" s="1321"/>
      <c r="E49" s="238">
        <f>+'FSR - MI Health Link'!M39</f>
        <v>0</v>
      </c>
    </row>
    <row r="50" spans="1:7" ht="19.899999999999999" customHeight="1" x14ac:dyDescent="0.2">
      <c r="A50" s="70"/>
      <c r="C50" s="139"/>
      <c r="D50" s="139"/>
      <c r="E50" s="131"/>
    </row>
    <row r="51" spans="1:7" x14ac:dyDescent="0.2">
      <c r="A51" s="478" t="s">
        <v>648</v>
      </c>
      <c r="B51" s="495"/>
      <c r="C51" s="1307" t="s">
        <v>645</v>
      </c>
      <c r="D51" s="1308"/>
      <c r="E51" s="1309"/>
      <c r="F51" s="887"/>
      <c r="G51" s="887"/>
    </row>
    <row r="52" spans="1:7" x14ac:dyDescent="0.2">
      <c r="A52" s="19" t="s">
        <v>648</v>
      </c>
      <c r="B52" s="248">
        <v>180</v>
      </c>
      <c r="C52" s="1136" t="s">
        <v>693</v>
      </c>
      <c r="D52" s="1137"/>
      <c r="E52" s="621">
        <f>+'Res Fund Bal'!J12</f>
        <v>0</v>
      </c>
      <c r="F52" s="247"/>
    </row>
    <row r="53" spans="1:7" x14ac:dyDescent="0.2">
      <c r="A53" s="19" t="s">
        <v>648</v>
      </c>
      <c r="B53" s="248">
        <v>190</v>
      </c>
      <c r="C53" s="1136" t="s">
        <v>699</v>
      </c>
      <c r="D53" s="1137"/>
      <c r="E53" s="285">
        <f>+'Res Fund Bal'!J13</f>
        <v>0</v>
      </c>
      <c r="F53" s="247"/>
    </row>
    <row r="54" spans="1:7" x14ac:dyDescent="0.2">
      <c r="A54" s="19" t="s">
        <v>648</v>
      </c>
      <c r="B54" s="248">
        <v>290</v>
      </c>
      <c r="C54" s="1136" t="s">
        <v>1188</v>
      </c>
      <c r="D54" s="1137"/>
      <c r="E54" s="285">
        <f>-'Res Fund Bal'!J20-'Res Fund Bal'!J15</f>
        <v>0</v>
      </c>
      <c r="F54" s="247"/>
    </row>
    <row r="55" spans="1:7" x14ac:dyDescent="0.2">
      <c r="A55" s="19" t="s">
        <v>648</v>
      </c>
      <c r="B55" s="248">
        <v>390</v>
      </c>
      <c r="C55" s="1136" t="s">
        <v>82</v>
      </c>
      <c r="D55" s="1137"/>
      <c r="E55" s="238">
        <f>+SUM('Res Fund Bal'!J14+'Res Fund Bal'!J16+'Res Fund Bal'!J17+'Res Fund Bal'!J18+'Res Fund Bal'!J19)-E411-E415</f>
        <v>0</v>
      </c>
      <c r="F55" s="247"/>
    </row>
    <row r="56" spans="1:7" x14ac:dyDescent="0.2">
      <c r="A56" s="19" t="s">
        <v>648</v>
      </c>
      <c r="B56" s="322">
        <v>400</v>
      </c>
      <c r="C56" s="1320" t="s">
        <v>649</v>
      </c>
      <c r="D56" s="1321"/>
      <c r="E56" s="238">
        <f>+'Res Fund Bal'!J21</f>
        <v>0</v>
      </c>
      <c r="F56" s="247"/>
    </row>
    <row r="57" spans="1:7" ht="19.899999999999999" customHeight="1" x14ac:dyDescent="0.2">
      <c r="A57" s="70"/>
      <c r="C57" s="139"/>
      <c r="D57" s="139"/>
      <c r="E57" s="131"/>
    </row>
    <row r="58" spans="1:7" x14ac:dyDescent="0.2">
      <c r="A58" s="16" t="s">
        <v>72</v>
      </c>
      <c r="B58" s="390"/>
      <c r="C58" s="904" t="s">
        <v>201</v>
      </c>
      <c r="D58" s="905"/>
      <c r="E58" s="1129"/>
      <c r="F58" s="887"/>
      <c r="G58" s="887"/>
    </row>
    <row r="59" spans="1:7" hidden="1" x14ac:dyDescent="0.2">
      <c r="A59" s="19" t="s">
        <v>72</v>
      </c>
      <c r="B59" s="248">
        <v>100</v>
      </c>
      <c r="C59" s="1136" t="s">
        <v>69</v>
      </c>
      <c r="D59" s="1137"/>
      <c r="E59" s="35"/>
    </row>
    <row r="60" spans="1:7" hidden="1" x14ac:dyDescent="0.2">
      <c r="A60" s="19" t="s">
        <v>72</v>
      </c>
      <c r="B60" s="248">
        <v>101</v>
      </c>
      <c r="C60" s="1057" t="s">
        <v>116</v>
      </c>
      <c r="D60" s="1128"/>
      <c r="E60" s="1"/>
    </row>
    <row r="61" spans="1:7" hidden="1" x14ac:dyDescent="0.2">
      <c r="A61" s="19" t="s">
        <v>72</v>
      </c>
      <c r="B61" s="248">
        <v>102</v>
      </c>
      <c r="C61" s="1057" t="s">
        <v>279</v>
      </c>
      <c r="D61" s="1128"/>
      <c r="E61" s="38"/>
    </row>
    <row r="62" spans="1:7" hidden="1" x14ac:dyDescent="0.2">
      <c r="A62" s="19" t="s">
        <v>72</v>
      </c>
      <c r="B62" s="248">
        <v>103</v>
      </c>
      <c r="C62" s="1057" t="s">
        <v>279</v>
      </c>
      <c r="D62" s="1128"/>
      <c r="E62" s="38"/>
    </row>
    <row r="63" spans="1:7" hidden="1" x14ac:dyDescent="0.2">
      <c r="A63" s="19" t="s">
        <v>72</v>
      </c>
      <c r="B63" s="248">
        <v>120</v>
      </c>
      <c r="C63" s="1136" t="s">
        <v>83</v>
      </c>
      <c r="D63" s="1137"/>
      <c r="E63" s="23">
        <f>SUM(E59:E62)</f>
        <v>0</v>
      </c>
    </row>
    <row r="64" spans="1:7" hidden="1" x14ac:dyDescent="0.2">
      <c r="A64" s="19" t="s">
        <v>72</v>
      </c>
      <c r="B64" s="248">
        <v>121</v>
      </c>
      <c r="C64" s="1134" t="s">
        <v>114</v>
      </c>
      <c r="D64" s="1240"/>
      <c r="E64" s="2"/>
    </row>
    <row r="65" spans="1:24" hidden="1" x14ac:dyDescent="0.2">
      <c r="A65" s="19" t="s">
        <v>72</v>
      </c>
      <c r="B65" s="248">
        <v>122</v>
      </c>
      <c r="C65" s="1134" t="s">
        <v>115</v>
      </c>
      <c r="D65" s="1240"/>
      <c r="E65" s="2"/>
    </row>
    <row r="66" spans="1:24" s="579" customFormat="1" hidden="1" x14ac:dyDescent="0.2">
      <c r="A66" s="576" t="s">
        <v>72</v>
      </c>
      <c r="B66" s="577">
        <v>123</v>
      </c>
      <c r="C66" s="1324" t="s">
        <v>637</v>
      </c>
      <c r="D66" s="1325"/>
      <c r="E66" s="2"/>
      <c r="F66" s="578"/>
      <c r="G66" s="578"/>
      <c r="H66" s="578"/>
      <c r="I66" s="578"/>
      <c r="J66" s="578"/>
      <c r="K66" s="578"/>
      <c r="L66" s="578"/>
      <c r="M66" s="578"/>
      <c r="N66" s="578"/>
      <c r="O66" s="578"/>
      <c r="P66" s="578"/>
      <c r="Q66" s="578"/>
      <c r="R66" s="578"/>
      <c r="S66" s="578"/>
      <c r="T66" s="578"/>
      <c r="U66" s="578"/>
      <c r="V66" s="578"/>
      <c r="W66" s="578"/>
      <c r="X66" s="578"/>
    </row>
    <row r="67" spans="1:24" s="579" customFormat="1" hidden="1" x14ac:dyDescent="0.2">
      <c r="A67" s="576" t="s">
        <v>72</v>
      </c>
      <c r="B67" s="577">
        <v>124</v>
      </c>
      <c r="C67" s="1324" t="s">
        <v>279</v>
      </c>
      <c r="D67" s="1325"/>
      <c r="E67" s="804"/>
      <c r="F67" s="578"/>
      <c r="G67" s="578"/>
      <c r="H67" s="578"/>
      <c r="I67" s="578"/>
      <c r="J67" s="578"/>
      <c r="K67" s="578"/>
      <c r="L67" s="578"/>
      <c r="M67" s="578"/>
      <c r="N67" s="578"/>
      <c r="O67" s="578"/>
      <c r="P67" s="578"/>
      <c r="Q67" s="578"/>
      <c r="R67" s="578"/>
      <c r="S67" s="578"/>
      <c r="T67" s="578"/>
      <c r="U67" s="578"/>
      <c r="V67" s="578"/>
      <c r="W67" s="578"/>
      <c r="X67" s="578"/>
    </row>
    <row r="68" spans="1:24" s="579" customFormat="1" hidden="1" x14ac:dyDescent="0.2">
      <c r="A68" s="576" t="s">
        <v>72</v>
      </c>
      <c r="B68" s="577">
        <v>140</v>
      </c>
      <c r="C68" s="1322" t="s">
        <v>84</v>
      </c>
      <c r="D68" s="1323"/>
      <c r="E68" s="580">
        <f>SUM(E64:E67)</f>
        <v>0</v>
      </c>
      <c r="F68" s="578"/>
      <c r="G68" s="578"/>
      <c r="H68" s="578"/>
      <c r="I68" s="578"/>
      <c r="J68" s="578"/>
      <c r="K68" s="578"/>
      <c r="L68" s="578"/>
      <c r="M68" s="578"/>
      <c r="N68" s="578"/>
      <c r="O68" s="578"/>
      <c r="P68" s="578"/>
      <c r="Q68" s="578"/>
      <c r="R68" s="578"/>
      <c r="S68" s="578"/>
      <c r="T68" s="578"/>
      <c r="U68" s="578"/>
      <c r="V68" s="578"/>
      <c r="W68" s="578"/>
      <c r="X68" s="578"/>
    </row>
    <row r="69" spans="1:24" hidden="1" x14ac:dyDescent="0.2">
      <c r="A69" s="19" t="s">
        <v>72</v>
      </c>
      <c r="B69" s="248">
        <v>190</v>
      </c>
      <c r="C69" s="1136" t="s">
        <v>70</v>
      </c>
      <c r="D69" s="1137"/>
      <c r="E69" s="580">
        <f>+E63+E68</f>
        <v>0</v>
      </c>
    </row>
    <row r="70" spans="1:24" hidden="1" x14ac:dyDescent="0.2">
      <c r="A70" s="19" t="s">
        <v>72</v>
      </c>
      <c r="B70" s="248">
        <v>200</v>
      </c>
      <c r="C70" s="1136" t="s">
        <v>97</v>
      </c>
      <c r="D70" s="1137"/>
      <c r="E70" s="21"/>
    </row>
    <row r="71" spans="1:24" hidden="1" x14ac:dyDescent="0.2">
      <c r="A71" s="19" t="s">
        <v>72</v>
      </c>
      <c r="B71" s="248">
        <v>201</v>
      </c>
      <c r="C71" s="1057" t="s">
        <v>545</v>
      </c>
      <c r="D71" s="1128"/>
      <c r="E71" s="1"/>
    </row>
    <row r="72" spans="1:24" hidden="1" x14ac:dyDescent="0.2">
      <c r="A72" s="19" t="s">
        <v>72</v>
      </c>
      <c r="B72" s="248">
        <v>202</v>
      </c>
      <c r="C72" s="1057" t="s">
        <v>546</v>
      </c>
      <c r="D72" s="1128"/>
      <c r="E72" s="7">
        <f>-E378</f>
        <v>0</v>
      </c>
    </row>
    <row r="73" spans="1:24" hidden="1" x14ac:dyDescent="0.2">
      <c r="A73" s="19" t="s">
        <v>72</v>
      </c>
      <c r="B73" s="248">
        <v>203</v>
      </c>
      <c r="C73" s="386" t="s">
        <v>547</v>
      </c>
      <c r="D73" s="388"/>
      <c r="E73" s="279">
        <f>ROUND((+$D$73-$E$65)*0.9,0)+E65</f>
        <v>0</v>
      </c>
    </row>
    <row r="74" spans="1:24" hidden="1" x14ac:dyDescent="0.2">
      <c r="A74" s="19" t="s">
        <v>72</v>
      </c>
      <c r="B74" s="248">
        <v>204</v>
      </c>
      <c r="C74" s="1057" t="s">
        <v>279</v>
      </c>
      <c r="D74" s="1128"/>
      <c r="E74" s="38"/>
    </row>
    <row r="75" spans="1:24" hidden="1" x14ac:dyDescent="0.2">
      <c r="A75" s="19" t="s">
        <v>72</v>
      </c>
      <c r="B75" s="248">
        <v>205</v>
      </c>
      <c r="C75" s="1057" t="s">
        <v>279</v>
      </c>
      <c r="D75" s="1128"/>
      <c r="E75" s="439"/>
    </row>
    <row r="76" spans="1:24" hidden="1" x14ac:dyDescent="0.2">
      <c r="A76" s="19" t="s">
        <v>72</v>
      </c>
      <c r="B76" s="248">
        <v>290</v>
      </c>
      <c r="C76" s="1136" t="s">
        <v>100</v>
      </c>
      <c r="D76" s="1137"/>
      <c r="E76" s="23">
        <f>SUM(E70:E75)</f>
        <v>0</v>
      </c>
    </row>
    <row r="77" spans="1:24" hidden="1" x14ac:dyDescent="0.2">
      <c r="A77" s="19" t="s">
        <v>72</v>
      </c>
      <c r="B77" s="248">
        <v>295</v>
      </c>
      <c r="C77" s="1136" t="s">
        <v>81</v>
      </c>
      <c r="D77" s="1137"/>
      <c r="E77" s="23">
        <f>+E69-E76</f>
        <v>0</v>
      </c>
    </row>
    <row r="78" spans="1:24" hidden="1" x14ac:dyDescent="0.2">
      <c r="A78" s="19" t="s">
        <v>72</v>
      </c>
      <c r="B78" s="248">
        <v>300</v>
      </c>
      <c r="C78" s="1136" t="s">
        <v>85</v>
      </c>
      <c r="D78" s="1137"/>
      <c r="E78" s="21"/>
    </row>
    <row r="79" spans="1:24" hidden="1" x14ac:dyDescent="0.2">
      <c r="A79" s="19" t="s">
        <v>72</v>
      </c>
      <c r="B79" s="248">
        <v>301</v>
      </c>
      <c r="C79" s="1057" t="s">
        <v>152</v>
      </c>
      <c r="D79" s="1128"/>
      <c r="E79" s="21">
        <f>-'FSR - Medicaid'!E45</f>
        <v>0</v>
      </c>
    </row>
    <row r="80" spans="1:24" hidden="1" x14ac:dyDescent="0.2">
      <c r="A80" s="19" t="s">
        <v>72</v>
      </c>
      <c r="B80" s="248">
        <v>301.10000000000002</v>
      </c>
      <c r="C80" s="1057" t="s">
        <v>421</v>
      </c>
      <c r="D80" s="1128"/>
      <c r="E80" s="21">
        <f>-'FSR - Healthy Michigan'!E43</f>
        <v>0</v>
      </c>
    </row>
    <row r="81" spans="1:24" hidden="1" x14ac:dyDescent="0.2">
      <c r="A81" s="19" t="s">
        <v>72</v>
      </c>
      <c r="B81" s="494">
        <v>301.2</v>
      </c>
      <c r="C81" s="1057" t="s">
        <v>279</v>
      </c>
      <c r="D81" s="1128"/>
      <c r="E81" s="21"/>
    </row>
    <row r="82" spans="1:24" hidden="1" x14ac:dyDescent="0.2">
      <c r="A82" s="19" t="s">
        <v>72</v>
      </c>
      <c r="B82" s="494">
        <v>301.3</v>
      </c>
      <c r="C82" s="1057" t="s">
        <v>738</v>
      </c>
      <c r="D82" s="1128"/>
      <c r="E82" s="21">
        <f>-'FSR - Opioid Health Home BH'!E25</f>
        <v>0</v>
      </c>
    </row>
    <row r="83" spans="1:24" hidden="1" x14ac:dyDescent="0.2">
      <c r="A83" s="19" t="s">
        <v>72</v>
      </c>
      <c r="B83" s="494">
        <v>301.39999999999998</v>
      </c>
      <c r="C83" s="1057" t="s">
        <v>482</v>
      </c>
      <c r="D83" s="1128"/>
      <c r="E83" s="21">
        <f>-'FSR - Health Homes BH'!E25</f>
        <v>0</v>
      </c>
    </row>
    <row r="84" spans="1:24" hidden="1" x14ac:dyDescent="0.2">
      <c r="A84" s="19" t="s">
        <v>72</v>
      </c>
      <c r="B84" s="494">
        <v>301.5</v>
      </c>
      <c r="C84" s="1057" t="s">
        <v>474</v>
      </c>
      <c r="D84" s="1128"/>
      <c r="E84" s="21">
        <f>-'FSR - MI Health Link'!E32</f>
        <v>0</v>
      </c>
      <c r="F84" s="247"/>
    </row>
    <row r="85" spans="1:24" hidden="1" x14ac:dyDescent="0.2">
      <c r="A85" s="19" t="s">
        <v>72</v>
      </c>
      <c r="B85" s="248">
        <v>303</v>
      </c>
      <c r="C85" s="1057" t="s">
        <v>279</v>
      </c>
      <c r="D85" s="1128"/>
      <c r="E85" s="637"/>
      <c r="F85" s="247"/>
      <c r="G85" s="247"/>
    </row>
    <row r="86" spans="1:24" hidden="1" x14ac:dyDescent="0.2">
      <c r="A86" s="19" t="s">
        <v>72</v>
      </c>
      <c r="B86" s="248">
        <v>304</v>
      </c>
      <c r="C86" s="1057" t="s">
        <v>614</v>
      </c>
      <c r="D86" s="1128"/>
      <c r="E86" s="38">
        <f>-E129</f>
        <v>0</v>
      </c>
    </row>
    <row r="87" spans="1:24" hidden="1" x14ac:dyDescent="0.2">
      <c r="A87" s="19" t="s">
        <v>72</v>
      </c>
      <c r="B87" s="248">
        <v>305</v>
      </c>
      <c r="C87" s="1057" t="s">
        <v>279</v>
      </c>
      <c r="D87" s="1128"/>
      <c r="E87" s="21"/>
    </row>
    <row r="88" spans="1:24" hidden="1" x14ac:dyDescent="0.2">
      <c r="A88" s="19" t="s">
        <v>72</v>
      </c>
      <c r="B88" s="248">
        <v>306</v>
      </c>
      <c r="C88" s="1057" t="s">
        <v>279</v>
      </c>
      <c r="D88" s="1128"/>
      <c r="E88" s="21"/>
    </row>
    <row r="89" spans="1:24" hidden="1" x14ac:dyDescent="0.2">
      <c r="A89" s="19" t="s">
        <v>72</v>
      </c>
      <c r="B89" s="248">
        <v>307</v>
      </c>
      <c r="C89" s="1057" t="s">
        <v>279</v>
      </c>
      <c r="D89" s="1128"/>
      <c r="E89" s="21"/>
    </row>
    <row r="90" spans="1:24" hidden="1" x14ac:dyDescent="0.2">
      <c r="A90" s="19" t="s">
        <v>72</v>
      </c>
      <c r="B90" s="248">
        <v>308</v>
      </c>
      <c r="C90" s="1057" t="s">
        <v>279</v>
      </c>
      <c r="D90" s="1128"/>
      <c r="E90" s="21"/>
    </row>
    <row r="91" spans="1:24" hidden="1" x14ac:dyDescent="0.2">
      <c r="A91" s="19" t="s">
        <v>72</v>
      </c>
      <c r="B91" s="248">
        <v>309</v>
      </c>
      <c r="C91" s="1057" t="s">
        <v>141</v>
      </c>
      <c r="D91" s="1128"/>
      <c r="E91" s="21">
        <f>-E172</f>
        <v>0</v>
      </c>
    </row>
    <row r="92" spans="1:24" hidden="1" x14ac:dyDescent="0.2">
      <c r="A92" s="19" t="s">
        <v>72</v>
      </c>
      <c r="B92" s="499">
        <v>310</v>
      </c>
      <c r="C92" s="1057" t="s">
        <v>514</v>
      </c>
      <c r="D92" s="1128"/>
      <c r="E92" s="21">
        <f>-E224</f>
        <v>0</v>
      </c>
      <c r="X92" s="9"/>
    </row>
    <row r="93" spans="1:24" hidden="1" x14ac:dyDescent="0.2">
      <c r="A93" s="19" t="s">
        <v>72</v>
      </c>
      <c r="B93" s="494">
        <v>310.10000000000002</v>
      </c>
      <c r="C93" s="1057" t="s">
        <v>1073</v>
      </c>
      <c r="D93" s="1128"/>
      <c r="E93" s="21">
        <f>-E248</f>
        <v>0</v>
      </c>
      <c r="X93" s="9"/>
    </row>
    <row r="94" spans="1:24" hidden="1" x14ac:dyDescent="0.2">
      <c r="A94" s="19" t="s">
        <v>72</v>
      </c>
      <c r="B94" s="641">
        <v>310.2</v>
      </c>
      <c r="C94" s="1057" t="s">
        <v>721</v>
      </c>
      <c r="D94" s="1128"/>
      <c r="E94" s="21">
        <f>-E259</f>
        <v>0</v>
      </c>
    </row>
    <row r="95" spans="1:24" hidden="1" x14ac:dyDescent="0.2">
      <c r="A95" s="19" t="s">
        <v>72</v>
      </c>
      <c r="B95" s="248">
        <v>310.3</v>
      </c>
      <c r="C95" s="1057" t="s">
        <v>512</v>
      </c>
      <c r="D95" s="1128"/>
      <c r="E95" s="21">
        <f>-E269</f>
        <v>0</v>
      </c>
    </row>
    <row r="96" spans="1:24" hidden="1" x14ac:dyDescent="0.2">
      <c r="A96" s="19" t="s">
        <v>72</v>
      </c>
      <c r="B96" s="248">
        <v>310.39999999999998</v>
      </c>
      <c r="C96" s="1057" t="s">
        <v>523</v>
      </c>
      <c r="D96" s="1128"/>
      <c r="E96" s="21">
        <f>-E288</f>
        <v>0</v>
      </c>
    </row>
    <row r="97" spans="1:7" hidden="1" x14ac:dyDescent="0.2">
      <c r="A97" s="19" t="s">
        <v>72</v>
      </c>
      <c r="B97" s="248">
        <v>310.5</v>
      </c>
      <c r="C97" s="1057" t="s">
        <v>1191</v>
      </c>
      <c r="D97" s="1128"/>
      <c r="E97" s="21">
        <f>-E355</f>
        <v>0</v>
      </c>
      <c r="F97" s="247"/>
    </row>
    <row r="98" spans="1:7" hidden="1" x14ac:dyDescent="0.2">
      <c r="A98" s="19" t="s">
        <v>72</v>
      </c>
      <c r="B98" s="248">
        <v>312</v>
      </c>
      <c r="C98" s="1057" t="s">
        <v>202</v>
      </c>
      <c r="D98" s="1128"/>
      <c r="E98" s="21">
        <f>-E314</f>
        <v>0</v>
      </c>
    </row>
    <row r="99" spans="1:7" hidden="1" x14ac:dyDescent="0.2">
      <c r="A99" s="19" t="s">
        <v>72</v>
      </c>
      <c r="B99" s="248">
        <v>313</v>
      </c>
      <c r="C99" s="1057" t="s">
        <v>162</v>
      </c>
      <c r="D99" s="1128"/>
      <c r="E99" s="2"/>
    </row>
    <row r="100" spans="1:7" hidden="1" x14ac:dyDescent="0.2">
      <c r="A100" s="19" t="s">
        <v>72</v>
      </c>
      <c r="B100" s="248">
        <v>314</v>
      </c>
      <c r="C100" s="1057" t="s">
        <v>573</v>
      </c>
      <c r="D100" s="1128"/>
      <c r="E100" s="2"/>
    </row>
    <row r="101" spans="1:7" hidden="1" x14ac:dyDescent="0.2">
      <c r="A101" s="19" t="s">
        <v>72</v>
      </c>
      <c r="B101" s="248">
        <v>330</v>
      </c>
      <c r="C101" s="1136" t="s">
        <v>195</v>
      </c>
      <c r="D101" s="1137"/>
      <c r="E101" s="23">
        <f>SUBTOTAL(9,E78:E100)</f>
        <v>0</v>
      </c>
    </row>
    <row r="102" spans="1:7" hidden="1" x14ac:dyDescent="0.2">
      <c r="A102" s="19" t="s">
        <v>72</v>
      </c>
      <c r="B102" s="248">
        <v>331</v>
      </c>
      <c r="C102" s="1057" t="s">
        <v>163</v>
      </c>
      <c r="D102" s="1128"/>
      <c r="E102" s="2"/>
    </row>
    <row r="103" spans="1:7" hidden="1" x14ac:dyDescent="0.2">
      <c r="A103" s="19" t="s">
        <v>72</v>
      </c>
      <c r="B103" s="248">
        <v>332</v>
      </c>
      <c r="C103" s="1057" t="s">
        <v>164</v>
      </c>
      <c r="D103" s="1128"/>
      <c r="E103" s="2"/>
    </row>
    <row r="104" spans="1:7" hidden="1" x14ac:dyDescent="0.2">
      <c r="A104" s="19" t="s">
        <v>72</v>
      </c>
      <c r="B104" s="248">
        <v>390</v>
      </c>
      <c r="C104" s="1136" t="s">
        <v>82</v>
      </c>
      <c r="D104" s="1137"/>
      <c r="E104" s="23">
        <f>(SUBTOTAL(9,E78:E103))</f>
        <v>0</v>
      </c>
    </row>
    <row r="105" spans="1:7" hidden="1" x14ac:dyDescent="0.2">
      <c r="A105" s="19" t="s">
        <v>72</v>
      </c>
      <c r="B105" s="322">
        <v>400</v>
      </c>
      <c r="C105" s="1310" t="s">
        <v>317</v>
      </c>
      <c r="D105" s="1311"/>
      <c r="E105" s="23">
        <f>+E77+E104</f>
        <v>0</v>
      </c>
    </row>
    <row r="106" spans="1:7" ht="19.899999999999999" customHeight="1" x14ac:dyDescent="0.2">
      <c r="A106" s="70"/>
      <c r="C106" s="139"/>
      <c r="D106" s="139"/>
      <c r="E106" s="131"/>
    </row>
    <row r="107" spans="1:7" x14ac:dyDescent="0.2">
      <c r="A107" s="904" t="s">
        <v>74</v>
      </c>
      <c r="B107" s="905"/>
      <c r="C107" s="905"/>
      <c r="D107" s="905"/>
      <c r="E107" s="39"/>
      <c r="F107" s="887"/>
      <c r="G107" s="887"/>
    </row>
    <row r="108" spans="1:7" ht="19.899999999999999" customHeight="1" x14ac:dyDescent="0.2">
      <c r="A108" s="68"/>
      <c r="B108" s="68"/>
      <c r="C108" s="68"/>
      <c r="D108" s="68"/>
      <c r="E108" s="25"/>
    </row>
    <row r="109" spans="1:7" x14ac:dyDescent="0.2">
      <c r="A109" s="16" t="s">
        <v>73</v>
      </c>
      <c r="B109" s="482"/>
      <c r="C109" s="1307" t="s">
        <v>1121</v>
      </c>
      <c r="D109" s="1308"/>
      <c r="E109" s="1309"/>
      <c r="F109" s="887"/>
      <c r="G109" s="887"/>
    </row>
    <row r="110" spans="1:7" hidden="1" x14ac:dyDescent="0.2">
      <c r="A110" s="19" t="s">
        <v>73</v>
      </c>
      <c r="B110" s="248">
        <v>100</v>
      </c>
      <c r="C110" s="1313" t="s">
        <v>1069</v>
      </c>
      <c r="D110" s="1314"/>
      <c r="E110" s="21"/>
      <c r="F110" s="247"/>
      <c r="G110" s="247"/>
    </row>
    <row r="111" spans="1:7" hidden="1" x14ac:dyDescent="0.2">
      <c r="A111" s="19" t="s">
        <v>73</v>
      </c>
      <c r="B111" s="248">
        <v>180</v>
      </c>
      <c r="C111" s="1057" t="s">
        <v>1069</v>
      </c>
      <c r="D111" s="1128"/>
      <c r="E111" s="21"/>
    </row>
    <row r="112" spans="1:7" x14ac:dyDescent="0.2">
      <c r="A112" s="19" t="s">
        <v>73</v>
      </c>
      <c r="B112" s="248">
        <v>190</v>
      </c>
      <c r="C112" s="1057" t="s">
        <v>388</v>
      </c>
      <c r="D112" s="1128"/>
      <c r="E112" s="3"/>
      <c r="F112" s="888"/>
      <c r="G112" s="790">
        <f>+E112-F112</f>
        <v>0</v>
      </c>
    </row>
    <row r="113" spans="1:7" hidden="1" x14ac:dyDescent="0.2">
      <c r="A113" s="19" t="s">
        <v>73</v>
      </c>
      <c r="B113" s="248">
        <v>190</v>
      </c>
      <c r="C113" s="1313" t="s">
        <v>1069</v>
      </c>
      <c r="D113" s="1314"/>
      <c r="E113" s="40"/>
    </row>
    <row r="114" spans="1:7" x14ac:dyDescent="0.2">
      <c r="A114" s="19" t="s">
        <v>73</v>
      </c>
      <c r="B114" s="248">
        <v>290</v>
      </c>
      <c r="C114" s="1057" t="s">
        <v>76</v>
      </c>
      <c r="D114" s="1128"/>
      <c r="E114" s="3"/>
      <c r="F114" s="888"/>
      <c r="G114" s="790">
        <f>+E114-F114</f>
        <v>0</v>
      </c>
    </row>
    <row r="115" spans="1:7" hidden="1" x14ac:dyDescent="0.2">
      <c r="A115" s="19" t="s">
        <v>73</v>
      </c>
      <c r="B115" s="248">
        <v>295</v>
      </c>
      <c r="C115" s="1136" t="s">
        <v>1069</v>
      </c>
      <c r="D115" s="1137"/>
      <c r="E115" s="242"/>
    </row>
    <row r="116" spans="1:7" hidden="1" x14ac:dyDescent="0.2">
      <c r="A116" s="19" t="s">
        <v>73</v>
      </c>
      <c r="B116" s="248">
        <v>300</v>
      </c>
      <c r="C116" s="1136" t="s">
        <v>1069</v>
      </c>
      <c r="D116" s="1137"/>
      <c r="E116" s="242"/>
    </row>
    <row r="117" spans="1:7" hidden="1" x14ac:dyDescent="0.2">
      <c r="A117" s="19" t="s">
        <v>73</v>
      </c>
      <c r="B117" s="248">
        <v>301</v>
      </c>
      <c r="C117" s="1057" t="s">
        <v>1069</v>
      </c>
      <c r="D117" s="1128"/>
      <c r="E117" s="21"/>
    </row>
    <row r="118" spans="1:7" hidden="1" x14ac:dyDescent="0.2">
      <c r="A118" s="19" t="s">
        <v>73</v>
      </c>
      <c r="B118" s="248">
        <v>302</v>
      </c>
      <c r="C118" s="1057" t="s">
        <v>1069</v>
      </c>
      <c r="D118" s="1128"/>
      <c r="E118" s="21"/>
    </row>
    <row r="119" spans="1:7" hidden="1" x14ac:dyDescent="0.2">
      <c r="A119" s="19" t="s">
        <v>73</v>
      </c>
      <c r="B119" s="248">
        <v>390</v>
      </c>
      <c r="C119" s="1136" t="s">
        <v>1069</v>
      </c>
      <c r="D119" s="1137"/>
      <c r="E119" s="242"/>
    </row>
    <row r="120" spans="1:7" x14ac:dyDescent="0.2">
      <c r="A120" s="19" t="s">
        <v>73</v>
      </c>
      <c r="B120" s="248">
        <v>400</v>
      </c>
      <c r="C120" s="1310" t="s">
        <v>1113</v>
      </c>
      <c r="D120" s="1311"/>
      <c r="E120" s="790">
        <f>+E112-E114</f>
        <v>0</v>
      </c>
      <c r="F120" s="790">
        <f>+F112-F114</f>
        <v>0</v>
      </c>
      <c r="G120" s="790">
        <f>+E120-F120</f>
        <v>0</v>
      </c>
    </row>
    <row r="121" spans="1:7" ht="19.899999999999999" customHeight="1" x14ac:dyDescent="0.2">
      <c r="A121" s="70"/>
      <c r="C121" s="139"/>
      <c r="D121" s="139"/>
      <c r="E121" s="25"/>
    </row>
    <row r="122" spans="1:7" x14ac:dyDescent="0.2">
      <c r="A122" s="1317" t="s">
        <v>90</v>
      </c>
      <c r="B122" s="1318"/>
      <c r="C122" s="1318"/>
      <c r="D122" s="1318"/>
      <c r="E122" s="39"/>
      <c r="F122" s="887"/>
      <c r="G122" s="887"/>
    </row>
    <row r="123" spans="1:7" ht="19.899999999999999" customHeight="1" x14ac:dyDescent="0.2">
      <c r="A123" s="139"/>
      <c r="B123" s="139"/>
      <c r="C123" s="139"/>
      <c r="D123" s="139"/>
      <c r="E123" s="25"/>
    </row>
    <row r="124" spans="1:7" x14ac:dyDescent="0.2">
      <c r="A124" s="478" t="s">
        <v>77</v>
      </c>
      <c r="B124" s="483"/>
      <c r="C124" s="904" t="s">
        <v>628</v>
      </c>
      <c r="D124" s="905"/>
      <c r="E124" s="1129"/>
      <c r="F124" s="887"/>
      <c r="G124" s="887"/>
    </row>
    <row r="125" spans="1:7" hidden="1" x14ac:dyDescent="0.2">
      <c r="A125" s="19" t="s">
        <v>77</v>
      </c>
      <c r="B125" s="322">
        <v>190</v>
      </c>
      <c r="C125" s="1107" t="s">
        <v>75</v>
      </c>
      <c r="D125" s="1107"/>
      <c r="E125" s="3"/>
    </row>
    <row r="126" spans="1:7" hidden="1" x14ac:dyDescent="0.2">
      <c r="A126" s="19" t="s">
        <v>77</v>
      </c>
      <c r="B126" s="322">
        <v>290</v>
      </c>
      <c r="C126" s="1107" t="s">
        <v>76</v>
      </c>
      <c r="D126" s="1107"/>
      <c r="E126" s="3"/>
    </row>
    <row r="127" spans="1:7" hidden="1" x14ac:dyDescent="0.2">
      <c r="A127" s="19" t="s">
        <v>77</v>
      </c>
      <c r="B127" s="322">
        <v>295</v>
      </c>
      <c r="C127" s="1136" t="s">
        <v>613</v>
      </c>
      <c r="D127" s="1137"/>
      <c r="E127" s="40">
        <f>+E125-E126</f>
        <v>0</v>
      </c>
    </row>
    <row r="128" spans="1:7" hidden="1" x14ac:dyDescent="0.2">
      <c r="A128" s="19" t="s">
        <v>77</v>
      </c>
      <c r="B128" s="322">
        <v>300</v>
      </c>
      <c r="C128" s="1109" t="s">
        <v>85</v>
      </c>
      <c r="D128" s="1109"/>
      <c r="E128" s="40"/>
    </row>
    <row r="129" spans="1:7" hidden="1" x14ac:dyDescent="0.2">
      <c r="A129" s="19" t="s">
        <v>77</v>
      </c>
      <c r="B129" s="322">
        <v>301</v>
      </c>
      <c r="C129" s="1057" t="s">
        <v>616</v>
      </c>
      <c r="D129" s="1058"/>
      <c r="E129" s="3"/>
    </row>
    <row r="130" spans="1:7" hidden="1" x14ac:dyDescent="0.2">
      <c r="A130" s="19" t="s">
        <v>77</v>
      </c>
      <c r="B130" s="322">
        <v>302</v>
      </c>
      <c r="C130" s="1057" t="s">
        <v>618</v>
      </c>
      <c r="D130" s="1058"/>
      <c r="E130" s="3"/>
    </row>
    <row r="131" spans="1:7" hidden="1" x14ac:dyDescent="0.2">
      <c r="A131" s="19" t="s">
        <v>77</v>
      </c>
      <c r="B131" s="322">
        <v>303</v>
      </c>
      <c r="C131" s="1057" t="s">
        <v>623</v>
      </c>
      <c r="D131" s="1058"/>
      <c r="E131" s="532">
        <f>-E313</f>
        <v>0</v>
      </c>
      <c r="F131" s="247"/>
    </row>
    <row r="132" spans="1:7" hidden="1" x14ac:dyDescent="0.2">
      <c r="A132" s="19" t="s">
        <v>77</v>
      </c>
      <c r="B132" s="322">
        <v>304</v>
      </c>
      <c r="C132" s="1057" t="s">
        <v>624</v>
      </c>
      <c r="D132" s="1058"/>
      <c r="E132" s="479"/>
    </row>
    <row r="133" spans="1:7" hidden="1" x14ac:dyDescent="0.2">
      <c r="A133" s="19" t="s">
        <v>77</v>
      </c>
      <c r="B133" s="322">
        <v>390</v>
      </c>
      <c r="C133" s="1109" t="s">
        <v>82</v>
      </c>
      <c r="D133" s="1109"/>
      <c r="E133" s="40">
        <f>SUM(E128:E132)</f>
        <v>0</v>
      </c>
    </row>
    <row r="134" spans="1:7" hidden="1" x14ac:dyDescent="0.2">
      <c r="A134" s="19" t="s">
        <v>77</v>
      </c>
      <c r="B134" s="322">
        <v>400</v>
      </c>
      <c r="C134" s="1149" t="s">
        <v>629</v>
      </c>
      <c r="D134" s="1149"/>
      <c r="E134" s="40">
        <f>+E127+E133</f>
        <v>0</v>
      </c>
    </row>
    <row r="135" spans="1:7" ht="19.899999999999999" customHeight="1" x14ac:dyDescent="0.2">
      <c r="A135" s="70"/>
      <c r="C135" s="139"/>
      <c r="D135" s="139"/>
      <c r="E135" s="25"/>
    </row>
    <row r="136" spans="1:7" x14ac:dyDescent="0.2">
      <c r="A136" s="16" t="s">
        <v>78</v>
      </c>
      <c r="B136" s="704"/>
      <c r="C136" s="904" t="s">
        <v>469</v>
      </c>
      <c r="D136" s="905"/>
      <c r="E136" s="1129"/>
      <c r="F136" s="887"/>
      <c r="G136" s="887"/>
    </row>
    <row r="137" spans="1:7" ht="12" hidden="1" customHeight="1" x14ac:dyDescent="0.2">
      <c r="A137" s="19" t="s">
        <v>78</v>
      </c>
      <c r="B137" s="248">
        <v>100</v>
      </c>
      <c r="C137" s="1136" t="s">
        <v>69</v>
      </c>
      <c r="D137" s="1137"/>
      <c r="E137" s="40"/>
    </row>
    <row r="138" spans="1:7" hidden="1" x14ac:dyDescent="0.2">
      <c r="A138" s="19" t="s">
        <v>78</v>
      </c>
      <c r="B138" s="322">
        <v>101</v>
      </c>
      <c r="C138" s="1057"/>
      <c r="D138" s="1058"/>
      <c r="E138" s="21"/>
      <c r="F138" s="247"/>
    </row>
    <row r="139" spans="1:7" hidden="1" x14ac:dyDescent="0.2">
      <c r="A139" s="19" t="s">
        <v>78</v>
      </c>
      <c r="B139" s="248">
        <v>102</v>
      </c>
      <c r="C139" s="1312"/>
      <c r="D139" s="1058"/>
      <c r="E139" s="21"/>
    </row>
    <row r="140" spans="1:7" hidden="1" x14ac:dyDescent="0.2">
      <c r="A140" s="19" t="s">
        <v>78</v>
      </c>
      <c r="B140" s="248">
        <v>190</v>
      </c>
      <c r="C140" s="1136" t="s">
        <v>70</v>
      </c>
      <c r="D140" s="1137"/>
      <c r="E140" s="40">
        <f>SUM(E137:E139)</f>
        <v>0</v>
      </c>
    </row>
    <row r="141" spans="1:7" hidden="1" x14ac:dyDescent="0.2">
      <c r="A141" s="19" t="s">
        <v>78</v>
      </c>
      <c r="B141" s="248">
        <v>200</v>
      </c>
      <c r="C141" s="1136" t="s">
        <v>97</v>
      </c>
      <c r="D141" s="1137"/>
      <c r="E141" s="40"/>
    </row>
    <row r="142" spans="1:7" hidden="1" x14ac:dyDescent="0.2">
      <c r="A142" s="19" t="s">
        <v>78</v>
      </c>
      <c r="B142" s="248">
        <v>201</v>
      </c>
      <c r="C142" s="1316"/>
      <c r="D142" s="1135"/>
      <c r="E142" s="21"/>
    </row>
    <row r="143" spans="1:7" hidden="1" x14ac:dyDescent="0.2">
      <c r="A143" s="19" t="s">
        <v>78</v>
      </c>
      <c r="B143" s="248">
        <v>202</v>
      </c>
      <c r="C143" s="1312"/>
      <c r="D143" s="1058"/>
      <c r="E143" s="21"/>
    </row>
    <row r="144" spans="1:7" hidden="1" x14ac:dyDescent="0.2">
      <c r="A144" s="19" t="s">
        <v>78</v>
      </c>
      <c r="B144" s="248">
        <v>203</v>
      </c>
      <c r="C144" s="1316"/>
      <c r="D144" s="1135"/>
      <c r="E144" s="21"/>
    </row>
    <row r="145" spans="1:7" hidden="1" x14ac:dyDescent="0.2">
      <c r="A145" s="19" t="s">
        <v>78</v>
      </c>
      <c r="B145" s="248">
        <v>204</v>
      </c>
      <c r="C145" s="1312"/>
      <c r="D145" s="1058"/>
      <c r="E145" s="21"/>
    </row>
    <row r="146" spans="1:7" hidden="1" x14ac:dyDescent="0.2">
      <c r="A146" s="19" t="s">
        <v>78</v>
      </c>
      <c r="B146" s="248">
        <v>290</v>
      </c>
      <c r="C146" s="1136" t="s">
        <v>100</v>
      </c>
      <c r="D146" s="1137"/>
      <c r="E146" s="40">
        <f>SUM(E141:E145)</f>
        <v>0</v>
      </c>
    </row>
    <row r="147" spans="1:7" hidden="1" x14ac:dyDescent="0.2">
      <c r="A147" s="19" t="s">
        <v>78</v>
      </c>
      <c r="B147" s="248">
        <v>295</v>
      </c>
      <c r="C147" s="1136" t="s">
        <v>784</v>
      </c>
      <c r="D147" s="1137"/>
      <c r="E147" s="40">
        <f>+E140-E146</f>
        <v>0</v>
      </c>
    </row>
    <row r="148" spans="1:7" hidden="1" x14ac:dyDescent="0.2">
      <c r="A148" s="19" t="s">
        <v>78</v>
      </c>
      <c r="B148" s="248">
        <v>300</v>
      </c>
      <c r="C148" s="1136" t="s">
        <v>85</v>
      </c>
      <c r="D148" s="1137"/>
      <c r="E148" s="40"/>
    </row>
    <row r="149" spans="1:7" hidden="1" x14ac:dyDescent="0.2">
      <c r="A149" s="19" t="s">
        <v>78</v>
      </c>
      <c r="B149" s="248">
        <v>301</v>
      </c>
      <c r="C149" s="1057" t="s">
        <v>569</v>
      </c>
      <c r="D149" s="1128"/>
      <c r="E149" s="21"/>
      <c r="F149" s="889"/>
    </row>
    <row r="150" spans="1:7" hidden="1" x14ac:dyDescent="0.2">
      <c r="A150" s="19" t="s">
        <v>78</v>
      </c>
      <c r="B150" s="248">
        <v>302</v>
      </c>
      <c r="C150" s="1057" t="s">
        <v>570</v>
      </c>
      <c r="D150" s="1128"/>
      <c r="E150" s="21"/>
      <c r="F150" s="889"/>
    </row>
    <row r="151" spans="1:7" hidden="1" x14ac:dyDescent="0.2">
      <c r="A151" s="19" t="s">
        <v>78</v>
      </c>
      <c r="B151" s="248">
        <v>303</v>
      </c>
      <c r="C151" s="1057" t="s">
        <v>781</v>
      </c>
      <c r="D151" s="1128"/>
      <c r="E151" s="21"/>
    </row>
    <row r="152" spans="1:7" hidden="1" x14ac:dyDescent="0.2">
      <c r="A152" s="19" t="s">
        <v>78</v>
      </c>
      <c r="B152" s="248">
        <v>304</v>
      </c>
      <c r="C152" s="1057" t="s">
        <v>782</v>
      </c>
      <c r="D152" s="1128"/>
      <c r="E152" s="21"/>
    </row>
    <row r="153" spans="1:7" hidden="1" x14ac:dyDescent="0.2">
      <c r="A153" s="19" t="s">
        <v>78</v>
      </c>
      <c r="B153" s="248">
        <v>390</v>
      </c>
      <c r="C153" s="1136" t="s">
        <v>82</v>
      </c>
      <c r="D153" s="1137"/>
      <c r="E153" s="40">
        <f>SUM(E148:E152)</f>
        <v>0</v>
      </c>
    </row>
    <row r="154" spans="1:7" ht="12" hidden="1" customHeight="1" x14ac:dyDescent="0.2">
      <c r="A154" s="19" t="s">
        <v>78</v>
      </c>
      <c r="B154" s="322">
        <v>400</v>
      </c>
      <c r="C154" s="1315" t="s">
        <v>783</v>
      </c>
      <c r="D154" s="1315"/>
      <c r="E154" s="40">
        <f>+E147+E153</f>
        <v>0</v>
      </c>
    </row>
    <row r="155" spans="1:7" ht="19.899999999999999" customHeight="1" x14ac:dyDescent="0.2">
      <c r="A155" s="70"/>
      <c r="C155" s="68"/>
      <c r="D155" s="68"/>
      <c r="E155" s="25"/>
    </row>
    <row r="156" spans="1:7" x14ac:dyDescent="0.2">
      <c r="A156" s="16" t="s">
        <v>87</v>
      </c>
      <c r="B156" s="704"/>
      <c r="C156" s="904" t="s">
        <v>469</v>
      </c>
      <c r="D156" s="905"/>
      <c r="E156" s="1129"/>
      <c r="F156" s="887"/>
      <c r="G156" s="887"/>
    </row>
    <row r="157" spans="1:7" hidden="1" x14ac:dyDescent="0.2">
      <c r="A157" s="19" t="s">
        <v>87</v>
      </c>
      <c r="B157" s="248">
        <v>190</v>
      </c>
      <c r="C157" s="1312" t="s">
        <v>75</v>
      </c>
      <c r="D157" s="1058"/>
      <c r="E157" s="42"/>
    </row>
    <row r="158" spans="1:7" hidden="1" x14ac:dyDescent="0.2">
      <c r="A158" s="19" t="s">
        <v>87</v>
      </c>
      <c r="B158" s="248">
        <v>290</v>
      </c>
      <c r="C158" s="1312" t="s">
        <v>76</v>
      </c>
      <c r="D158" s="1058"/>
      <c r="E158" s="40"/>
    </row>
    <row r="159" spans="1:7" hidden="1" x14ac:dyDescent="0.2">
      <c r="A159" s="19" t="s">
        <v>87</v>
      </c>
      <c r="B159" s="248">
        <v>295</v>
      </c>
      <c r="C159" s="1136" t="s">
        <v>785</v>
      </c>
      <c r="D159" s="1137"/>
      <c r="E159" s="40">
        <f>+E157-E158</f>
        <v>0</v>
      </c>
    </row>
    <row r="160" spans="1:7" hidden="1" x14ac:dyDescent="0.2">
      <c r="A160" s="19" t="s">
        <v>87</v>
      </c>
      <c r="B160" s="248">
        <v>300</v>
      </c>
      <c r="C160" s="1136" t="s">
        <v>85</v>
      </c>
      <c r="D160" s="1137"/>
      <c r="E160" s="40"/>
    </row>
    <row r="161" spans="1:7" hidden="1" x14ac:dyDescent="0.2">
      <c r="A161" s="19" t="s">
        <v>87</v>
      </c>
      <c r="B161" s="248">
        <v>301</v>
      </c>
      <c r="C161" s="1312" t="s">
        <v>142</v>
      </c>
      <c r="D161" s="1058"/>
      <c r="E161" s="40"/>
    </row>
    <row r="162" spans="1:7" hidden="1" x14ac:dyDescent="0.2">
      <c r="A162" s="19" t="s">
        <v>87</v>
      </c>
      <c r="B162" s="248">
        <v>302</v>
      </c>
      <c r="C162" s="1312" t="s">
        <v>165</v>
      </c>
      <c r="D162" s="1058"/>
      <c r="E162" s="40"/>
    </row>
    <row r="163" spans="1:7" hidden="1" x14ac:dyDescent="0.2">
      <c r="A163" s="19" t="s">
        <v>87</v>
      </c>
      <c r="B163" s="248">
        <v>303</v>
      </c>
      <c r="C163" s="1312" t="s">
        <v>166</v>
      </c>
      <c r="D163" s="1058"/>
      <c r="E163" s="40"/>
    </row>
    <row r="164" spans="1:7" hidden="1" x14ac:dyDescent="0.2">
      <c r="A164" s="19" t="s">
        <v>87</v>
      </c>
      <c r="B164" s="248">
        <v>390</v>
      </c>
      <c r="C164" s="1136" t="s">
        <v>82</v>
      </c>
      <c r="D164" s="1137"/>
      <c r="E164" s="40">
        <f>SUM(E160:E163)</f>
        <v>0</v>
      </c>
    </row>
    <row r="165" spans="1:7" hidden="1" x14ac:dyDescent="0.2">
      <c r="A165" s="19" t="s">
        <v>87</v>
      </c>
      <c r="B165" s="248">
        <v>400</v>
      </c>
      <c r="C165" s="1320" t="s">
        <v>722</v>
      </c>
      <c r="D165" s="1321"/>
      <c r="E165" s="40">
        <f>+E159+E164</f>
        <v>0</v>
      </c>
    </row>
    <row r="166" spans="1:7" ht="19.899999999999999" customHeight="1" x14ac:dyDescent="0.2">
      <c r="A166" s="70"/>
      <c r="C166" s="68"/>
      <c r="D166" s="68"/>
      <c r="E166" s="25"/>
    </row>
    <row r="167" spans="1:7" x14ac:dyDescent="0.2">
      <c r="A167" s="16" t="s">
        <v>88</v>
      </c>
      <c r="B167" s="484"/>
      <c r="C167" s="904" t="s">
        <v>89</v>
      </c>
      <c r="D167" s="905"/>
      <c r="E167" s="1129"/>
      <c r="F167" s="887"/>
      <c r="G167" s="887"/>
    </row>
    <row r="168" spans="1:7" hidden="1" x14ac:dyDescent="0.2">
      <c r="A168" s="19" t="s">
        <v>88</v>
      </c>
      <c r="B168" s="248">
        <v>190</v>
      </c>
      <c r="C168" s="1312" t="s">
        <v>75</v>
      </c>
      <c r="D168" s="1058"/>
      <c r="E168" s="6"/>
    </row>
    <row r="169" spans="1:7" hidden="1" x14ac:dyDescent="0.2">
      <c r="A169" s="19" t="s">
        <v>88</v>
      </c>
      <c r="B169" s="248">
        <v>290</v>
      </c>
      <c r="C169" s="1312" t="s">
        <v>76</v>
      </c>
      <c r="D169" s="1058"/>
      <c r="E169" s="3"/>
    </row>
    <row r="170" spans="1:7" hidden="1" x14ac:dyDescent="0.2">
      <c r="A170" s="19" t="s">
        <v>88</v>
      </c>
      <c r="B170" s="248">
        <v>295</v>
      </c>
      <c r="C170" s="1136" t="s">
        <v>107</v>
      </c>
      <c r="D170" s="1137"/>
      <c r="E170" s="28">
        <f>+E168-E169</f>
        <v>0</v>
      </c>
    </row>
    <row r="171" spans="1:7" hidden="1" x14ac:dyDescent="0.2">
      <c r="A171" s="19" t="s">
        <v>88</v>
      </c>
      <c r="B171" s="248">
        <v>300</v>
      </c>
      <c r="C171" s="1136" t="s">
        <v>85</v>
      </c>
      <c r="D171" s="1137"/>
      <c r="E171" s="40"/>
    </row>
    <row r="172" spans="1:7" hidden="1" x14ac:dyDescent="0.2">
      <c r="A172" s="19" t="s">
        <v>88</v>
      </c>
      <c r="B172" s="248">
        <v>301</v>
      </c>
      <c r="C172" s="1312" t="s">
        <v>143</v>
      </c>
      <c r="D172" s="1058"/>
      <c r="E172" s="3"/>
    </row>
    <row r="173" spans="1:7" hidden="1" x14ac:dyDescent="0.2">
      <c r="A173" s="19" t="s">
        <v>88</v>
      </c>
      <c r="B173" s="248">
        <v>302</v>
      </c>
      <c r="C173" s="1312" t="s">
        <v>167</v>
      </c>
      <c r="D173" s="1058"/>
      <c r="E173" s="3"/>
    </row>
    <row r="174" spans="1:7" hidden="1" x14ac:dyDescent="0.2">
      <c r="A174" s="19" t="s">
        <v>88</v>
      </c>
      <c r="B174" s="248">
        <v>390</v>
      </c>
      <c r="C174" s="1136" t="s">
        <v>82</v>
      </c>
      <c r="D174" s="1137"/>
      <c r="E174" s="28">
        <f>SUM(E171:E173)</f>
        <v>0</v>
      </c>
    </row>
    <row r="175" spans="1:7" hidden="1" x14ac:dyDescent="0.2">
      <c r="A175" s="19" t="s">
        <v>88</v>
      </c>
      <c r="B175" s="248">
        <v>400</v>
      </c>
      <c r="C175" s="1320" t="s">
        <v>93</v>
      </c>
      <c r="D175" s="1321"/>
      <c r="E175" s="28">
        <f>+E170+E174</f>
        <v>0</v>
      </c>
    </row>
    <row r="176" spans="1:7" ht="19.899999999999999" customHeight="1" x14ac:dyDescent="0.2">
      <c r="A176" s="70"/>
      <c r="C176" s="68"/>
      <c r="D176" s="68"/>
      <c r="E176" s="25"/>
    </row>
    <row r="177" spans="1:7" x14ac:dyDescent="0.2">
      <c r="A177" s="904" t="s">
        <v>106</v>
      </c>
      <c r="B177" s="905"/>
      <c r="C177" s="905"/>
      <c r="D177" s="905"/>
      <c r="E177" s="39"/>
      <c r="F177" s="887"/>
      <c r="G177" s="887"/>
    </row>
    <row r="178" spans="1:7" ht="19.899999999999999" customHeight="1" x14ac:dyDescent="0.2">
      <c r="A178" s="68"/>
      <c r="B178" s="68"/>
      <c r="C178" s="68"/>
      <c r="D178" s="68"/>
      <c r="E178" s="25"/>
    </row>
    <row r="179" spans="1:7" x14ac:dyDescent="0.2">
      <c r="A179" s="16" t="s">
        <v>92</v>
      </c>
      <c r="B179" s="484"/>
      <c r="C179" s="904" t="s">
        <v>548</v>
      </c>
      <c r="D179" s="905"/>
      <c r="E179" s="1129"/>
      <c r="F179" s="887"/>
      <c r="G179" s="887"/>
    </row>
    <row r="180" spans="1:7" x14ac:dyDescent="0.2">
      <c r="A180" s="19" t="s">
        <v>92</v>
      </c>
      <c r="B180" s="248">
        <v>100</v>
      </c>
      <c r="C180" s="1136" t="s">
        <v>69</v>
      </c>
      <c r="D180" s="1137"/>
      <c r="E180" s="42"/>
      <c r="F180" s="890"/>
      <c r="G180" s="890"/>
    </row>
    <row r="181" spans="1:7" x14ac:dyDescent="0.2">
      <c r="A181" s="19" t="s">
        <v>92</v>
      </c>
      <c r="B181" s="248">
        <v>101</v>
      </c>
      <c r="C181" s="1057" t="s">
        <v>794</v>
      </c>
      <c r="D181" s="1058"/>
      <c r="E181" s="524">
        <f>+'FSR All Non Med - Supp'!$F$65+'FSR All Non Med - Supp'!$F$76</f>
        <v>0</v>
      </c>
      <c r="F181" s="888"/>
      <c r="G181" s="891">
        <f t="shared" ref="G181:G191" si="0">SUM(E181:F181)</f>
        <v>0</v>
      </c>
    </row>
    <row r="182" spans="1:7" x14ac:dyDescent="0.2">
      <c r="A182" s="19" t="s">
        <v>92</v>
      </c>
      <c r="B182" s="248">
        <v>102</v>
      </c>
      <c r="C182" s="1057" t="s">
        <v>861</v>
      </c>
      <c r="D182" s="1058"/>
      <c r="E182" s="524">
        <f>+'FSR All Non Med - Supp'!$F$94+'FSR All Non Med - Supp'!F96+'FSR All Non Med - Supp'!F100</f>
        <v>0</v>
      </c>
      <c r="F182" s="888"/>
      <c r="G182" s="891">
        <f t="shared" si="0"/>
        <v>0</v>
      </c>
    </row>
    <row r="183" spans="1:7" x14ac:dyDescent="0.2">
      <c r="A183" s="19" t="s">
        <v>92</v>
      </c>
      <c r="B183" s="248">
        <v>103</v>
      </c>
      <c r="C183" s="1057" t="s">
        <v>946</v>
      </c>
      <c r="D183" s="1058"/>
      <c r="E183" s="524">
        <f>+'FSR All Non Med - Supp'!$F$88+'FSR All Non Med - Supp'!$F$90</f>
        <v>0</v>
      </c>
      <c r="F183" s="888"/>
      <c r="G183" s="891">
        <f t="shared" si="0"/>
        <v>0</v>
      </c>
    </row>
    <row r="184" spans="1:7" x14ac:dyDescent="0.2">
      <c r="A184" s="19" t="s">
        <v>92</v>
      </c>
      <c r="B184" s="248">
        <v>104</v>
      </c>
      <c r="C184" s="1057" t="s">
        <v>1194</v>
      </c>
      <c r="D184" s="1058"/>
      <c r="E184" s="524">
        <f>+'FSR All Non Med - Supp'!$F$98</f>
        <v>0</v>
      </c>
      <c r="F184" s="888"/>
      <c r="G184" s="891">
        <f t="shared" si="0"/>
        <v>0</v>
      </c>
    </row>
    <row r="185" spans="1:7" x14ac:dyDescent="0.2">
      <c r="A185" s="19" t="s">
        <v>92</v>
      </c>
      <c r="B185" s="248">
        <v>105</v>
      </c>
      <c r="C185" s="1057" t="s">
        <v>869</v>
      </c>
      <c r="D185" s="1058"/>
      <c r="E185" s="524">
        <f>+'FSR All Non Med - Supp'!$F$102</f>
        <v>0</v>
      </c>
      <c r="F185" s="888"/>
      <c r="G185" s="891">
        <f t="shared" si="0"/>
        <v>0</v>
      </c>
    </row>
    <row r="186" spans="1:7" x14ac:dyDescent="0.2">
      <c r="A186" s="19" t="s">
        <v>92</v>
      </c>
      <c r="B186" s="248">
        <v>106</v>
      </c>
      <c r="C186" s="1057" t="s">
        <v>871</v>
      </c>
      <c r="D186" s="1058"/>
      <c r="E186" s="524">
        <f>+'FSR All Non Med - Supp'!$F$104</f>
        <v>0</v>
      </c>
      <c r="F186" s="888"/>
      <c r="G186" s="891">
        <f t="shared" si="0"/>
        <v>0</v>
      </c>
    </row>
    <row r="187" spans="1:7" x14ac:dyDescent="0.2">
      <c r="A187" s="19" t="s">
        <v>92</v>
      </c>
      <c r="B187" s="248">
        <v>107</v>
      </c>
      <c r="C187" s="1057" t="s">
        <v>873</v>
      </c>
      <c r="D187" s="1058"/>
      <c r="E187" s="524">
        <f>+'FSR All Non Med - Supp'!$F$106</f>
        <v>0</v>
      </c>
      <c r="F187" s="888"/>
      <c r="G187" s="891">
        <f t="shared" si="0"/>
        <v>0</v>
      </c>
    </row>
    <row r="188" spans="1:7" x14ac:dyDescent="0.2">
      <c r="A188" s="19" t="s">
        <v>92</v>
      </c>
      <c r="B188" s="248">
        <v>108</v>
      </c>
      <c r="C188" s="1057" t="s">
        <v>902</v>
      </c>
      <c r="D188" s="1058"/>
      <c r="E188" s="524">
        <f>+'FSR All Non Med - Supp'!$F$86+'FSR All Non Med - Supp'!$F$119</f>
        <v>0</v>
      </c>
      <c r="F188" s="888"/>
      <c r="G188" s="891">
        <f t="shared" si="0"/>
        <v>0</v>
      </c>
    </row>
    <row r="189" spans="1:7" hidden="1" x14ac:dyDescent="0.2">
      <c r="A189" s="19" t="s">
        <v>92</v>
      </c>
      <c r="B189" s="248">
        <v>109</v>
      </c>
      <c r="C189" s="1057" t="s">
        <v>279</v>
      </c>
      <c r="D189" s="1128"/>
      <c r="E189" s="40"/>
      <c r="F189" s="888"/>
      <c r="G189" s="891">
        <f t="shared" si="0"/>
        <v>0</v>
      </c>
    </row>
    <row r="190" spans="1:7" x14ac:dyDescent="0.2">
      <c r="A190" s="19" t="s">
        <v>92</v>
      </c>
      <c r="B190" s="248">
        <v>150</v>
      </c>
      <c r="C190" s="1057" t="s">
        <v>549</v>
      </c>
      <c r="D190" s="1128"/>
      <c r="E190" s="524">
        <f>+'FSR All Non Med - Supp'!$F$120</f>
        <v>0</v>
      </c>
      <c r="F190" s="888"/>
      <c r="G190" s="891">
        <f t="shared" si="0"/>
        <v>0</v>
      </c>
    </row>
    <row r="191" spans="1:7" x14ac:dyDescent="0.2">
      <c r="A191" s="19" t="s">
        <v>92</v>
      </c>
      <c r="B191" s="248">
        <v>151</v>
      </c>
      <c r="C191" s="1057" t="s">
        <v>549</v>
      </c>
      <c r="D191" s="1128"/>
      <c r="E191" s="524">
        <f>+'FSR All Non Med - Supp'!$F$121</f>
        <v>0</v>
      </c>
      <c r="F191" s="888"/>
      <c r="G191" s="891">
        <f t="shared" si="0"/>
        <v>0</v>
      </c>
    </row>
    <row r="192" spans="1:7" x14ac:dyDescent="0.2">
      <c r="A192" s="19" t="s">
        <v>92</v>
      </c>
      <c r="B192" s="248">
        <v>190</v>
      </c>
      <c r="C192" s="1136" t="s">
        <v>70</v>
      </c>
      <c r="D192" s="1137"/>
      <c r="E192" s="28">
        <f>SUM(E180:E191)</f>
        <v>0</v>
      </c>
      <c r="F192" s="894">
        <f>SUM(F180:F191)</f>
        <v>0</v>
      </c>
      <c r="G192" s="891">
        <f t="shared" ref="G192" si="1">SUM(E192:F192)</f>
        <v>0</v>
      </c>
    </row>
    <row r="193" spans="1:7" x14ac:dyDescent="0.2">
      <c r="A193" s="19" t="s">
        <v>92</v>
      </c>
      <c r="B193" s="248">
        <v>200</v>
      </c>
      <c r="C193" s="1136" t="s">
        <v>97</v>
      </c>
      <c r="D193" s="1137"/>
      <c r="E193" s="40"/>
      <c r="F193" s="532"/>
      <c r="G193" s="532"/>
    </row>
    <row r="194" spans="1:7" x14ac:dyDescent="0.2">
      <c r="A194" s="19" t="s">
        <v>92</v>
      </c>
      <c r="B194" s="248">
        <v>201</v>
      </c>
      <c r="C194" s="1057" t="s">
        <v>794</v>
      </c>
      <c r="D194" s="1058"/>
      <c r="E194" s="524">
        <f>+'FSR All Non Med - Supp'!$G$65+'FSR All Non Med - Supp'!$G$76+'FSR All Non Med - Supp'!$H$65+'FSR All Non Med - Supp'!$H$76</f>
        <v>0</v>
      </c>
      <c r="F194" s="888"/>
      <c r="G194" s="891">
        <f t="shared" ref="G194:G206" si="2">SUM(E194:F194)</f>
        <v>0</v>
      </c>
    </row>
    <row r="195" spans="1:7" x14ac:dyDescent="0.2">
      <c r="A195" s="19" t="s">
        <v>92</v>
      </c>
      <c r="B195" s="248">
        <v>202</v>
      </c>
      <c r="C195" s="1057" t="s">
        <v>861</v>
      </c>
      <c r="D195" s="1058"/>
      <c r="E195" s="524">
        <f>+'FSR All Non Med - Supp'!$G$94+'FSR All Non Med - Supp'!$G$96+'FSR All Non Med - Supp'!$G$100+'FSR All Non Med - Supp'!$H$94+'FSR All Non Med - Supp'!$H$96+'FSR All Non Med - Supp'!$H$100</f>
        <v>0</v>
      </c>
      <c r="F195" s="888"/>
      <c r="G195" s="891">
        <f t="shared" si="2"/>
        <v>0</v>
      </c>
    </row>
    <row r="196" spans="1:7" x14ac:dyDescent="0.2">
      <c r="A196" s="19" t="s">
        <v>92</v>
      </c>
      <c r="B196" s="248">
        <v>203</v>
      </c>
      <c r="C196" s="1057" t="s">
        <v>946</v>
      </c>
      <c r="D196" s="1058"/>
      <c r="E196" s="524">
        <f>+'FSR All Non Med - Supp'!$G$88+'FSR All Non Med - Supp'!$G$90+'FSR All Non Med - Supp'!$H$88+'FSR All Non Med - Supp'!$H$90</f>
        <v>0</v>
      </c>
      <c r="F196" s="888"/>
      <c r="G196" s="891">
        <f t="shared" si="2"/>
        <v>0</v>
      </c>
    </row>
    <row r="197" spans="1:7" x14ac:dyDescent="0.2">
      <c r="A197" s="19" t="s">
        <v>92</v>
      </c>
      <c r="B197" s="248">
        <v>204</v>
      </c>
      <c r="C197" s="1057" t="s">
        <v>1194</v>
      </c>
      <c r="D197" s="1058"/>
      <c r="E197" s="524">
        <f>+'FSR All Non Med - Supp'!$G$98+'FSR All Non Med - Supp'!$H$98</f>
        <v>0</v>
      </c>
      <c r="F197" s="888"/>
      <c r="G197" s="891">
        <f t="shared" si="2"/>
        <v>0</v>
      </c>
    </row>
    <row r="198" spans="1:7" x14ac:dyDescent="0.2">
      <c r="A198" s="19" t="s">
        <v>92</v>
      </c>
      <c r="B198" s="248">
        <v>205</v>
      </c>
      <c r="C198" s="1057" t="s">
        <v>869</v>
      </c>
      <c r="D198" s="1058"/>
      <c r="E198" s="524">
        <f>+'FSR All Non Med - Supp'!$G$102+'FSR All Non Med - Supp'!$H$102</f>
        <v>0</v>
      </c>
      <c r="F198" s="888"/>
      <c r="G198" s="891">
        <f t="shared" si="2"/>
        <v>0</v>
      </c>
    </row>
    <row r="199" spans="1:7" x14ac:dyDescent="0.2">
      <c r="A199" s="19" t="s">
        <v>92</v>
      </c>
      <c r="B199" s="248">
        <v>206</v>
      </c>
      <c r="C199" s="1057" t="s">
        <v>871</v>
      </c>
      <c r="D199" s="1058"/>
      <c r="E199" s="524">
        <f>+'FSR All Non Med - Supp'!$G$104+'FSR All Non Med - Supp'!$H104</f>
        <v>0</v>
      </c>
      <c r="F199" s="888"/>
      <c r="G199" s="891">
        <f t="shared" si="2"/>
        <v>0</v>
      </c>
    </row>
    <row r="200" spans="1:7" x14ac:dyDescent="0.2">
      <c r="A200" s="19" t="s">
        <v>92</v>
      </c>
      <c r="B200" s="248">
        <v>207</v>
      </c>
      <c r="C200" s="1057" t="s">
        <v>873</v>
      </c>
      <c r="D200" s="1058"/>
      <c r="E200" s="524">
        <f>+'FSR All Non Med - Supp'!$G$106+'FSR All Non Med - Supp'!$H106</f>
        <v>0</v>
      </c>
      <c r="F200" s="888"/>
      <c r="G200" s="891">
        <f t="shared" si="2"/>
        <v>0</v>
      </c>
    </row>
    <row r="201" spans="1:7" x14ac:dyDescent="0.2">
      <c r="A201" s="19" t="s">
        <v>92</v>
      </c>
      <c r="B201" s="248">
        <v>208</v>
      </c>
      <c r="C201" s="1057" t="s">
        <v>902</v>
      </c>
      <c r="D201" s="1058"/>
      <c r="E201" s="524">
        <f>+'FSR All Non Med - Supp'!$G$86+'FSR All Non Med - Supp'!$G$119+'FSR All Non Med - Supp'!$H$86+'FSR All Non Med - Supp'!$H$119</f>
        <v>0</v>
      </c>
      <c r="F201" s="888"/>
      <c r="G201" s="891">
        <f t="shared" si="2"/>
        <v>0</v>
      </c>
    </row>
    <row r="202" spans="1:7" hidden="1" x14ac:dyDescent="0.2">
      <c r="A202" s="19" t="s">
        <v>92</v>
      </c>
      <c r="B202" s="248">
        <v>209</v>
      </c>
      <c r="C202" s="1057" t="s">
        <v>279</v>
      </c>
      <c r="D202" s="1128"/>
      <c r="E202" s="40"/>
      <c r="F202" s="888"/>
      <c r="G202" s="891">
        <f t="shared" si="2"/>
        <v>0</v>
      </c>
    </row>
    <row r="203" spans="1:7" x14ac:dyDescent="0.2">
      <c r="A203" s="19" t="s">
        <v>92</v>
      </c>
      <c r="B203" s="248">
        <v>250</v>
      </c>
      <c r="C203" s="1057" t="s">
        <v>549</v>
      </c>
      <c r="D203" s="1128"/>
      <c r="E203" s="524">
        <f>+'FSR All Non Med - Supp'!$G$120+'FSR All Non Med - Supp'!H120</f>
        <v>0</v>
      </c>
      <c r="F203" s="888"/>
      <c r="G203" s="891">
        <f t="shared" si="2"/>
        <v>0</v>
      </c>
    </row>
    <row r="204" spans="1:7" x14ac:dyDescent="0.2">
      <c r="A204" s="19" t="s">
        <v>92</v>
      </c>
      <c r="B204" s="248">
        <v>251</v>
      </c>
      <c r="C204" s="1057" t="s">
        <v>549</v>
      </c>
      <c r="D204" s="1128"/>
      <c r="E204" s="524">
        <f>+'FSR All Non Med - Supp'!$G$121+'FSR All Non Med - Supp'!H121</f>
        <v>0</v>
      </c>
      <c r="F204" s="888"/>
      <c r="G204" s="891">
        <f t="shared" si="2"/>
        <v>0</v>
      </c>
    </row>
    <row r="205" spans="1:7" x14ac:dyDescent="0.2">
      <c r="A205" s="19" t="s">
        <v>92</v>
      </c>
      <c r="B205" s="248">
        <v>290</v>
      </c>
      <c r="C205" s="1136" t="s">
        <v>100</v>
      </c>
      <c r="D205" s="1137"/>
      <c r="E205" s="28">
        <f>SUM(E193:E204)</f>
        <v>0</v>
      </c>
      <c r="F205" s="894">
        <f>SUM(F193:F204)</f>
        <v>0</v>
      </c>
      <c r="G205" s="891">
        <f t="shared" si="2"/>
        <v>0</v>
      </c>
    </row>
    <row r="206" spans="1:7" x14ac:dyDescent="0.2">
      <c r="A206" s="19" t="s">
        <v>92</v>
      </c>
      <c r="B206" s="248">
        <v>400</v>
      </c>
      <c r="C206" s="1320" t="s">
        <v>1110</v>
      </c>
      <c r="D206" s="1321"/>
      <c r="E206" s="28">
        <f>+E192-E205</f>
        <v>0</v>
      </c>
      <c r="F206" s="894">
        <f>+F192-F205</f>
        <v>0</v>
      </c>
      <c r="G206" s="891">
        <f t="shared" si="2"/>
        <v>0</v>
      </c>
    </row>
    <row r="207" spans="1:7" ht="19.899999999999999" customHeight="1" x14ac:dyDescent="0.2">
      <c r="A207" s="70"/>
      <c r="C207" s="68"/>
      <c r="D207" s="68"/>
      <c r="E207" s="25"/>
    </row>
    <row r="208" spans="1:7" x14ac:dyDescent="0.2">
      <c r="A208" s="16" t="s">
        <v>94</v>
      </c>
      <c r="B208" s="484"/>
      <c r="C208" s="904" t="s">
        <v>150</v>
      </c>
      <c r="D208" s="905"/>
      <c r="E208" s="1129"/>
      <c r="F208" s="887"/>
      <c r="G208" s="887"/>
    </row>
    <row r="209" spans="1:24" hidden="1" x14ac:dyDescent="0.2">
      <c r="A209" s="19" t="s">
        <v>94</v>
      </c>
      <c r="B209" s="248">
        <v>100</v>
      </c>
      <c r="C209" s="1136" t="s">
        <v>69</v>
      </c>
      <c r="D209" s="1137"/>
      <c r="E209" s="42"/>
    </row>
    <row r="210" spans="1:24" hidden="1" x14ac:dyDescent="0.2">
      <c r="A210" s="19" t="s">
        <v>94</v>
      </c>
      <c r="B210" s="248">
        <v>101</v>
      </c>
      <c r="C210" s="1057" t="s">
        <v>1122</v>
      </c>
      <c r="D210" s="1128"/>
      <c r="E210" s="8"/>
    </row>
    <row r="211" spans="1:24" hidden="1" x14ac:dyDescent="0.2">
      <c r="A211" s="19" t="s">
        <v>94</v>
      </c>
      <c r="B211" s="248">
        <v>104</v>
      </c>
      <c r="C211" s="1057" t="s">
        <v>1123</v>
      </c>
      <c r="D211" s="1128"/>
      <c r="E211" s="8"/>
    </row>
    <row r="212" spans="1:24" hidden="1" x14ac:dyDescent="0.2">
      <c r="A212" s="19" t="s">
        <v>94</v>
      </c>
      <c r="B212" s="248">
        <v>122</v>
      </c>
      <c r="C212" s="1316" t="s">
        <v>62</v>
      </c>
      <c r="D212" s="1135"/>
      <c r="E212" s="8"/>
    </row>
    <row r="213" spans="1:24" hidden="1" x14ac:dyDescent="0.2">
      <c r="A213" s="19" t="s">
        <v>94</v>
      </c>
      <c r="B213" s="248">
        <v>123</v>
      </c>
      <c r="C213" s="1134" t="s">
        <v>442</v>
      </c>
      <c r="D213" s="1240"/>
      <c r="E213" s="8"/>
    </row>
    <row r="214" spans="1:24" hidden="1" x14ac:dyDescent="0.2">
      <c r="A214" s="19" t="s">
        <v>94</v>
      </c>
      <c r="B214" s="248">
        <v>190</v>
      </c>
      <c r="C214" s="1136" t="s">
        <v>70</v>
      </c>
      <c r="D214" s="1137"/>
      <c r="E214" s="28">
        <f>SUM(E209:E213)</f>
        <v>0</v>
      </c>
    </row>
    <row r="215" spans="1:24" hidden="1" x14ac:dyDescent="0.2">
      <c r="A215" s="19" t="s">
        <v>94</v>
      </c>
      <c r="B215" s="248">
        <v>201</v>
      </c>
      <c r="C215" s="1057" t="s">
        <v>891</v>
      </c>
      <c r="D215" s="1128"/>
      <c r="E215" s="856"/>
      <c r="F215" s="389"/>
      <c r="G215" s="389"/>
      <c r="H215" s="389"/>
      <c r="I215" s="389"/>
    </row>
    <row r="216" spans="1:24" hidden="1" x14ac:dyDescent="0.2">
      <c r="A216" s="19" t="s">
        <v>94</v>
      </c>
      <c r="B216" s="248">
        <v>202</v>
      </c>
      <c r="C216" s="1057" t="s">
        <v>893</v>
      </c>
      <c r="D216" s="1128"/>
      <c r="E216" s="856"/>
      <c r="F216" s="389"/>
      <c r="G216" s="389"/>
      <c r="H216" s="389"/>
      <c r="I216" s="389"/>
      <c r="J216" s="9"/>
      <c r="K216" s="9"/>
      <c r="L216" s="9"/>
      <c r="M216" s="9"/>
      <c r="N216" s="9"/>
      <c r="O216" s="9"/>
      <c r="P216" s="9"/>
      <c r="Q216" s="9"/>
      <c r="R216" s="9"/>
      <c r="S216" s="9"/>
      <c r="T216" s="9"/>
      <c r="U216" s="9"/>
      <c r="V216" s="9"/>
      <c r="W216" s="9"/>
      <c r="X216" s="9"/>
    </row>
    <row r="217" spans="1:24" hidden="1" x14ac:dyDescent="0.2">
      <c r="A217" s="19" t="s">
        <v>94</v>
      </c>
      <c r="B217" s="248">
        <v>203</v>
      </c>
      <c r="C217" s="1057" t="s">
        <v>1124</v>
      </c>
      <c r="D217" s="1128"/>
      <c r="E217" s="856"/>
      <c r="F217" s="389"/>
      <c r="G217" s="389"/>
      <c r="H217" s="389"/>
      <c r="I217" s="389"/>
      <c r="J217" s="9"/>
      <c r="K217" s="9"/>
      <c r="L217" s="9"/>
      <c r="M217" s="9"/>
      <c r="N217" s="9"/>
      <c r="O217" s="9"/>
      <c r="P217" s="9"/>
      <c r="Q217" s="9"/>
      <c r="R217" s="9"/>
      <c r="S217" s="9"/>
      <c r="T217" s="9"/>
      <c r="U217" s="9"/>
      <c r="V217" s="9"/>
      <c r="W217" s="9"/>
      <c r="X217" s="9"/>
    </row>
    <row r="218" spans="1:24" hidden="1" x14ac:dyDescent="0.2">
      <c r="A218" s="19" t="s">
        <v>94</v>
      </c>
      <c r="B218" s="248">
        <v>290</v>
      </c>
      <c r="C218" s="1136" t="s">
        <v>100</v>
      </c>
      <c r="D218" s="1137"/>
      <c r="E218" s="43">
        <f>SUM(E215:E217)</f>
        <v>0</v>
      </c>
      <c r="F218" s="247"/>
      <c r="G218" s="247"/>
      <c r="H218" s="9"/>
      <c r="I218" s="9"/>
      <c r="J218" s="9"/>
      <c r="K218" s="9"/>
      <c r="L218" s="9"/>
      <c r="M218" s="9"/>
      <c r="N218" s="9"/>
      <c r="O218" s="9"/>
      <c r="P218" s="9"/>
      <c r="Q218" s="9"/>
      <c r="R218" s="9"/>
      <c r="S218" s="9"/>
      <c r="T218" s="9"/>
      <c r="U218" s="9"/>
      <c r="V218" s="9"/>
      <c r="W218" s="9"/>
      <c r="X218" s="9"/>
    </row>
    <row r="219" spans="1:24" hidden="1" x14ac:dyDescent="0.2">
      <c r="A219" s="19" t="s">
        <v>94</v>
      </c>
      <c r="B219" s="248">
        <v>295</v>
      </c>
      <c r="C219" s="1136" t="s">
        <v>147</v>
      </c>
      <c r="D219" s="1137"/>
      <c r="E219" s="43">
        <f>+E214-E218</f>
        <v>0</v>
      </c>
      <c r="F219" s="247"/>
      <c r="G219" s="247"/>
      <c r="H219" s="9"/>
      <c r="I219" s="9"/>
      <c r="J219" s="9"/>
      <c r="K219" s="9"/>
      <c r="L219" s="9"/>
      <c r="M219" s="9"/>
      <c r="N219" s="9"/>
      <c r="O219" s="9"/>
      <c r="P219" s="9"/>
      <c r="Q219" s="9"/>
      <c r="R219" s="9"/>
      <c r="S219" s="9"/>
      <c r="T219" s="9"/>
      <c r="U219" s="9"/>
      <c r="V219" s="9"/>
      <c r="W219" s="9"/>
      <c r="X219" s="9"/>
    </row>
    <row r="220" spans="1:24" hidden="1" x14ac:dyDescent="0.2">
      <c r="A220" s="19" t="s">
        <v>94</v>
      </c>
      <c r="B220" s="248">
        <v>300</v>
      </c>
      <c r="C220" s="1136" t="s">
        <v>85</v>
      </c>
      <c r="D220" s="1137"/>
      <c r="E220" s="41"/>
      <c r="F220" s="247"/>
      <c r="G220" s="247"/>
      <c r="H220" s="9"/>
      <c r="I220" s="9"/>
      <c r="J220" s="9"/>
      <c r="K220" s="9"/>
      <c r="L220" s="9"/>
      <c r="M220" s="9"/>
      <c r="N220" s="9"/>
      <c r="O220" s="9"/>
      <c r="P220" s="9"/>
      <c r="Q220" s="9"/>
      <c r="R220" s="9"/>
      <c r="S220" s="9"/>
      <c r="T220" s="9"/>
      <c r="U220" s="9"/>
      <c r="V220" s="9"/>
      <c r="W220" s="9"/>
      <c r="X220" s="9"/>
    </row>
    <row r="221" spans="1:24" hidden="1" x14ac:dyDescent="0.2">
      <c r="A221" s="19" t="s">
        <v>94</v>
      </c>
      <c r="B221" s="248">
        <v>301</v>
      </c>
      <c r="C221" s="1312" t="s">
        <v>169</v>
      </c>
      <c r="D221" s="1058"/>
      <c r="E221" s="41">
        <f>-E315</f>
        <v>0</v>
      </c>
      <c r="F221" s="247"/>
      <c r="G221" s="247"/>
      <c r="H221" s="9"/>
      <c r="I221" s="9"/>
      <c r="J221" s="9"/>
      <c r="K221" s="9"/>
      <c r="L221" s="9"/>
      <c r="M221" s="9"/>
      <c r="N221" s="9"/>
      <c r="O221" s="9"/>
      <c r="P221" s="9"/>
      <c r="Q221" s="9"/>
      <c r="R221" s="9"/>
      <c r="S221" s="9"/>
      <c r="T221" s="9"/>
      <c r="U221" s="9"/>
      <c r="V221" s="9"/>
      <c r="W221" s="9"/>
      <c r="X221" s="9"/>
    </row>
    <row r="222" spans="1:24" hidden="1" x14ac:dyDescent="0.2">
      <c r="A222" s="19" t="s">
        <v>94</v>
      </c>
      <c r="B222" s="248">
        <v>302</v>
      </c>
      <c r="C222" s="1312" t="s">
        <v>168</v>
      </c>
      <c r="D222" s="1058"/>
      <c r="E222" s="8"/>
      <c r="F222" s="247"/>
      <c r="G222" s="247"/>
      <c r="H222" s="9"/>
      <c r="I222" s="9"/>
      <c r="J222" s="9"/>
      <c r="K222" s="9"/>
      <c r="L222" s="9"/>
      <c r="M222" s="9"/>
      <c r="N222" s="9"/>
      <c r="O222" s="9"/>
      <c r="P222" s="9"/>
      <c r="Q222" s="9"/>
      <c r="R222" s="9"/>
      <c r="S222" s="9"/>
      <c r="T222" s="9"/>
      <c r="U222" s="9"/>
      <c r="V222" s="9"/>
      <c r="W222" s="9"/>
      <c r="X222" s="9"/>
    </row>
    <row r="223" spans="1:24" hidden="1" x14ac:dyDescent="0.2">
      <c r="A223" s="19" t="s">
        <v>94</v>
      </c>
      <c r="B223" s="248">
        <v>303</v>
      </c>
      <c r="C223" s="1057" t="s">
        <v>572</v>
      </c>
      <c r="D223" s="1058"/>
      <c r="E223" s="3"/>
      <c r="F223" s="247"/>
      <c r="G223" s="247"/>
      <c r="H223" s="9"/>
      <c r="I223" s="9"/>
      <c r="J223" s="9"/>
      <c r="K223" s="9"/>
      <c r="L223" s="9"/>
      <c r="M223" s="9"/>
      <c r="N223" s="9"/>
      <c r="O223" s="9"/>
      <c r="P223" s="9"/>
      <c r="Q223" s="9"/>
      <c r="R223" s="9"/>
      <c r="S223" s="9"/>
      <c r="T223" s="9"/>
      <c r="U223" s="9"/>
      <c r="V223" s="9"/>
      <c r="W223" s="9"/>
      <c r="X223" s="9"/>
    </row>
    <row r="224" spans="1:24" hidden="1" x14ac:dyDescent="0.2">
      <c r="A224" s="19" t="s">
        <v>94</v>
      </c>
      <c r="B224" s="248">
        <v>304</v>
      </c>
      <c r="C224" s="1057" t="s">
        <v>144</v>
      </c>
      <c r="D224" s="1128"/>
      <c r="E224" s="8"/>
      <c r="F224" s="247"/>
      <c r="G224" s="247"/>
      <c r="H224" s="9"/>
      <c r="I224" s="9"/>
      <c r="J224" s="9"/>
      <c r="K224" s="9"/>
      <c r="L224" s="9"/>
      <c r="M224" s="9"/>
      <c r="N224" s="9"/>
      <c r="O224" s="9"/>
      <c r="P224" s="9"/>
      <c r="Q224" s="9"/>
      <c r="R224" s="9"/>
      <c r="S224" s="9"/>
      <c r="T224" s="9"/>
      <c r="U224" s="9"/>
      <c r="V224" s="9"/>
      <c r="W224" s="9"/>
      <c r="X224" s="9"/>
    </row>
    <row r="225" spans="1:24" hidden="1" x14ac:dyDescent="0.2">
      <c r="A225" s="19" t="s">
        <v>94</v>
      </c>
      <c r="B225" s="248">
        <v>306</v>
      </c>
      <c r="C225" s="1125" t="s">
        <v>703</v>
      </c>
      <c r="D225" s="1107"/>
      <c r="E225" s="8"/>
      <c r="F225" s="247"/>
      <c r="G225" s="247"/>
      <c r="H225" s="9"/>
      <c r="I225" s="9"/>
      <c r="J225" s="9"/>
      <c r="K225" s="9"/>
      <c r="L225" s="9"/>
      <c r="M225" s="9"/>
      <c r="N225" s="9"/>
      <c r="O225" s="9"/>
      <c r="P225" s="9"/>
      <c r="Q225" s="9"/>
      <c r="R225" s="9"/>
      <c r="S225" s="9"/>
      <c r="T225" s="9"/>
      <c r="U225" s="9"/>
      <c r="V225" s="9"/>
      <c r="W225" s="9"/>
      <c r="X225" s="9"/>
    </row>
    <row r="226" spans="1:24" hidden="1" x14ac:dyDescent="0.2">
      <c r="A226" s="19" t="s">
        <v>94</v>
      </c>
      <c r="B226" s="248">
        <v>390</v>
      </c>
      <c r="C226" s="1136" t="s">
        <v>82</v>
      </c>
      <c r="D226" s="1137"/>
      <c r="E226" s="43">
        <f>SUM(E220:E225)</f>
        <v>0</v>
      </c>
      <c r="F226" s="247"/>
      <c r="G226" s="247"/>
      <c r="H226" s="9"/>
      <c r="I226" s="9"/>
      <c r="J226" s="9"/>
      <c r="K226" s="9"/>
      <c r="L226" s="9"/>
      <c r="M226" s="9"/>
      <c r="N226" s="9"/>
      <c r="O226" s="9"/>
      <c r="P226" s="9"/>
      <c r="Q226" s="9"/>
      <c r="R226" s="9"/>
      <c r="S226" s="9"/>
      <c r="T226" s="9"/>
      <c r="U226" s="9"/>
      <c r="V226" s="9"/>
      <c r="W226" s="9"/>
      <c r="X226" s="9"/>
    </row>
    <row r="227" spans="1:24" hidden="1" x14ac:dyDescent="0.2">
      <c r="A227" s="19" t="s">
        <v>94</v>
      </c>
      <c r="B227" s="248">
        <v>400</v>
      </c>
      <c r="C227" s="1310" t="s">
        <v>148</v>
      </c>
      <c r="D227" s="1311"/>
      <c r="E227" s="28">
        <f>+E219+E226</f>
        <v>0</v>
      </c>
      <c r="F227" s="247"/>
      <c r="G227" s="247"/>
      <c r="H227" s="9"/>
      <c r="I227" s="9"/>
      <c r="J227" s="9"/>
      <c r="K227" s="9"/>
      <c r="L227" s="9"/>
      <c r="M227" s="9"/>
      <c r="N227" s="9"/>
      <c r="O227" s="9"/>
      <c r="P227" s="9"/>
      <c r="Q227" s="9"/>
      <c r="R227" s="9"/>
      <c r="S227" s="9"/>
      <c r="T227" s="9"/>
      <c r="U227" s="9"/>
      <c r="V227" s="9"/>
      <c r="W227" s="9"/>
      <c r="X227" s="9"/>
    </row>
    <row r="228" spans="1:24" ht="19.899999999999999" customHeight="1" x14ac:dyDescent="0.2">
      <c r="A228" s="70"/>
      <c r="C228" s="139"/>
      <c r="D228" s="139"/>
      <c r="E228" s="25"/>
      <c r="G228" s="247"/>
      <c r="H228" s="9"/>
      <c r="I228" s="9"/>
      <c r="J228" s="9"/>
      <c r="K228" s="9"/>
      <c r="L228" s="9"/>
      <c r="M228" s="9"/>
      <c r="N228" s="9"/>
      <c r="O228" s="9"/>
      <c r="P228" s="9"/>
      <c r="Q228" s="9"/>
      <c r="R228" s="9"/>
      <c r="S228" s="9"/>
      <c r="T228" s="9"/>
      <c r="U228" s="9"/>
      <c r="V228" s="9"/>
      <c r="W228" s="9"/>
      <c r="X228" s="9"/>
    </row>
    <row r="229" spans="1:24" x14ac:dyDescent="0.2">
      <c r="A229" s="478" t="s">
        <v>199</v>
      </c>
      <c r="B229" s="483"/>
      <c r="C229" s="904" t="s">
        <v>1112</v>
      </c>
      <c r="D229" s="905"/>
      <c r="E229" s="1129"/>
      <c r="F229" s="887"/>
      <c r="G229" s="887"/>
      <c r="H229" s="9"/>
      <c r="I229" s="9"/>
      <c r="J229" s="9"/>
      <c r="K229" s="9"/>
      <c r="L229" s="9"/>
      <c r="M229" s="9"/>
      <c r="N229" s="9"/>
      <c r="O229" s="9"/>
      <c r="P229" s="9"/>
      <c r="Q229" s="9"/>
      <c r="R229" s="9"/>
      <c r="S229" s="9"/>
      <c r="T229" s="9"/>
      <c r="U229" s="9"/>
      <c r="V229" s="9"/>
      <c r="W229" s="9"/>
      <c r="X229" s="9"/>
    </row>
    <row r="230" spans="1:24" hidden="1" x14ac:dyDescent="0.2">
      <c r="A230" s="19" t="s">
        <v>199</v>
      </c>
      <c r="B230" s="322">
        <v>100</v>
      </c>
      <c r="C230" s="1109" t="s">
        <v>69</v>
      </c>
      <c r="D230" s="1109"/>
      <c r="E230" s="40"/>
      <c r="G230" s="247"/>
      <c r="H230" s="9"/>
      <c r="I230" s="9"/>
      <c r="J230" s="9"/>
      <c r="K230" s="9"/>
      <c r="L230" s="9"/>
      <c r="M230" s="9"/>
      <c r="N230" s="9"/>
      <c r="O230" s="9"/>
      <c r="P230" s="9"/>
      <c r="Q230" s="9"/>
      <c r="R230" s="9"/>
      <c r="S230" s="9"/>
      <c r="T230" s="9"/>
      <c r="U230" s="9"/>
      <c r="V230" s="9"/>
      <c r="W230" s="9"/>
      <c r="X230" s="9"/>
    </row>
    <row r="231" spans="1:24" hidden="1" x14ac:dyDescent="0.2">
      <c r="A231" s="19" t="s">
        <v>199</v>
      </c>
      <c r="B231" s="322">
        <v>101</v>
      </c>
      <c r="C231" s="1125" t="s">
        <v>1031</v>
      </c>
      <c r="D231" s="1107"/>
      <c r="E231" s="8"/>
      <c r="G231" s="247"/>
      <c r="H231" s="9"/>
      <c r="I231" s="9"/>
      <c r="J231" s="9"/>
      <c r="K231" s="9"/>
      <c r="L231" s="9"/>
      <c r="M231" s="9"/>
      <c r="N231" s="9"/>
      <c r="O231" s="9"/>
      <c r="P231" s="9"/>
      <c r="Q231" s="9"/>
      <c r="R231" s="9"/>
      <c r="S231" s="9"/>
      <c r="T231" s="9"/>
      <c r="U231" s="9"/>
      <c r="V231" s="9"/>
      <c r="W231" s="9"/>
      <c r="X231" s="9"/>
    </row>
    <row r="232" spans="1:24" hidden="1" x14ac:dyDescent="0.2">
      <c r="A232" s="19" t="s">
        <v>199</v>
      </c>
      <c r="B232" s="322">
        <v>102</v>
      </c>
      <c r="C232" s="1125" t="s">
        <v>1032</v>
      </c>
      <c r="D232" s="1107"/>
      <c r="E232" s="8"/>
      <c r="G232" s="247"/>
      <c r="H232" s="9"/>
      <c r="I232" s="9"/>
      <c r="J232" s="9"/>
      <c r="K232" s="9"/>
      <c r="L232" s="9"/>
      <c r="M232" s="9"/>
      <c r="N232" s="9"/>
      <c r="O232" s="9"/>
      <c r="P232" s="9"/>
      <c r="Q232" s="9"/>
      <c r="R232" s="9"/>
      <c r="S232" s="9"/>
      <c r="T232" s="9"/>
      <c r="U232" s="9"/>
      <c r="V232" s="9"/>
      <c r="W232" s="9"/>
      <c r="X232" s="9"/>
    </row>
    <row r="233" spans="1:24" hidden="1" x14ac:dyDescent="0.2">
      <c r="A233" s="19" t="s">
        <v>199</v>
      </c>
      <c r="B233" s="322">
        <v>103</v>
      </c>
      <c r="C233" s="1125" t="s">
        <v>1061</v>
      </c>
      <c r="D233" s="1107"/>
      <c r="E233" s="8"/>
      <c r="G233" s="247"/>
      <c r="H233" s="9"/>
      <c r="I233" s="9"/>
      <c r="J233" s="9"/>
      <c r="K233" s="9"/>
      <c r="L233" s="9"/>
      <c r="M233" s="9"/>
      <c r="N233" s="9"/>
      <c r="O233" s="9"/>
      <c r="P233" s="9"/>
      <c r="Q233" s="9"/>
      <c r="R233" s="9"/>
      <c r="S233" s="9"/>
      <c r="T233" s="9"/>
      <c r="U233" s="9"/>
      <c r="V233" s="9"/>
      <c r="W233" s="9"/>
      <c r="X233" s="9"/>
    </row>
    <row r="234" spans="1:24" hidden="1" x14ac:dyDescent="0.2">
      <c r="A234" s="19" t="s">
        <v>199</v>
      </c>
      <c r="B234" s="322">
        <v>104</v>
      </c>
      <c r="C234" s="1125" t="s">
        <v>1029</v>
      </c>
      <c r="D234" s="1107"/>
      <c r="E234" s="8"/>
      <c r="G234" s="247"/>
      <c r="H234" s="9"/>
      <c r="I234" s="9"/>
      <c r="J234" s="9"/>
      <c r="K234" s="9"/>
      <c r="L234" s="9"/>
      <c r="M234" s="9"/>
      <c r="N234" s="9"/>
      <c r="O234" s="9"/>
      <c r="P234" s="9"/>
      <c r="Q234" s="9"/>
      <c r="R234" s="9"/>
      <c r="S234" s="9"/>
      <c r="T234" s="9"/>
      <c r="U234" s="9"/>
      <c r="V234" s="9"/>
      <c r="W234" s="9"/>
      <c r="X234" s="9"/>
    </row>
    <row r="235" spans="1:24" hidden="1" x14ac:dyDescent="0.2">
      <c r="A235" s="19" t="s">
        <v>199</v>
      </c>
      <c r="B235" s="322">
        <v>121</v>
      </c>
      <c r="C235" s="1057" t="s">
        <v>1033</v>
      </c>
      <c r="D235" s="1128"/>
      <c r="E235" s="8"/>
      <c r="G235" s="247"/>
      <c r="H235" s="9"/>
      <c r="I235" s="9"/>
      <c r="J235" s="9"/>
      <c r="K235" s="9"/>
      <c r="L235" s="9"/>
      <c r="M235" s="9"/>
      <c r="N235" s="9"/>
      <c r="O235" s="9"/>
      <c r="P235" s="9"/>
      <c r="Q235" s="9"/>
      <c r="R235" s="9"/>
      <c r="S235" s="9"/>
      <c r="T235" s="9"/>
      <c r="U235" s="9"/>
      <c r="V235" s="9"/>
      <c r="W235" s="9"/>
      <c r="X235" s="9"/>
    </row>
    <row r="236" spans="1:24" hidden="1" x14ac:dyDescent="0.2">
      <c r="A236" s="19" t="s">
        <v>199</v>
      </c>
      <c r="B236" s="322">
        <v>122</v>
      </c>
      <c r="C236" s="1057" t="s">
        <v>1034</v>
      </c>
      <c r="D236" s="1128"/>
      <c r="E236" s="8"/>
      <c r="G236" s="247"/>
      <c r="H236" s="9"/>
      <c r="I236" s="9"/>
      <c r="J236" s="9"/>
      <c r="K236" s="9"/>
      <c r="L236" s="9"/>
      <c r="M236" s="9"/>
      <c r="N236" s="9"/>
      <c r="O236" s="9"/>
      <c r="P236" s="9"/>
      <c r="Q236" s="9"/>
      <c r="R236" s="9"/>
      <c r="S236" s="9"/>
      <c r="T236" s="9"/>
      <c r="U236" s="9"/>
      <c r="V236" s="9"/>
      <c r="W236" s="9"/>
      <c r="X236" s="9"/>
    </row>
    <row r="237" spans="1:24" hidden="1" x14ac:dyDescent="0.2">
      <c r="A237" s="19" t="s">
        <v>199</v>
      </c>
      <c r="B237" s="322">
        <v>124</v>
      </c>
      <c r="C237" s="1057" t="s">
        <v>1030</v>
      </c>
      <c r="D237" s="1128"/>
      <c r="E237" s="8"/>
      <c r="G237" s="247"/>
      <c r="H237" s="9"/>
      <c r="I237" s="9"/>
      <c r="J237" s="9"/>
      <c r="K237" s="9"/>
      <c r="L237" s="9"/>
      <c r="M237" s="9"/>
      <c r="N237" s="9"/>
      <c r="O237" s="9"/>
      <c r="P237" s="9"/>
      <c r="Q237" s="9"/>
      <c r="R237" s="9"/>
      <c r="S237" s="9"/>
      <c r="T237" s="9"/>
      <c r="U237" s="9"/>
      <c r="V237" s="9"/>
      <c r="W237" s="9"/>
      <c r="X237" s="9"/>
    </row>
    <row r="238" spans="1:24" hidden="1" x14ac:dyDescent="0.2">
      <c r="A238" s="19" t="s">
        <v>199</v>
      </c>
      <c r="B238" s="322">
        <v>190</v>
      </c>
      <c r="C238" s="1109" t="s">
        <v>70</v>
      </c>
      <c r="D238" s="1109"/>
      <c r="E238" s="28">
        <f>SUM(E231:E237)</f>
        <v>0</v>
      </c>
      <c r="G238" s="247"/>
      <c r="H238" s="9"/>
      <c r="I238" s="9"/>
      <c r="J238" s="9"/>
      <c r="K238" s="9"/>
      <c r="L238" s="9"/>
      <c r="M238" s="9"/>
      <c r="N238" s="9"/>
      <c r="O238" s="9"/>
      <c r="P238" s="9"/>
      <c r="Q238" s="9"/>
      <c r="R238" s="9"/>
      <c r="S238" s="9"/>
      <c r="T238" s="9"/>
      <c r="U238" s="9"/>
      <c r="V238" s="9"/>
      <c r="W238" s="9"/>
      <c r="X238" s="9"/>
    </row>
    <row r="239" spans="1:24" hidden="1" x14ac:dyDescent="0.2">
      <c r="A239" s="19" t="s">
        <v>199</v>
      </c>
      <c r="B239" s="322">
        <v>200</v>
      </c>
      <c r="C239" s="1109" t="s">
        <v>97</v>
      </c>
      <c r="D239" s="1109"/>
      <c r="E239" s="40"/>
      <c r="G239" s="247"/>
      <c r="H239" s="9"/>
      <c r="I239" s="9"/>
      <c r="J239" s="9"/>
      <c r="K239" s="9"/>
      <c r="L239" s="9"/>
      <c r="M239" s="9"/>
      <c r="N239" s="9"/>
      <c r="O239" s="9"/>
      <c r="P239" s="9"/>
      <c r="Q239" s="9"/>
      <c r="R239" s="9"/>
      <c r="S239" s="9"/>
      <c r="T239" s="9"/>
      <c r="U239" s="9"/>
      <c r="V239" s="9"/>
      <c r="W239" s="9"/>
      <c r="X239" s="9"/>
    </row>
    <row r="240" spans="1:24" hidden="1" x14ac:dyDescent="0.2">
      <c r="A240" s="19" t="s">
        <v>199</v>
      </c>
      <c r="B240" s="322">
        <v>201</v>
      </c>
      <c r="C240" s="1125" t="s">
        <v>1094</v>
      </c>
      <c r="D240" s="1107"/>
      <c r="E240" s="8"/>
      <c r="G240" s="247"/>
      <c r="H240" s="9"/>
      <c r="I240" s="9"/>
      <c r="J240" s="9"/>
      <c r="K240" s="9"/>
      <c r="L240" s="9"/>
      <c r="M240" s="9"/>
      <c r="N240" s="9"/>
      <c r="O240" s="9"/>
      <c r="P240" s="9"/>
      <c r="Q240" s="9"/>
      <c r="R240" s="9"/>
      <c r="S240" s="9"/>
      <c r="T240" s="9"/>
      <c r="U240" s="9"/>
      <c r="V240" s="9"/>
      <c r="W240" s="9"/>
      <c r="X240" s="9"/>
    </row>
    <row r="241" spans="1:24" hidden="1" x14ac:dyDescent="0.2">
      <c r="A241" s="19" t="s">
        <v>199</v>
      </c>
      <c r="B241" s="322">
        <v>202</v>
      </c>
      <c r="C241" s="1125" t="s">
        <v>1035</v>
      </c>
      <c r="D241" s="1107"/>
      <c r="E241" s="8"/>
      <c r="G241" s="247"/>
      <c r="H241" s="9"/>
      <c r="I241" s="9"/>
      <c r="J241" s="9"/>
      <c r="K241" s="9"/>
      <c r="L241" s="9"/>
      <c r="M241" s="9"/>
      <c r="N241" s="9"/>
      <c r="O241" s="9"/>
      <c r="P241" s="9"/>
      <c r="Q241" s="9"/>
      <c r="R241" s="9"/>
      <c r="S241" s="9"/>
      <c r="T241" s="9"/>
      <c r="U241" s="9"/>
      <c r="V241" s="9"/>
      <c r="W241" s="9"/>
      <c r="X241" s="9"/>
    </row>
    <row r="242" spans="1:24" hidden="1" x14ac:dyDescent="0.2">
      <c r="A242" s="19" t="s">
        <v>199</v>
      </c>
      <c r="B242" s="322">
        <v>290</v>
      </c>
      <c r="C242" s="1109" t="s">
        <v>100</v>
      </c>
      <c r="D242" s="1109"/>
      <c r="E242" s="28">
        <f>SUM(E240:E241)</f>
        <v>0</v>
      </c>
      <c r="G242" s="247"/>
      <c r="H242" s="9"/>
      <c r="I242" s="9"/>
      <c r="J242" s="9"/>
      <c r="K242" s="9"/>
      <c r="L242" s="9"/>
      <c r="M242" s="9"/>
      <c r="N242" s="9"/>
      <c r="O242" s="9"/>
      <c r="P242" s="9"/>
      <c r="Q242" s="9"/>
      <c r="R242" s="9"/>
      <c r="S242" s="9"/>
      <c r="T242" s="9"/>
      <c r="U242" s="9"/>
      <c r="V242" s="9"/>
      <c r="W242" s="9"/>
      <c r="X242" s="9"/>
    </row>
    <row r="243" spans="1:24" hidden="1" x14ac:dyDescent="0.2">
      <c r="A243" s="19" t="s">
        <v>199</v>
      </c>
      <c r="B243" s="322">
        <v>295</v>
      </c>
      <c r="C243" s="1109" t="s">
        <v>882</v>
      </c>
      <c r="D243" s="1109"/>
      <c r="E243" s="480">
        <f>+E238-E242</f>
        <v>0</v>
      </c>
      <c r="G243" s="247"/>
      <c r="H243" s="9"/>
      <c r="I243" s="9"/>
      <c r="J243" s="9"/>
      <c r="K243" s="9"/>
      <c r="L243" s="9"/>
      <c r="M243" s="9"/>
      <c r="N243" s="9"/>
      <c r="O243" s="9"/>
      <c r="P243" s="9"/>
      <c r="Q243" s="9"/>
      <c r="R243" s="9"/>
      <c r="S243" s="9"/>
      <c r="T243" s="9"/>
      <c r="U243" s="9"/>
      <c r="V243" s="9"/>
      <c r="W243" s="9"/>
      <c r="X243" s="9"/>
    </row>
    <row r="244" spans="1:24" hidden="1" x14ac:dyDescent="0.2">
      <c r="A244" s="19" t="s">
        <v>199</v>
      </c>
      <c r="B244" s="322">
        <v>300</v>
      </c>
      <c r="C244" s="1109" t="s">
        <v>85</v>
      </c>
      <c r="D244" s="1109"/>
      <c r="E244" s="40"/>
      <c r="G244" s="247"/>
      <c r="H244" s="9"/>
      <c r="I244" s="9"/>
      <c r="J244" s="9"/>
      <c r="K244" s="9"/>
      <c r="L244" s="9"/>
      <c r="M244" s="9"/>
      <c r="N244" s="9"/>
      <c r="O244" s="9"/>
      <c r="P244" s="9"/>
      <c r="Q244" s="9"/>
      <c r="R244" s="9"/>
      <c r="S244" s="9"/>
      <c r="T244" s="9"/>
      <c r="U244" s="9"/>
      <c r="V244" s="9"/>
      <c r="W244" s="9"/>
      <c r="X244" s="9"/>
    </row>
    <row r="245" spans="1:24" hidden="1" x14ac:dyDescent="0.2">
      <c r="A245" s="19" t="s">
        <v>199</v>
      </c>
      <c r="B245" s="322">
        <v>301</v>
      </c>
      <c r="C245" s="1125" t="s">
        <v>493</v>
      </c>
      <c r="D245" s="1107"/>
      <c r="E245" s="40">
        <f>-E316</f>
        <v>0</v>
      </c>
      <c r="F245" s="247"/>
      <c r="G245" s="247"/>
      <c r="H245" s="9"/>
      <c r="I245" s="9"/>
      <c r="J245" s="9"/>
      <c r="K245" s="9"/>
      <c r="L245" s="9"/>
      <c r="M245" s="9"/>
      <c r="N245" s="9"/>
      <c r="O245" s="9"/>
      <c r="P245" s="9"/>
      <c r="Q245" s="9"/>
      <c r="R245" s="9"/>
      <c r="S245" s="9"/>
      <c r="T245" s="9"/>
      <c r="U245" s="9"/>
      <c r="V245" s="9"/>
      <c r="W245" s="9"/>
      <c r="X245" s="9"/>
    </row>
    <row r="246" spans="1:24" hidden="1" x14ac:dyDescent="0.2">
      <c r="A246" s="19" t="s">
        <v>199</v>
      </c>
      <c r="B246" s="322">
        <v>302</v>
      </c>
      <c r="C246" s="1125" t="s">
        <v>498</v>
      </c>
      <c r="D246" s="1107"/>
      <c r="E246" s="479"/>
      <c r="G246" s="247"/>
      <c r="H246" s="9"/>
      <c r="I246" s="9"/>
      <c r="J246" s="9"/>
      <c r="K246" s="9"/>
      <c r="L246" s="9"/>
      <c r="M246" s="9"/>
      <c r="N246" s="9"/>
      <c r="O246" s="9"/>
      <c r="P246" s="9"/>
      <c r="Q246" s="9"/>
      <c r="R246" s="9"/>
      <c r="S246" s="9"/>
      <c r="T246" s="9"/>
      <c r="U246" s="9"/>
      <c r="V246" s="9"/>
      <c r="W246" s="9"/>
      <c r="X246" s="9"/>
    </row>
    <row r="247" spans="1:24" hidden="1" x14ac:dyDescent="0.2">
      <c r="A247" s="19" t="s">
        <v>199</v>
      </c>
      <c r="B247" s="322">
        <v>303</v>
      </c>
      <c r="C247" s="1125" t="s">
        <v>571</v>
      </c>
      <c r="D247" s="1107"/>
      <c r="E247" s="479"/>
      <c r="G247" s="247"/>
      <c r="H247" s="9"/>
      <c r="I247" s="9"/>
      <c r="J247" s="9"/>
      <c r="K247" s="9"/>
      <c r="L247" s="9"/>
      <c r="M247" s="9"/>
      <c r="N247" s="9"/>
      <c r="O247" s="9"/>
      <c r="P247" s="9"/>
      <c r="Q247" s="9"/>
      <c r="R247" s="9"/>
      <c r="S247" s="9"/>
      <c r="T247" s="9"/>
      <c r="U247" s="9"/>
      <c r="V247" s="9"/>
      <c r="W247" s="9"/>
      <c r="X247" s="9"/>
    </row>
    <row r="248" spans="1:24" hidden="1" x14ac:dyDescent="0.2">
      <c r="A248" s="19" t="s">
        <v>199</v>
      </c>
      <c r="B248" s="322">
        <v>304</v>
      </c>
      <c r="C248" s="1057" t="s">
        <v>515</v>
      </c>
      <c r="D248" s="1128"/>
      <c r="E248" s="479"/>
      <c r="G248" s="247"/>
      <c r="H248" s="9"/>
      <c r="I248" s="9"/>
      <c r="J248" s="9"/>
      <c r="K248" s="9"/>
      <c r="L248" s="9"/>
      <c r="M248" s="9"/>
      <c r="N248" s="9"/>
      <c r="O248" s="9"/>
      <c r="P248" s="9"/>
      <c r="Q248" s="9"/>
      <c r="R248" s="9"/>
      <c r="S248" s="9"/>
      <c r="T248" s="9"/>
      <c r="U248" s="9"/>
      <c r="V248" s="9"/>
      <c r="W248" s="9"/>
      <c r="X248" s="9"/>
    </row>
    <row r="249" spans="1:24" hidden="1" x14ac:dyDescent="0.2">
      <c r="A249" s="19" t="s">
        <v>199</v>
      </c>
      <c r="B249" s="322">
        <v>305</v>
      </c>
      <c r="C249" s="1057" t="s">
        <v>1036</v>
      </c>
      <c r="D249" s="1128"/>
      <c r="E249" s="40">
        <f>-E413</f>
        <v>0</v>
      </c>
      <c r="G249" s="247"/>
      <c r="H249" s="9"/>
      <c r="I249" s="9"/>
      <c r="J249" s="9"/>
      <c r="K249" s="9"/>
      <c r="L249" s="9"/>
      <c r="M249" s="9"/>
      <c r="N249" s="9"/>
      <c r="O249" s="9"/>
      <c r="P249" s="9"/>
      <c r="Q249" s="9"/>
      <c r="R249" s="9"/>
      <c r="S249" s="9"/>
      <c r="T249" s="9"/>
      <c r="U249" s="9"/>
      <c r="V249" s="9"/>
      <c r="W249" s="9"/>
      <c r="X249" s="9"/>
    </row>
    <row r="250" spans="1:24" hidden="1" x14ac:dyDescent="0.2">
      <c r="A250" s="19" t="s">
        <v>199</v>
      </c>
      <c r="B250" s="322">
        <v>306</v>
      </c>
      <c r="C250" s="1125" t="s">
        <v>499</v>
      </c>
      <c r="D250" s="1107"/>
      <c r="E250" s="479"/>
      <c r="G250" s="247"/>
      <c r="H250" s="9"/>
      <c r="I250" s="9"/>
      <c r="J250" s="9"/>
      <c r="K250" s="9"/>
      <c r="L250" s="9"/>
      <c r="M250" s="9"/>
      <c r="N250" s="9"/>
      <c r="O250" s="9"/>
      <c r="P250" s="9"/>
      <c r="Q250" s="9"/>
      <c r="R250" s="9"/>
      <c r="S250" s="9"/>
      <c r="T250" s="9"/>
      <c r="U250" s="9"/>
      <c r="V250" s="9"/>
      <c r="W250" s="9"/>
      <c r="X250" s="9"/>
    </row>
    <row r="251" spans="1:24" hidden="1" x14ac:dyDescent="0.2">
      <c r="A251" s="19" t="s">
        <v>199</v>
      </c>
      <c r="B251" s="322">
        <v>390</v>
      </c>
      <c r="C251" s="1109" t="s">
        <v>82</v>
      </c>
      <c r="D251" s="1109"/>
      <c r="E251" s="480">
        <f>SUM(E245:E250)</f>
        <v>0</v>
      </c>
      <c r="G251" s="247"/>
      <c r="H251" s="9"/>
      <c r="I251" s="9"/>
      <c r="J251" s="9"/>
      <c r="K251" s="9"/>
      <c r="L251" s="9"/>
      <c r="M251" s="9"/>
      <c r="N251" s="9"/>
      <c r="O251" s="9"/>
      <c r="P251" s="9"/>
      <c r="Q251" s="9"/>
      <c r="R251" s="9"/>
      <c r="S251" s="9"/>
      <c r="T251" s="9"/>
      <c r="U251" s="9"/>
      <c r="V251" s="9"/>
      <c r="W251" s="9"/>
      <c r="X251" s="9"/>
    </row>
    <row r="252" spans="1:24" hidden="1" x14ac:dyDescent="0.2">
      <c r="A252" s="19" t="s">
        <v>199</v>
      </c>
      <c r="B252" s="322">
        <v>400</v>
      </c>
      <c r="C252" s="1339" t="s">
        <v>1111</v>
      </c>
      <c r="D252" s="1339"/>
      <c r="E252" s="480">
        <f>+E243+E251</f>
        <v>0</v>
      </c>
      <c r="F252" s="247"/>
      <c r="G252" s="247"/>
      <c r="H252" s="9"/>
      <c r="I252" s="9"/>
      <c r="J252" s="9"/>
      <c r="K252" s="9"/>
      <c r="L252" s="9"/>
      <c r="M252" s="9"/>
      <c r="N252" s="9"/>
      <c r="O252" s="9"/>
      <c r="P252" s="9"/>
      <c r="Q252" s="9"/>
      <c r="R252" s="9"/>
      <c r="S252" s="9"/>
      <c r="T252" s="9"/>
      <c r="U252" s="9"/>
      <c r="V252" s="9"/>
      <c r="W252" s="9"/>
      <c r="X252" s="9"/>
    </row>
    <row r="253" spans="1:24" ht="19.899999999999999" customHeight="1" x14ac:dyDescent="0.2">
      <c r="A253" s="70"/>
      <c r="C253" s="139"/>
      <c r="D253" s="139"/>
      <c r="E253" s="25"/>
      <c r="G253" s="247"/>
      <c r="H253" s="9"/>
      <c r="I253" s="9"/>
      <c r="J253" s="9"/>
      <c r="K253" s="9"/>
      <c r="L253" s="9"/>
      <c r="M253" s="9"/>
      <c r="N253" s="9"/>
      <c r="O253" s="9"/>
      <c r="P253" s="9"/>
      <c r="Q253" s="9"/>
      <c r="R253" s="9"/>
      <c r="S253" s="9"/>
      <c r="T253" s="9"/>
      <c r="U253" s="9"/>
      <c r="V253" s="9"/>
      <c r="W253" s="9"/>
      <c r="X253" s="9"/>
    </row>
    <row r="254" spans="1:24" x14ac:dyDescent="0.2">
      <c r="A254" s="478" t="s">
        <v>324</v>
      </c>
      <c r="B254" s="486"/>
      <c r="C254" s="904" t="s">
        <v>715</v>
      </c>
      <c r="D254" s="905"/>
      <c r="E254" s="1129"/>
      <c r="F254" s="887"/>
      <c r="G254" s="887"/>
      <c r="H254" s="9"/>
      <c r="I254" s="9"/>
      <c r="J254" s="9"/>
      <c r="K254" s="9"/>
      <c r="L254" s="9"/>
      <c r="M254" s="9"/>
      <c r="N254" s="9"/>
      <c r="O254" s="9"/>
      <c r="P254" s="9"/>
      <c r="Q254" s="9"/>
      <c r="R254" s="9"/>
      <c r="S254" s="9"/>
      <c r="T254" s="9"/>
      <c r="U254" s="9"/>
      <c r="V254" s="9"/>
      <c r="W254" s="9"/>
      <c r="X254" s="9"/>
    </row>
    <row r="255" spans="1:24" hidden="1" x14ac:dyDescent="0.2">
      <c r="A255" s="19" t="s">
        <v>324</v>
      </c>
      <c r="B255" s="248">
        <v>190</v>
      </c>
      <c r="C255" s="1057" t="s">
        <v>716</v>
      </c>
      <c r="D255" s="1128"/>
      <c r="E255" s="3"/>
      <c r="G255" s="247"/>
      <c r="H255" s="9"/>
      <c r="I255" s="9"/>
      <c r="J255" s="9"/>
      <c r="K255" s="9"/>
      <c r="L255" s="9"/>
      <c r="M255" s="9"/>
      <c r="N255" s="9"/>
      <c r="O255" s="9"/>
      <c r="P255" s="9"/>
      <c r="Q255" s="9"/>
      <c r="R255" s="9"/>
      <c r="S255" s="9"/>
      <c r="T255" s="9"/>
      <c r="U255" s="9"/>
      <c r="V255" s="9"/>
      <c r="W255" s="9"/>
      <c r="X255" s="9"/>
    </row>
    <row r="256" spans="1:24" hidden="1" x14ac:dyDescent="0.2">
      <c r="A256" s="19" t="s">
        <v>324</v>
      </c>
      <c r="B256" s="248">
        <v>290</v>
      </c>
      <c r="C256" s="1057" t="s">
        <v>718</v>
      </c>
      <c r="D256" s="1128"/>
      <c r="E256" s="3"/>
      <c r="F256" s="247"/>
      <c r="G256" s="247"/>
      <c r="H256" s="9"/>
      <c r="I256" s="9"/>
      <c r="J256" s="9"/>
      <c r="K256" s="9"/>
      <c r="L256" s="9"/>
      <c r="M256" s="9"/>
      <c r="N256" s="9"/>
      <c r="O256" s="9"/>
      <c r="P256" s="9"/>
      <c r="Q256" s="9"/>
      <c r="R256" s="9"/>
      <c r="S256" s="9"/>
      <c r="T256" s="9"/>
      <c r="U256" s="9"/>
      <c r="V256" s="9"/>
      <c r="W256" s="9"/>
      <c r="X256" s="9"/>
    </row>
    <row r="257" spans="1:24" hidden="1" x14ac:dyDescent="0.2">
      <c r="A257" s="19" t="s">
        <v>324</v>
      </c>
      <c r="B257" s="248">
        <v>295</v>
      </c>
      <c r="C257" s="1136" t="s">
        <v>717</v>
      </c>
      <c r="D257" s="1137"/>
      <c r="E257" s="43">
        <f>+E255-E256</f>
        <v>0</v>
      </c>
      <c r="F257" s="247"/>
      <c r="G257" s="247"/>
      <c r="H257" s="9"/>
      <c r="I257" s="9"/>
      <c r="J257" s="9"/>
      <c r="K257" s="9"/>
      <c r="L257" s="9"/>
      <c r="M257" s="9"/>
      <c r="N257" s="9"/>
      <c r="O257" s="9"/>
      <c r="P257" s="9"/>
      <c r="Q257" s="9"/>
      <c r="R257" s="9"/>
      <c r="S257" s="9"/>
      <c r="T257" s="9"/>
      <c r="U257" s="9"/>
      <c r="V257" s="9"/>
      <c r="W257" s="9"/>
      <c r="X257" s="9"/>
    </row>
    <row r="258" spans="1:24" hidden="1" x14ac:dyDescent="0.2">
      <c r="A258" s="19" t="s">
        <v>324</v>
      </c>
      <c r="B258" s="248">
        <v>300</v>
      </c>
      <c r="C258" s="1136" t="s">
        <v>85</v>
      </c>
      <c r="D258" s="1137"/>
      <c r="E258" s="40"/>
      <c r="G258" s="247"/>
      <c r="H258" s="9"/>
      <c r="I258" s="9"/>
      <c r="J258" s="9"/>
      <c r="K258" s="9"/>
      <c r="L258" s="9"/>
      <c r="M258" s="9"/>
      <c r="N258" s="9"/>
      <c r="O258" s="9"/>
      <c r="P258" s="9"/>
      <c r="Q258" s="9"/>
      <c r="R258" s="9"/>
      <c r="S258" s="9"/>
      <c r="T258" s="9"/>
      <c r="U258" s="9"/>
      <c r="V258" s="9"/>
      <c r="W258" s="9"/>
      <c r="X258" s="9"/>
    </row>
    <row r="259" spans="1:24" hidden="1" x14ac:dyDescent="0.2">
      <c r="A259" s="19" t="s">
        <v>324</v>
      </c>
      <c r="B259" s="248">
        <v>304</v>
      </c>
      <c r="C259" s="1057" t="s">
        <v>755</v>
      </c>
      <c r="D259" s="1128"/>
      <c r="E259" s="8"/>
      <c r="G259" s="247"/>
      <c r="H259" s="9"/>
      <c r="I259" s="9"/>
      <c r="J259" s="9"/>
      <c r="K259" s="9"/>
      <c r="L259" s="9"/>
      <c r="M259" s="9"/>
      <c r="N259" s="9"/>
      <c r="O259" s="9"/>
      <c r="P259" s="9"/>
      <c r="Q259" s="9"/>
      <c r="R259" s="9"/>
      <c r="S259" s="9"/>
      <c r="T259" s="9"/>
      <c r="U259" s="9"/>
      <c r="V259" s="9"/>
      <c r="W259" s="9"/>
      <c r="X259" s="9"/>
    </row>
    <row r="260" spans="1:24" hidden="1" x14ac:dyDescent="0.2">
      <c r="A260" s="19" t="s">
        <v>324</v>
      </c>
      <c r="B260" s="248">
        <v>306</v>
      </c>
      <c r="C260" s="1057" t="s">
        <v>756</v>
      </c>
      <c r="D260" s="1128"/>
      <c r="E260" s="3"/>
      <c r="G260" s="247"/>
      <c r="H260" s="9"/>
      <c r="I260" s="9"/>
      <c r="J260" s="9"/>
      <c r="K260" s="9"/>
      <c r="L260" s="9"/>
      <c r="M260" s="9"/>
      <c r="N260" s="9"/>
      <c r="O260" s="9"/>
      <c r="P260" s="9"/>
      <c r="Q260" s="9"/>
      <c r="R260" s="9"/>
      <c r="S260" s="9"/>
      <c r="T260" s="9"/>
      <c r="U260" s="9"/>
      <c r="V260" s="9"/>
      <c r="W260" s="9"/>
      <c r="X260" s="9"/>
    </row>
    <row r="261" spans="1:24" hidden="1" x14ac:dyDescent="0.2">
      <c r="A261" s="19" t="s">
        <v>324</v>
      </c>
      <c r="B261" s="248">
        <v>390</v>
      </c>
      <c r="C261" s="1136" t="s">
        <v>82</v>
      </c>
      <c r="D261" s="1137"/>
      <c r="E261" s="43">
        <f>SUM(E258:E260)</f>
        <v>0</v>
      </c>
      <c r="F261" s="247"/>
      <c r="G261" s="247"/>
      <c r="H261" s="9"/>
      <c r="I261" s="9"/>
      <c r="J261" s="9"/>
      <c r="K261" s="9"/>
      <c r="L261" s="9"/>
      <c r="M261" s="9"/>
      <c r="N261" s="9"/>
      <c r="O261" s="9"/>
      <c r="P261" s="9"/>
      <c r="Q261" s="9"/>
      <c r="R261" s="9"/>
      <c r="S261" s="9"/>
      <c r="T261" s="9"/>
      <c r="U261" s="9"/>
      <c r="V261" s="9"/>
      <c r="W261" s="9"/>
      <c r="X261" s="9"/>
    </row>
    <row r="262" spans="1:24" hidden="1" x14ac:dyDescent="0.2">
      <c r="A262" s="19" t="s">
        <v>324</v>
      </c>
      <c r="B262" s="248">
        <v>400</v>
      </c>
      <c r="C262" s="1310" t="s">
        <v>777</v>
      </c>
      <c r="D262" s="1311"/>
      <c r="E262" s="28">
        <f>+E257+E261</f>
        <v>0</v>
      </c>
      <c r="G262" s="247"/>
      <c r="H262" s="9"/>
      <c r="I262" s="9"/>
      <c r="J262" s="9"/>
      <c r="K262" s="9"/>
      <c r="L262" s="9"/>
      <c r="M262" s="9"/>
      <c r="N262" s="9"/>
      <c r="O262" s="9"/>
      <c r="P262" s="9"/>
      <c r="Q262" s="9"/>
      <c r="R262" s="9"/>
      <c r="S262" s="9"/>
      <c r="T262" s="9"/>
      <c r="U262" s="9"/>
      <c r="V262" s="9"/>
      <c r="W262" s="9"/>
      <c r="X262" s="9"/>
    </row>
    <row r="263" spans="1:24" ht="19.899999999999999" customHeight="1" x14ac:dyDescent="0.2">
      <c r="A263" s="70"/>
      <c r="C263" s="139"/>
      <c r="D263" s="139"/>
      <c r="E263" s="25"/>
      <c r="G263" s="247"/>
      <c r="H263" s="9"/>
      <c r="I263" s="9"/>
      <c r="J263" s="9"/>
      <c r="K263" s="9"/>
      <c r="L263" s="9"/>
      <c r="M263" s="9"/>
      <c r="N263" s="9"/>
      <c r="O263" s="9"/>
      <c r="P263" s="9"/>
      <c r="Q263" s="9"/>
      <c r="R263" s="9"/>
      <c r="S263" s="9"/>
      <c r="T263" s="9"/>
      <c r="U263" s="9"/>
      <c r="V263" s="9"/>
      <c r="W263" s="9"/>
      <c r="X263" s="9"/>
    </row>
    <row r="264" spans="1:24" x14ac:dyDescent="0.2">
      <c r="A264" s="16" t="s">
        <v>373</v>
      </c>
      <c r="B264" s="486"/>
      <c r="C264" s="904" t="s">
        <v>382</v>
      </c>
      <c r="D264" s="905"/>
      <c r="E264" s="1129"/>
      <c r="F264" s="887"/>
      <c r="G264" s="887"/>
      <c r="H264" s="9"/>
      <c r="I264" s="9"/>
      <c r="J264" s="9"/>
      <c r="K264" s="9"/>
      <c r="L264" s="9"/>
      <c r="M264" s="9"/>
      <c r="N264" s="9"/>
      <c r="O264" s="9"/>
      <c r="P264" s="9"/>
      <c r="Q264" s="9"/>
      <c r="R264" s="9"/>
      <c r="S264" s="9"/>
      <c r="T264" s="9"/>
      <c r="U264" s="9"/>
      <c r="V264" s="9"/>
      <c r="W264" s="9"/>
      <c r="X264" s="9"/>
    </row>
    <row r="265" spans="1:24" hidden="1" x14ac:dyDescent="0.2">
      <c r="A265" s="19" t="s">
        <v>373</v>
      </c>
      <c r="B265" s="248">
        <v>190</v>
      </c>
      <c r="C265" s="1057" t="s">
        <v>383</v>
      </c>
      <c r="D265" s="1128"/>
      <c r="E265" s="3"/>
      <c r="G265" s="247"/>
      <c r="H265" s="9"/>
      <c r="I265" s="9"/>
      <c r="J265" s="9"/>
      <c r="K265" s="9"/>
      <c r="L265" s="9"/>
      <c r="M265" s="9"/>
      <c r="N265" s="9"/>
      <c r="O265" s="9"/>
      <c r="P265" s="9"/>
      <c r="Q265" s="9"/>
      <c r="R265" s="9"/>
      <c r="S265" s="9"/>
      <c r="T265" s="9"/>
      <c r="U265" s="9"/>
      <c r="V265" s="9"/>
      <c r="W265" s="9"/>
      <c r="X265" s="9"/>
    </row>
    <row r="266" spans="1:24" hidden="1" x14ac:dyDescent="0.2">
      <c r="A266" s="19" t="s">
        <v>373</v>
      </c>
      <c r="B266" s="248">
        <v>290</v>
      </c>
      <c r="C266" s="1057" t="s">
        <v>387</v>
      </c>
      <c r="D266" s="1128"/>
      <c r="E266" s="3"/>
      <c r="G266" s="247"/>
      <c r="H266" s="9"/>
      <c r="I266" s="9"/>
      <c r="J266" s="9"/>
      <c r="K266" s="9"/>
      <c r="L266" s="9"/>
      <c r="M266" s="9"/>
      <c r="N266" s="9"/>
      <c r="O266" s="9"/>
      <c r="P266" s="9"/>
      <c r="Q266" s="9"/>
      <c r="R266" s="9"/>
      <c r="S266" s="9"/>
      <c r="T266" s="9"/>
      <c r="U266" s="9"/>
      <c r="V266" s="9"/>
      <c r="W266" s="9"/>
      <c r="X266" s="9"/>
    </row>
    <row r="267" spans="1:24" hidden="1" x14ac:dyDescent="0.2">
      <c r="A267" s="19" t="s">
        <v>373</v>
      </c>
      <c r="B267" s="248">
        <v>295</v>
      </c>
      <c r="C267" s="1136" t="s">
        <v>381</v>
      </c>
      <c r="D267" s="1137"/>
      <c r="E267" s="43">
        <f>+E265-E266</f>
        <v>0</v>
      </c>
      <c r="G267" s="247"/>
      <c r="H267" s="9"/>
      <c r="I267" s="9"/>
      <c r="J267" s="9"/>
      <c r="K267" s="9"/>
      <c r="L267" s="9"/>
      <c r="M267" s="9"/>
      <c r="N267" s="9"/>
      <c r="O267" s="9"/>
      <c r="P267" s="9"/>
      <c r="Q267" s="9"/>
      <c r="R267" s="9"/>
      <c r="S267" s="9"/>
      <c r="T267" s="9"/>
      <c r="U267" s="9"/>
      <c r="V267" s="9"/>
      <c r="W267" s="9"/>
      <c r="X267" s="9"/>
    </row>
    <row r="268" spans="1:24" hidden="1" x14ac:dyDescent="0.2">
      <c r="A268" s="19" t="s">
        <v>373</v>
      </c>
      <c r="B268" s="248">
        <v>300</v>
      </c>
      <c r="C268" s="1136" t="s">
        <v>85</v>
      </c>
      <c r="D268" s="1137"/>
      <c r="E268" s="41"/>
      <c r="G268" s="247"/>
      <c r="H268" s="9"/>
      <c r="I268" s="9"/>
      <c r="J268" s="9"/>
      <c r="K268" s="9"/>
      <c r="L268" s="9"/>
      <c r="M268" s="9"/>
      <c r="N268" s="9"/>
      <c r="O268" s="9"/>
      <c r="P268" s="9"/>
      <c r="Q268" s="9"/>
      <c r="R268" s="9"/>
      <c r="S268" s="9"/>
      <c r="T268" s="9"/>
      <c r="U268" s="9"/>
      <c r="V268" s="9"/>
      <c r="W268" s="9"/>
      <c r="X268" s="9"/>
    </row>
    <row r="269" spans="1:24" hidden="1" x14ac:dyDescent="0.2">
      <c r="A269" s="19" t="s">
        <v>373</v>
      </c>
      <c r="B269" s="248">
        <v>304</v>
      </c>
      <c r="C269" s="1057" t="s">
        <v>516</v>
      </c>
      <c r="D269" s="1128"/>
      <c r="E269" s="8"/>
      <c r="G269" s="247"/>
      <c r="H269" s="9"/>
      <c r="I269" s="9"/>
      <c r="J269" s="9"/>
      <c r="K269" s="9"/>
      <c r="L269" s="9"/>
      <c r="M269" s="9"/>
      <c r="N269" s="9"/>
      <c r="O269" s="9"/>
      <c r="P269" s="9"/>
      <c r="Q269" s="9"/>
      <c r="R269" s="9"/>
      <c r="S269" s="9"/>
      <c r="T269" s="9"/>
      <c r="U269" s="9"/>
      <c r="V269" s="9"/>
      <c r="W269" s="9"/>
      <c r="X269" s="9"/>
    </row>
    <row r="270" spans="1:24" hidden="1" x14ac:dyDescent="0.2">
      <c r="A270" s="19" t="s">
        <v>373</v>
      </c>
      <c r="B270" s="248">
        <v>306</v>
      </c>
      <c r="C270" s="1057" t="s">
        <v>501</v>
      </c>
      <c r="D270" s="1128"/>
      <c r="E270" s="3"/>
      <c r="G270" s="247"/>
      <c r="H270" s="9"/>
      <c r="I270" s="9"/>
      <c r="J270" s="9"/>
      <c r="K270" s="9"/>
      <c r="L270" s="9"/>
      <c r="M270" s="9"/>
      <c r="N270" s="9"/>
      <c r="O270" s="9"/>
      <c r="P270" s="9"/>
      <c r="Q270" s="9"/>
      <c r="R270" s="9"/>
      <c r="S270" s="9"/>
      <c r="T270" s="9"/>
      <c r="U270" s="9"/>
      <c r="V270" s="9"/>
      <c r="W270" s="9"/>
      <c r="X270" s="9"/>
    </row>
    <row r="271" spans="1:24" hidden="1" x14ac:dyDescent="0.2">
      <c r="A271" s="19" t="s">
        <v>373</v>
      </c>
      <c r="B271" s="248">
        <v>390</v>
      </c>
      <c r="C271" s="1136" t="s">
        <v>82</v>
      </c>
      <c r="D271" s="1137"/>
      <c r="E271" s="43">
        <f>SUM(E268:E270)</f>
        <v>0</v>
      </c>
      <c r="G271" s="247"/>
      <c r="H271" s="9"/>
      <c r="I271" s="9"/>
      <c r="J271" s="9"/>
      <c r="K271" s="9"/>
      <c r="L271" s="9"/>
      <c r="M271" s="9"/>
      <c r="N271" s="9"/>
      <c r="O271" s="9"/>
      <c r="P271" s="9"/>
      <c r="Q271" s="9"/>
      <c r="R271" s="9"/>
      <c r="S271" s="9"/>
      <c r="T271" s="9"/>
      <c r="U271" s="9"/>
      <c r="V271" s="9"/>
      <c r="W271" s="9"/>
      <c r="X271" s="9"/>
    </row>
    <row r="272" spans="1:24" hidden="1" x14ac:dyDescent="0.2">
      <c r="A272" s="19" t="s">
        <v>373</v>
      </c>
      <c r="B272" s="248">
        <v>400</v>
      </c>
      <c r="C272" s="1310" t="s">
        <v>778</v>
      </c>
      <c r="D272" s="1311"/>
      <c r="E272" s="28">
        <f>+E267+E271</f>
        <v>0</v>
      </c>
      <c r="G272" s="247"/>
      <c r="H272" s="9"/>
      <c r="I272" s="9"/>
      <c r="J272" s="9"/>
      <c r="K272" s="9"/>
      <c r="L272" s="9"/>
      <c r="M272" s="9"/>
      <c r="N272" s="9"/>
      <c r="O272" s="9"/>
      <c r="P272" s="9"/>
      <c r="Q272" s="9"/>
      <c r="R272" s="9"/>
      <c r="S272" s="9"/>
      <c r="T272" s="9"/>
      <c r="U272" s="9"/>
      <c r="V272" s="9"/>
      <c r="W272" s="9"/>
      <c r="X272" s="9"/>
    </row>
    <row r="273" spans="1:24" ht="19.899999999999999" customHeight="1" x14ac:dyDescent="0.2">
      <c r="A273" s="70"/>
      <c r="C273" s="139"/>
      <c r="D273" s="139"/>
      <c r="E273" s="25"/>
      <c r="G273" s="247"/>
      <c r="H273" s="9"/>
      <c r="I273" s="9"/>
      <c r="J273" s="9"/>
      <c r="K273" s="9"/>
      <c r="L273" s="9"/>
      <c r="M273" s="9"/>
      <c r="N273" s="9"/>
      <c r="O273" s="9"/>
      <c r="P273" s="9"/>
      <c r="Q273" s="9"/>
      <c r="R273" s="9"/>
      <c r="S273" s="9"/>
      <c r="T273" s="9"/>
      <c r="U273" s="9"/>
      <c r="V273" s="9"/>
      <c r="W273" s="9"/>
      <c r="X273" s="9"/>
    </row>
    <row r="274" spans="1:24" x14ac:dyDescent="0.2">
      <c r="A274" s="478" t="s">
        <v>471</v>
      </c>
      <c r="B274" s="483"/>
      <c r="C274" s="904" t="s">
        <v>510</v>
      </c>
      <c r="D274" s="905"/>
      <c r="E274" s="1129"/>
      <c r="F274" s="887"/>
      <c r="G274" s="887"/>
      <c r="H274" s="9"/>
      <c r="I274" s="9"/>
      <c r="J274" s="9"/>
      <c r="K274" s="9"/>
      <c r="L274" s="9"/>
      <c r="M274" s="9"/>
      <c r="N274" s="9"/>
      <c r="O274" s="9"/>
      <c r="P274" s="9"/>
      <c r="Q274" s="9"/>
      <c r="R274" s="9"/>
      <c r="S274" s="9"/>
      <c r="T274" s="9"/>
      <c r="U274" s="9"/>
      <c r="V274" s="9"/>
      <c r="W274" s="9"/>
      <c r="X274" s="9"/>
    </row>
    <row r="275" spans="1:24" hidden="1" x14ac:dyDescent="0.2">
      <c r="A275" s="19" t="s">
        <v>471</v>
      </c>
      <c r="B275" s="322">
        <v>100</v>
      </c>
      <c r="C275" s="1109" t="s">
        <v>69</v>
      </c>
      <c r="D275" s="1109"/>
      <c r="E275" s="40"/>
      <c r="G275" s="247"/>
      <c r="H275" s="9"/>
      <c r="I275" s="9"/>
      <c r="J275" s="9"/>
      <c r="K275" s="9"/>
      <c r="L275" s="9"/>
      <c r="M275" s="9"/>
      <c r="N275" s="9"/>
      <c r="O275" s="9"/>
      <c r="P275" s="9"/>
      <c r="Q275" s="9"/>
      <c r="R275" s="9"/>
      <c r="S275" s="9"/>
      <c r="T275" s="9"/>
      <c r="U275" s="9"/>
      <c r="V275" s="9"/>
      <c r="W275" s="9"/>
      <c r="X275" s="9"/>
    </row>
    <row r="276" spans="1:24" hidden="1" x14ac:dyDescent="0.2">
      <c r="A276" s="19" t="s">
        <v>471</v>
      </c>
      <c r="B276" s="322">
        <v>101</v>
      </c>
      <c r="C276" s="1125" t="s">
        <v>479</v>
      </c>
      <c r="D276" s="1107"/>
      <c r="E276" s="479"/>
      <c r="G276" s="247"/>
      <c r="H276" s="9"/>
      <c r="I276" s="9"/>
      <c r="J276" s="9"/>
      <c r="K276" s="9"/>
      <c r="L276" s="9"/>
      <c r="M276" s="9"/>
      <c r="N276" s="9"/>
      <c r="O276" s="9"/>
      <c r="P276" s="9"/>
      <c r="Q276" s="9"/>
      <c r="R276" s="9"/>
      <c r="S276" s="9"/>
      <c r="T276" s="9"/>
      <c r="U276" s="9"/>
      <c r="V276" s="9"/>
      <c r="W276" s="9"/>
      <c r="X276" s="9"/>
    </row>
    <row r="277" spans="1:24" hidden="1" x14ac:dyDescent="0.2">
      <c r="A277" s="19" t="s">
        <v>471</v>
      </c>
      <c r="B277" s="322">
        <v>122</v>
      </c>
      <c r="C277" s="1134" t="s">
        <v>472</v>
      </c>
      <c r="D277" s="1135"/>
      <c r="E277" s="479"/>
      <c r="G277" s="247"/>
      <c r="H277" s="9"/>
      <c r="I277" s="9"/>
      <c r="J277" s="9"/>
      <c r="K277" s="9"/>
      <c r="L277" s="9"/>
      <c r="M277" s="9"/>
      <c r="N277" s="9"/>
      <c r="O277" s="9"/>
      <c r="P277" s="9"/>
      <c r="Q277" s="9"/>
      <c r="R277" s="9"/>
      <c r="S277" s="9"/>
      <c r="T277" s="9"/>
      <c r="U277" s="9"/>
      <c r="V277" s="9"/>
      <c r="W277" s="9"/>
      <c r="X277" s="9"/>
    </row>
    <row r="278" spans="1:24" hidden="1" x14ac:dyDescent="0.2">
      <c r="A278" s="19" t="s">
        <v>471</v>
      </c>
      <c r="B278" s="322">
        <v>190</v>
      </c>
      <c r="C278" s="1109" t="s">
        <v>70</v>
      </c>
      <c r="D278" s="1109"/>
      <c r="E278" s="480">
        <f>SUM(E275:E277)</f>
        <v>0</v>
      </c>
      <c r="G278" s="247"/>
      <c r="H278" s="9"/>
      <c r="I278" s="9"/>
      <c r="J278" s="9"/>
      <c r="K278" s="9"/>
      <c r="L278" s="9"/>
      <c r="M278" s="9"/>
      <c r="N278" s="9"/>
      <c r="O278" s="9"/>
      <c r="P278" s="9"/>
      <c r="Q278" s="9"/>
      <c r="R278" s="9"/>
      <c r="S278" s="9"/>
      <c r="T278" s="9"/>
      <c r="U278" s="9"/>
      <c r="V278" s="9"/>
      <c r="W278" s="9"/>
      <c r="X278" s="9"/>
    </row>
    <row r="279" spans="1:24" hidden="1" x14ac:dyDescent="0.2">
      <c r="A279" s="19" t="s">
        <v>471</v>
      </c>
      <c r="B279" s="322">
        <v>200</v>
      </c>
      <c r="C279" s="1109" t="s">
        <v>97</v>
      </c>
      <c r="D279" s="1109"/>
      <c r="E279" s="40"/>
      <c r="G279" s="247"/>
      <c r="H279" s="9"/>
      <c r="I279" s="9"/>
      <c r="J279" s="9"/>
      <c r="K279" s="9"/>
      <c r="L279" s="9"/>
      <c r="M279" s="9"/>
      <c r="N279" s="9"/>
      <c r="O279" s="9"/>
      <c r="P279" s="9"/>
      <c r="Q279" s="9"/>
      <c r="R279" s="9"/>
      <c r="S279" s="9"/>
      <c r="T279" s="9"/>
      <c r="U279" s="9"/>
      <c r="V279" s="9"/>
      <c r="W279" s="9"/>
      <c r="X279" s="9"/>
    </row>
    <row r="280" spans="1:24" hidden="1" x14ac:dyDescent="0.2">
      <c r="A280" s="19" t="s">
        <v>471</v>
      </c>
      <c r="B280" s="322">
        <v>201</v>
      </c>
      <c r="C280" s="1125" t="s">
        <v>451</v>
      </c>
      <c r="D280" s="1107"/>
      <c r="E280" s="479"/>
      <c r="G280" s="247"/>
      <c r="H280" s="9"/>
      <c r="I280" s="9"/>
      <c r="J280" s="9"/>
      <c r="K280" s="9"/>
      <c r="L280" s="9"/>
      <c r="M280" s="9"/>
      <c r="N280" s="9"/>
      <c r="O280" s="9"/>
      <c r="P280" s="9"/>
      <c r="Q280" s="9"/>
      <c r="R280" s="9"/>
      <c r="S280" s="9"/>
      <c r="T280" s="9"/>
      <c r="U280" s="9"/>
      <c r="V280" s="9"/>
      <c r="W280" s="9"/>
      <c r="X280" s="9"/>
    </row>
    <row r="281" spans="1:24" hidden="1" x14ac:dyDescent="0.2">
      <c r="A281" s="19" t="s">
        <v>471</v>
      </c>
      <c r="B281" s="322">
        <v>202</v>
      </c>
      <c r="C281" s="1125" t="s">
        <v>279</v>
      </c>
      <c r="D281" s="1107"/>
      <c r="E281" s="477"/>
      <c r="G281" s="247"/>
      <c r="H281" s="9"/>
      <c r="I281" s="9"/>
      <c r="J281" s="9"/>
      <c r="K281" s="9"/>
      <c r="L281" s="9"/>
      <c r="M281" s="9"/>
      <c r="N281" s="9"/>
      <c r="O281" s="9"/>
      <c r="P281" s="9"/>
      <c r="Q281" s="9"/>
      <c r="R281" s="9"/>
      <c r="S281" s="9"/>
      <c r="T281" s="9"/>
      <c r="U281" s="9"/>
      <c r="V281" s="9"/>
      <c r="W281" s="9"/>
      <c r="X281" s="9"/>
    </row>
    <row r="282" spans="1:24" hidden="1" x14ac:dyDescent="0.2">
      <c r="A282" s="19" t="s">
        <v>471</v>
      </c>
      <c r="B282" s="322">
        <v>290</v>
      </c>
      <c r="C282" s="1109" t="s">
        <v>100</v>
      </c>
      <c r="D282" s="1109"/>
      <c r="E282" s="480">
        <f>+E280</f>
        <v>0</v>
      </c>
      <c r="G282" s="247"/>
      <c r="H282" s="9"/>
      <c r="I282" s="9"/>
      <c r="J282" s="9"/>
      <c r="K282" s="9"/>
      <c r="L282" s="9"/>
      <c r="M282" s="9"/>
      <c r="N282" s="9"/>
      <c r="O282" s="9"/>
      <c r="P282" s="9"/>
      <c r="Q282" s="9"/>
      <c r="R282" s="9"/>
      <c r="S282" s="9"/>
      <c r="T282" s="9"/>
      <c r="U282" s="9"/>
      <c r="V282" s="9"/>
      <c r="W282" s="9"/>
      <c r="X282" s="9"/>
    </row>
    <row r="283" spans="1:24" hidden="1" x14ac:dyDescent="0.2">
      <c r="A283" s="19" t="s">
        <v>471</v>
      </c>
      <c r="B283" s="322">
        <v>295</v>
      </c>
      <c r="C283" s="1109" t="s">
        <v>506</v>
      </c>
      <c r="D283" s="1109"/>
      <c r="E283" s="480">
        <f>+E278-E282</f>
        <v>0</v>
      </c>
      <c r="G283" s="247"/>
      <c r="H283" s="9"/>
      <c r="I283" s="9"/>
      <c r="J283" s="9"/>
      <c r="K283" s="9"/>
      <c r="L283" s="9"/>
      <c r="M283" s="9"/>
      <c r="N283" s="9"/>
      <c r="O283" s="9"/>
      <c r="P283" s="9"/>
      <c r="Q283" s="9"/>
      <c r="R283" s="9"/>
      <c r="S283" s="9"/>
      <c r="T283" s="9"/>
      <c r="U283" s="9"/>
      <c r="V283" s="9"/>
      <c r="W283" s="9"/>
      <c r="X283" s="9"/>
    </row>
    <row r="284" spans="1:24" hidden="1" x14ac:dyDescent="0.2">
      <c r="A284" s="19" t="s">
        <v>471</v>
      </c>
      <c r="B284" s="322">
        <v>300</v>
      </c>
      <c r="C284" s="1109" t="s">
        <v>85</v>
      </c>
      <c r="D284" s="1109"/>
      <c r="E284" s="40"/>
      <c r="G284" s="247"/>
      <c r="H284" s="9"/>
      <c r="I284" s="9"/>
      <c r="J284" s="9"/>
      <c r="K284" s="9"/>
      <c r="L284" s="9"/>
      <c r="M284" s="9"/>
      <c r="N284" s="9"/>
      <c r="O284" s="9"/>
      <c r="P284" s="9"/>
      <c r="Q284" s="9"/>
      <c r="R284" s="9"/>
      <c r="S284" s="9"/>
      <c r="T284" s="9"/>
      <c r="U284" s="9"/>
      <c r="V284" s="9"/>
      <c r="W284" s="9"/>
      <c r="X284" s="9"/>
    </row>
    <row r="285" spans="1:24" hidden="1" x14ac:dyDescent="0.2">
      <c r="A285" s="19" t="s">
        <v>471</v>
      </c>
      <c r="B285" s="248">
        <v>301</v>
      </c>
      <c r="C285" s="1057" t="s">
        <v>494</v>
      </c>
      <c r="D285" s="1058"/>
      <c r="E285" s="40">
        <f>-E317</f>
        <v>0</v>
      </c>
      <c r="F285" s="247"/>
      <c r="G285" s="247"/>
      <c r="H285" s="9"/>
      <c r="I285" s="9"/>
      <c r="J285" s="9"/>
      <c r="K285" s="9"/>
      <c r="L285" s="9"/>
      <c r="M285" s="9"/>
      <c r="N285" s="9"/>
      <c r="O285" s="9"/>
      <c r="P285" s="9"/>
      <c r="Q285" s="9"/>
      <c r="R285" s="9"/>
      <c r="S285" s="9"/>
      <c r="T285" s="9"/>
      <c r="U285" s="9"/>
      <c r="V285" s="9"/>
      <c r="W285" s="9"/>
      <c r="X285" s="9"/>
    </row>
    <row r="286" spans="1:24" hidden="1" x14ac:dyDescent="0.2">
      <c r="A286" s="19" t="s">
        <v>471</v>
      </c>
      <c r="B286" s="248">
        <v>302</v>
      </c>
      <c r="C286" s="1057" t="s">
        <v>496</v>
      </c>
      <c r="D286" s="1058"/>
      <c r="E286" s="479"/>
      <c r="F286" s="247"/>
      <c r="G286" s="247"/>
      <c r="H286" s="9"/>
      <c r="I286" s="9"/>
      <c r="J286" s="9"/>
      <c r="K286" s="9"/>
      <c r="L286" s="9"/>
      <c r="M286" s="9"/>
      <c r="N286" s="9"/>
      <c r="O286" s="9"/>
      <c r="P286" s="9"/>
      <c r="Q286" s="9"/>
      <c r="R286" s="9"/>
      <c r="S286" s="9"/>
      <c r="T286" s="9"/>
      <c r="U286" s="9"/>
      <c r="V286" s="9"/>
      <c r="W286" s="9"/>
      <c r="X286" s="9"/>
    </row>
    <row r="287" spans="1:24" hidden="1" x14ac:dyDescent="0.2">
      <c r="A287" s="19" t="s">
        <v>471</v>
      </c>
      <c r="B287" s="248">
        <v>303</v>
      </c>
      <c r="C287" s="1057" t="s">
        <v>550</v>
      </c>
      <c r="D287" s="1058"/>
      <c r="E287" s="479"/>
      <c r="F287" s="247"/>
      <c r="G287" s="247"/>
      <c r="H287" s="9"/>
      <c r="I287" s="9"/>
      <c r="J287" s="9"/>
      <c r="K287" s="9"/>
      <c r="L287" s="9"/>
      <c r="M287" s="9"/>
      <c r="N287" s="9"/>
      <c r="O287" s="9"/>
      <c r="P287" s="9"/>
      <c r="Q287" s="9"/>
      <c r="R287" s="9"/>
      <c r="S287" s="9"/>
      <c r="T287" s="9"/>
      <c r="U287" s="9"/>
      <c r="V287" s="9"/>
      <c r="W287" s="9"/>
      <c r="X287" s="9"/>
    </row>
    <row r="288" spans="1:24" hidden="1" x14ac:dyDescent="0.2">
      <c r="A288" s="19" t="s">
        <v>471</v>
      </c>
      <c r="B288" s="322">
        <v>304</v>
      </c>
      <c r="C288" s="1125" t="s">
        <v>511</v>
      </c>
      <c r="D288" s="1107"/>
      <c r="E288" s="479"/>
      <c r="F288" s="247"/>
      <c r="G288" s="247"/>
      <c r="H288" s="9"/>
      <c r="I288" s="9"/>
      <c r="J288" s="9"/>
      <c r="K288" s="9"/>
      <c r="L288" s="9"/>
      <c r="M288" s="9"/>
      <c r="N288" s="9"/>
      <c r="O288" s="9"/>
      <c r="P288" s="9"/>
      <c r="Q288" s="9"/>
      <c r="R288" s="9"/>
      <c r="S288" s="9"/>
      <c r="T288" s="9"/>
      <c r="U288" s="9"/>
      <c r="V288" s="9"/>
      <c r="W288" s="9"/>
      <c r="X288" s="9"/>
    </row>
    <row r="289" spans="1:24" hidden="1" x14ac:dyDescent="0.2">
      <c r="A289" s="19" t="s">
        <v>471</v>
      </c>
      <c r="B289" s="322">
        <v>305</v>
      </c>
      <c r="C289" s="1125" t="s">
        <v>279</v>
      </c>
      <c r="D289" s="1107"/>
      <c r="E289" s="479"/>
      <c r="F289" s="247"/>
      <c r="G289" s="247"/>
      <c r="H289" s="9"/>
      <c r="I289" s="9"/>
      <c r="J289" s="9"/>
      <c r="K289" s="9"/>
      <c r="L289" s="9"/>
      <c r="M289" s="9"/>
      <c r="N289" s="9"/>
      <c r="O289" s="9"/>
      <c r="P289" s="9"/>
      <c r="Q289" s="9"/>
      <c r="R289" s="9"/>
      <c r="S289" s="9"/>
      <c r="T289" s="9"/>
      <c r="U289" s="9"/>
      <c r="V289" s="9"/>
      <c r="W289" s="9"/>
      <c r="X289" s="9"/>
    </row>
    <row r="290" spans="1:24" hidden="1" x14ac:dyDescent="0.2">
      <c r="A290" s="19" t="s">
        <v>471</v>
      </c>
      <c r="B290" s="322">
        <v>306</v>
      </c>
      <c r="C290" s="1125" t="s">
        <v>757</v>
      </c>
      <c r="D290" s="1125"/>
      <c r="E290" s="479"/>
      <c r="F290" s="247"/>
      <c r="G290" s="247"/>
      <c r="H290" s="9"/>
      <c r="I290" s="9"/>
      <c r="J290" s="9"/>
      <c r="K290" s="9"/>
      <c r="L290" s="9"/>
      <c r="M290" s="9"/>
      <c r="N290" s="9"/>
      <c r="O290" s="9"/>
      <c r="P290" s="9"/>
      <c r="Q290" s="9"/>
      <c r="R290" s="9"/>
      <c r="S290" s="9"/>
      <c r="T290" s="9"/>
      <c r="U290" s="9"/>
      <c r="V290" s="9"/>
      <c r="W290" s="9"/>
      <c r="X290" s="9"/>
    </row>
    <row r="291" spans="1:24" hidden="1" x14ac:dyDescent="0.2">
      <c r="A291" s="19" t="s">
        <v>471</v>
      </c>
      <c r="B291" s="322">
        <v>390</v>
      </c>
      <c r="C291" s="1109" t="s">
        <v>82</v>
      </c>
      <c r="D291" s="1109"/>
      <c r="E291" s="480">
        <f>SUM(E284:E290)</f>
        <v>0</v>
      </c>
      <c r="G291" s="247"/>
      <c r="H291" s="9"/>
      <c r="I291" s="9"/>
      <c r="J291" s="9"/>
      <c r="K291" s="9"/>
      <c r="L291" s="9"/>
      <c r="M291" s="9"/>
      <c r="N291" s="9"/>
      <c r="O291" s="9"/>
      <c r="P291" s="9"/>
      <c r="Q291" s="9"/>
      <c r="R291" s="9"/>
      <c r="S291" s="9"/>
      <c r="T291" s="9"/>
      <c r="U291" s="9"/>
      <c r="V291" s="9"/>
      <c r="W291" s="9"/>
      <c r="X291" s="9"/>
    </row>
    <row r="292" spans="1:24" hidden="1" x14ac:dyDescent="0.2">
      <c r="A292" s="19" t="s">
        <v>471</v>
      </c>
      <c r="B292" s="322">
        <v>400</v>
      </c>
      <c r="C292" s="1149" t="s">
        <v>507</v>
      </c>
      <c r="D292" s="1149"/>
      <c r="E292" s="480">
        <f>+E283+E291</f>
        <v>0</v>
      </c>
      <c r="F292" s="247"/>
      <c r="G292" s="247"/>
      <c r="H292" s="9"/>
      <c r="I292" s="9"/>
      <c r="J292" s="9"/>
      <c r="K292" s="9"/>
      <c r="L292" s="9"/>
      <c r="M292" s="9"/>
      <c r="N292" s="9"/>
      <c r="O292" s="9"/>
      <c r="P292" s="9"/>
      <c r="Q292" s="9"/>
      <c r="R292" s="9"/>
      <c r="S292" s="9"/>
      <c r="T292" s="9"/>
      <c r="U292" s="9"/>
      <c r="V292" s="9"/>
      <c r="W292" s="9"/>
      <c r="X292" s="9"/>
    </row>
    <row r="293" spans="1:24" ht="19.899999999999999" customHeight="1" x14ac:dyDescent="0.2">
      <c r="C293" s="385"/>
      <c r="D293" s="385"/>
      <c r="E293" s="25"/>
      <c r="G293" s="247"/>
      <c r="H293" s="9"/>
      <c r="I293" s="9"/>
      <c r="J293" s="9"/>
      <c r="K293" s="9"/>
      <c r="L293" s="9"/>
      <c r="M293" s="9"/>
      <c r="N293" s="9"/>
      <c r="O293" s="9"/>
      <c r="P293" s="9"/>
      <c r="Q293" s="9"/>
      <c r="R293" s="9"/>
      <c r="S293" s="9"/>
      <c r="T293" s="9"/>
      <c r="U293" s="9"/>
      <c r="V293" s="9"/>
      <c r="W293" s="9"/>
      <c r="X293" s="9"/>
    </row>
    <row r="294" spans="1:24" x14ac:dyDescent="0.2">
      <c r="A294" s="16" t="s">
        <v>95</v>
      </c>
      <c r="B294" s="484"/>
      <c r="C294" s="904" t="s">
        <v>113</v>
      </c>
      <c r="D294" s="905"/>
      <c r="E294" s="1129"/>
      <c r="F294" s="887"/>
      <c r="G294" s="887"/>
      <c r="H294" s="9"/>
      <c r="I294" s="9"/>
      <c r="J294" s="9"/>
      <c r="K294" s="9"/>
      <c r="L294" s="9"/>
      <c r="M294" s="9"/>
      <c r="N294" s="9"/>
      <c r="O294" s="9"/>
      <c r="P294" s="9"/>
      <c r="Q294" s="9"/>
      <c r="R294" s="9"/>
      <c r="S294" s="9"/>
      <c r="T294" s="9"/>
      <c r="U294" s="9"/>
      <c r="V294" s="9"/>
      <c r="W294" s="9"/>
      <c r="X294" s="9"/>
    </row>
    <row r="295" spans="1:24" hidden="1" x14ac:dyDescent="0.2">
      <c r="A295" s="19" t="s">
        <v>95</v>
      </c>
      <c r="B295" s="248">
        <v>190</v>
      </c>
      <c r="C295" s="1312" t="s">
        <v>75</v>
      </c>
      <c r="D295" s="1058"/>
      <c r="E295" s="6"/>
      <c r="G295" s="247"/>
      <c r="H295" s="9"/>
      <c r="I295" s="9"/>
      <c r="J295" s="9"/>
      <c r="K295" s="9"/>
      <c r="L295" s="9"/>
      <c r="M295" s="9"/>
      <c r="N295" s="9"/>
      <c r="O295" s="9"/>
      <c r="P295" s="9"/>
      <c r="Q295" s="9"/>
      <c r="R295" s="9"/>
      <c r="S295" s="9"/>
      <c r="T295" s="9"/>
      <c r="U295" s="9"/>
      <c r="V295" s="9"/>
      <c r="W295" s="9"/>
      <c r="X295" s="9"/>
    </row>
    <row r="296" spans="1:24" hidden="1" x14ac:dyDescent="0.2">
      <c r="A296" s="19" t="s">
        <v>95</v>
      </c>
      <c r="B296" s="248">
        <v>290</v>
      </c>
      <c r="C296" s="1312" t="s">
        <v>76</v>
      </c>
      <c r="D296" s="1058"/>
      <c r="E296" s="3"/>
      <c r="F296" s="247"/>
      <c r="G296" s="247"/>
      <c r="H296" s="9"/>
      <c r="I296" s="9"/>
      <c r="J296" s="9"/>
      <c r="K296" s="9"/>
      <c r="L296" s="9"/>
      <c r="M296" s="9"/>
      <c r="N296" s="9"/>
      <c r="O296" s="9"/>
      <c r="P296" s="9"/>
      <c r="Q296" s="9"/>
      <c r="R296" s="9"/>
      <c r="S296" s="9"/>
      <c r="T296" s="9"/>
      <c r="U296" s="9"/>
      <c r="V296" s="9"/>
      <c r="W296" s="9"/>
      <c r="X296" s="9"/>
    </row>
    <row r="297" spans="1:24" hidden="1" x14ac:dyDescent="0.2">
      <c r="A297" s="19" t="s">
        <v>95</v>
      </c>
      <c r="B297" s="248">
        <v>295</v>
      </c>
      <c r="C297" s="1136" t="s">
        <v>118</v>
      </c>
      <c r="D297" s="1137"/>
      <c r="E297" s="28">
        <f>+E295-E296</f>
        <v>0</v>
      </c>
      <c r="F297" s="247"/>
      <c r="G297" s="247"/>
      <c r="H297" s="9"/>
      <c r="I297" s="9"/>
      <c r="J297" s="9"/>
      <c r="K297" s="9"/>
      <c r="L297" s="9"/>
      <c r="M297" s="9"/>
      <c r="N297" s="9"/>
      <c r="O297" s="9"/>
      <c r="P297" s="9"/>
      <c r="Q297" s="9"/>
      <c r="R297" s="9"/>
      <c r="S297" s="9"/>
      <c r="T297" s="9"/>
      <c r="U297" s="9"/>
      <c r="V297" s="9"/>
      <c r="W297" s="9"/>
      <c r="X297" s="9"/>
    </row>
    <row r="298" spans="1:24" hidden="1" x14ac:dyDescent="0.2">
      <c r="A298" s="19" t="s">
        <v>95</v>
      </c>
      <c r="B298" s="248">
        <v>300</v>
      </c>
      <c r="C298" s="1136" t="s">
        <v>85</v>
      </c>
      <c r="D298" s="1137"/>
      <c r="E298" s="40"/>
      <c r="F298" s="247"/>
      <c r="G298" s="247"/>
      <c r="H298" s="9"/>
      <c r="I298" s="9"/>
      <c r="J298" s="9"/>
      <c r="K298" s="9"/>
      <c r="L298" s="9"/>
      <c r="M298" s="9"/>
      <c r="N298" s="9"/>
      <c r="O298" s="9"/>
      <c r="P298" s="9"/>
      <c r="Q298" s="9"/>
      <c r="R298" s="9"/>
      <c r="S298" s="9"/>
      <c r="T298" s="9"/>
      <c r="U298" s="9"/>
      <c r="V298" s="9"/>
      <c r="W298" s="9"/>
      <c r="X298" s="9"/>
    </row>
    <row r="299" spans="1:24" hidden="1" x14ac:dyDescent="0.2">
      <c r="A299" s="19" t="s">
        <v>95</v>
      </c>
      <c r="B299" s="248">
        <v>301</v>
      </c>
      <c r="C299" s="1312" t="s">
        <v>153</v>
      </c>
      <c r="D299" s="1058"/>
      <c r="E299" s="40">
        <f>-'FSR - Medicaid'!E39</f>
        <v>0</v>
      </c>
      <c r="F299" s="247"/>
      <c r="G299" s="247"/>
      <c r="H299" s="9"/>
      <c r="I299" s="9"/>
      <c r="J299" s="9"/>
      <c r="K299" s="9"/>
      <c r="L299" s="9"/>
      <c r="M299" s="9"/>
      <c r="N299" s="9"/>
      <c r="O299" s="9"/>
      <c r="P299" s="9"/>
      <c r="Q299" s="9"/>
      <c r="R299" s="9"/>
      <c r="S299" s="9"/>
      <c r="T299" s="9"/>
      <c r="U299" s="9"/>
      <c r="V299" s="9"/>
      <c r="W299" s="9"/>
      <c r="X299" s="9"/>
    </row>
    <row r="300" spans="1:24" hidden="1" x14ac:dyDescent="0.2">
      <c r="A300" s="19" t="s">
        <v>95</v>
      </c>
      <c r="B300" s="248">
        <v>301.10000000000002</v>
      </c>
      <c r="C300" s="1057" t="s">
        <v>419</v>
      </c>
      <c r="D300" s="1128"/>
      <c r="E300" s="40">
        <f>-'FSR - Healthy Michigan'!E37</f>
        <v>0</v>
      </c>
      <c r="F300" s="247"/>
      <c r="G300" s="247"/>
      <c r="H300" s="9"/>
      <c r="I300" s="9"/>
      <c r="J300" s="9"/>
      <c r="K300" s="9"/>
      <c r="L300" s="9"/>
      <c r="M300" s="9"/>
      <c r="N300" s="9"/>
      <c r="O300" s="9"/>
      <c r="P300" s="9"/>
      <c r="Q300" s="9"/>
      <c r="R300" s="9"/>
      <c r="S300" s="9"/>
      <c r="T300" s="9"/>
      <c r="U300" s="9"/>
      <c r="V300" s="9"/>
      <c r="W300" s="9"/>
      <c r="X300" s="9"/>
    </row>
    <row r="301" spans="1:24" hidden="1" x14ac:dyDescent="0.2">
      <c r="A301" s="19" t="s">
        <v>95</v>
      </c>
      <c r="B301" s="248">
        <v>301.2</v>
      </c>
      <c r="C301" s="1057" t="s">
        <v>279</v>
      </c>
      <c r="D301" s="1128"/>
      <c r="E301" s="40"/>
      <c r="F301" s="247"/>
      <c r="G301" s="247"/>
      <c r="H301" s="9"/>
      <c r="I301" s="9"/>
      <c r="J301" s="9"/>
      <c r="K301" s="9"/>
      <c r="L301" s="9"/>
      <c r="M301" s="9"/>
      <c r="N301" s="9"/>
      <c r="O301" s="9"/>
      <c r="P301" s="9"/>
      <c r="Q301" s="9"/>
      <c r="R301" s="9"/>
      <c r="S301" s="9"/>
      <c r="T301" s="9"/>
      <c r="U301" s="9"/>
      <c r="V301" s="9"/>
      <c r="W301" s="9"/>
      <c r="X301" s="9"/>
    </row>
    <row r="302" spans="1:24" hidden="1" x14ac:dyDescent="0.2">
      <c r="A302" s="19" t="s">
        <v>95</v>
      </c>
      <c r="B302" s="248">
        <v>301.3</v>
      </c>
      <c r="C302" s="1057" t="s">
        <v>473</v>
      </c>
      <c r="D302" s="1128"/>
      <c r="E302" s="40">
        <f>-'FSR - MI Health Link'!E26</f>
        <v>0</v>
      </c>
      <c r="F302" s="247"/>
      <c r="G302" s="247"/>
      <c r="H302" s="9"/>
      <c r="I302" s="9"/>
      <c r="J302" s="9"/>
      <c r="K302" s="9"/>
      <c r="L302" s="9"/>
      <c r="M302" s="9"/>
      <c r="N302" s="9"/>
      <c r="O302" s="9"/>
      <c r="P302" s="9"/>
      <c r="Q302" s="9"/>
      <c r="R302" s="9"/>
      <c r="S302" s="9"/>
      <c r="T302" s="9"/>
      <c r="U302" s="9"/>
      <c r="V302" s="9"/>
      <c r="W302" s="9"/>
      <c r="X302" s="9"/>
    </row>
    <row r="303" spans="1:24" hidden="1" x14ac:dyDescent="0.2">
      <c r="A303" s="19" t="s">
        <v>95</v>
      </c>
      <c r="B303" s="248">
        <v>302</v>
      </c>
      <c r="C303" s="1312" t="s">
        <v>145</v>
      </c>
      <c r="D303" s="1058"/>
      <c r="E303" s="40">
        <f>-E99</f>
        <v>0</v>
      </c>
      <c r="F303" s="247"/>
      <c r="G303" s="247"/>
      <c r="H303" s="9"/>
      <c r="I303" s="9"/>
      <c r="J303" s="9"/>
      <c r="K303" s="9"/>
      <c r="L303" s="9"/>
      <c r="M303" s="9"/>
      <c r="N303" s="9"/>
      <c r="O303" s="9"/>
      <c r="P303" s="9"/>
      <c r="Q303" s="9"/>
      <c r="R303" s="9"/>
      <c r="S303" s="9"/>
      <c r="T303" s="9"/>
      <c r="U303" s="9"/>
      <c r="V303" s="9"/>
      <c r="W303" s="9"/>
      <c r="X303" s="9"/>
    </row>
    <row r="304" spans="1:24" hidden="1" x14ac:dyDescent="0.2">
      <c r="A304" s="19" t="s">
        <v>95</v>
      </c>
      <c r="B304" s="248">
        <v>303</v>
      </c>
      <c r="C304" s="1312" t="s">
        <v>170</v>
      </c>
      <c r="D304" s="1058"/>
      <c r="E304" s="40">
        <f>-E222</f>
        <v>0</v>
      </c>
      <c r="F304" s="247"/>
      <c r="G304" s="247"/>
      <c r="H304" s="9"/>
      <c r="I304" s="9"/>
      <c r="J304" s="9"/>
      <c r="K304" s="9"/>
      <c r="L304" s="9"/>
      <c r="M304" s="9"/>
      <c r="N304" s="9"/>
      <c r="O304" s="9"/>
      <c r="P304" s="9"/>
      <c r="Q304" s="9"/>
      <c r="R304" s="9"/>
      <c r="S304" s="9"/>
      <c r="T304" s="9"/>
      <c r="U304" s="9"/>
      <c r="V304" s="9"/>
      <c r="W304" s="9"/>
      <c r="X304" s="9"/>
    </row>
    <row r="305" spans="1:24" hidden="1" x14ac:dyDescent="0.2">
      <c r="A305" s="19" t="s">
        <v>95</v>
      </c>
      <c r="B305" s="494">
        <v>303.2</v>
      </c>
      <c r="C305" s="1160" t="s">
        <v>1071</v>
      </c>
      <c r="D305" s="1161"/>
      <c r="E305" s="794">
        <f>-E246</f>
        <v>0</v>
      </c>
      <c r="F305" s="247"/>
      <c r="G305" s="247"/>
      <c r="H305" s="9"/>
      <c r="I305" s="9"/>
      <c r="J305" s="9"/>
      <c r="K305" s="9"/>
      <c r="L305" s="9"/>
      <c r="M305" s="9"/>
      <c r="N305" s="9"/>
      <c r="O305" s="9"/>
      <c r="P305" s="9"/>
      <c r="Q305" s="9"/>
      <c r="R305" s="9"/>
      <c r="S305" s="9"/>
      <c r="T305" s="9"/>
      <c r="U305" s="9"/>
      <c r="V305" s="9"/>
      <c r="W305" s="9"/>
      <c r="X305" s="9"/>
    </row>
    <row r="306" spans="1:24" hidden="1" x14ac:dyDescent="0.2">
      <c r="A306" s="19" t="s">
        <v>95</v>
      </c>
      <c r="B306" s="494">
        <v>303.3</v>
      </c>
      <c r="C306" s="1057" t="s">
        <v>495</v>
      </c>
      <c r="D306" s="1128"/>
      <c r="E306" s="40">
        <f>-E286</f>
        <v>0</v>
      </c>
      <c r="F306" s="247"/>
      <c r="G306" s="247"/>
      <c r="H306" s="9"/>
      <c r="I306" s="9"/>
      <c r="J306" s="9"/>
      <c r="K306" s="9"/>
      <c r="L306" s="9"/>
      <c r="M306" s="9"/>
      <c r="N306" s="9"/>
      <c r="O306" s="9"/>
      <c r="P306" s="9"/>
      <c r="Q306" s="9"/>
      <c r="R306" s="9"/>
      <c r="S306" s="9"/>
      <c r="T306" s="9"/>
      <c r="U306" s="9"/>
      <c r="V306" s="9"/>
      <c r="W306" s="9"/>
      <c r="X306" s="9"/>
    </row>
    <row r="307" spans="1:24" hidden="1" x14ac:dyDescent="0.2">
      <c r="A307" s="19" t="s">
        <v>95</v>
      </c>
      <c r="B307" s="494">
        <v>303.39999999999998</v>
      </c>
      <c r="C307" s="1057" t="s">
        <v>625</v>
      </c>
      <c r="D307" s="1128"/>
      <c r="E307" s="40">
        <f>-E132</f>
        <v>0</v>
      </c>
      <c r="F307" s="247"/>
      <c r="G307" s="247"/>
      <c r="H307" s="9"/>
      <c r="I307" s="9"/>
      <c r="J307" s="9"/>
      <c r="K307" s="9"/>
      <c r="L307" s="9"/>
      <c r="M307" s="9"/>
      <c r="N307" s="9"/>
      <c r="O307" s="9"/>
      <c r="P307" s="9"/>
      <c r="Q307" s="9"/>
      <c r="R307" s="9"/>
      <c r="S307" s="9"/>
      <c r="T307" s="9"/>
      <c r="U307" s="9"/>
      <c r="V307" s="9"/>
      <c r="W307" s="9"/>
      <c r="X307" s="9"/>
    </row>
    <row r="308" spans="1:24" hidden="1" x14ac:dyDescent="0.2">
      <c r="A308" s="770" t="s">
        <v>95</v>
      </c>
      <c r="B308" s="795">
        <v>303.5</v>
      </c>
      <c r="C308" s="1160" t="s">
        <v>1081</v>
      </c>
      <c r="D308" s="1161"/>
      <c r="E308" s="794">
        <f>-E353</f>
        <v>0</v>
      </c>
      <c r="F308" s="247"/>
      <c r="G308" s="247"/>
      <c r="H308" s="9"/>
      <c r="I308" s="9"/>
      <c r="J308" s="9"/>
      <c r="K308" s="9"/>
      <c r="L308" s="9"/>
      <c r="M308" s="9"/>
      <c r="N308" s="9"/>
      <c r="O308" s="9"/>
      <c r="P308" s="9"/>
      <c r="Q308" s="9"/>
      <c r="R308" s="9"/>
      <c r="S308" s="9"/>
      <c r="T308" s="9"/>
      <c r="U308" s="9"/>
      <c r="V308" s="9"/>
      <c r="W308" s="9"/>
      <c r="X308" s="9"/>
    </row>
    <row r="309" spans="1:24" hidden="1" x14ac:dyDescent="0.2">
      <c r="A309" s="770" t="s">
        <v>95</v>
      </c>
      <c r="B309" s="796">
        <v>304</v>
      </c>
      <c r="C309" s="1160" t="s">
        <v>154</v>
      </c>
      <c r="D309" s="1161"/>
      <c r="E309" s="3"/>
      <c r="F309" s="247"/>
      <c r="G309" s="247"/>
      <c r="H309" s="9"/>
      <c r="I309" s="9"/>
      <c r="J309" s="9"/>
      <c r="K309" s="9"/>
      <c r="L309" s="9"/>
      <c r="M309" s="9"/>
      <c r="N309" s="9"/>
      <c r="O309" s="9"/>
      <c r="P309" s="9"/>
      <c r="Q309" s="9"/>
      <c r="R309" s="9"/>
      <c r="S309" s="9"/>
      <c r="T309" s="9"/>
      <c r="U309" s="9"/>
      <c r="V309" s="9"/>
      <c r="W309" s="9"/>
      <c r="X309" s="9"/>
    </row>
    <row r="310" spans="1:24" hidden="1" x14ac:dyDescent="0.2">
      <c r="A310" s="770" t="s">
        <v>95</v>
      </c>
      <c r="B310" s="796">
        <v>304.10000000000002</v>
      </c>
      <c r="C310" s="1160" t="s">
        <v>418</v>
      </c>
      <c r="D310" s="1161"/>
      <c r="E310" s="3"/>
      <c r="F310" s="247"/>
      <c r="G310" s="247"/>
      <c r="H310" s="9"/>
      <c r="I310" s="9"/>
      <c r="J310" s="9"/>
      <c r="K310" s="9"/>
      <c r="L310" s="9"/>
      <c r="M310" s="9"/>
      <c r="N310" s="9"/>
      <c r="O310" s="9"/>
      <c r="P310" s="9"/>
      <c r="Q310" s="9"/>
      <c r="R310" s="9"/>
      <c r="S310" s="9"/>
      <c r="T310" s="9"/>
      <c r="U310" s="9"/>
      <c r="V310" s="9"/>
      <c r="W310" s="9"/>
      <c r="X310" s="9"/>
    </row>
    <row r="311" spans="1:24" hidden="1" x14ac:dyDescent="0.2">
      <c r="A311" s="770" t="s">
        <v>95</v>
      </c>
      <c r="B311" s="796">
        <v>304.2</v>
      </c>
      <c r="C311" s="1160" t="s">
        <v>279</v>
      </c>
      <c r="D311" s="1161"/>
      <c r="E311" s="3"/>
      <c r="F311" s="247"/>
      <c r="G311" s="247"/>
      <c r="H311" s="9"/>
      <c r="I311" s="9"/>
      <c r="J311" s="9"/>
      <c r="K311" s="9"/>
      <c r="L311" s="9"/>
      <c r="M311" s="9"/>
      <c r="N311" s="9"/>
      <c r="O311" s="9"/>
      <c r="P311" s="9"/>
      <c r="Q311" s="9"/>
      <c r="R311" s="9"/>
      <c r="S311" s="9"/>
      <c r="T311" s="9"/>
      <c r="U311" s="9"/>
      <c r="V311" s="9"/>
      <c r="W311" s="9"/>
      <c r="X311" s="9"/>
    </row>
    <row r="312" spans="1:24" hidden="1" x14ac:dyDescent="0.2">
      <c r="A312" s="770" t="s">
        <v>95</v>
      </c>
      <c r="B312" s="796">
        <v>304.3</v>
      </c>
      <c r="C312" s="1160" t="s">
        <v>480</v>
      </c>
      <c r="D312" s="1161"/>
      <c r="E312" s="3"/>
      <c r="F312" s="247"/>
      <c r="G312" s="247"/>
      <c r="H312" s="9"/>
      <c r="I312" s="9"/>
      <c r="J312" s="9"/>
      <c r="K312" s="9"/>
      <c r="L312" s="9"/>
      <c r="M312" s="9"/>
      <c r="N312" s="9"/>
      <c r="O312" s="9"/>
      <c r="P312" s="9"/>
      <c r="Q312" s="9"/>
      <c r="R312" s="9"/>
      <c r="S312" s="9"/>
      <c r="T312" s="9"/>
      <c r="U312" s="9"/>
      <c r="V312" s="9"/>
      <c r="W312" s="9"/>
      <c r="X312" s="9"/>
    </row>
    <row r="313" spans="1:24" hidden="1" x14ac:dyDescent="0.2">
      <c r="A313" s="770" t="s">
        <v>95</v>
      </c>
      <c r="B313" s="796">
        <v>304.39999999999998</v>
      </c>
      <c r="C313" s="1160" t="s">
        <v>626</v>
      </c>
      <c r="D313" s="1161"/>
      <c r="E313" s="3"/>
      <c r="F313" s="247"/>
      <c r="G313" s="247"/>
      <c r="H313" s="9"/>
      <c r="I313" s="9"/>
      <c r="J313" s="9"/>
      <c r="K313" s="9"/>
      <c r="L313" s="9"/>
      <c r="M313" s="9"/>
      <c r="N313" s="9"/>
      <c r="O313" s="9"/>
      <c r="P313" s="9"/>
      <c r="Q313" s="9"/>
      <c r="R313" s="9"/>
      <c r="S313" s="9"/>
      <c r="T313" s="9"/>
      <c r="U313" s="9"/>
      <c r="V313" s="9"/>
      <c r="W313" s="9"/>
      <c r="X313" s="9"/>
    </row>
    <row r="314" spans="1:24" hidden="1" x14ac:dyDescent="0.2">
      <c r="A314" s="770" t="s">
        <v>95</v>
      </c>
      <c r="B314" s="796">
        <v>305</v>
      </c>
      <c r="C314" s="1160" t="s">
        <v>513</v>
      </c>
      <c r="D314" s="1161"/>
      <c r="E314" s="3"/>
      <c r="F314" s="247"/>
      <c r="G314" s="247"/>
      <c r="H314" s="9"/>
      <c r="I314" s="9"/>
      <c r="J314" s="9"/>
      <c r="K314" s="9"/>
      <c r="L314" s="9"/>
      <c r="M314" s="9"/>
      <c r="N314" s="9"/>
      <c r="O314" s="9"/>
      <c r="P314" s="9"/>
      <c r="Q314" s="9"/>
      <c r="R314" s="9"/>
      <c r="S314" s="9"/>
      <c r="T314" s="9"/>
      <c r="U314" s="9"/>
      <c r="V314" s="9"/>
      <c r="W314" s="9"/>
      <c r="X314" s="9"/>
    </row>
    <row r="315" spans="1:24" hidden="1" x14ac:dyDescent="0.2">
      <c r="A315" s="770" t="s">
        <v>95</v>
      </c>
      <c r="B315" s="796">
        <v>306</v>
      </c>
      <c r="C315" s="1160" t="s">
        <v>171</v>
      </c>
      <c r="D315" s="1161"/>
      <c r="E315" s="3"/>
      <c r="F315" s="247"/>
      <c r="G315" s="247"/>
      <c r="H315" s="9"/>
      <c r="I315" s="9"/>
      <c r="J315" s="9"/>
      <c r="K315" s="9"/>
      <c r="L315" s="9"/>
      <c r="M315" s="9"/>
      <c r="N315" s="9"/>
      <c r="O315" s="9"/>
      <c r="P315" s="9"/>
      <c r="Q315" s="9"/>
      <c r="R315" s="9"/>
      <c r="S315" s="9"/>
      <c r="T315" s="9"/>
      <c r="U315" s="9"/>
      <c r="V315" s="9"/>
      <c r="W315" s="9"/>
      <c r="X315" s="9"/>
    </row>
    <row r="316" spans="1:24" hidden="1" x14ac:dyDescent="0.2">
      <c r="A316" s="770" t="s">
        <v>95</v>
      </c>
      <c r="B316" s="795">
        <v>306.2</v>
      </c>
      <c r="C316" s="1160" t="s">
        <v>1070</v>
      </c>
      <c r="D316" s="1161"/>
      <c r="E316" s="3"/>
      <c r="F316" s="247"/>
      <c r="G316" s="247"/>
      <c r="H316" s="9"/>
      <c r="I316" s="9"/>
      <c r="J316" s="9"/>
      <c r="K316" s="9"/>
      <c r="L316" s="9"/>
      <c r="M316" s="9"/>
      <c r="N316" s="9"/>
      <c r="O316" s="9"/>
      <c r="P316" s="9"/>
      <c r="Q316" s="9"/>
      <c r="R316" s="9"/>
      <c r="S316" s="9"/>
      <c r="T316" s="9"/>
      <c r="U316" s="9"/>
      <c r="V316" s="9"/>
      <c r="W316" s="9"/>
      <c r="X316" s="9"/>
    </row>
    <row r="317" spans="1:24" hidden="1" x14ac:dyDescent="0.2">
      <c r="A317" s="770" t="s">
        <v>95</v>
      </c>
      <c r="B317" s="795">
        <v>306.3</v>
      </c>
      <c r="C317" s="1160" t="s">
        <v>492</v>
      </c>
      <c r="D317" s="1161"/>
      <c r="E317" s="3"/>
      <c r="F317" s="247"/>
      <c r="G317" s="247"/>
      <c r="H317" s="9"/>
      <c r="I317" s="9"/>
      <c r="J317" s="9"/>
      <c r="K317" s="9"/>
      <c r="L317" s="9"/>
      <c r="M317" s="9"/>
      <c r="N317" s="9"/>
      <c r="O317" s="9"/>
      <c r="P317" s="9"/>
      <c r="Q317" s="9"/>
      <c r="R317" s="9"/>
      <c r="S317" s="9"/>
      <c r="T317" s="9"/>
      <c r="U317" s="9"/>
      <c r="V317" s="9"/>
      <c r="W317" s="9"/>
      <c r="X317" s="9"/>
    </row>
    <row r="318" spans="1:24" hidden="1" x14ac:dyDescent="0.2">
      <c r="A318" s="770" t="s">
        <v>95</v>
      </c>
      <c r="B318" s="795">
        <v>306.39999999999998</v>
      </c>
      <c r="C318" s="1160" t="s">
        <v>1080</v>
      </c>
      <c r="D318" s="1161"/>
      <c r="E318" s="3"/>
      <c r="F318" s="247"/>
      <c r="G318" s="247"/>
      <c r="H318" s="9"/>
      <c r="I318" s="9"/>
      <c r="J318" s="9"/>
      <c r="K318" s="9"/>
      <c r="L318" s="9"/>
      <c r="M318" s="9"/>
      <c r="N318" s="9"/>
      <c r="O318" s="9"/>
      <c r="P318" s="9"/>
      <c r="Q318" s="9"/>
      <c r="R318" s="9"/>
      <c r="S318" s="9"/>
      <c r="T318" s="9"/>
      <c r="U318" s="9"/>
      <c r="V318" s="9"/>
      <c r="W318" s="9"/>
      <c r="X318" s="9"/>
    </row>
    <row r="319" spans="1:24" hidden="1" x14ac:dyDescent="0.2">
      <c r="A319" s="19" t="s">
        <v>95</v>
      </c>
      <c r="B319" s="248">
        <v>307</v>
      </c>
      <c r="C319" s="1312" t="s">
        <v>172</v>
      </c>
      <c r="D319" s="1058"/>
      <c r="E319" s="3"/>
      <c r="F319" s="247"/>
      <c r="G319" s="247"/>
      <c r="H319" s="9"/>
      <c r="I319" s="9"/>
      <c r="J319" s="9"/>
      <c r="K319" s="9"/>
      <c r="L319" s="9"/>
      <c r="M319" s="9"/>
      <c r="N319" s="9"/>
      <c r="O319" s="9"/>
      <c r="P319" s="9"/>
      <c r="Q319" s="9"/>
      <c r="R319" s="9"/>
      <c r="S319" s="9"/>
      <c r="T319" s="9"/>
      <c r="U319" s="9"/>
      <c r="V319" s="9"/>
      <c r="W319" s="9"/>
      <c r="X319" s="9"/>
    </row>
    <row r="320" spans="1:24" hidden="1" x14ac:dyDescent="0.2">
      <c r="A320" s="19" t="s">
        <v>95</v>
      </c>
      <c r="B320" s="248">
        <v>390</v>
      </c>
      <c r="C320" s="1136" t="s">
        <v>82</v>
      </c>
      <c r="D320" s="1137"/>
      <c r="E320" s="28">
        <f>SUM(E298:E319)</f>
        <v>0</v>
      </c>
      <c r="F320" s="247"/>
      <c r="G320" s="247"/>
      <c r="H320" s="9"/>
      <c r="I320" s="9"/>
      <c r="J320" s="9"/>
      <c r="K320" s="9"/>
      <c r="L320" s="9"/>
      <c r="M320" s="9"/>
      <c r="N320" s="9"/>
      <c r="O320" s="9"/>
      <c r="P320" s="9"/>
      <c r="Q320" s="9"/>
      <c r="R320" s="9"/>
      <c r="S320" s="9"/>
      <c r="T320" s="9"/>
      <c r="U320" s="9"/>
      <c r="V320" s="9"/>
      <c r="W320" s="9"/>
      <c r="X320" s="9"/>
    </row>
    <row r="321" spans="1:24" hidden="1" x14ac:dyDescent="0.2">
      <c r="A321" s="19" t="s">
        <v>95</v>
      </c>
      <c r="B321" s="248">
        <v>400</v>
      </c>
      <c r="C321" s="1310" t="s">
        <v>140</v>
      </c>
      <c r="D321" s="1311"/>
      <c r="E321" s="28">
        <f>+E297+E320</f>
        <v>0</v>
      </c>
      <c r="F321" s="247"/>
      <c r="G321" s="247"/>
      <c r="H321" s="9"/>
      <c r="I321" s="9"/>
      <c r="J321" s="9"/>
      <c r="K321" s="9"/>
      <c r="L321" s="9"/>
      <c r="M321" s="9"/>
      <c r="N321" s="9"/>
      <c r="O321" s="9"/>
      <c r="P321" s="9"/>
      <c r="Q321" s="9"/>
      <c r="R321" s="9"/>
      <c r="S321" s="9"/>
      <c r="T321" s="9"/>
      <c r="U321" s="9"/>
      <c r="V321" s="9"/>
      <c r="W321" s="9"/>
      <c r="X321" s="9"/>
    </row>
    <row r="322" spans="1:24" ht="19.899999999999999" customHeight="1" x14ac:dyDescent="0.2">
      <c r="A322" s="70"/>
      <c r="C322" s="139"/>
      <c r="D322" s="139"/>
      <c r="E322" s="25"/>
      <c r="F322" s="247"/>
      <c r="G322" s="247"/>
      <c r="H322" s="9"/>
      <c r="I322" s="9"/>
      <c r="J322" s="9"/>
      <c r="K322" s="9"/>
      <c r="L322" s="9"/>
      <c r="M322" s="9"/>
      <c r="N322" s="9"/>
      <c r="O322" s="9"/>
      <c r="P322" s="9"/>
      <c r="Q322" s="9"/>
      <c r="R322" s="9"/>
      <c r="S322" s="9"/>
      <c r="T322" s="9"/>
      <c r="U322" s="9"/>
      <c r="V322" s="9"/>
      <c r="W322" s="9"/>
      <c r="X322" s="9"/>
    </row>
    <row r="323" spans="1:24" x14ac:dyDescent="0.2">
      <c r="A323" s="16" t="s">
        <v>103</v>
      </c>
      <c r="B323" s="483"/>
      <c r="C323" s="904" t="s">
        <v>551</v>
      </c>
      <c r="D323" s="905"/>
      <c r="E323" s="1129"/>
      <c r="F323" s="887"/>
      <c r="G323" s="887"/>
      <c r="H323" s="9"/>
      <c r="I323" s="9"/>
      <c r="J323" s="9"/>
      <c r="K323" s="9"/>
      <c r="L323" s="9"/>
      <c r="M323" s="9"/>
      <c r="N323" s="9"/>
      <c r="O323" s="9"/>
      <c r="P323" s="9"/>
      <c r="Q323" s="9"/>
      <c r="R323" s="9"/>
      <c r="S323" s="9"/>
      <c r="T323" s="9"/>
      <c r="U323" s="9"/>
      <c r="V323" s="9"/>
      <c r="W323" s="9"/>
      <c r="X323" s="9"/>
    </row>
    <row r="324" spans="1:24" x14ac:dyDescent="0.2">
      <c r="A324" s="19" t="s">
        <v>103</v>
      </c>
      <c r="B324" s="248">
        <v>190</v>
      </c>
      <c r="C324" s="1312" t="s">
        <v>75</v>
      </c>
      <c r="D324" s="1058"/>
      <c r="E324" s="6"/>
      <c r="F324" s="892"/>
      <c r="G324" s="891">
        <f t="shared" ref="G324:G336" si="3">SUM(E324:F324)</f>
        <v>0</v>
      </c>
      <c r="H324" s="9"/>
      <c r="I324" s="9"/>
      <c r="J324" s="9"/>
      <c r="K324" s="9"/>
      <c r="L324" s="9"/>
      <c r="M324" s="9"/>
      <c r="N324" s="9"/>
      <c r="O324" s="9"/>
      <c r="P324" s="9"/>
      <c r="Q324" s="9"/>
      <c r="R324" s="9"/>
      <c r="S324" s="9"/>
      <c r="T324" s="9"/>
      <c r="U324" s="9"/>
      <c r="V324" s="9"/>
      <c r="W324" s="9"/>
      <c r="X324" s="9"/>
    </row>
    <row r="325" spans="1:24" x14ac:dyDescent="0.2">
      <c r="A325" s="19" t="s">
        <v>103</v>
      </c>
      <c r="B325" s="248">
        <v>290</v>
      </c>
      <c r="C325" s="1312" t="s">
        <v>76</v>
      </c>
      <c r="D325" s="1058"/>
      <c r="E325" s="3"/>
      <c r="F325" s="888"/>
      <c r="G325" s="891">
        <f t="shared" si="3"/>
        <v>0</v>
      </c>
      <c r="H325" s="9"/>
      <c r="I325" s="9"/>
      <c r="J325" s="9"/>
      <c r="K325" s="9"/>
      <c r="L325" s="9"/>
      <c r="M325" s="9"/>
      <c r="N325" s="9"/>
      <c r="O325" s="9"/>
      <c r="P325" s="9"/>
      <c r="Q325" s="9"/>
      <c r="R325" s="9"/>
      <c r="S325" s="9"/>
      <c r="T325" s="9"/>
      <c r="U325" s="9"/>
      <c r="V325" s="9"/>
      <c r="W325" s="9"/>
      <c r="X325" s="9"/>
    </row>
    <row r="326" spans="1:24" x14ac:dyDescent="0.2">
      <c r="A326" s="19" t="s">
        <v>103</v>
      </c>
      <c r="B326" s="248">
        <v>295</v>
      </c>
      <c r="C326" s="1136" t="s">
        <v>552</v>
      </c>
      <c r="D326" s="1137"/>
      <c r="E326" s="28">
        <f>+E324-E325</f>
        <v>0</v>
      </c>
      <c r="F326" s="894">
        <f>+F324-F325</f>
        <v>0</v>
      </c>
      <c r="G326" s="891">
        <f t="shared" si="3"/>
        <v>0</v>
      </c>
      <c r="H326" s="9"/>
      <c r="I326" s="9"/>
      <c r="J326" s="9"/>
      <c r="K326" s="9"/>
      <c r="L326" s="9"/>
      <c r="M326" s="9"/>
      <c r="N326" s="9"/>
      <c r="O326" s="9"/>
      <c r="P326" s="9"/>
      <c r="Q326" s="9"/>
      <c r="R326" s="9"/>
      <c r="S326" s="9"/>
      <c r="T326" s="9"/>
      <c r="U326" s="9"/>
      <c r="V326" s="9"/>
      <c r="W326" s="9"/>
      <c r="X326" s="9"/>
    </row>
    <row r="327" spans="1:24" x14ac:dyDescent="0.2">
      <c r="A327" s="19" t="s">
        <v>103</v>
      </c>
      <c r="B327" s="248">
        <v>300</v>
      </c>
      <c r="C327" s="1136" t="s">
        <v>85</v>
      </c>
      <c r="D327" s="1137"/>
      <c r="E327" s="40"/>
      <c r="F327" s="532"/>
      <c r="G327" s="532"/>
      <c r="H327" s="9"/>
      <c r="I327" s="9"/>
      <c r="J327" s="9"/>
      <c r="K327" s="9"/>
      <c r="L327" s="9"/>
      <c r="M327" s="9"/>
      <c r="N327" s="9"/>
      <c r="O327" s="9"/>
      <c r="P327" s="9"/>
      <c r="Q327" s="9"/>
      <c r="R327" s="9"/>
      <c r="S327" s="9"/>
      <c r="T327" s="9"/>
      <c r="U327" s="9"/>
      <c r="V327" s="9"/>
      <c r="W327" s="9"/>
      <c r="X327" s="9"/>
    </row>
    <row r="328" spans="1:24" x14ac:dyDescent="0.2">
      <c r="A328" s="19" t="s">
        <v>103</v>
      </c>
      <c r="B328" s="248">
        <v>301</v>
      </c>
      <c r="C328" s="1312" t="s">
        <v>155</v>
      </c>
      <c r="D328" s="1058"/>
      <c r="E328" s="40">
        <f>-'FSR - Medicaid'!E40</f>
        <v>0</v>
      </c>
      <c r="F328" s="893"/>
      <c r="G328" s="893"/>
      <c r="H328" s="9"/>
      <c r="I328" s="9"/>
      <c r="J328" s="9"/>
      <c r="K328" s="9"/>
      <c r="L328" s="9"/>
      <c r="M328" s="9"/>
      <c r="N328" s="9"/>
      <c r="O328" s="9"/>
      <c r="P328" s="9"/>
      <c r="Q328" s="9"/>
      <c r="R328" s="9"/>
      <c r="S328" s="9"/>
      <c r="T328" s="9"/>
      <c r="U328" s="9"/>
      <c r="V328" s="9"/>
      <c r="W328" s="9"/>
      <c r="X328" s="9"/>
    </row>
    <row r="329" spans="1:24" x14ac:dyDescent="0.2">
      <c r="A329" s="19" t="s">
        <v>103</v>
      </c>
      <c r="B329" s="248">
        <v>301.10000000000002</v>
      </c>
      <c r="C329" s="1057" t="s">
        <v>420</v>
      </c>
      <c r="D329" s="1128"/>
      <c r="E329" s="40">
        <f>-'FSR - Healthy Michigan'!E38</f>
        <v>0</v>
      </c>
      <c r="F329" s="893"/>
      <c r="G329" s="893"/>
      <c r="H329" s="9"/>
      <c r="I329" s="9"/>
      <c r="J329" s="9"/>
      <c r="K329" s="9"/>
      <c r="L329" s="9"/>
      <c r="M329" s="9"/>
      <c r="N329" s="9"/>
      <c r="O329" s="9"/>
      <c r="P329" s="9"/>
      <c r="Q329" s="9"/>
      <c r="R329" s="9"/>
      <c r="S329" s="9"/>
      <c r="T329" s="9"/>
      <c r="U329" s="9"/>
      <c r="V329" s="9"/>
      <c r="W329" s="9"/>
      <c r="X329" s="9"/>
    </row>
    <row r="330" spans="1:24" hidden="1" x14ac:dyDescent="0.2">
      <c r="A330" s="19" t="s">
        <v>103</v>
      </c>
      <c r="B330" s="248">
        <v>301.2</v>
      </c>
      <c r="C330" s="1057" t="s">
        <v>279</v>
      </c>
      <c r="D330" s="1128"/>
      <c r="E330" s="40"/>
      <c r="F330" s="893"/>
      <c r="G330" s="893"/>
      <c r="H330" s="9"/>
      <c r="I330" s="9"/>
      <c r="J330" s="9"/>
      <c r="K330" s="9"/>
      <c r="L330" s="9"/>
      <c r="M330" s="9"/>
      <c r="N330" s="9"/>
      <c r="O330" s="9"/>
      <c r="P330" s="9"/>
      <c r="Q330" s="9"/>
      <c r="R330" s="9"/>
      <c r="S330" s="9"/>
      <c r="T330" s="9"/>
      <c r="U330" s="9"/>
      <c r="V330" s="9"/>
      <c r="W330" s="9"/>
      <c r="X330" s="9"/>
    </row>
    <row r="331" spans="1:24" x14ac:dyDescent="0.2">
      <c r="A331" s="19" t="s">
        <v>103</v>
      </c>
      <c r="B331" s="248">
        <v>301.3</v>
      </c>
      <c r="C331" s="1057" t="s">
        <v>485</v>
      </c>
      <c r="D331" s="1128"/>
      <c r="E331" s="40">
        <f>-'FSR - MI Health Link'!E27</f>
        <v>0</v>
      </c>
      <c r="F331" s="893"/>
      <c r="G331" s="893"/>
      <c r="H331" s="9"/>
      <c r="I331" s="9"/>
      <c r="J331" s="9"/>
      <c r="K331" s="9"/>
      <c r="L331" s="9"/>
      <c r="M331" s="9"/>
      <c r="N331" s="9"/>
      <c r="O331" s="9"/>
      <c r="P331" s="9"/>
      <c r="Q331" s="9"/>
      <c r="R331" s="9"/>
      <c r="S331" s="9"/>
      <c r="T331" s="9"/>
      <c r="U331" s="9"/>
      <c r="V331" s="9"/>
      <c r="W331" s="9"/>
      <c r="X331" s="9"/>
    </row>
    <row r="332" spans="1:24" x14ac:dyDescent="0.2">
      <c r="A332" s="19" t="s">
        <v>103</v>
      </c>
      <c r="B332" s="248">
        <v>302</v>
      </c>
      <c r="C332" s="1312" t="s">
        <v>183</v>
      </c>
      <c r="D332" s="1058"/>
      <c r="E332" s="40">
        <f>-E100</f>
        <v>0</v>
      </c>
      <c r="F332" s="894">
        <f>-F100</f>
        <v>0</v>
      </c>
      <c r="G332" s="891">
        <f t="shared" si="3"/>
        <v>0</v>
      </c>
      <c r="H332" s="9"/>
      <c r="I332" s="9"/>
      <c r="J332" s="9"/>
      <c r="K332" s="9"/>
      <c r="L332" s="9"/>
      <c r="M332" s="9"/>
      <c r="N332" s="9"/>
      <c r="O332" s="9"/>
      <c r="P332" s="9"/>
      <c r="Q332" s="9"/>
      <c r="R332" s="9"/>
      <c r="S332" s="9"/>
      <c r="T332" s="9"/>
      <c r="U332" s="9"/>
      <c r="V332" s="9"/>
      <c r="W332" s="9"/>
      <c r="X332" s="9"/>
    </row>
    <row r="333" spans="1:24" x14ac:dyDescent="0.2">
      <c r="A333" s="19" t="s">
        <v>103</v>
      </c>
      <c r="B333" s="248">
        <v>303</v>
      </c>
      <c r="C333" s="1312" t="s">
        <v>173</v>
      </c>
      <c r="D333" s="1058"/>
      <c r="E333" s="40">
        <f>-E223</f>
        <v>0</v>
      </c>
      <c r="F333" s="894">
        <f>-F223</f>
        <v>0</v>
      </c>
      <c r="G333" s="891">
        <f t="shared" si="3"/>
        <v>0</v>
      </c>
      <c r="H333" s="9"/>
      <c r="I333" s="9"/>
      <c r="J333" s="9"/>
      <c r="K333" s="9"/>
      <c r="L333" s="9"/>
      <c r="M333" s="9"/>
      <c r="N333" s="9"/>
      <c r="O333" s="9"/>
      <c r="P333" s="9"/>
      <c r="Q333" s="9"/>
      <c r="R333" s="9"/>
      <c r="S333" s="9"/>
      <c r="T333" s="9"/>
      <c r="U333" s="9"/>
      <c r="V333" s="9"/>
      <c r="W333" s="9"/>
      <c r="X333" s="9"/>
    </row>
    <row r="334" spans="1:24" x14ac:dyDescent="0.2">
      <c r="A334" s="770" t="s">
        <v>103</v>
      </c>
      <c r="B334" s="795">
        <v>303.2</v>
      </c>
      <c r="C334" s="1160" t="s">
        <v>1072</v>
      </c>
      <c r="D334" s="1161"/>
      <c r="E334" s="794">
        <f>-E247</f>
        <v>0</v>
      </c>
      <c r="F334" s="894">
        <f>-F247</f>
        <v>0</v>
      </c>
      <c r="G334" s="891">
        <f t="shared" si="3"/>
        <v>0</v>
      </c>
      <c r="H334" s="9"/>
      <c r="I334" s="9"/>
      <c r="J334" s="9"/>
      <c r="K334" s="9"/>
      <c r="L334" s="9"/>
      <c r="M334" s="9"/>
      <c r="N334" s="9"/>
      <c r="O334" s="9"/>
      <c r="P334" s="9"/>
      <c r="Q334" s="9"/>
      <c r="R334" s="9"/>
      <c r="S334" s="9"/>
      <c r="T334" s="9"/>
      <c r="U334" s="9"/>
      <c r="V334" s="9"/>
      <c r="W334" s="9"/>
      <c r="X334" s="9"/>
    </row>
    <row r="335" spans="1:24" x14ac:dyDescent="0.2">
      <c r="A335" s="770" t="s">
        <v>103</v>
      </c>
      <c r="B335" s="795">
        <v>303.3</v>
      </c>
      <c r="C335" s="1160" t="s">
        <v>497</v>
      </c>
      <c r="D335" s="1161"/>
      <c r="E335" s="794">
        <f>-E287</f>
        <v>0</v>
      </c>
      <c r="F335" s="894">
        <f>-F287</f>
        <v>0</v>
      </c>
      <c r="G335" s="891">
        <f t="shared" si="3"/>
        <v>0</v>
      </c>
      <c r="H335" s="9"/>
      <c r="I335" s="9"/>
      <c r="J335" s="9"/>
      <c r="K335" s="9"/>
      <c r="L335" s="9"/>
      <c r="M335" s="9"/>
      <c r="N335" s="9"/>
      <c r="O335" s="9"/>
      <c r="P335" s="9"/>
      <c r="Q335" s="9"/>
      <c r="R335" s="9"/>
      <c r="S335" s="9"/>
      <c r="T335" s="9"/>
      <c r="U335" s="9"/>
      <c r="V335" s="9"/>
      <c r="W335" s="9"/>
      <c r="X335" s="9"/>
    </row>
    <row r="336" spans="1:24" x14ac:dyDescent="0.2">
      <c r="A336" s="770" t="s">
        <v>103</v>
      </c>
      <c r="B336" s="795">
        <v>303.39999999999998</v>
      </c>
      <c r="C336" s="1160" t="s">
        <v>1084</v>
      </c>
      <c r="D336" s="1161"/>
      <c r="E336" s="794">
        <f>-E354</f>
        <v>0</v>
      </c>
      <c r="F336" s="894">
        <f>-F354</f>
        <v>0</v>
      </c>
      <c r="G336" s="891">
        <f t="shared" si="3"/>
        <v>0</v>
      </c>
      <c r="H336" s="9"/>
      <c r="I336" s="9"/>
      <c r="J336" s="9"/>
      <c r="K336" s="9"/>
      <c r="L336" s="9"/>
      <c r="M336" s="9"/>
      <c r="N336" s="9"/>
      <c r="O336" s="9"/>
      <c r="P336" s="9"/>
      <c r="Q336" s="9"/>
      <c r="R336" s="9"/>
      <c r="S336" s="9"/>
      <c r="T336" s="9"/>
      <c r="U336" s="9"/>
      <c r="V336" s="9"/>
      <c r="W336" s="9"/>
      <c r="X336" s="9"/>
    </row>
    <row r="337" spans="1:24" x14ac:dyDescent="0.2">
      <c r="A337" s="19" t="s">
        <v>103</v>
      </c>
      <c r="B337" s="248">
        <v>304</v>
      </c>
      <c r="C337" s="1312" t="s">
        <v>184</v>
      </c>
      <c r="D337" s="1058"/>
      <c r="E337" s="40">
        <f>-E412</f>
        <v>0</v>
      </c>
      <c r="F337" s="894">
        <f>-F412</f>
        <v>0</v>
      </c>
      <c r="G337" s="891">
        <f>SUM(E337:F337)</f>
        <v>0</v>
      </c>
      <c r="H337" s="9"/>
      <c r="I337" s="9"/>
      <c r="J337" s="9"/>
      <c r="K337" s="9"/>
      <c r="L337" s="9"/>
      <c r="M337" s="9"/>
      <c r="N337" s="9"/>
      <c r="O337" s="9"/>
      <c r="P337" s="9"/>
      <c r="Q337" s="9"/>
      <c r="R337" s="9"/>
      <c r="S337" s="9"/>
      <c r="T337" s="9"/>
      <c r="U337" s="9"/>
      <c r="V337" s="9"/>
      <c r="W337" s="9"/>
      <c r="X337" s="9"/>
    </row>
    <row r="338" spans="1:24" x14ac:dyDescent="0.2">
      <c r="A338" s="19" t="s">
        <v>103</v>
      </c>
      <c r="B338" s="248">
        <v>305</v>
      </c>
      <c r="C338" s="1312" t="s">
        <v>174</v>
      </c>
      <c r="D338" s="1058"/>
      <c r="E338" s="3"/>
      <c r="F338" s="888"/>
      <c r="G338" s="891">
        <f>SUM(E338:F338)</f>
        <v>0</v>
      </c>
      <c r="H338" s="9"/>
      <c r="I338" s="9"/>
      <c r="J338" s="9"/>
      <c r="K338" s="9"/>
      <c r="L338" s="9"/>
      <c r="M338" s="9"/>
      <c r="N338" s="9"/>
      <c r="O338" s="9"/>
      <c r="P338" s="9"/>
      <c r="Q338" s="9"/>
      <c r="R338" s="9"/>
      <c r="S338" s="9"/>
      <c r="T338" s="9"/>
      <c r="U338" s="9"/>
      <c r="V338" s="9"/>
      <c r="W338" s="9"/>
      <c r="X338" s="9"/>
    </row>
    <row r="339" spans="1:24" x14ac:dyDescent="0.2">
      <c r="A339" s="19" t="s">
        <v>103</v>
      </c>
      <c r="B339" s="248">
        <v>390</v>
      </c>
      <c r="C339" s="1136" t="s">
        <v>82</v>
      </c>
      <c r="D339" s="1137"/>
      <c r="E339" s="28">
        <f>SUM(E327:E338)</f>
        <v>0</v>
      </c>
      <c r="F339" s="894">
        <f>SUM(F328:F338)</f>
        <v>0</v>
      </c>
      <c r="G339" s="891">
        <f>SUM(E339:F339)</f>
        <v>0</v>
      </c>
      <c r="H339" s="9"/>
      <c r="I339" s="9"/>
      <c r="J339" s="9"/>
      <c r="K339" s="9"/>
      <c r="L339" s="9"/>
      <c r="M339" s="9"/>
      <c r="N339" s="9"/>
      <c r="O339" s="9"/>
      <c r="P339" s="9"/>
      <c r="Q339" s="9"/>
      <c r="R339" s="9"/>
      <c r="S339" s="9"/>
      <c r="T339" s="9"/>
      <c r="U339" s="9"/>
      <c r="V339" s="9"/>
      <c r="W339" s="9"/>
      <c r="X339" s="9"/>
    </row>
    <row r="340" spans="1:24" x14ac:dyDescent="0.2">
      <c r="A340" s="19" t="s">
        <v>103</v>
      </c>
      <c r="B340" s="248">
        <v>400</v>
      </c>
      <c r="C340" s="1310" t="s">
        <v>553</v>
      </c>
      <c r="D340" s="1311"/>
      <c r="E340" s="28">
        <f>+E326+E339</f>
        <v>0</v>
      </c>
      <c r="F340" s="894">
        <f>+F326+F339</f>
        <v>0</v>
      </c>
      <c r="G340" s="891">
        <f>SUM(E340:F340)</f>
        <v>0</v>
      </c>
      <c r="H340" s="9"/>
      <c r="I340" s="9"/>
      <c r="J340" s="9"/>
      <c r="K340" s="9"/>
      <c r="L340" s="9"/>
      <c r="M340" s="9"/>
      <c r="N340" s="9"/>
      <c r="O340" s="9"/>
      <c r="P340" s="9"/>
      <c r="Q340" s="9"/>
      <c r="R340" s="9"/>
      <c r="S340" s="9"/>
      <c r="T340" s="9"/>
      <c r="U340" s="9"/>
      <c r="V340" s="9"/>
      <c r="W340" s="9"/>
      <c r="X340" s="9"/>
    </row>
    <row r="341" spans="1:24" ht="19.899999999999999" customHeight="1" x14ac:dyDescent="0.2">
      <c r="A341" s="70"/>
      <c r="C341" s="139"/>
      <c r="D341" s="139"/>
      <c r="E341" s="25"/>
      <c r="G341" s="247"/>
      <c r="H341" s="9"/>
      <c r="I341" s="9"/>
      <c r="J341" s="9"/>
      <c r="K341" s="9"/>
      <c r="L341" s="9"/>
      <c r="M341" s="9"/>
      <c r="N341" s="9"/>
      <c r="O341" s="9"/>
      <c r="P341" s="9"/>
      <c r="Q341" s="9"/>
      <c r="R341" s="9"/>
      <c r="S341" s="9"/>
      <c r="T341" s="9"/>
      <c r="U341" s="9"/>
      <c r="V341" s="9"/>
      <c r="W341" s="9"/>
      <c r="X341" s="9"/>
    </row>
    <row r="342" spans="1:24" x14ac:dyDescent="0.2">
      <c r="A342" s="478" t="s">
        <v>104</v>
      </c>
      <c r="B342" s="483"/>
      <c r="C342" s="1307" t="s">
        <v>1126</v>
      </c>
      <c r="D342" s="1308"/>
      <c r="E342" s="1309"/>
      <c r="F342" s="887"/>
      <c r="G342" s="887"/>
      <c r="H342" s="9"/>
      <c r="I342" s="9"/>
      <c r="J342" s="9"/>
      <c r="K342" s="9"/>
      <c r="L342" s="9"/>
      <c r="M342" s="9"/>
      <c r="N342" s="9"/>
      <c r="O342" s="9"/>
      <c r="P342" s="9"/>
      <c r="Q342" s="9"/>
      <c r="R342" s="9"/>
      <c r="S342" s="9"/>
      <c r="T342" s="9"/>
      <c r="U342" s="9"/>
      <c r="V342" s="9"/>
      <c r="W342" s="9"/>
      <c r="X342" s="9"/>
    </row>
    <row r="343" spans="1:24" hidden="1" x14ac:dyDescent="0.2">
      <c r="A343" s="19" t="s">
        <v>104</v>
      </c>
      <c r="B343" s="322">
        <v>100</v>
      </c>
      <c r="C343" s="1109" t="s">
        <v>69</v>
      </c>
      <c r="D343" s="1109"/>
      <c r="E343" s="532"/>
      <c r="G343" s="247"/>
      <c r="H343" s="9"/>
      <c r="I343" s="9"/>
      <c r="J343" s="9"/>
      <c r="K343" s="9"/>
      <c r="L343" s="9"/>
      <c r="M343" s="9"/>
      <c r="N343" s="9"/>
      <c r="O343" s="9"/>
      <c r="P343" s="9"/>
      <c r="Q343" s="9"/>
      <c r="R343" s="9"/>
      <c r="S343" s="9"/>
      <c r="T343" s="9"/>
      <c r="U343" s="9"/>
      <c r="V343" s="9"/>
      <c r="W343" s="9"/>
      <c r="X343" s="9"/>
    </row>
    <row r="344" spans="1:24" hidden="1" x14ac:dyDescent="0.2">
      <c r="A344" s="19" t="s">
        <v>104</v>
      </c>
      <c r="B344" s="322">
        <v>101</v>
      </c>
      <c r="C344" s="1312" t="s">
        <v>75</v>
      </c>
      <c r="D344" s="1058"/>
      <c r="E344" s="3"/>
      <c r="G344" s="247"/>
      <c r="H344" s="9"/>
      <c r="I344" s="9"/>
      <c r="J344" s="9"/>
      <c r="K344" s="9"/>
      <c r="L344" s="9"/>
      <c r="M344" s="9"/>
      <c r="N344" s="9"/>
      <c r="O344" s="9"/>
      <c r="P344" s="9"/>
      <c r="Q344" s="9"/>
      <c r="R344" s="9"/>
      <c r="S344" s="9"/>
      <c r="T344" s="9"/>
      <c r="U344" s="9"/>
      <c r="V344" s="9"/>
      <c r="W344" s="9"/>
      <c r="X344" s="9"/>
    </row>
    <row r="345" spans="1:24" hidden="1" x14ac:dyDescent="0.2">
      <c r="A345" s="19" t="s">
        <v>104</v>
      </c>
      <c r="B345" s="322">
        <v>102</v>
      </c>
      <c r="C345" s="1125" t="s">
        <v>1093</v>
      </c>
      <c r="D345" s="1125"/>
      <c r="E345" s="3"/>
      <c r="F345" s="247"/>
      <c r="G345" s="247"/>
      <c r="H345" s="9"/>
      <c r="I345" s="9"/>
      <c r="J345" s="9"/>
      <c r="K345" s="9"/>
      <c r="L345" s="9"/>
      <c r="M345" s="9"/>
      <c r="N345" s="9"/>
      <c r="O345" s="9"/>
      <c r="P345" s="9"/>
      <c r="Q345" s="9"/>
      <c r="R345" s="9"/>
      <c r="S345" s="9"/>
      <c r="T345" s="9"/>
      <c r="U345" s="9"/>
      <c r="V345" s="9"/>
      <c r="W345" s="9"/>
      <c r="X345" s="9"/>
    </row>
    <row r="346" spans="1:24" hidden="1" x14ac:dyDescent="0.2">
      <c r="A346" s="19" t="s">
        <v>104</v>
      </c>
      <c r="B346" s="322">
        <v>190</v>
      </c>
      <c r="C346" s="1136" t="s">
        <v>70</v>
      </c>
      <c r="D346" s="1137"/>
      <c r="E346" s="28">
        <f>SUM(E343:E345)</f>
        <v>0</v>
      </c>
      <c r="G346" s="247"/>
      <c r="H346" s="9"/>
      <c r="I346" s="9"/>
      <c r="J346" s="9"/>
      <c r="K346" s="9"/>
      <c r="L346" s="9"/>
      <c r="M346" s="9"/>
      <c r="N346" s="9"/>
      <c r="O346" s="9"/>
      <c r="P346" s="9"/>
      <c r="Q346" s="9"/>
      <c r="R346" s="9"/>
      <c r="S346" s="9"/>
      <c r="T346" s="9"/>
      <c r="U346" s="9"/>
      <c r="V346" s="9"/>
      <c r="W346" s="9"/>
      <c r="X346" s="9"/>
    </row>
    <row r="347" spans="1:24" hidden="1" x14ac:dyDescent="0.2">
      <c r="A347" s="19" t="s">
        <v>104</v>
      </c>
      <c r="B347" s="322">
        <v>200</v>
      </c>
      <c r="C347" s="1136" t="s">
        <v>97</v>
      </c>
      <c r="D347" s="1137"/>
      <c r="E347" s="532"/>
      <c r="G347" s="247"/>
      <c r="H347" s="9"/>
      <c r="I347" s="9"/>
      <c r="J347" s="9"/>
      <c r="K347" s="9"/>
      <c r="L347" s="9"/>
      <c r="M347" s="9"/>
      <c r="N347" s="9"/>
      <c r="O347" s="9"/>
      <c r="P347" s="9"/>
      <c r="Q347" s="9"/>
      <c r="R347" s="9"/>
      <c r="S347" s="9"/>
      <c r="T347" s="9"/>
      <c r="U347" s="9"/>
      <c r="V347" s="9"/>
      <c r="W347" s="9"/>
      <c r="X347" s="9"/>
    </row>
    <row r="348" spans="1:24" hidden="1" x14ac:dyDescent="0.2">
      <c r="A348" s="19" t="s">
        <v>104</v>
      </c>
      <c r="B348" s="322">
        <v>201</v>
      </c>
      <c r="C348" s="1312" t="s">
        <v>76</v>
      </c>
      <c r="D348" s="1058"/>
      <c r="E348" s="3"/>
      <c r="G348" s="247"/>
      <c r="H348" s="9"/>
      <c r="I348" s="9"/>
      <c r="J348" s="9"/>
      <c r="K348" s="9"/>
      <c r="L348" s="9"/>
      <c r="M348" s="9"/>
      <c r="N348" s="9"/>
      <c r="O348" s="9"/>
      <c r="P348" s="9"/>
      <c r="Q348" s="9"/>
      <c r="R348" s="9"/>
      <c r="S348" s="9"/>
      <c r="T348" s="9"/>
      <c r="U348" s="9"/>
      <c r="V348" s="9"/>
      <c r="W348" s="9"/>
      <c r="X348" s="9"/>
    </row>
    <row r="349" spans="1:24" hidden="1" x14ac:dyDescent="0.2">
      <c r="A349" s="19" t="s">
        <v>104</v>
      </c>
      <c r="B349" s="322">
        <v>290</v>
      </c>
      <c r="C349" s="1109" t="s">
        <v>100</v>
      </c>
      <c r="D349" s="1109"/>
      <c r="E349" s="28">
        <f>SUM(E347:E348)</f>
        <v>0</v>
      </c>
      <c r="G349" s="247"/>
      <c r="H349" s="9"/>
      <c r="I349" s="9"/>
      <c r="J349" s="9"/>
      <c r="K349" s="9"/>
      <c r="L349" s="9"/>
      <c r="M349" s="9"/>
      <c r="N349" s="9"/>
      <c r="O349" s="9"/>
      <c r="P349" s="9"/>
      <c r="Q349" s="9"/>
      <c r="R349" s="9"/>
      <c r="S349" s="9"/>
      <c r="T349" s="9"/>
      <c r="U349" s="9"/>
      <c r="V349" s="9"/>
      <c r="W349" s="9"/>
      <c r="X349" s="9"/>
    </row>
    <row r="350" spans="1:24" hidden="1" x14ac:dyDescent="0.2">
      <c r="A350" s="19" t="s">
        <v>104</v>
      </c>
      <c r="B350" s="322">
        <v>295</v>
      </c>
      <c r="C350" s="1109" t="s">
        <v>327</v>
      </c>
      <c r="D350" s="1109"/>
      <c r="E350" s="28">
        <f>+E346-E349</f>
        <v>0</v>
      </c>
      <c r="G350" s="247"/>
      <c r="H350" s="9"/>
      <c r="I350" s="9"/>
      <c r="J350" s="9"/>
      <c r="K350" s="9"/>
      <c r="L350" s="9"/>
      <c r="M350" s="9"/>
      <c r="N350" s="9"/>
      <c r="O350" s="9"/>
      <c r="P350" s="9"/>
      <c r="Q350" s="9"/>
      <c r="R350" s="9"/>
      <c r="S350" s="9"/>
      <c r="T350" s="9"/>
      <c r="U350" s="9"/>
      <c r="V350" s="9"/>
      <c r="W350" s="9"/>
      <c r="X350" s="9"/>
    </row>
    <row r="351" spans="1:24" hidden="1" x14ac:dyDescent="0.2">
      <c r="A351" s="19" t="s">
        <v>104</v>
      </c>
      <c r="B351" s="322">
        <v>300</v>
      </c>
      <c r="C351" s="1109" t="s">
        <v>85</v>
      </c>
      <c r="D351" s="1109"/>
      <c r="E351" s="532"/>
      <c r="G351" s="247"/>
      <c r="H351" s="9"/>
      <c r="I351" s="9"/>
      <c r="J351" s="9"/>
      <c r="K351" s="9"/>
      <c r="L351" s="9"/>
      <c r="M351" s="9"/>
      <c r="N351" s="9"/>
      <c r="O351" s="9"/>
      <c r="P351" s="9"/>
      <c r="Q351" s="9"/>
      <c r="R351" s="9"/>
      <c r="S351" s="9"/>
      <c r="T351" s="9"/>
      <c r="U351" s="9"/>
      <c r="V351" s="9"/>
      <c r="W351" s="9"/>
      <c r="X351" s="9"/>
    </row>
    <row r="352" spans="1:24" ht="12.75" hidden="1" customHeight="1" x14ac:dyDescent="0.2">
      <c r="A352" s="19" t="s">
        <v>104</v>
      </c>
      <c r="B352" s="248">
        <v>301</v>
      </c>
      <c r="C352" s="1057" t="s">
        <v>1079</v>
      </c>
      <c r="D352" s="1058"/>
      <c r="E352" s="532">
        <f>-E318</f>
        <v>0</v>
      </c>
      <c r="F352" s="247"/>
      <c r="G352" s="247"/>
      <c r="H352" s="9"/>
      <c r="I352" s="9"/>
      <c r="J352" s="9"/>
      <c r="K352" s="9"/>
      <c r="L352" s="9"/>
      <c r="M352" s="9"/>
      <c r="N352" s="9"/>
      <c r="O352" s="9"/>
      <c r="P352" s="9"/>
      <c r="Q352" s="9"/>
      <c r="R352" s="9"/>
      <c r="S352" s="9"/>
      <c r="T352" s="9"/>
      <c r="U352" s="9"/>
      <c r="V352" s="9"/>
      <c r="W352" s="9"/>
      <c r="X352" s="9"/>
    </row>
    <row r="353" spans="1:24" hidden="1" x14ac:dyDescent="0.2">
      <c r="A353" s="19" t="s">
        <v>104</v>
      </c>
      <c r="B353" s="248">
        <v>302</v>
      </c>
      <c r="C353" s="1057" t="s">
        <v>1082</v>
      </c>
      <c r="D353" s="1058"/>
      <c r="E353" s="3"/>
      <c r="F353" s="247"/>
      <c r="G353" s="247"/>
      <c r="H353" s="9"/>
      <c r="I353" s="9"/>
      <c r="J353" s="9"/>
      <c r="K353" s="9"/>
      <c r="L353" s="9"/>
      <c r="M353" s="9"/>
      <c r="N353" s="9"/>
      <c r="O353" s="9"/>
      <c r="P353" s="9"/>
      <c r="Q353" s="9"/>
      <c r="R353" s="9"/>
      <c r="S353" s="9"/>
      <c r="T353" s="9"/>
      <c r="U353" s="9"/>
      <c r="V353" s="9"/>
      <c r="W353" s="9"/>
      <c r="X353" s="9"/>
    </row>
    <row r="354" spans="1:24" hidden="1" x14ac:dyDescent="0.2">
      <c r="A354" s="19" t="s">
        <v>104</v>
      </c>
      <c r="B354" s="248">
        <v>303</v>
      </c>
      <c r="C354" s="1057" t="s">
        <v>1083</v>
      </c>
      <c r="D354" s="1058"/>
      <c r="E354" s="3"/>
      <c r="F354" s="247"/>
      <c r="G354" s="247"/>
      <c r="H354" s="9"/>
      <c r="I354" s="9"/>
      <c r="J354" s="9"/>
      <c r="K354" s="9"/>
      <c r="L354" s="9"/>
      <c r="M354" s="9"/>
      <c r="N354" s="9"/>
      <c r="O354" s="9"/>
      <c r="P354" s="9"/>
      <c r="Q354" s="9"/>
      <c r="R354" s="9"/>
      <c r="S354" s="9"/>
      <c r="T354" s="9"/>
      <c r="U354" s="9"/>
      <c r="V354" s="9"/>
      <c r="W354" s="9"/>
      <c r="X354" s="9"/>
    </row>
    <row r="355" spans="1:24" hidden="1" x14ac:dyDescent="0.2">
      <c r="A355" s="19" t="s">
        <v>104</v>
      </c>
      <c r="B355" s="248">
        <v>304</v>
      </c>
      <c r="C355" s="1057" t="s">
        <v>1085</v>
      </c>
      <c r="D355" s="1058"/>
      <c r="E355" s="3"/>
      <c r="F355" s="247"/>
      <c r="G355" s="247"/>
      <c r="H355" s="9"/>
      <c r="I355" s="9"/>
      <c r="J355" s="9"/>
      <c r="K355" s="9"/>
      <c r="L355" s="9"/>
      <c r="M355" s="9"/>
      <c r="N355" s="9"/>
      <c r="O355" s="9"/>
      <c r="P355" s="9"/>
      <c r="Q355" s="9"/>
      <c r="R355" s="9"/>
      <c r="S355" s="9"/>
      <c r="T355" s="9"/>
      <c r="U355" s="9"/>
      <c r="V355" s="9"/>
      <c r="W355" s="9"/>
      <c r="X355" s="9"/>
    </row>
    <row r="356" spans="1:24" hidden="1" x14ac:dyDescent="0.2">
      <c r="A356" s="19" t="s">
        <v>104</v>
      </c>
      <c r="B356" s="248">
        <v>305</v>
      </c>
      <c r="C356" s="1057" t="s">
        <v>1086</v>
      </c>
      <c r="D356" s="1058"/>
      <c r="E356" s="532">
        <f>-E414</f>
        <v>0</v>
      </c>
      <c r="F356" s="247"/>
      <c r="G356" s="247"/>
      <c r="H356" s="9"/>
      <c r="I356" s="9"/>
      <c r="J356" s="9"/>
      <c r="K356" s="9"/>
      <c r="L356" s="9"/>
      <c r="M356" s="9"/>
      <c r="N356" s="9"/>
      <c r="O356" s="9"/>
      <c r="P356" s="9"/>
      <c r="Q356" s="9"/>
      <c r="R356" s="9"/>
      <c r="S356" s="9"/>
      <c r="T356" s="9"/>
      <c r="U356" s="9"/>
      <c r="V356" s="9"/>
      <c r="W356" s="9"/>
      <c r="X356" s="9"/>
    </row>
    <row r="357" spans="1:24" hidden="1" x14ac:dyDescent="0.2">
      <c r="A357" s="19" t="s">
        <v>104</v>
      </c>
      <c r="B357" s="248">
        <v>306</v>
      </c>
      <c r="C357" s="1057" t="s">
        <v>1087</v>
      </c>
      <c r="D357" s="1058"/>
      <c r="E357" s="3"/>
      <c r="F357" s="247"/>
      <c r="G357" s="247"/>
      <c r="H357" s="9"/>
      <c r="I357" s="9"/>
      <c r="J357" s="9"/>
      <c r="K357" s="9"/>
      <c r="L357" s="9"/>
      <c r="M357" s="9"/>
      <c r="N357" s="9"/>
      <c r="O357" s="9"/>
      <c r="P357" s="9"/>
      <c r="Q357" s="9"/>
      <c r="R357" s="9"/>
      <c r="S357" s="9"/>
      <c r="T357" s="9"/>
      <c r="U357" s="9"/>
      <c r="V357" s="9"/>
      <c r="W357" s="9"/>
      <c r="X357" s="9"/>
    </row>
    <row r="358" spans="1:24" hidden="1" x14ac:dyDescent="0.2">
      <c r="A358" s="19" t="s">
        <v>104</v>
      </c>
      <c r="B358" s="322">
        <v>390</v>
      </c>
      <c r="C358" s="1109" t="s">
        <v>82</v>
      </c>
      <c r="D358" s="1109"/>
      <c r="E358" s="28">
        <f>SUM(E352:E357)</f>
        <v>0</v>
      </c>
      <c r="F358" s="247"/>
      <c r="G358" s="247"/>
      <c r="H358" s="9"/>
      <c r="I358" s="9"/>
      <c r="J358" s="9"/>
      <c r="K358" s="9"/>
      <c r="L358" s="9"/>
      <c r="M358" s="9"/>
      <c r="N358" s="9"/>
      <c r="O358" s="9"/>
      <c r="P358" s="9"/>
      <c r="Q358" s="9"/>
      <c r="R358" s="9"/>
      <c r="S358" s="9"/>
      <c r="T358" s="9"/>
      <c r="U358" s="9"/>
      <c r="V358" s="9"/>
      <c r="W358" s="9"/>
      <c r="X358" s="9"/>
    </row>
    <row r="359" spans="1:24" hidden="1" x14ac:dyDescent="0.2">
      <c r="A359" s="19" t="s">
        <v>104</v>
      </c>
      <c r="B359" s="322">
        <v>400</v>
      </c>
      <c r="C359" s="1315" t="s">
        <v>1125</v>
      </c>
      <c r="D359" s="1315"/>
      <c r="E359" s="28">
        <f>+E350+E358</f>
        <v>0</v>
      </c>
      <c r="F359" s="247"/>
      <c r="G359" s="247"/>
      <c r="H359" s="9"/>
      <c r="I359" s="9"/>
      <c r="J359" s="9"/>
      <c r="K359" s="9"/>
      <c r="L359" s="9"/>
      <c r="M359" s="9"/>
      <c r="N359" s="9"/>
      <c r="O359" s="9"/>
      <c r="P359" s="9"/>
      <c r="Q359" s="9"/>
      <c r="R359" s="9"/>
      <c r="S359" s="9"/>
      <c r="T359" s="9"/>
      <c r="U359" s="9"/>
      <c r="V359" s="9"/>
      <c r="W359" s="9"/>
      <c r="X359" s="9"/>
    </row>
    <row r="360" spans="1:24" ht="19.899999999999999" customHeight="1" x14ac:dyDescent="0.2">
      <c r="A360" s="70"/>
      <c r="C360" s="68"/>
      <c r="D360" s="68"/>
      <c r="E360" s="25"/>
      <c r="G360" s="247"/>
      <c r="H360" s="9"/>
      <c r="I360" s="9"/>
      <c r="J360" s="9"/>
      <c r="K360" s="9"/>
      <c r="L360" s="9"/>
      <c r="M360" s="9"/>
      <c r="N360" s="9"/>
      <c r="O360" s="9"/>
      <c r="P360" s="9"/>
      <c r="Q360" s="9"/>
      <c r="R360" s="9"/>
      <c r="S360" s="9"/>
      <c r="T360" s="9"/>
      <c r="U360" s="9"/>
      <c r="V360" s="9"/>
      <c r="W360" s="9"/>
      <c r="X360" s="9"/>
    </row>
    <row r="361" spans="1:24" x14ac:dyDescent="0.2">
      <c r="A361" s="16" t="s">
        <v>111</v>
      </c>
      <c r="B361" s="484"/>
      <c r="C361" s="904" t="s">
        <v>96</v>
      </c>
      <c r="D361" s="905"/>
      <c r="E361" s="1129"/>
      <c r="F361" s="887"/>
      <c r="G361" s="887"/>
      <c r="H361" s="9"/>
      <c r="I361" s="9"/>
      <c r="J361" s="9"/>
      <c r="K361" s="9"/>
      <c r="L361" s="9"/>
      <c r="M361" s="9"/>
      <c r="N361" s="9"/>
      <c r="O361" s="9"/>
      <c r="P361" s="9"/>
      <c r="Q361" s="9"/>
      <c r="R361" s="9"/>
      <c r="S361" s="9"/>
      <c r="T361" s="9"/>
      <c r="U361" s="9"/>
      <c r="V361" s="9"/>
      <c r="W361" s="9"/>
      <c r="X361" s="9"/>
    </row>
    <row r="362" spans="1:24" x14ac:dyDescent="0.2">
      <c r="A362" s="19" t="s">
        <v>111</v>
      </c>
      <c r="B362" s="248">
        <v>100</v>
      </c>
      <c r="C362" s="1136" t="s">
        <v>69</v>
      </c>
      <c r="D362" s="1137"/>
      <c r="E362" s="44"/>
      <c r="F362" s="895"/>
      <c r="G362" s="895"/>
      <c r="H362" s="9"/>
      <c r="I362" s="9"/>
      <c r="J362" s="9"/>
      <c r="K362" s="9"/>
      <c r="L362" s="9"/>
      <c r="M362" s="9"/>
      <c r="N362" s="9"/>
      <c r="O362" s="9"/>
      <c r="P362" s="9"/>
      <c r="Q362" s="9"/>
      <c r="R362" s="9"/>
      <c r="S362" s="9"/>
      <c r="T362" s="9"/>
      <c r="U362" s="9"/>
      <c r="V362" s="9"/>
      <c r="W362" s="9"/>
      <c r="X362" s="9"/>
    </row>
    <row r="363" spans="1:24" hidden="1" x14ac:dyDescent="0.2">
      <c r="A363" s="19" t="s">
        <v>111</v>
      </c>
      <c r="B363" s="248">
        <v>101</v>
      </c>
      <c r="C363" s="1312" t="s">
        <v>11</v>
      </c>
      <c r="D363" s="1058"/>
      <c r="E363" s="3"/>
      <c r="F363" s="888"/>
      <c r="G363" s="891">
        <f t="shared" ref="G363:G374" si="4">SUM(E363:F363)</f>
        <v>0</v>
      </c>
      <c r="H363" s="9"/>
      <c r="I363" s="9"/>
      <c r="J363" s="9"/>
      <c r="K363" s="9"/>
      <c r="L363" s="9"/>
      <c r="M363" s="9"/>
      <c r="N363" s="9"/>
      <c r="O363" s="9"/>
      <c r="P363" s="9"/>
      <c r="Q363" s="9"/>
      <c r="R363" s="9"/>
      <c r="S363" s="9"/>
      <c r="T363" s="9"/>
      <c r="U363" s="9"/>
      <c r="V363" s="9"/>
      <c r="W363" s="9"/>
      <c r="X363" s="9"/>
    </row>
    <row r="364" spans="1:24" hidden="1" x14ac:dyDescent="0.2">
      <c r="A364" s="19" t="s">
        <v>111</v>
      </c>
      <c r="B364" s="248">
        <v>102</v>
      </c>
      <c r="C364" s="1057" t="s">
        <v>196</v>
      </c>
      <c r="D364" s="1128"/>
      <c r="E364" s="3"/>
      <c r="F364" s="888"/>
      <c r="G364" s="891">
        <f t="shared" si="4"/>
        <v>0</v>
      </c>
      <c r="H364" s="9"/>
      <c r="I364" s="9"/>
      <c r="J364" s="9"/>
      <c r="K364" s="9"/>
      <c r="L364" s="9"/>
      <c r="M364" s="9"/>
      <c r="N364" s="9"/>
      <c r="O364" s="9"/>
      <c r="P364" s="9"/>
      <c r="Q364" s="9"/>
      <c r="R364" s="9"/>
      <c r="S364" s="9"/>
      <c r="T364" s="9"/>
      <c r="U364" s="9"/>
      <c r="V364" s="9"/>
      <c r="W364" s="9"/>
      <c r="X364" s="9"/>
    </row>
    <row r="365" spans="1:24" hidden="1" x14ac:dyDescent="0.2">
      <c r="A365" s="19" t="s">
        <v>111</v>
      </c>
      <c r="B365" s="248">
        <v>103</v>
      </c>
      <c r="C365" s="1057" t="s">
        <v>130</v>
      </c>
      <c r="D365" s="1128"/>
      <c r="E365" s="524">
        <f>'GF Special Fund Account - 226a'!H33</f>
        <v>0</v>
      </c>
      <c r="F365" s="896">
        <f>'GF Special Fund Account - 226a'!I32</f>
        <v>0</v>
      </c>
      <c r="G365" s="891">
        <f t="shared" si="4"/>
        <v>0</v>
      </c>
      <c r="H365" s="9"/>
      <c r="I365" s="9"/>
      <c r="J365" s="9"/>
      <c r="K365" s="9"/>
      <c r="L365" s="9"/>
      <c r="M365" s="9"/>
      <c r="N365" s="9"/>
      <c r="O365" s="9"/>
      <c r="P365" s="9"/>
      <c r="Q365" s="9"/>
      <c r="R365" s="9"/>
      <c r="S365" s="9"/>
      <c r="T365" s="9"/>
      <c r="U365" s="9"/>
      <c r="V365" s="9"/>
      <c r="W365" s="9"/>
      <c r="X365" s="9"/>
    </row>
    <row r="366" spans="1:24" x14ac:dyDescent="0.2">
      <c r="A366" s="19" t="s">
        <v>111</v>
      </c>
      <c r="B366" s="248">
        <v>104</v>
      </c>
      <c r="C366" s="1057" t="s">
        <v>321</v>
      </c>
      <c r="D366" s="1128"/>
      <c r="E366" s="3"/>
      <c r="F366" s="888"/>
      <c r="G366" s="891">
        <f t="shared" si="4"/>
        <v>0</v>
      </c>
      <c r="H366" s="9"/>
      <c r="I366" s="9"/>
      <c r="J366" s="9"/>
      <c r="K366" s="9"/>
      <c r="L366" s="9"/>
      <c r="M366" s="9"/>
      <c r="N366" s="9"/>
      <c r="O366" s="9"/>
      <c r="P366" s="9"/>
      <c r="Q366" s="9"/>
      <c r="R366" s="9"/>
      <c r="S366" s="9"/>
      <c r="T366" s="9"/>
      <c r="U366" s="9"/>
      <c r="V366" s="9"/>
      <c r="W366" s="9"/>
      <c r="X366" s="9"/>
    </row>
    <row r="367" spans="1:24" hidden="1" x14ac:dyDescent="0.2">
      <c r="A367" s="19" t="s">
        <v>111</v>
      </c>
      <c r="B367" s="248">
        <v>105</v>
      </c>
      <c r="C367" s="1057" t="s">
        <v>279</v>
      </c>
      <c r="D367" s="1128"/>
      <c r="E367" s="40"/>
      <c r="F367" s="888"/>
      <c r="G367" s="891">
        <f t="shared" si="4"/>
        <v>0</v>
      </c>
      <c r="H367" s="9"/>
      <c r="I367" s="9"/>
      <c r="J367" s="9"/>
      <c r="K367" s="9"/>
      <c r="L367" s="9"/>
      <c r="M367" s="9"/>
      <c r="N367" s="9"/>
      <c r="O367" s="9"/>
      <c r="P367" s="9"/>
      <c r="Q367" s="9"/>
      <c r="R367" s="9"/>
      <c r="S367" s="9"/>
      <c r="T367" s="9"/>
      <c r="U367" s="9"/>
      <c r="V367" s="9"/>
      <c r="W367" s="9"/>
      <c r="X367" s="9"/>
    </row>
    <row r="368" spans="1:24" x14ac:dyDescent="0.2">
      <c r="A368" s="19" t="s">
        <v>111</v>
      </c>
      <c r="B368" s="248">
        <v>106</v>
      </c>
      <c r="C368" s="1057" t="s">
        <v>80</v>
      </c>
      <c r="D368" s="1128"/>
      <c r="E368" s="3"/>
      <c r="F368" s="888"/>
      <c r="G368" s="891">
        <f t="shared" si="4"/>
        <v>0</v>
      </c>
      <c r="H368" s="9"/>
      <c r="I368" s="9"/>
      <c r="J368" s="9"/>
      <c r="K368" s="9"/>
      <c r="L368" s="9"/>
      <c r="M368" s="9"/>
      <c r="N368" s="9"/>
      <c r="O368" s="9"/>
      <c r="P368" s="9"/>
      <c r="Q368" s="9"/>
      <c r="R368" s="9"/>
      <c r="S368" s="9"/>
      <c r="T368" s="9"/>
      <c r="U368" s="9"/>
      <c r="V368" s="9"/>
      <c r="W368" s="9"/>
      <c r="X368" s="9"/>
    </row>
    <row r="369" spans="1:24" x14ac:dyDescent="0.2">
      <c r="A369" s="19" t="s">
        <v>111</v>
      </c>
      <c r="B369" s="248">
        <v>107</v>
      </c>
      <c r="C369" s="1057" t="s">
        <v>79</v>
      </c>
      <c r="D369" s="1128"/>
      <c r="E369" s="3"/>
      <c r="F369" s="888"/>
      <c r="G369" s="891">
        <f t="shared" si="4"/>
        <v>0</v>
      </c>
      <c r="H369" s="9"/>
      <c r="I369" s="9"/>
      <c r="J369" s="9"/>
      <c r="K369" s="9"/>
      <c r="L369" s="9"/>
      <c r="M369" s="9"/>
      <c r="N369" s="9"/>
      <c r="O369" s="9"/>
      <c r="P369" s="9"/>
      <c r="Q369" s="9"/>
      <c r="R369" s="9"/>
      <c r="S369" s="9"/>
      <c r="T369" s="9"/>
      <c r="U369" s="9"/>
      <c r="V369" s="9"/>
      <c r="W369" s="9"/>
      <c r="X369" s="9"/>
    </row>
    <row r="370" spans="1:24" hidden="1" x14ac:dyDescent="0.2">
      <c r="A370" s="19" t="s">
        <v>111</v>
      </c>
      <c r="B370" s="248">
        <v>108</v>
      </c>
      <c r="C370" s="1057" t="s">
        <v>1190</v>
      </c>
      <c r="D370" s="1128"/>
      <c r="E370" s="3"/>
      <c r="F370" s="888"/>
      <c r="G370" s="891">
        <f t="shared" si="4"/>
        <v>0</v>
      </c>
      <c r="H370" s="9"/>
      <c r="I370" s="9"/>
      <c r="J370" s="9"/>
      <c r="K370" s="9"/>
      <c r="L370" s="9"/>
      <c r="M370" s="9"/>
      <c r="N370" s="9"/>
      <c r="O370" s="9"/>
      <c r="P370" s="9"/>
      <c r="Q370" s="9"/>
      <c r="R370" s="9"/>
      <c r="S370" s="9"/>
      <c r="T370" s="9"/>
      <c r="U370" s="9"/>
      <c r="V370" s="9"/>
      <c r="W370" s="9"/>
      <c r="X370" s="9"/>
    </row>
    <row r="371" spans="1:24" hidden="1" x14ac:dyDescent="0.2">
      <c r="A371" s="19" t="s">
        <v>111</v>
      </c>
      <c r="B371" s="248">
        <v>109</v>
      </c>
      <c r="C371" s="1057" t="s">
        <v>279</v>
      </c>
      <c r="D371" s="1128"/>
      <c r="E371" s="40"/>
      <c r="F371" s="888"/>
      <c r="G371" s="891">
        <f t="shared" si="4"/>
        <v>0</v>
      </c>
      <c r="H371" s="9"/>
      <c r="I371" s="9"/>
      <c r="J371" s="9"/>
      <c r="K371" s="9"/>
      <c r="L371" s="9"/>
      <c r="M371" s="9"/>
      <c r="N371" s="9"/>
      <c r="O371" s="9"/>
      <c r="P371" s="9"/>
      <c r="Q371" s="9"/>
      <c r="R371" s="9"/>
      <c r="S371" s="9"/>
      <c r="T371" s="9"/>
      <c r="U371" s="9"/>
      <c r="V371" s="9"/>
      <c r="W371" s="9"/>
      <c r="X371" s="9"/>
    </row>
    <row r="372" spans="1:24" x14ac:dyDescent="0.2">
      <c r="A372" s="19" t="s">
        <v>111</v>
      </c>
      <c r="B372" s="248">
        <v>110</v>
      </c>
      <c r="C372" s="1057" t="s">
        <v>355</v>
      </c>
      <c r="D372" s="1128"/>
      <c r="E372" s="3"/>
      <c r="F372" s="888"/>
      <c r="G372" s="891">
        <f t="shared" si="4"/>
        <v>0</v>
      </c>
      <c r="H372" s="9"/>
      <c r="I372" s="9"/>
      <c r="J372" s="9"/>
      <c r="K372" s="9"/>
      <c r="L372" s="9"/>
      <c r="M372" s="9"/>
      <c r="N372" s="9"/>
      <c r="O372" s="9"/>
      <c r="P372" s="9"/>
      <c r="Q372" s="9"/>
      <c r="R372" s="9"/>
      <c r="S372" s="9"/>
      <c r="T372" s="9"/>
      <c r="U372" s="9"/>
      <c r="V372" s="9"/>
      <c r="W372" s="9"/>
      <c r="X372" s="9"/>
    </row>
    <row r="373" spans="1:24" hidden="1" x14ac:dyDescent="0.2">
      <c r="A373" s="19" t="s">
        <v>111</v>
      </c>
      <c r="B373" s="248">
        <v>111</v>
      </c>
      <c r="C373" s="1057" t="s">
        <v>662</v>
      </c>
      <c r="D373" s="1128"/>
      <c r="E373" s="3"/>
      <c r="F373" s="888"/>
      <c r="G373" s="891">
        <f t="shared" si="4"/>
        <v>0</v>
      </c>
      <c r="H373" s="9"/>
      <c r="I373" s="9"/>
      <c r="J373" s="9"/>
      <c r="K373" s="9"/>
      <c r="L373" s="9"/>
      <c r="M373" s="9"/>
      <c r="N373" s="9"/>
      <c r="O373" s="9"/>
      <c r="P373" s="9"/>
      <c r="Q373" s="9"/>
      <c r="R373" s="9"/>
      <c r="S373" s="9"/>
      <c r="T373" s="9"/>
      <c r="U373" s="9"/>
      <c r="V373" s="9"/>
      <c r="W373" s="9"/>
      <c r="X373" s="9"/>
    </row>
    <row r="374" spans="1:24" x14ac:dyDescent="0.2">
      <c r="A374" s="19" t="s">
        <v>111</v>
      </c>
      <c r="B374" s="248">
        <v>190</v>
      </c>
      <c r="C374" s="1136" t="s">
        <v>70</v>
      </c>
      <c r="D374" s="1137"/>
      <c r="E374" s="28">
        <f>SUM(E362:E373)</f>
        <v>0</v>
      </c>
      <c r="F374" s="894">
        <f>SUM(F362:F373)</f>
        <v>0</v>
      </c>
      <c r="G374" s="891">
        <f t="shared" si="4"/>
        <v>0</v>
      </c>
      <c r="H374" s="9"/>
      <c r="I374" s="9"/>
      <c r="J374" s="9"/>
      <c r="K374" s="9"/>
      <c r="L374" s="9"/>
      <c r="M374" s="9"/>
      <c r="N374" s="9"/>
      <c r="O374" s="9"/>
      <c r="P374" s="9"/>
      <c r="Q374" s="9"/>
      <c r="R374" s="9"/>
      <c r="S374" s="9"/>
      <c r="T374" s="9"/>
      <c r="U374" s="9"/>
      <c r="V374" s="9"/>
      <c r="W374" s="9"/>
      <c r="X374" s="9"/>
    </row>
    <row r="375" spans="1:24" x14ac:dyDescent="0.2">
      <c r="A375" s="19" t="s">
        <v>111</v>
      </c>
      <c r="B375" s="248">
        <v>200</v>
      </c>
      <c r="C375" s="1136" t="s">
        <v>97</v>
      </c>
      <c r="D375" s="1137"/>
      <c r="E375" s="40"/>
      <c r="F375" s="895"/>
      <c r="G375" s="895"/>
      <c r="H375" s="9"/>
      <c r="I375" s="9"/>
      <c r="J375" s="9"/>
      <c r="K375" s="9"/>
      <c r="L375" s="9"/>
      <c r="M375" s="9"/>
      <c r="N375" s="9"/>
      <c r="O375" s="9"/>
      <c r="P375" s="9"/>
      <c r="Q375" s="9"/>
      <c r="R375" s="9"/>
      <c r="S375" s="9"/>
      <c r="T375" s="9"/>
      <c r="U375" s="9"/>
      <c r="V375" s="9"/>
      <c r="W375" s="9"/>
      <c r="X375" s="9"/>
    </row>
    <row r="376" spans="1:24" hidden="1" x14ac:dyDescent="0.2">
      <c r="A376" s="19" t="s">
        <v>111</v>
      </c>
      <c r="B376" s="248">
        <v>201</v>
      </c>
      <c r="C376" s="1312" t="s">
        <v>318</v>
      </c>
      <c r="D376" s="1058"/>
      <c r="E376" s="37">
        <f>+$D$73-$E$73</f>
        <v>0</v>
      </c>
      <c r="F376" s="247"/>
      <c r="G376" s="247"/>
      <c r="H376" s="9"/>
      <c r="I376" s="9"/>
      <c r="J376" s="9"/>
      <c r="K376" s="9"/>
      <c r="L376" s="9"/>
      <c r="M376" s="9"/>
      <c r="N376" s="9"/>
      <c r="O376" s="9"/>
      <c r="P376" s="9"/>
      <c r="Q376" s="9"/>
      <c r="R376" s="9"/>
      <c r="S376" s="9"/>
      <c r="T376" s="9"/>
      <c r="U376" s="9"/>
      <c r="V376" s="9"/>
      <c r="W376" s="9"/>
      <c r="X376" s="9"/>
    </row>
    <row r="377" spans="1:24" hidden="1" x14ac:dyDescent="0.2">
      <c r="A377" s="19" t="s">
        <v>111</v>
      </c>
      <c r="B377" s="248">
        <v>202</v>
      </c>
      <c r="C377" s="45" t="s">
        <v>158</v>
      </c>
      <c r="D377" s="3"/>
      <c r="E377" s="4"/>
      <c r="F377" s="247"/>
      <c r="G377" s="247"/>
      <c r="H377" s="9"/>
      <c r="I377" s="9"/>
      <c r="J377" s="9"/>
      <c r="K377" s="9"/>
      <c r="L377" s="9"/>
      <c r="M377" s="9"/>
      <c r="N377" s="9"/>
      <c r="O377" s="9"/>
      <c r="P377" s="9"/>
      <c r="Q377" s="9"/>
      <c r="R377" s="9"/>
      <c r="S377" s="9"/>
      <c r="T377" s="9"/>
      <c r="U377" s="9"/>
      <c r="V377" s="9"/>
      <c r="W377" s="9"/>
      <c r="X377" s="9"/>
    </row>
    <row r="378" spans="1:24" hidden="1" x14ac:dyDescent="0.2">
      <c r="A378" s="19" t="s">
        <v>111</v>
      </c>
      <c r="B378" s="248">
        <v>203</v>
      </c>
      <c r="C378" s="1312" t="s">
        <v>182</v>
      </c>
      <c r="D378" s="1058"/>
      <c r="E378" s="37">
        <f>IF($D$377=0,0,IF($E$376+$E$380&gt;$D$377,(-$E$376-$E$380+$D$377),0))</f>
        <v>0</v>
      </c>
      <c r="F378" s="247"/>
      <c r="G378" s="247"/>
      <c r="H378" s="9"/>
      <c r="I378" s="9"/>
      <c r="J378" s="9"/>
      <c r="K378" s="9"/>
      <c r="L378" s="9"/>
      <c r="M378" s="9"/>
      <c r="N378" s="9"/>
      <c r="O378" s="9"/>
      <c r="P378" s="9"/>
      <c r="Q378" s="9"/>
      <c r="R378" s="9"/>
      <c r="S378" s="9"/>
      <c r="T378" s="9"/>
      <c r="U378" s="9"/>
      <c r="V378" s="9"/>
      <c r="W378" s="9"/>
      <c r="X378" s="9"/>
    </row>
    <row r="379" spans="1:24" hidden="1" x14ac:dyDescent="0.2">
      <c r="A379" s="19" t="s">
        <v>111</v>
      </c>
      <c r="B379" s="248">
        <v>204</v>
      </c>
      <c r="C379" s="1312" t="s">
        <v>98</v>
      </c>
      <c r="D379" s="1058"/>
      <c r="E379" s="3"/>
      <c r="F379" s="247"/>
      <c r="G379" s="247"/>
      <c r="H379" s="9"/>
      <c r="I379" s="9"/>
      <c r="J379" s="9"/>
      <c r="K379" s="9"/>
      <c r="L379" s="9"/>
      <c r="M379" s="9"/>
      <c r="N379" s="9"/>
      <c r="O379" s="9"/>
      <c r="P379" s="9"/>
      <c r="Q379" s="9"/>
      <c r="R379" s="9"/>
      <c r="S379" s="9"/>
      <c r="T379" s="9"/>
      <c r="U379" s="9"/>
      <c r="V379" s="9"/>
      <c r="W379" s="9"/>
      <c r="X379" s="9"/>
    </row>
    <row r="380" spans="1:24" ht="14.25" hidden="1" customHeight="1" x14ac:dyDescent="0.2">
      <c r="A380" s="19" t="s">
        <v>111</v>
      </c>
      <c r="B380" s="248">
        <v>205</v>
      </c>
      <c r="C380" s="1057" t="s">
        <v>322</v>
      </c>
      <c r="D380" s="1128"/>
      <c r="E380" s="3"/>
      <c r="F380" s="247"/>
      <c r="G380" s="247"/>
      <c r="H380" s="9"/>
      <c r="I380" s="9"/>
      <c r="J380" s="9"/>
      <c r="K380" s="9"/>
      <c r="L380" s="9"/>
      <c r="M380" s="9"/>
      <c r="N380" s="9"/>
      <c r="O380" s="9"/>
      <c r="P380" s="9"/>
      <c r="Q380" s="9"/>
      <c r="R380" s="9"/>
      <c r="S380" s="9"/>
      <c r="T380" s="9"/>
      <c r="U380" s="9"/>
      <c r="V380" s="9"/>
      <c r="W380" s="9"/>
      <c r="X380" s="9"/>
    </row>
    <row r="381" spans="1:24" ht="14.25" customHeight="1" x14ac:dyDescent="0.2">
      <c r="A381" s="19" t="s">
        <v>111</v>
      </c>
      <c r="B381" s="248">
        <v>206</v>
      </c>
      <c r="C381" s="1312" t="s">
        <v>319</v>
      </c>
      <c r="D381" s="1058"/>
      <c r="E381" s="3"/>
      <c r="F381" s="888"/>
      <c r="G381" s="891">
        <f t="shared" ref="G381:G386" si="5">SUM(E381:F381)</f>
        <v>0</v>
      </c>
      <c r="H381" s="9"/>
      <c r="I381" s="9"/>
      <c r="J381" s="9"/>
      <c r="K381" s="9"/>
      <c r="L381" s="9"/>
      <c r="M381" s="9"/>
      <c r="N381" s="9"/>
      <c r="O381" s="9"/>
      <c r="P381" s="9"/>
      <c r="Q381" s="9"/>
      <c r="R381" s="9"/>
      <c r="S381" s="9"/>
      <c r="T381" s="9"/>
      <c r="U381" s="9"/>
      <c r="V381" s="9"/>
      <c r="W381" s="9"/>
      <c r="X381" s="9"/>
    </row>
    <row r="382" spans="1:24" ht="14.25" customHeight="1" x14ac:dyDescent="0.2">
      <c r="A382" s="19" t="s">
        <v>111</v>
      </c>
      <c r="B382" s="248">
        <v>207</v>
      </c>
      <c r="C382" s="1312" t="s">
        <v>554</v>
      </c>
      <c r="D382" s="1058"/>
      <c r="E382" s="3"/>
      <c r="F382" s="888"/>
      <c r="G382" s="891">
        <f t="shared" si="5"/>
        <v>0</v>
      </c>
      <c r="H382" s="9"/>
      <c r="I382" s="9"/>
      <c r="J382" s="9"/>
      <c r="K382" s="9"/>
      <c r="L382" s="9"/>
      <c r="M382" s="9"/>
      <c r="N382" s="9"/>
      <c r="O382" s="9"/>
      <c r="P382" s="9"/>
      <c r="Q382" s="9"/>
      <c r="R382" s="9"/>
      <c r="S382" s="9"/>
      <c r="T382" s="9"/>
      <c r="U382" s="9"/>
      <c r="V382" s="9"/>
      <c r="W382" s="9"/>
      <c r="X382" s="9"/>
    </row>
    <row r="383" spans="1:24" ht="14.25" hidden="1" customHeight="1" x14ac:dyDescent="0.2">
      <c r="A383" s="19" t="s">
        <v>111</v>
      </c>
      <c r="B383" s="248">
        <v>208</v>
      </c>
      <c r="C383" s="1057" t="s">
        <v>279</v>
      </c>
      <c r="D383" s="1128"/>
      <c r="E383" s="40"/>
      <c r="F383" s="888"/>
      <c r="G383" s="891">
        <f t="shared" si="5"/>
        <v>0</v>
      </c>
      <c r="H383" s="9"/>
      <c r="I383" s="9"/>
      <c r="J383" s="9"/>
      <c r="K383" s="9"/>
      <c r="L383" s="9"/>
      <c r="M383" s="9"/>
      <c r="N383" s="9"/>
      <c r="O383" s="9"/>
      <c r="P383" s="9"/>
      <c r="Q383" s="9"/>
      <c r="R383" s="9"/>
      <c r="S383" s="9"/>
      <c r="T383" s="9"/>
      <c r="U383" s="9"/>
      <c r="V383" s="9"/>
      <c r="W383" s="9"/>
      <c r="X383" s="9"/>
    </row>
    <row r="384" spans="1:24" x14ac:dyDescent="0.2">
      <c r="A384" s="19" t="s">
        <v>111</v>
      </c>
      <c r="B384" s="248">
        <v>209</v>
      </c>
      <c r="C384" s="1312" t="s">
        <v>99</v>
      </c>
      <c r="D384" s="1058"/>
      <c r="E384" s="3"/>
      <c r="F384" s="888"/>
      <c r="G384" s="891">
        <f t="shared" si="5"/>
        <v>0</v>
      </c>
      <c r="H384" s="9"/>
      <c r="I384" s="9"/>
      <c r="J384" s="9"/>
      <c r="K384" s="9"/>
      <c r="L384" s="9"/>
      <c r="M384" s="9"/>
      <c r="N384" s="9"/>
      <c r="O384" s="9"/>
      <c r="P384" s="9"/>
      <c r="Q384" s="9"/>
      <c r="R384" s="9"/>
      <c r="S384" s="9"/>
      <c r="T384" s="9"/>
      <c r="U384" s="9"/>
      <c r="V384" s="9"/>
      <c r="W384" s="9"/>
      <c r="X384" s="9"/>
    </row>
    <row r="385" spans="1:24" x14ac:dyDescent="0.2">
      <c r="A385" s="19" t="s">
        <v>111</v>
      </c>
      <c r="B385" s="248">
        <v>290</v>
      </c>
      <c r="C385" s="1136" t="s">
        <v>100</v>
      </c>
      <c r="D385" s="1137"/>
      <c r="E385" s="28">
        <f>SUM(E375:E384)</f>
        <v>0</v>
      </c>
      <c r="F385" s="894">
        <f>SUM(F375:F384)</f>
        <v>0</v>
      </c>
      <c r="G385" s="891">
        <f t="shared" si="5"/>
        <v>0</v>
      </c>
      <c r="H385" s="9"/>
      <c r="I385" s="9"/>
      <c r="J385" s="9"/>
      <c r="K385" s="9"/>
      <c r="L385" s="9"/>
      <c r="M385" s="9"/>
      <c r="N385" s="9"/>
      <c r="O385" s="9"/>
      <c r="P385" s="9"/>
      <c r="Q385" s="9"/>
      <c r="R385" s="9"/>
      <c r="S385" s="9"/>
      <c r="T385" s="9"/>
      <c r="U385" s="9"/>
      <c r="V385" s="9"/>
      <c r="W385" s="9"/>
      <c r="X385" s="9"/>
    </row>
    <row r="386" spans="1:24" x14ac:dyDescent="0.2">
      <c r="A386" s="19" t="s">
        <v>111</v>
      </c>
      <c r="B386" s="248">
        <v>295</v>
      </c>
      <c r="C386" s="1136" t="s">
        <v>108</v>
      </c>
      <c r="D386" s="1137"/>
      <c r="E386" s="28">
        <f>+E374-E385</f>
        <v>0</v>
      </c>
      <c r="F386" s="894">
        <f>+F374-F385</f>
        <v>0</v>
      </c>
      <c r="G386" s="891">
        <f t="shared" si="5"/>
        <v>0</v>
      </c>
      <c r="H386" s="9"/>
      <c r="I386" s="9"/>
      <c r="J386" s="9"/>
      <c r="K386" s="9"/>
      <c r="L386" s="9"/>
      <c r="M386" s="9"/>
      <c r="N386" s="9"/>
      <c r="O386" s="9"/>
      <c r="P386" s="9"/>
      <c r="Q386" s="9"/>
      <c r="R386" s="9"/>
      <c r="S386" s="9"/>
      <c r="T386" s="9"/>
      <c r="U386" s="9"/>
      <c r="V386" s="9"/>
      <c r="W386" s="9"/>
      <c r="X386" s="9"/>
    </row>
    <row r="387" spans="1:24" x14ac:dyDescent="0.2">
      <c r="A387" s="19" t="s">
        <v>111</v>
      </c>
      <c r="B387" s="248">
        <v>300</v>
      </c>
      <c r="C387" s="1136" t="s">
        <v>85</v>
      </c>
      <c r="D387" s="1137"/>
      <c r="E387" s="40"/>
      <c r="F387" s="532"/>
      <c r="G387" s="532"/>
      <c r="H387" s="9"/>
      <c r="I387" s="9"/>
      <c r="J387" s="9"/>
      <c r="K387" s="9"/>
      <c r="L387" s="9"/>
      <c r="M387" s="9"/>
      <c r="N387" s="9"/>
      <c r="O387" s="9"/>
      <c r="P387" s="9"/>
      <c r="Q387" s="9"/>
      <c r="R387" s="9"/>
      <c r="S387" s="9"/>
      <c r="T387" s="9"/>
      <c r="U387" s="9"/>
      <c r="V387" s="9"/>
      <c r="W387" s="9"/>
      <c r="X387" s="9"/>
    </row>
    <row r="388" spans="1:24" x14ac:dyDescent="0.2">
      <c r="A388" s="19" t="s">
        <v>111</v>
      </c>
      <c r="B388" s="248">
        <v>301</v>
      </c>
      <c r="C388" s="1312" t="s">
        <v>156</v>
      </c>
      <c r="D388" s="1058"/>
      <c r="E388" s="40">
        <f>-'FSR - Medicaid'!E46</f>
        <v>0</v>
      </c>
      <c r="F388" s="893"/>
      <c r="G388" s="893"/>
      <c r="H388" s="9"/>
      <c r="I388" s="9"/>
      <c r="J388" s="9"/>
      <c r="K388" s="9"/>
      <c r="L388" s="9"/>
      <c r="M388" s="9"/>
      <c r="N388" s="9"/>
      <c r="O388" s="9"/>
      <c r="P388" s="9"/>
      <c r="Q388" s="9"/>
      <c r="R388" s="9"/>
      <c r="S388" s="9"/>
      <c r="T388" s="9"/>
      <c r="U388" s="9"/>
      <c r="V388" s="9"/>
      <c r="W388" s="9"/>
      <c r="X388" s="9"/>
    </row>
    <row r="389" spans="1:24" x14ac:dyDescent="0.2">
      <c r="A389" s="19" t="s">
        <v>111</v>
      </c>
      <c r="B389" s="248">
        <v>301.10000000000002</v>
      </c>
      <c r="C389" s="1057" t="s">
        <v>422</v>
      </c>
      <c r="D389" s="1128"/>
      <c r="E389" s="40">
        <f>-'FSR - Healthy Michigan'!E44</f>
        <v>0</v>
      </c>
      <c r="F389" s="893"/>
      <c r="G389" s="893"/>
      <c r="H389" s="9"/>
      <c r="I389" s="9"/>
      <c r="J389" s="9"/>
      <c r="K389" s="9"/>
      <c r="L389" s="9"/>
      <c r="M389" s="9"/>
      <c r="N389" s="9"/>
      <c r="O389" s="9"/>
      <c r="P389" s="9"/>
      <c r="Q389" s="9"/>
      <c r="R389" s="9"/>
      <c r="S389" s="9"/>
      <c r="T389" s="9"/>
      <c r="U389" s="9"/>
      <c r="V389" s="9"/>
      <c r="W389" s="9"/>
      <c r="X389" s="9"/>
    </row>
    <row r="390" spans="1:24" hidden="1" x14ac:dyDescent="0.2">
      <c r="A390" s="19" t="s">
        <v>111</v>
      </c>
      <c r="B390" s="494">
        <v>301.2</v>
      </c>
      <c r="C390" s="1057" t="s">
        <v>279</v>
      </c>
      <c r="D390" s="1128"/>
      <c r="E390" s="40"/>
      <c r="F390" s="893"/>
      <c r="G390" s="893"/>
      <c r="H390" s="9"/>
      <c r="I390" s="9"/>
      <c r="J390" s="9"/>
      <c r="K390" s="9"/>
      <c r="L390" s="9"/>
      <c r="M390" s="9"/>
      <c r="N390" s="9"/>
      <c r="O390" s="9"/>
      <c r="P390" s="9"/>
      <c r="Q390" s="9"/>
      <c r="R390" s="9"/>
      <c r="S390" s="9"/>
      <c r="T390" s="9"/>
      <c r="U390" s="9"/>
      <c r="V390" s="9"/>
      <c r="W390" s="9"/>
      <c r="X390" s="9"/>
    </row>
    <row r="391" spans="1:24" x14ac:dyDescent="0.2">
      <c r="A391" s="19" t="s">
        <v>111</v>
      </c>
      <c r="B391" s="494">
        <v>301.3</v>
      </c>
      <c r="C391" s="1057" t="s">
        <v>719</v>
      </c>
      <c r="D391" s="1128"/>
      <c r="E391" s="40">
        <f>-'FSR - Opioid Health Home BH'!E26</f>
        <v>0</v>
      </c>
      <c r="F391" s="893"/>
      <c r="G391" s="893"/>
      <c r="H391" s="9"/>
      <c r="I391" s="9"/>
      <c r="J391" s="9"/>
      <c r="K391" s="9"/>
      <c r="L391" s="9"/>
      <c r="M391" s="9"/>
      <c r="N391" s="9"/>
      <c r="O391" s="9"/>
      <c r="P391" s="9"/>
      <c r="Q391" s="9"/>
      <c r="R391" s="9"/>
      <c r="S391" s="9"/>
      <c r="T391" s="9"/>
      <c r="U391" s="9"/>
      <c r="V391" s="9"/>
      <c r="W391" s="9"/>
      <c r="X391" s="9"/>
    </row>
    <row r="392" spans="1:24" x14ac:dyDescent="0.2">
      <c r="A392" s="19" t="s">
        <v>111</v>
      </c>
      <c r="B392" s="494">
        <v>301.39999999999998</v>
      </c>
      <c r="C392" s="1057" t="s">
        <v>481</v>
      </c>
      <c r="D392" s="1128"/>
      <c r="E392" s="40">
        <f>-'FSR - Health Homes BH'!E26</f>
        <v>0</v>
      </c>
      <c r="F392" s="893"/>
      <c r="G392" s="893"/>
      <c r="H392" s="9"/>
      <c r="I392" s="9"/>
      <c r="J392" s="9"/>
      <c r="K392" s="9"/>
      <c r="L392" s="9"/>
      <c r="M392" s="9"/>
      <c r="N392" s="9"/>
      <c r="O392" s="9"/>
      <c r="P392" s="9"/>
      <c r="Q392" s="9"/>
      <c r="R392" s="9"/>
      <c r="S392" s="9"/>
      <c r="T392" s="9"/>
      <c r="U392" s="9"/>
      <c r="V392" s="9"/>
      <c r="W392" s="9"/>
      <c r="X392" s="9"/>
    </row>
    <row r="393" spans="1:24" x14ac:dyDescent="0.2">
      <c r="A393" s="19" t="s">
        <v>111</v>
      </c>
      <c r="B393" s="248">
        <v>301.5</v>
      </c>
      <c r="C393" s="1057" t="s">
        <v>470</v>
      </c>
      <c r="D393" s="1128"/>
      <c r="E393" s="40">
        <f>-'FSR - MI Health Link'!E33</f>
        <v>0</v>
      </c>
      <c r="F393" s="893"/>
      <c r="G393" s="893"/>
      <c r="H393" s="9"/>
      <c r="I393" s="9"/>
      <c r="J393" s="9"/>
      <c r="K393" s="9"/>
      <c r="L393" s="9"/>
      <c r="M393" s="9"/>
      <c r="N393" s="9"/>
      <c r="O393" s="9"/>
      <c r="P393" s="9"/>
      <c r="Q393" s="9"/>
      <c r="R393" s="9"/>
      <c r="S393" s="9"/>
      <c r="T393" s="9"/>
      <c r="U393" s="9"/>
      <c r="V393" s="9"/>
      <c r="W393" s="9"/>
      <c r="X393" s="9"/>
    </row>
    <row r="394" spans="1:24" hidden="1" x14ac:dyDescent="0.2">
      <c r="A394" s="19" t="s">
        <v>111</v>
      </c>
      <c r="B394" s="248">
        <v>302</v>
      </c>
      <c r="C394" s="1057" t="s">
        <v>67</v>
      </c>
      <c r="D394" s="1128"/>
      <c r="E394" s="40">
        <f>-E102</f>
        <v>0</v>
      </c>
      <c r="F394" s="893"/>
      <c r="G394" s="893"/>
      <c r="H394" s="9"/>
      <c r="I394" s="9"/>
      <c r="J394" s="9"/>
      <c r="K394" s="9"/>
      <c r="L394" s="9"/>
      <c r="M394" s="9"/>
      <c r="N394" s="9"/>
      <c r="O394" s="9"/>
      <c r="P394" s="9"/>
      <c r="Q394" s="9"/>
      <c r="R394" s="9"/>
      <c r="S394" s="9"/>
      <c r="T394" s="9"/>
      <c r="U394" s="9"/>
      <c r="V394" s="9"/>
      <c r="W394" s="9"/>
      <c r="X394" s="9"/>
    </row>
    <row r="395" spans="1:24" hidden="1" x14ac:dyDescent="0.2">
      <c r="A395" s="19" t="s">
        <v>111</v>
      </c>
      <c r="B395" s="248">
        <v>304</v>
      </c>
      <c r="C395" s="1057" t="s">
        <v>615</v>
      </c>
      <c r="D395" s="1128"/>
      <c r="E395" s="40">
        <f>-E130</f>
        <v>0</v>
      </c>
      <c r="F395" s="894">
        <f>-F137</f>
        <v>0</v>
      </c>
      <c r="G395" s="891">
        <f>SUM(E395:F395)</f>
        <v>0</v>
      </c>
      <c r="H395" s="9"/>
      <c r="I395" s="9"/>
      <c r="J395" s="9"/>
      <c r="K395" s="9"/>
      <c r="L395" s="9"/>
      <c r="M395" s="9"/>
      <c r="N395" s="9"/>
      <c r="O395" s="9"/>
      <c r="P395" s="9"/>
      <c r="Q395" s="9"/>
      <c r="R395" s="9"/>
      <c r="S395" s="9"/>
      <c r="T395" s="9"/>
      <c r="U395" s="9"/>
      <c r="V395" s="9"/>
      <c r="W395" s="9"/>
      <c r="X395" s="9"/>
    </row>
    <row r="396" spans="1:24" hidden="1" x14ac:dyDescent="0.2">
      <c r="A396" s="19" t="s">
        <v>111</v>
      </c>
      <c r="B396" s="248">
        <v>305</v>
      </c>
      <c r="C396" s="1057" t="s">
        <v>279</v>
      </c>
      <c r="D396" s="1128"/>
      <c r="E396" s="40"/>
      <c r="F396" s="247"/>
      <c r="G396" s="247"/>
      <c r="H396" s="9"/>
      <c r="I396" s="9"/>
      <c r="J396" s="9"/>
      <c r="K396" s="9"/>
      <c r="L396" s="9"/>
      <c r="M396" s="9"/>
      <c r="N396" s="9"/>
      <c r="O396" s="9"/>
      <c r="P396" s="9"/>
      <c r="Q396" s="9"/>
      <c r="R396" s="9"/>
      <c r="S396" s="9"/>
      <c r="T396" s="9"/>
      <c r="U396" s="9"/>
      <c r="V396" s="9"/>
      <c r="W396" s="9"/>
      <c r="X396" s="9"/>
    </row>
    <row r="397" spans="1:24" hidden="1" x14ac:dyDescent="0.2">
      <c r="A397" s="19" t="s">
        <v>111</v>
      </c>
      <c r="B397" s="248">
        <v>306</v>
      </c>
      <c r="C397" s="1057" t="s">
        <v>279</v>
      </c>
      <c r="D397" s="1128"/>
      <c r="E397" s="40"/>
      <c r="F397" s="247"/>
      <c r="G397" s="247"/>
      <c r="H397" s="9"/>
      <c r="I397" s="9"/>
      <c r="J397" s="9"/>
      <c r="K397" s="9"/>
      <c r="L397" s="9"/>
      <c r="M397" s="9"/>
      <c r="N397" s="9"/>
      <c r="O397" s="9"/>
      <c r="P397" s="9"/>
      <c r="Q397" s="9"/>
      <c r="R397" s="9"/>
      <c r="S397" s="9"/>
      <c r="T397" s="9"/>
      <c r="U397" s="9"/>
      <c r="V397" s="9"/>
      <c r="W397" s="9"/>
      <c r="X397" s="9"/>
    </row>
    <row r="398" spans="1:24" hidden="1" x14ac:dyDescent="0.2">
      <c r="A398" s="19" t="s">
        <v>111</v>
      </c>
      <c r="B398" s="248">
        <v>307</v>
      </c>
      <c r="C398" s="1057" t="s">
        <v>279</v>
      </c>
      <c r="D398" s="1128"/>
      <c r="E398" s="40"/>
      <c r="F398" s="247"/>
      <c r="G398" s="247"/>
      <c r="H398" s="9"/>
      <c r="I398" s="9"/>
      <c r="J398" s="9"/>
      <c r="K398" s="9"/>
      <c r="L398" s="9"/>
      <c r="M398" s="9"/>
      <c r="N398" s="9"/>
      <c r="O398" s="9"/>
      <c r="P398" s="9"/>
      <c r="Q398" s="9"/>
      <c r="R398" s="9"/>
      <c r="S398" s="9"/>
      <c r="T398" s="9"/>
      <c r="U398" s="9"/>
      <c r="V398" s="9"/>
      <c r="W398" s="9"/>
      <c r="X398" s="9"/>
    </row>
    <row r="399" spans="1:24" hidden="1" x14ac:dyDescent="0.2">
      <c r="A399" s="19" t="s">
        <v>111</v>
      </c>
      <c r="B399" s="248">
        <v>308</v>
      </c>
      <c r="C399" s="1057" t="s">
        <v>279</v>
      </c>
      <c r="D399" s="1128"/>
      <c r="E399" s="40"/>
      <c r="F399" s="247"/>
      <c r="G399" s="247"/>
      <c r="H399" s="9"/>
      <c r="I399" s="9"/>
      <c r="J399" s="9"/>
      <c r="K399" s="9"/>
      <c r="L399" s="9"/>
      <c r="M399" s="9"/>
      <c r="N399" s="9"/>
      <c r="O399" s="9"/>
      <c r="P399" s="9"/>
      <c r="Q399" s="9"/>
      <c r="R399" s="9"/>
      <c r="S399" s="9"/>
      <c r="T399" s="9"/>
      <c r="U399" s="9"/>
      <c r="V399" s="9"/>
      <c r="W399" s="9"/>
      <c r="X399" s="9"/>
    </row>
    <row r="400" spans="1:24" hidden="1" x14ac:dyDescent="0.2">
      <c r="A400" s="19" t="s">
        <v>111</v>
      </c>
      <c r="B400" s="248">
        <v>309</v>
      </c>
      <c r="C400" s="1057" t="s">
        <v>146</v>
      </c>
      <c r="D400" s="1128"/>
      <c r="E400" s="40">
        <f>-E173</f>
        <v>0</v>
      </c>
      <c r="F400" s="247"/>
      <c r="G400" s="247"/>
      <c r="H400" s="9"/>
      <c r="I400" s="9"/>
      <c r="J400" s="9"/>
      <c r="K400" s="9"/>
      <c r="L400" s="9"/>
      <c r="M400" s="9"/>
      <c r="N400" s="9"/>
      <c r="O400" s="9"/>
      <c r="P400" s="9"/>
      <c r="Q400" s="9"/>
      <c r="R400" s="9"/>
      <c r="S400" s="9"/>
      <c r="T400" s="9"/>
      <c r="U400" s="9"/>
      <c r="V400" s="9"/>
      <c r="W400" s="9"/>
      <c r="X400" s="9"/>
    </row>
    <row r="401" spans="1:24" hidden="1" x14ac:dyDescent="0.2">
      <c r="A401" s="19" t="s">
        <v>111</v>
      </c>
      <c r="B401" s="494">
        <v>309.10000000000002</v>
      </c>
      <c r="C401" s="1057" t="s">
        <v>702</v>
      </c>
      <c r="D401" s="1128"/>
      <c r="E401" s="40">
        <f>-E225</f>
        <v>0</v>
      </c>
      <c r="F401" s="247"/>
      <c r="G401" s="247"/>
      <c r="H401" s="9"/>
      <c r="I401" s="9"/>
      <c r="J401" s="9"/>
      <c r="K401" s="9"/>
      <c r="L401" s="9"/>
      <c r="M401" s="9"/>
      <c r="N401" s="9"/>
      <c r="O401" s="9"/>
      <c r="P401" s="9"/>
      <c r="Q401" s="9"/>
      <c r="R401" s="9"/>
      <c r="S401" s="9"/>
      <c r="T401" s="9"/>
      <c r="U401" s="9"/>
      <c r="V401" s="9"/>
      <c r="W401" s="9"/>
      <c r="X401" s="9"/>
    </row>
    <row r="402" spans="1:24" hidden="1" x14ac:dyDescent="0.2">
      <c r="A402" s="770" t="s">
        <v>111</v>
      </c>
      <c r="B402" s="795">
        <v>309.2</v>
      </c>
      <c r="C402" s="1160" t="s">
        <v>1074</v>
      </c>
      <c r="D402" s="1161"/>
      <c r="E402" s="794">
        <f>-E250</f>
        <v>0</v>
      </c>
      <c r="F402" s="247"/>
      <c r="G402" s="247"/>
      <c r="H402" s="9"/>
      <c r="I402" s="9"/>
      <c r="J402" s="9"/>
      <c r="K402" s="9"/>
      <c r="L402" s="9"/>
      <c r="M402" s="9"/>
      <c r="N402" s="9"/>
      <c r="O402" s="9"/>
      <c r="P402" s="9"/>
      <c r="Q402" s="9"/>
      <c r="R402" s="9"/>
      <c r="S402" s="9"/>
      <c r="T402" s="9"/>
      <c r="U402" s="9"/>
      <c r="V402" s="9"/>
      <c r="W402" s="9"/>
      <c r="X402" s="9"/>
    </row>
    <row r="403" spans="1:24" hidden="1" x14ac:dyDescent="0.2">
      <c r="A403" s="770" t="s">
        <v>111</v>
      </c>
      <c r="B403" s="795">
        <v>309.3</v>
      </c>
      <c r="C403" s="1160" t="s">
        <v>720</v>
      </c>
      <c r="D403" s="1161"/>
      <c r="E403" s="794">
        <f>-E260</f>
        <v>0</v>
      </c>
      <c r="F403" s="247"/>
      <c r="G403" s="247"/>
      <c r="H403" s="9"/>
      <c r="I403" s="9"/>
      <c r="J403" s="9"/>
      <c r="K403" s="9"/>
      <c r="L403" s="9"/>
      <c r="M403" s="9"/>
      <c r="N403" s="9"/>
      <c r="O403" s="9"/>
      <c r="P403" s="9"/>
      <c r="Q403" s="9"/>
      <c r="R403" s="9"/>
      <c r="S403" s="9"/>
      <c r="T403" s="9"/>
      <c r="U403" s="9"/>
      <c r="V403" s="9"/>
      <c r="W403" s="9"/>
      <c r="X403" s="9"/>
    </row>
    <row r="404" spans="1:24" hidden="1" x14ac:dyDescent="0.2">
      <c r="A404" s="770" t="s">
        <v>111</v>
      </c>
      <c r="B404" s="796">
        <v>309.39999999999998</v>
      </c>
      <c r="C404" s="1160" t="s">
        <v>386</v>
      </c>
      <c r="D404" s="1161"/>
      <c r="E404" s="794">
        <f>-E270</f>
        <v>0</v>
      </c>
      <c r="F404" s="247"/>
      <c r="G404" s="247"/>
      <c r="H404" s="9"/>
      <c r="I404" s="9"/>
      <c r="J404" s="9"/>
      <c r="K404" s="9"/>
      <c r="L404" s="9"/>
      <c r="M404" s="9"/>
      <c r="N404" s="9"/>
      <c r="O404" s="9"/>
      <c r="P404" s="9"/>
      <c r="Q404" s="9"/>
      <c r="R404" s="9"/>
      <c r="S404" s="9"/>
      <c r="T404" s="9"/>
      <c r="U404" s="9"/>
      <c r="V404" s="9"/>
      <c r="W404" s="9"/>
      <c r="X404" s="9"/>
    </row>
    <row r="405" spans="1:24" hidden="1" x14ac:dyDescent="0.2">
      <c r="A405" s="770" t="s">
        <v>111</v>
      </c>
      <c r="B405" s="795">
        <v>309.5</v>
      </c>
      <c r="C405" s="1160" t="s">
        <v>500</v>
      </c>
      <c r="D405" s="1161"/>
      <c r="E405" s="794">
        <f>-E290</f>
        <v>0</v>
      </c>
      <c r="F405" s="247"/>
      <c r="G405" s="247"/>
      <c r="H405" s="9"/>
      <c r="I405" s="9"/>
      <c r="J405" s="9"/>
      <c r="K405" s="9"/>
      <c r="L405" s="9"/>
      <c r="M405" s="9"/>
      <c r="N405" s="9"/>
      <c r="O405" s="9"/>
      <c r="P405" s="9"/>
      <c r="Q405" s="9"/>
      <c r="R405" s="9"/>
      <c r="S405" s="9"/>
      <c r="T405" s="9"/>
      <c r="U405" s="9"/>
      <c r="V405" s="9"/>
      <c r="W405" s="9"/>
      <c r="X405" s="9"/>
    </row>
    <row r="406" spans="1:24" hidden="1" x14ac:dyDescent="0.2">
      <c r="A406" s="770" t="s">
        <v>111</v>
      </c>
      <c r="B406" s="795">
        <v>309.60000000000002</v>
      </c>
      <c r="C406" s="1160" t="s">
        <v>1192</v>
      </c>
      <c r="D406" s="1161"/>
      <c r="E406" s="794">
        <f>-E357</f>
        <v>0</v>
      </c>
      <c r="F406" s="247"/>
      <c r="G406" s="247"/>
      <c r="H406" s="9"/>
      <c r="I406" s="9"/>
      <c r="J406" s="9"/>
      <c r="K406" s="9"/>
      <c r="L406" s="9"/>
      <c r="M406" s="9"/>
      <c r="N406" s="9"/>
      <c r="O406" s="9"/>
      <c r="P406" s="9"/>
      <c r="Q406" s="9"/>
      <c r="R406" s="9"/>
      <c r="S406" s="9"/>
      <c r="T406" s="9"/>
      <c r="U406" s="9"/>
      <c r="V406" s="9"/>
      <c r="W406" s="9"/>
      <c r="X406" s="9"/>
    </row>
    <row r="407" spans="1:24" x14ac:dyDescent="0.2">
      <c r="A407" s="19" t="s">
        <v>111</v>
      </c>
      <c r="B407" s="248">
        <v>310</v>
      </c>
      <c r="C407" s="1057" t="s">
        <v>574</v>
      </c>
      <c r="D407" s="1128"/>
      <c r="E407" s="40">
        <f>-E319</f>
        <v>0</v>
      </c>
      <c r="F407" s="894">
        <f>-F319</f>
        <v>0</v>
      </c>
      <c r="G407" s="891">
        <f t="shared" ref="G407:G415" si="6">SUM(E407:F407)</f>
        <v>0</v>
      </c>
      <c r="H407" s="9"/>
      <c r="I407" s="9"/>
      <c r="J407" s="9"/>
      <c r="K407" s="9"/>
      <c r="L407" s="9"/>
      <c r="M407" s="9"/>
      <c r="N407" s="9"/>
      <c r="O407" s="9"/>
      <c r="P407" s="9"/>
      <c r="Q407" s="9"/>
      <c r="R407" s="9"/>
      <c r="S407" s="9"/>
      <c r="T407" s="9"/>
      <c r="U407" s="9"/>
      <c r="V407" s="9"/>
      <c r="W407" s="9"/>
      <c r="X407" s="9"/>
    </row>
    <row r="408" spans="1:24" x14ac:dyDescent="0.2">
      <c r="A408" s="19" t="s">
        <v>111</v>
      </c>
      <c r="B408" s="248">
        <v>311</v>
      </c>
      <c r="C408" s="1057" t="s">
        <v>575</v>
      </c>
      <c r="D408" s="1058"/>
      <c r="E408" s="40">
        <f>-E338</f>
        <v>0</v>
      </c>
      <c r="F408" s="894">
        <f>-F338</f>
        <v>0</v>
      </c>
      <c r="G408" s="891">
        <f t="shared" si="6"/>
        <v>0</v>
      </c>
      <c r="H408" s="9"/>
      <c r="I408" s="9"/>
      <c r="J408" s="9"/>
      <c r="K408" s="9"/>
      <c r="L408" s="9"/>
      <c r="M408" s="9"/>
      <c r="N408" s="9"/>
      <c r="O408" s="9"/>
      <c r="P408" s="9"/>
      <c r="Q408" s="9"/>
      <c r="R408" s="9"/>
      <c r="S408" s="9"/>
      <c r="T408" s="9"/>
      <c r="U408" s="9"/>
      <c r="V408" s="9"/>
      <c r="W408" s="9"/>
      <c r="X408" s="9"/>
    </row>
    <row r="409" spans="1:24" x14ac:dyDescent="0.2">
      <c r="A409" s="19" t="s">
        <v>111</v>
      </c>
      <c r="B409" s="248">
        <v>313</v>
      </c>
      <c r="C409" s="1057" t="s">
        <v>175</v>
      </c>
      <c r="D409" s="1128"/>
      <c r="E409" s="40">
        <f>-E452</f>
        <v>0</v>
      </c>
      <c r="F409" s="894">
        <f>-F453</f>
        <v>0</v>
      </c>
      <c r="G409" s="891">
        <f t="shared" si="6"/>
        <v>0</v>
      </c>
      <c r="H409" s="9"/>
      <c r="I409" s="9"/>
      <c r="J409" s="9"/>
      <c r="K409" s="9"/>
      <c r="L409" s="9"/>
      <c r="M409" s="9"/>
      <c r="N409" s="9"/>
      <c r="O409" s="9"/>
      <c r="P409" s="9"/>
      <c r="Q409" s="9"/>
      <c r="R409" s="9"/>
      <c r="S409" s="9"/>
      <c r="T409" s="9"/>
      <c r="U409" s="9"/>
      <c r="V409" s="9"/>
      <c r="W409" s="9"/>
      <c r="X409" s="9"/>
    </row>
    <row r="410" spans="1:24" x14ac:dyDescent="0.2">
      <c r="A410" s="19" t="s">
        <v>111</v>
      </c>
      <c r="B410" s="248">
        <v>313.3</v>
      </c>
      <c r="C410" s="1057" t="s">
        <v>491</v>
      </c>
      <c r="D410" s="1058"/>
      <c r="E410" s="3"/>
      <c r="F410" s="888"/>
      <c r="G410" s="891">
        <f t="shared" si="6"/>
        <v>0</v>
      </c>
      <c r="H410" s="9"/>
      <c r="I410" s="9"/>
      <c r="J410" s="9"/>
      <c r="K410" s="9"/>
      <c r="L410" s="9"/>
      <c r="M410" s="9"/>
      <c r="N410" s="9"/>
      <c r="O410" s="9"/>
      <c r="P410" s="9"/>
      <c r="Q410" s="9"/>
      <c r="R410" s="9"/>
      <c r="S410" s="9"/>
      <c r="T410" s="9"/>
      <c r="U410" s="9"/>
      <c r="V410" s="9"/>
      <c r="W410" s="9"/>
      <c r="X410" s="9"/>
    </row>
    <row r="411" spans="1:24" hidden="1" x14ac:dyDescent="0.2">
      <c r="A411" s="19" t="s">
        <v>111</v>
      </c>
      <c r="B411" s="248">
        <v>314</v>
      </c>
      <c r="C411" s="1057" t="s">
        <v>956</v>
      </c>
      <c r="D411" s="1128"/>
      <c r="E411" s="3"/>
      <c r="F411" s="247"/>
      <c r="G411" s="891">
        <f t="shared" si="6"/>
        <v>0</v>
      </c>
      <c r="H411" s="9"/>
      <c r="I411" s="9"/>
      <c r="J411" s="9"/>
      <c r="K411" s="9"/>
      <c r="L411" s="9"/>
      <c r="M411" s="9"/>
      <c r="N411" s="9"/>
      <c r="O411" s="9"/>
      <c r="P411" s="9"/>
      <c r="Q411" s="9"/>
      <c r="R411" s="9"/>
      <c r="S411" s="9"/>
      <c r="T411" s="9"/>
      <c r="U411" s="9"/>
      <c r="V411" s="9"/>
      <c r="W411" s="9"/>
      <c r="X411" s="9"/>
    </row>
    <row r="412" spans="1:24" x14ac:dyDescent="0.2">
      <c r="A412" s="19" t="s">
        <v>111</v>
      </c>
      <c r="B412" s="248">
        <v>315</v>
      </c>
      <c r="C412" s="1057" t="s">
        <v>578</v>
      </c>
      <c r="D412" s="1058"/>
      <c r="E412" s="3"/>
      <c r="F412" s="888"/>
      <c r="G412" s="891">
        <f t="shared" si="6"/>
        <v>0</v>
      </c>
      <c r="H412" s="9"/>
      <c r="I412" s="9"/>
      <c r="J412" s="9"/>
      <c r="K412" s="9"/>
      <c r="L412" s="9"/>
      <c r="M412" s="9"/>
      <c r="N412" s="9"/>
      <c r="O412" s="9"/>
      <c r="P412" s="9"/>
      <c r="Q412" s="9"/>
      <c r="R412" s="9"/>
      <c r="S412" s="9"/>
      <c r="T412" s="9"/>
      <c r="U412" s="9"/>
      <c r="V412" s="9"/>
      <c r="W412" s="9"/>
      <c r="X412" s="9"/>
    </row>
    <row r="413" spans="1:24" hidden="1" x14ac:dyDescent="0.2">
      <c r="A413" s="770" t="s">
        <v>111</v>
      </c>
      <c r="B413" s="796">
        <v>316</v>
      </c>
      <c r="C413" s="1160" t="s">
        <v>1039</v>
      </c>
      <c r="D413" s="1340"/>
      <c r="E413" s="3"/>
      <c r="F413" s="888"/>
      <c r="G413" s="891">
        <f t="shared" si="6"/>
        <v>0</v>
      </c>
      <c r="H413" s="9"/>
      <c r="I413" s="9"/>
      <c r="J413" s="9"/>
      <c r="K413" s="9"/>
      <c r="L413" s="9"/>
      <c r="M413" s="9"/>
      <c r="N413" s="9"/>
      <c r="O413" s="9"/>
      <c r="P413" s="9"/>
      <c r="Q413" s="9"/>
      <c r="R413" s="9"/>
      <c r="S413" s="9"/>
      <c r="T413" s="9"/>
      <c r="U413" s="9"/>
      <c r="V413" s="9"/>
      <c r="W413" s="9"/>
      <c r="X413" s="9"/>
    </row>
    <row r="414" spans="1:24" hidden="1" x14ac:dyDescent="0.2">
      <c r="A414" s="770" t="s">
        <v>111</v>
      </c>
      <c r="B414" s="796">
        <v>316.10000000000002</v>
      </c>
      <c r="C414" s="1160" t="s">
        <v>1193</v>
      </c>
      <c r="D414" s="1340"/>
      <c r="E414" s="3"/>
      <c r="F414" s="888"/>
      <c r="G414" s="891">
        <f t="shared" si="6"/>
        <v>0</v>
      </c>
      <c r="H414" s="9"/>
      <c r="I414" s="9"/>
      <c r="J414" s="9"/>
      <c r="K414" s="9"/>
      <c r="L414" s="9"/>
      <c r="M414" s="9"/>
      <c r="N414" s="9"/>
      <c r="O414" s="9"/>
      <c r="P414" s="9"/>
      <c r="Q414" s="9"/>
      <c r="R414" s="9"/>
      <c r="S414" s="9"/>
      <c r="T414" s="9"/>
      <c r="U414" s="9"/>
      <c r="V414" s="9"/>
      <c r="W414" s="9"/>
      <c r="X414" s="9"/>
    </row>
    <row r="415" spans="1:24" hidden="1" x14ac:dyDescent="0.2">
      <c r="A415" s="19" t="s">
        <v>111</v>
      </c>
      <c r="B415" s="248">
        <v>317</v>
      </c>
      <c r="C415" s="1057" t="s">
        <v>1187</v>
      </c>
      <c r="D415" s="1058"/>
      <c r="E415" s="3"/>
      <c r="F415" s="888"/>
      <c r="G415" s="891">
        <f t="shared" si="6"/>
        <v>0</v>
      </c>
      <c r="H415" s="9"/>
      <c r="I415" s="9"/>
      <c r="J415" s="9"/>
      <c r="K415" s="9"/>
      <c r="L415" s="9"/>
      <c r="M415" s="9"/>
      <c r="N415" s="9"/>
      <c r="O415" s="9"/>
      <c r="P415" s="9"/>
      <c r="Q415" s="9"/>
      <c r="R415" s="9"/>
      <c r="S415" s="9"/>
      <c r="T415" s="9"/>
      <c r="U415" s="9"/>
      <c r="V415" s="9"/>
      <c r="W415" s="9"/>
      <c r="X415" s="9"/>
    </row>
    <row r="416" spans="1:24" x14ac:dyDescent="0.2">
      <c r="A416" s="770" t="s">
        <v>111</v>
      </c>
      <c r="B416" s="796">
        <v>390</v>
      </c>
      <c r="C416" s="1355" t="s">
        <v>82</v>
      </c>
      <c r="D416" s="1356"/>
      <c r="E416" s="28">
        <f>SUM(E387:E415)</f>
        <v>0</v>
      </c>
      <c r="F416" s="894">
        <f>SUM(F387:F415)</f>
        <v>0</v>
      </c>
      <c r="G416" s="267">
        <f>SUM(E416:F416)</f>
        <v>0</v>
      </c>
      <c r="H416" s="9"/>
      <c r="I416" s="9"/>
      <c r="J416" s="9"/>
      <c r="K416" s="9"/>
      <c r="L416" s="9"/>
      <c r="M416" s="9"/>
      <c r="N416" s="9"/>
      <c r="O416" s="9"/>
      <c r="P416" s="9"/>
      <c r="Q416" s="9"/>
      <c r="R416" s="9"/>
      <c r="S416" s="9"/>
      <c r="T416" s="9"/>
      <c r="U416" s="9"/>
      <c r="V416" s="9"/>
      <c r="W416" s="9"/>
      <c r="X416" s="9"/>
    </row>
    <row r="417" spans="1:24" x14ac:dyDescent="0.2">
      <c r="A417" s="19" t="s">
        <v>111</v>
      </c>
      <c r="B417" s="248">
        <v>400</v>
      </c>
      <c r="C417" s="1149" t="s">
        <v>315</v>
      </c>
      <c r="D417" s="997"/>
      <c r="E417" s="28">
        <f>+E386+E416</f>
        <v>0</v>
      </c>
      <c r="F417" s="267">
        <f>+F386+F416</f>
        <v>0</v>
      </c>
      <c r="G417" s="267">
        <f>SUM(E417:F417)</f>
        <v>0</v>
      </c>
      <c r="H417" s="9"/>
      <c r="I417" s="9"/>
      <c r="J417" s="9"/>
      <c r="K417" s="9"/>
      <c r="L417" s="9"/>
      <c r="M417" s="9"/>
      <c r="N417" s="9"/>
      <c r="O417" s="9"/>
      <c r="P417" s="9"/>
      <c r="Q417" s="9"/>
      <c r="R417" s="9"/>
      <c r="S417" s="9"/>
      <c r="T417" s="9"/>
      <c r="U417" s="9"/>
      <c r="V417" s="9"/>
      <c r="W417" s="9"/>
      <c r="X417" s="9"/>
    </row>
    <row r="418" spans="1:24" ht="19.899999999999999" customHeight="1" x14ac:dyDescent="0.2">
      <c r="C418" s="1345"/>
      <c r="D418" s="1345"/>
      <c r="E418" s="25"/>
      <c r="F418" s="247"/>
      <c r="G418" s="247"/>
      <c r="H418" s="9"/>
      <c r="I418" s="9"/>
      <c r="J418" s="9"/>
      <c r="K418" s="9"/>
      <c r="L418" s="9"/>
      <c r="M418" s="9"/>
      <c r="N418" s="9"/>
      <c r="O418" s="9"/>
      <c r="P418" s="9"/>
      <c r="Q418" s="9"/>
      <c r="R418" s="9"/>
      <c r="S418" s="9"/>
      <c r="T418" s="9"/>
      <c r="U418" s="9"/>
      <c r="V418" s="9"/>
      <c r="W418" s="9"/>
      <c r="X418" s="9"/>
    </row>
    <row r="419" spans="1:24" x14ac:dyDescent="0.2">
      <c r="A419" s="16" t="s">
        <v>120</v>
      </c>
      <c r="B419" s="486"/>
      <c r="C419" s="904" t="s">
        <v>128</v>
      </c>
      <c r="D419" s="905"/>
      <c r="E419" s="1129"/>
      <c r="F419" s="887"/>
      <c r="G419" s="887"/>
      <c r="H419" s="9"/>
      <c r="I419" s="9"/>
      <c r="J419" s="9"/>
      <c r="K419" s="9"/>
      <c r="L419" s="9"/>
      <c r="M419" s="9"/>
      <c r="N419" s="9"/>
      <c r="O419" s="9"/>
      <c r="P419" s="9"/>
      <c r="Q419" s="9"/>
      <c r="R419" s="9"/>
      <c r="S419" s="9"/>
      <c r="T419" s="9"/>
      <c r="U419" s="9"/>
      <c r="V419" s="9"/>
      <c r="W419" s="9"/>
      <c r="X419" s="9"/>
    </row>
    <row r="420" spans="1:24" x14ac:dyDescent="0.2">
      <c r="A420" s="19" t="s">
        <v>120</v>
      </c>
      <c r="B420" s="248">
        <v>100</v>
      </c>
      <c r="C420" s="1136" t="s">
        <v>69</v>
      </c>
      <c r="D420" s="1137"/>
      <c r="E420" s="35"/>
      <c r="F420" s="897"/>
      <c r="G420" s="897"/>
      <c r="H420" s="9"/>
      <c r="I420" s="9"/>
      <c r="J420" s="9"/>
      <c r="K420" s="9"/>
      <c r="L420" s="9"/>
      <c r="M420" s="9"/>
      <c r="N420" s="9"/>
      <c r="O420" s="9"/>
      <c r="P420" s="9"/>
      <c r="Q420" s="9"/>
      <c r="R420" s="9"/>
      <c r="S420" s="9"/>
      <c r="T420" s="9"/>
      <c r="U420" s="9"/>
      <c r="V420" s="9"/>
      <c r="W420" s="9"/>
      <c r="X420" s="9"/>
    </row>
    <row r="421" spans="1:24" x14ac:dyDescent="0.2">
      <c r="A421" s="19" t="s">
        <v>120</v>
      </c>
      <c r="B421" s="248">
        <v>101</v>
      </c>
      <c r="C421" s="1343" t="s">
        <v>509</v>
      </c>
      <c r="D421" s="1344"/>
      <c r="E421" s="2"/>
      <c r="F421" s="380"/>
      <c r="G421" s="891">
        <f>SUM(E421:F421)</f>
        <v>0</v>
      </c>
      <c r="H421" s="9"/>
      <c r="I421" s="9"/>
      <c r="J421" s="9"/>
      <c r="K421" s="9"/>
      <c r="L421" s="9"/>
      <c r="M421" s="9"/>
      <c r="N421" s="9"/>
      <c r="O421" s="9"/>
      <c r="P421" s="9"/>
      <c r="Q421" s="9"/>
      <c r="R421" s="9"/>
      <c r="S421" s="9"/>
      <c r="T421" s="9"/>
      <c r="U421" s="9"/>
      <c r="V421" s="9"/>
      <c r="W421" s="9"/>
      <c r="X421" s="9"/>
    </row>
    <row r="422" spans="1:24" x14ac:dyDescent="0.2">
      <c r="A422" s="19" t="s">
        <v>120</v>
      </c>
      <c r="B422" s="248">
        <v>102</v>
      </c>
      <c r="C422" s="1312" t="s">
        <v>122</v>
      </c>
      <c r="D422" s="1058"/>
      <c r="E422" s="279">
        <f>-SUM('Medicaid ISF Report'!H17:I18)</f>
        <v>0</v>
      </c>
      <c r="F422" s="380"/>
      <c r="G422" s="891">
        <f>SUM(E422:F422)</f>
        <v>0</v>
      </c>
      <c r="H422" s="9"/>
      <c r="I422" s="9"/>
      <c r="J422" s="9"/>
      <c r="K422" s="9"/>
      <c r="L422" s="9"/>
      <c r="M422" s="9"/>
      <c r="N422" s="9"/>
      <c r="O422" s="9"/>
      <c r="P422" s="9"/>
      <c r="Q422" s="9"/>
      <c r="R422" s="9"/>
      <c r="S422" s="9"/>
      <c r="T422" s="9"/>
      <c r="U422" s="9"/>
      <c r="V422" s="9"/>
      <c r="W422" s="9"/>
      <c r="X422" s="9"/>
    </row>
    <row r="423" spans="1:24" x14ac:dyDescent="0.2">
      <c r="A423" s="19" t="s">
        <v>120</v>
      </c>
      <c r="B423" s="248">
        <v>103</v>
      </c>
      <c r="C423" s="1312" t="s">
        <v>555</v>
      </c>
      <c r="D423" s="1058"/>
      <c r="E423" s="1"/>
      <c r="F423" s="380"/>
      <c r="G423" s="891">
        <f>SUM(E423:F423)</f>
        <v>0</v>
      </c>
      <c r="H423" s="9"/>
      <c r="I423" s="9"/>
      <c r="J423" s="9"/>
      <c r="K423" s="9"/>
      <c r="L423" s="9"/>
      <c r="M423" s="9"/>
      <c r="N423" s="9"/>
      <c r="O423" s="9"/>
      <c r="P423" s="9"/>
      <c r="Q423" s="9"/>
      <c r="R423" s="9"/>
      <c r="S423" s="9"/>
      <c r="T423" s="9"/>
      <c r="U423" s="9"/>
      <c r="V423" s="9"/>
      <c r="W423" s="9"/>
      <c r="X423" s="9"/>
    </row>
    <row r="424" spans="1:24" x14ac:dyDescent="0.2">
      <c r="A424" s="19" t="s">
        <v>120</v>
      </c>
      <c r="B424" s="248">
        <v>104</v>
      </c>
      <c r="C424" s="1057" t="s">
        <v>774</v>
      </c>
      <c r="D424" s="1128"/>
      <c r="E424" s="524">
        <f>-SUM('Res Fund Bal'!F14+'Res Fund Bal'!I14+'Res Fund Bal'!F18+'Res Fund Bal'!I18)</f>
        <v>0</v>
      </c>
      <c r="F424" s="380"/>
      <c r="G424" s="891">
        <f>SUM(E424:F424)</f>
        <v>0</v>
      </c>
      <c r="H424" s="9"/>
      <c r="I424" s="9"/>
      <c r="J424" s="9"/>
      <c r="K424" s="9"/>
      <c r="L424" s="9"/>
      <c r="M424" s="9"/>
      <c r="N424" s="9"/>
      <c r="O424" s="9"/>
      <c r="P424" s="9"/>
      <c r="Q424" s="9"/>
      <c r="R424" s="9"/>
      <c r="S424" s="9"/>
      <c r="T424" s="9"/>
      <c r="U424" s="9"/>
      <c r="V424" s="9"/>
      <c r="W424" s="9"/>
      <c r="X424" s="9"/>
    </row>
    <row r="425" spans="1:24" x14ac:dyDescent="0.2">
      <c r="A425" s="19" t="s">
        <v>120</v>
      </c>
      <c r="B425" s="248">
        <v>190</v>
      </c>
      <c r="C425" s="1136" t="s">
        <v>70</v>
      </c>
      <c r="D425" s="1137"/>
      <c r="E425" s="23">
        <f>SUM(E420:E424)</f>
        <v>0</v>
      </c>
      <c r="F425" s="441">
        <f>SUM(F420:F424)</f>
        <v>0</v>
      </c>
      <c r="G425" s="891">
        <f>SUM(E425:F425)</f>
        <v>0</v>
      </c>
      <c r="H425" s="9"/>
      <c r="I425" s="9"/>
      <c r="J425" s="9"/>
      <c r="K425" s="9"/>
      <c r="L425" s="9"/>
      <c r="M425" s="9"/>
      <c r="N425" s="9"/>
      <c r="O425" s="9"/>
      <c r="P425" s="9"/>
      <c r="Q425" s="9"/>
      <c r="R425" s="9"/>
      <c r="S425" s="9"/>
      <c r="T425" s="9"/>
      <c r="U425" s="9"/>
      <c r="V425" s="9"/>
      <c r="W425" s="9"/>
      <c r="X425" s="9"/>
    </row>
    <row r="426" spans="1:24" x14ac:dyDescent="0.2">
      <c r="A426" s="19" t="s">
        <v>120</v>
      </c>
      <c r="B426" s="248">
        <v>300</v>
      </c>
      <c r="C426" s="1136" t="s">
        <v>85</v>
      </c>
      <c r="D426" s="1137"/>
      <c r="E426" s="40"/>
      <c r="F426" s="532"/>
      <c r="G426" s="532"/>
      <c r="H426" s="9"/>
      <c r="I426" s="9"/>
      <c r="J426" s="9"/>
      <c r="K426" s="9"/>
      <c r="L426" s="9"/>
      <c r="M426" s="9"/>
      <c r="N426" s="9"/>
      <c r="O426" s="9"/>
      <c r="P426" s="9"/>
      <c r="Q426" s="9"/>
      <c r="R426" s="9"/>
      <c r="S426" s="9"/>
      <c r="T426" s="9"/>
      <c r="U426" s="9"/>
      <c r="V426" s="9"/>
      <c r="W426" s="9"/>
      <c r="X426" s="9"/>
    </row>
    <row r="427" spans="1:24" x14ac:dyDescent="0.2">
      <c r="A427" s="19" t="s">
        <v>120</v>
      </c>
      <c r="B427" s="248">
        <v>301</v>
      </c>
      <c r="C427" s="1312" t="s">
        <v>157</v>
      </c>
      <c r="D427" s="1058"/>
      <c r="E427" s="40">
        <f>-'FSR - Medicaid'!E47</f>
        <v>0</v>
      </c>
      <c r="F427" s="893"/>
      <c r="G427" s="893"/>
      <c r="H427" s="9"/>
      <c r="I427" s="9"/>
      <c r="J427" s="9"/>
      <c r="K427" s="9"/>
      <c r="L427" s="9"/>
      <c r="M427" s="9"/>
      <c r="N427" s="9"/>
      <c r="O427" s="9"/>
      <c r="P427" s="9"/>
      <c r="Q427" s="9"/>
      <c r="R427" s="9"/>
      <c r="S427" s="9"/>
      <c r="T427" s="9"/>
      <c r="U427" s="9"/>
      <c r="V427" s="9"/>
      <c r="W427" s="9"/>
      <c r="X427" s="9"/>
    </row>
    <row r="428" spans="1:24" x14ac:dyDescent="0.2">
      <c r="A428" s="19" t="s">
        <v>120</v>
      </c>
      <c r="B428" s="248">
        <v>301.10000000000002</v>
      </c>
      <c r="C428" s="1057" t="s">
        <v>424</v>
      </c>
      <c r="D428" s="1058"/>
      <c r="E428" s="40">
        <f>-'FSR - Healthy Michigan'!E45</f>
        <v>0</v>
      </c>
      <c r="F428" s="893"/>
      <c r="G428" s="893"/>
      <c r="H428" s="9"/>
      <c r="I428" s="9"/>
      <c r="J428" s="9"/>
      <c r="K428" s="9"/>
      <c r="L428" s="9"/>
      <c r="M428" s="9"/>
      <c r="N428" s="9"/>
      <c r="O428" s="9"/>
      <c r="P428" s="9"/>
      <c r="Q428" s="9"/>
      <c r="R428" s="9"/>
      <c r="S428" s="9"/>
      <c r="T428" s="9"/>
      <c r="U428" s="9"/>
      <c r="V428" s="9"/>
      <c r="W428" s="9"/>
      <c r="X428" s="9"/>
    </row>
    <row r="429" spans="1:24" x14ac:dyDescent="0.2">
      <c r="A429" s="19" t="s">
        <v>120</v>
      </c>
      <c r="B429" s="248">
        <v>301.2</v>
      </c>
      <c r="C429" s="1057" t="s">
        <v>776</v>
      </c>
      <c r="D429" s="1128"/>
      <c r="E429" s="40">
        <f>-SUM('FSR - Medicaid'!M49+'FSR - Healthy Michigan'!M47)</f>
        <v>0</v>
      </c>
      <c r="F429" s="893"/>
      <c r="G429" s="893"/>
      <c r="H429" s="9"/>
      <c r="I429" s="9"/>
      <c r="J429" s="9"/>
      <c r="K429" s="9"/>
      <c r="L429" s="9"/>
      <c r="M429" s="9"/>
      <c r="N429" s="9"/>
      <c r="O429" s="9"/>
      <c r="P429" s="9"/>
      <c r="Q429" s="9"/>
      <c r="R429" s="9"/>
      <c r="S429" s="9"/>
      <c r="T429" s="9"/>
      <c r="U429" s="9"/>
      <c r="V429" s="9"/>
      <c r="W429" s="9"/>
      <c r="X429" s="9"/>
    </row>
    <row r="430" spans="1:24" x14ac:dyDescent="0.2">
      <c r="A430" s="19" t="s">
        <v>120</v>
      </c>
      <c r="B430" s="248">
        <v>302</v>
      </c>
      <c r="C430" s="1057" t="s">
        <v>576</v>
      </c>
      <c r="D430" s="1058"/>
      <c r="E430" s="40">
        <f>-'FSR - Medicaid'!E48</f>
        <v>0</v>
      </c>
      <c r="F430" s="893"/>
      <c r="G430" s="893"/>
      <c r="H430" s="9"/>
      <c r="I430" s="9"/>
      <c r="J430" s="9"/>
      <c r="K430" s="9"/>
      <c r="L430" s="9"/>
      <c r="M430" s="9"/>
      <c r="N430" s="9"/>
      <c r="O430" s="9"/>
      <c r="P430" s="9"/>
      <c r="Q430" s="9"/>
      <c r="R430" s="9"/>
      <c r="S430" s="9"/>
      <c r="T430" s="9"/>
      <c r="U430" s="9"/>
      <c r="V430" s="9"/>
      <c r="W430" s="9"/>
      <c r="X430" s="9"/>
    </row>
    <row r="431" spans="1:24" x14ac:dyDescent="0.2">
      <c r="A431" s="19" t="s">
        <v>120</v>
      </c>
      <c r="B431" s="248">
        <v>302.10000000000002</v>
      </c>
      <c r="C431" s="1057" t="s">
        <v>577</v>
      </c>
      <c r="D431" s="1058"/>
      <c r="E431" s="40">
        <f>-'FSR - Healthy Michigan'!E46</f>
        <v>0</v>
      </c>
      <c r="F431" s="893"/>
      <c r="G431" s="893"/>
      <c r="H431" s="9"/>
      <c r="I431" s="9"/>
      <c r="J431" s="9"/>
      <c r="K431" s="9"/>
      <c r="L431" s="9"/>
      <c r="M431" s="9"/>
      <c r="N431" s="9"/>
      <c r="O431" s="9"/>
      <c r="P431" s="9"/>
      <c r="Q431" s="9"/>
      <c r="R431" s="9"/>
      <c r="S431" s="9"/>
      <c r="T431" s="9"/>
      <c r="U431" s="9"/>
      <c r="V431" s="9"/>
      <c r="W431" s="9"/>
      <c r="X431" s="9"/>
    </row>
    <row r="432" spans="1:24" hidden="1" x14ac:dyDescent="0.2">
      <c r="A432" s="19" t="s">
        <v>120</v>
      </c>
      <c r="B432" s="248">
        <v>302.3</v>
      </c>
      <c r="C432" s="1057" t="s">
        <v>279</v>
      </c>
      <c r="D432" s="1058"/>
      <c r="E432" s="40"/>
      <c r="F432" s="247"/>
      <c r="G432" s="891">
        <f>SUM(E431:F431)</f>
        <v>0</v>
      </c>
      <c r="H432" s="9"/>
      <c r="I432" s="9"/>
      <c r="J432" s="9"/>
      <c r="K432" s="9"/>
      <c r="L432" s="9"/>
      <c r="M432" s="9"/>
      <c r="N432" s="9"/>
      <c r="O432" s="9"/>
      <c r="P432" s="9"/>
      <c r="Q432" s="9"/>
      <c r="R432" s="9"/>
      <c r="S432" s="9"/>
      <c r="T432" s="9"/>
      <c r="U432" s="9"/>
      <c r="V432" s="9"/>
      <c r="W432" s="9"/>
      <c r="X432" s="9"/>
    </row>
    <row r="433" spans="1:24" x14ac:dyDescent="0.2">
      <c r="A433" s="19" t="s">
        <v>120</v>
      </c>
      <c r="B433" s="248">
        <v>303</v>
      </c>
      <c r="C433" s="1312" t="s">
        <v>68</v>
      </c>
      <c r="D433" s="1058"/>
      <c r="E433" s="40">
        <f>-E103</f>
        <v>0</v>
      </c>
      <c r="F433" s="893"/>
      <c r="G433" s="893"/>
      <c r="H433" s="9"/>
      <c r="I433" s="9"/>
      <c r="J433" s="9"/>
      <c r="K433" s="9"/>
      <c r="L433" s="9"/>
      <c r="M433" s="9"/>
      <c r="N433" s="9"/>
      <c r="O433" s="9"/>
      <c r="P433" s="9"/>
      <c r="Q433" s="9"/>
      <c r="R433" s="9"/>
      <c r="S433" s="9"/>
      <c r="T433" s="9"/>
      <c r="U433" s="9"/>
      <c r="V433" s="9"/>
      <c r="W433" s="9"/>
      <c r="X433" s="9"/>
    </row>
    <row r="434" spans="1:24" hidden="1" x14ac:dyDescent="0.2">
      <c r="A434" s="19" t="s">
        <v>120</v>
      </c>
      <c r="B434" s="248">
        <v>304</v>
      </c>
      <c r="C434" s="1057" t="s">
        <v>279</v>
      </c>
      <c r="D434" s="1058"/>
      <c r="E434" s="40"/>
      <c r="F434" s="247"/>
      <c r="G434" s="891">
        <f>SUM(E433:F433)</f>
        <v>0</v>
      </c>
      <c r="H434" s="9"/>
      <c r="I434" s="9"/>
      <c r="J434" s="9"/>
      <c r="K434" s="9"/>
      <c r="L434" s="9"/>
      <c r="M434" s="9"/>
      <c r="N434" s="9"/>
      <c r="O434" s="9"/>
      <c r="P434" s="9"/>
      <c r="Q434" s="9"/>
      <c r="R434" s="9"/>
      <c r="S434" s="9"/>
      <c r="T434" s="9"/>
      <c r="U434" s="9"/>
      <c r="V434" s="9"/>
      <c r="W434" s="9"/>
      <c r="X434" s="9"/>
    </row>
    <row r="435" spans="1:24" x14ac:dyDescent="0.2">
      <c r="A435" s="19" t="s">
        <v>120</v>
      </c>
      <c r="B435" s="248">
        <v>390</v>
      </c>
      <c r="C435" s="1136" t="s">
        <v>82</v>
      </c>
      <c r="D435" s="1137"/>
      <c r="E435" s="28">
        <f>SUM(E426:E434)</f>
        <v>0</v>
      </c>
      <c r="F435" s="894">
        <f>SUM(F426:F434)</f>
        <v>0</v>
      </c>
      <c r="G435" s="891">
        <f>SUM(E435:F435)</f>
        <v>0</v>
      </c>
      <c r="H435" s="9"/>
      <c r="I435" s="9"/>
      <c r="J435" s="9"/>
      <c r="K435" s="9"/>
      <c r="L435" s="9"/>
      <c r="M435" s="9"/>
      <c r="N435" s="9"/>
      <c r="O435" s="9"/>
      <c r="P435" s="9"/>
      <c r="Q435" s="9"/>
      <c r="R435" s="9"/>
      <c r="S435" s="9"/>
      <c r="T435" s="9"/>
      <c r="U435" s="9"/>
      <c r="V435" s="9"/>
      <c r="W435" s="9"/>
      <c r="X435" s="9"/>
    </row>
    <row r="436" spans="1:24" x14ac:dyDescent="0.2">
      <c r="A436" s="19" t="s">
        <v>120</v>
      </c>
      <c r="B436" s="248">
        <v>400</v>
      </c>
      <c r="C436" s="1310" t="s">
        <v>129</v>
      </c>
      <c r="D436" s="1311"/>
      <c r="E436" s="28">
        <f>+E425+E435</f>
        <v>0</v>
      </c>
      <c r="F436" s="894">
        <f>+F425+F435</f>
        <v>0</v>
      </c>
      <c r="G436" s="891">
        <f>SUM(E436:F436)</f>
        <v>0</v>
      </c>
      <c r="H436" s="9"/>
      <c r="I436" s="9"/>
      <c r="J436" s="9"/>
      <c r="K436" s="9"/>
      <c r="L436" s="9"/>
      <c r="M436" s="9"/>
      <c r="N436" s="9"/>
      <c r="O436" s="9"/>
      <c r="P436" s="9"/>
      <c r="Q436" s="9"/>
      <c r="R436" s="9"/>
      <c r="S436" s="9"/>
      <c r="T436" s="9"/>
      <c r="U436" s="9"/>
      <c r="V436" s="9"/>
      <c r="W436" s="9"/>
      <c r="X436" s="9"/>
    </row>
    <row r="437" spans="1:24" ht="19.899999999999999" customHeight="1" x14ac:dyDescent="0.2">
      <c r="A437" s="70"/>
      <c r="C437" s="139"/>
      <c r="D437" s="139"/>
      <c r="E437" s="25"/>
      <c r="F437" s="247"/>
      <c r="G437" s="247"/>
      <c r="H437" s="9"/>
      <c r="I437" s="9"/>
      <c r="J437" s="9"/>
      <c r="K437" s="9"/>
      <c r="L437" s="9"/>
      <c r="M437" s="9"/>
      <c r="N437" s="9"/>
      <c r="O437" s="9"/>
      <c r="P437" s="9"/>
      <c r="Q437" s="9"/>
      <c r="R437" s="9"/>
      <c r="S437" s="9"/>
      <c r="T437" s="9"/>
      <c r="U437" s="9"/>
      <c r="V437" s="9"/>
      <c r="W437" s="9"/>
      <c r="X437" s="9"/>
    </row>
    <row r="438" spans="1:24" x14ac:dyDescent="0.2">
      <c r="A438" s="16" t="s">
        <v>121</v>
      </c>
      <c r="B438" s="484"/>
      <c r="C438" s="904" t="s">
        <v>101</v>
      </c>
      <c r="D438" s="905"/>
      <c r="E438" s="1129"/>
      <c r="F438" s="717"/>
      <c r="G438" s="717"/>
      <c r="H438" s="9"/>
      <c r="I438" s="9"/>
      <c r="J438" s="9"/>
      <c r="K438" s="9"/>
      <c r="L438" s="9"/>
      <c r="M438" s="9"/>
      <c r="N438" s="9"/>
      <c r="O438" s="9"/>
      <c r="P438" s="9"/>
      <c r="Q438" s="9"/>
      <c r="R438" s="9"/>
      <c r="S438" s="9"/>
      <c r="T438" s="9"/>
      <c r="U438" s="9"/>
      <c r="V438" s="9"/>
      <c r="W438" s="9"/>
      <c r="X438" s="9"/>
    </row>
    <row r="439" spans="1:24" x14ac:dyDescent="0.2">
      <c r="A439" s="19" t="s">
        <v>121</v>
      </c>
      <c r="B439" s="248">
        <v>100</v>
      </c>
      <c r="C439" s="1136" t="s">
        <v>69</v>
      </c>
      <c r="D439" s="1137"/>
      <c r="E439" s="42"/>
      <c r="F439" s="890"/>
      <c r="G439" s="890"/>
      <c r="H439" s="9"/>
      <c r="I439" s="9"/>
      <c r="J439" s="9"/>
      <c r="K439" s="9"/>
      <c r="L439" s="9"/>
      <c r="M439" s="9"/>
      <c r="N439" s="9"/>
      <c r="O439" s="9"/>
      <c r="P439" s="9"/>
      <c r="Q439" s="9"/>
      <c r="R439" s="9"/>
      <c r="S439" s="9"/>
      <c r="T439" s="9"/>
      <c r="U439" s="9"/>
      <c r="V439" s="9"/>
      <c r="W439" s="9"/>
      <c r="X439" s="9"/>
    </row>
    <row r="440" spans="1:24" x14ac:dyDescent="0.2">
      <c r="A440" s="19" t="s">
        <v>121</v>
      </c>
      <c r="B440" s="485">
        <v>101</v>
      </c>
      <c r="C440" s="1341" t="s">
        <v>124</v>
      </c>
      <c r="D440" s="1342"/>
      <c r="E440" s="3"/>
      <c r="F440" s="888"/>
      <c r="G440" s="891">
        <f>SUM(E440:F440)</f>
        <v>0</v>
      </c>
      <c r="H440" s="9"/>
      <c r="I440" s="9"/>
      <c r="J440" s="9"/>
      <c r="K440" s="9"/>
      <c r="L440" s="9"/>
      <c r="M440" s="9"/>
      <c r="N440" s="9"/>
      <c r="O440" s="9"/>
      <c r="P440" s="9"/>
      <c r="Q440" s="9"/>
      <c r="R440" s="9"/>
      <c r="S440" s="9"/>
      <c r="T440" s="9"/>
      <c r="U440" s="9"/>
      <c r="V440" s="9"/>
      <c r="W440" s="9"/>
      <c r="X440" s="9"/>
    </row>
    <row r="441" spans="1:24" x14ac:dyDescent="0.2">
      <c r="A441" s="19" t="s">
        <v>121</v>
      </c>
      <c r="B441" s="485">
        <v>102</v>
      </c>
      <c r="C441" s="1341" t="s">
        <v>124</v>
      </c>
      <c r="D441" s="1342"/>
      <c r="E441" s="3"/>
      <c r="F441" s="888"/>
      <c r="G441" s="891">
        <f>SUM(E441:F441)</f>
        <v>0</v>
      </c>
      <c r="H441" s="9"/>
      <c r="I441" s="9"/>
      <c r="J441" s="9"/>
      <c r="K441" s="9"/>
      <c r="L441" s="9"/>
      <c r="M441" s="9"/>
      <c r="N441" s="9"/>
      <c r="O441" s="9"/>
      <c r="P441" s="9"/>
      <c r="Q441" s="9"/>
      <c r="R441" s="9"/>
      <c r="S441" s="9"/>
      <c r="T441" s="9"/>
      <c r="U441" s="9"/>
      <c r="V441" s="9"/>
      <c r="W441" s="9"/>
      <c r="X441" s="9"/>
    </row>
    <row r="442" spans="1:24" x14ac:dyDescent="0.2">
      <c r="A442" s="19" t="s">
        <v>121</v>
      </c>
      <c r="B442" s="485">
        <v>103</v>
      </c>
      <c r="C442" s="1341" t="s">
        <v>124</v>
      </c>
      <c r="D442" s="1342"/>
      <c r="E442" s="3"/>
      <c r="F442" s="888"/>
      <c r="G442" s="891">
        <f>SUM(E442:F442)</f>
        <v>0</v>
      </c>
      <c r="H442" s="9"/>
      <c r="I442" s="9"/>
      <c r="J442" s="9"/>
      <c r="K442" s="9"/>
      <c r="L442" s="9"/>
      <c r="M442" s="9"/>
      <c r="N442" s="9"/>
      <c r="O442" s="9"/>
      <c r="P442" s="9"/>
      <c r="Q442" s="9"/>
      <c r="R442" s="9"/>
      <c r="S442" s="9"/>
      <c r="T442" s="9"/>
      <c r="U442" s="9"/>
      <c r="V442" s="9"/>
      <c r="W442" s="9"/>
      <c r="X442" s="9"/>
    </row>
    <row r="443" spans="1:24" x14ac:dyDescent="0.2">
      <c r="A443" s="19" t="s">
        <v>121</v>
      </c>
      <c r="B443" s="248">
        <v>190</v>
      </c>
      <c r="C443" s="1136" t="s">
        <v>70</v>
      </c>
      <c r="D443" s="1137"/>
      <c r="E443" s="28">
        <f>SUM(E439:E442)</f>
        <v>0</v>
      </c>
      <c r="F443" s="894">
        <f>SUM(F439:F442)</f>
        <v>0</v>
      </c>
      <c r="G443" s="891">
        <f>SUM(E443:F443)</f>
        <v>0</v>
      </c>
      <c r="H443" s="9"/>
      <c r="I443" s="9"/>
      <c r="J443" s="9"/>
      <c r="K443" s="9"/>
      <c r="L443" s="9"/>
      <c r="M443" s="9"/>
      <c r="N443" s="9"/>
      <c r="O443" s="9"/>
      <c r="P443" s="9"/>
      <c r="Q443" s="9"/>
      <c r="R443" s="9"/>
      <c r="S443" s="9"/>
      <c r="T443" s="9"/>
      <c r="U443" s="9"/>
      <c r="V443" s="9"/>
      <c r="W443" s="9"/>
      <c r="X443" s="9"/>
    </row>
    <row r="444" spans="1:24" x14ac:dyDescent="0.2">
      <c r="A444" s="19" t="s">
        <v>121</v>
      </c>
      <c r="B444" s="248">
        <v>200</v>
      </c>
      <c r="C444" s="1136" t="s">
        <v>97</v>
      </c>
      <c r="D444" s="1137"/>
      <c r="E444" s="40"/>
      <c r="F444" s="532"/>
      <c r="G444" s="532"/>
      <c r="H444" s="9"/>
      <c r="I444" s="9"/>
      <c r="J444" s="9"/>
      <c r="K444" s="9"/>
      <c r="L444" s="9"/>
      <c r="M444" s="9"/>
      <c r="N444" s="9"/>
      <c r="O444" s="9"/>
      <c r="P444" s="9"/>
      <c r="Q444" s="9"/>
      <c r="R444" s="9"/>
      <c r="S444" s="9"/>
      <c r="T444" s="9"/>
      <c r="U444" s="9"/>
      <c r="V444" s="9"/>
      <c r="W444" s="9"/>
      <c r="X444" s="9"/>
    </row>
    <row r="445" spans="1:24" x14ac:dyDescent="0.2">
      <c r="A445" s="19" t="s">
        <v>121</v>
      </c>
      <c r="B445" s="485">
        <v>201</v>
      </c>
      <c r="C445" s="1341" t="s">
        <v>125</v>
      </c>
      <c r="D445" s="1342"/>
      <c r="E445" s="3"/>
      <c r="F445" s="888"/>
      <c r="G445" s="891">
        <f t="shared" ref="G445:G449" si="7">SUM(E445:F445)</f>
        <v>0</v>
      </c>
      <c r="H445" s="9"/>
      <c r="I445" s="9"/>
      <c r="J445" s="9"/>
      <c r="K445" s="9"/>
      <c r="L445" s="9"/>
      <c r="M445" s="9"/>
      <c r="N445" s="9"/>
      <c r="O445" s="9"/>
      <c r="P445" s="9"/>
      <c r="Q445" s="9"/>
      <c r="R445" s="9"/>
      <c r="S445" s="9"/>
      <c r="T445" s="9"/>
      <c r="U445" s="9"/>
      <c r="V445" s="9"/>
      <c r="W445" s="9"/>
      <c r="X445" s="9"/>
    </row>
    <row r="446" spans="1:24" x14ac:dyDescent="0.2">
      <c r="A446" s="19" t="s">
        <v>121</v>
      </c>
      <c r="B446" s="485">
        <v>202</v>
      </c>
      <c r="C446" s="1341" t="s">
        <v>125</v>
      </c>
      <c r="D446" s="1342"/>
      <c r="E446" s="3"/>
      <c r="F446" s="888"/>
      <c r="G446" s="891">
        <f t="shared" si="7"/>
        <v>0</v>
      </c>
      <c r="H446" s="9"/>
      <c r="I446" s="9"/>
      <c r="J446" s="9"/>
      <c r="K446" s="9"/>
      <c r="L446" s="9"/>
      <c r="M446" s="9"/>
      <c r="N446" s="9"/>
      <c r="O446" s="9"/>
      <c r="P446" s="9"/>
      <c r="Q446" s="9"/>
      <c r="R446" s="9"/>
      <c r="S446" s="9"/>
      <c r="T446" s="9"/>
      <c r="U446" s="9"/>
      <c r="V446" s="9"/>
      <c r="W446" s="9"/>
      <c r="X446" s="9"/>
    </row>
    <row r="447" spans="1:24" x14ac:dyDescent="0.2">
      <c r="A447" s="19" t="s">
        <v>121</v>
      </c>
      <c r="B447" s="485">
        <v>203</v>
      </c>
      <c r="C447" s="1341" t="s">
        <v>125</v>
      </c>
      <c r="D447" s="1342"/>
      <c r="E447" s="3"/>
      <c r="F447" s="888"/>
      <c r="G447" s="891">
        <f t="shared" si="7"/>
        <v>0</v>
      </c>
      <c r="H447" s="9"/>
      <c r="I447" s="9"/>
      <c r="J447" s="9"/>
      <c r="K447" s="9"/>
      <c r="L447" s="9"/>
      <c r="M447" s="9"/>
      <c r="N447" s="9"/>
      <c r="O447" s="9"/>
      <c r="P447" s="9"/>
      <c r="Q447" s="9"/>
      <c r="R447" s="9"/>
      <c r="S447" s="9"/>
      <c r="T447" s="9"/>
      <c r="U447" s="9"/>
      <c r="V447" s="9"/>
      <c r="W447" s="9"/>
      <c r="X447" s="9"/>
    </row>
    <row r="448" spans="1:24" x14ac:dyDescent="0.2">
      <c r="A448" s="19" t="s">
        <v>121</v>
      </c>
      <c r="B448" s="248">
        <v>290</v>
      </c>
      <c r="C448" s="1136" t="s">
        <v>100</v>
      </c>
      <c r="D448" s="1137"/>
      <c r="E448" s="28">
        <f>SUM(E444:E447)</f>
        <v>0</v>
      </c>
      <c r="F448" s="894">
        <f>SUM(F444:F447)</f>
        <v>0</v>
      </c>
      <c r="G448" s="891">
        <f t="shared" si="7"/>
        <v>0</v>
      </c>
      <c r="H448" s="9"/>
      <c r="I448" s="9"/>
      <c r="J448" s="9"/>
      <c r="K448" s="9"/>
      <c r="L448" s="9"/>
      <c r="M448" s="9"/>
      <c r="N448" s="9"/>
      <c r="O448" s="9"/>
      <c r="P448" s="9"/>
      <c r="Q448" s="9"/>
      <c r="R448" s="9"/>
      <c r="S448" s="9"/>
      <c r="T448" s="9"/>
      <c r="U448" s="9"/>
      <c r="V448" s="9"/>
      <c r="W448" s="9"/>
      <c r="X448" s="9"/>
    </row>
    <row r="449" spans="1:24" x14ac:dyDescent="0.2">
      <c r="A449" s="19" t="s">
        <v>121</v>
      </c>
      <c r="B449" s="248">
        <v>295</v>
      </c>
      <c r="C449" s="1136" t="s">
        <v>102</v>
      </c>
      <c r="D449" s="1137"/>
      <c r="E449" s="28">
        <f>+E443-E448</f>
        <v>0</v>
      </c>
      <c r="F449" s="894">
        <f>+F443-F448</f>
        <v>0</v>
      </c>
      <c r="G449" s="891">
        <f t="shared" si="7"/>
        <v>0</v>
      </c>
      <c r="H449" s="9"/>
      <c r="I449" s="9"/>
      <c r="J449" s="9"/>
      <c r="K449" s="9"/>
      <c r="L449" s="9"/>
      <c r="M449" s="9"/>
      <c r="N449" s="9"/>
      <c r="O449" s="9"/>
      <c r="P449" s="9"/>
      <c r="Q449" s="9"/>
      <c r="R449" s="9"/>
      <c r="S449" s="9"/>
      <c r="T449" s="9"/>
      <c r="U449" s="9"/>
      <c r="V449" s="9"/>
      <c r="W449" s="9"/>
      <c r="X449" s="9"/>
    </row>
    <row r="450" spans="1:24" x14ac:dyDescent="0.2">
      <c r="A450" s="19" t="s">
        <v>121</v>
      </c>
      <c r="B450" s="248">
        <v>300</v>
      </c>
      <c r="C450" s="1136" t="s">
        <v>85</v>
      </c>
      <c r="D450" s="1137"/>
      <c r="E450" s="40"/>
      <c r="F450" s="532"/>
      <c r="G450" s="532"/>
      <c r="H450" s="9"/>
      <c r="I450" s="9"/>
      <c r="J450" s="9"/>
      <c r="K450" s="9"/>
      <c r="L450" s="9"/>
      <c r="M450" s="9"/>
      <c r="N450" s="9"/>
      <c r="O450" s="9"/>
      <c r="P450" s="9"/>
      <c r="Q450" s="9"/>
      <c r="R450" s="9"/>
      <c r="S450" s="9"/>
      <c r="T450" s="9"/>
      <c r="U450" s="9"/>
      <c r="V450" s="9"/>
      <c r="W450" s="9"/>
      <c r="X450" s="9"/>
    </row>
    <row r="451" spans="1:24" hidden="1" x14ac:dyDescent="0.2">
      <c r="A451" s="19" t="s">
        <v>121</v>
      </c>
      <c r="B451" s="248">
        <v>301</v>
      </c>
      <c r="C451" s="1057" t="s">
        <v>279</v>
      </c>
      <c r="D451" s="1128"/>
      <c r="E451" s="40"/>
      <c r="F451" s="532"/>
      <c r="G451" s="532"/>
      <c r="H451" s="9"/>
      <c r="I451" s="9"/>
      <c r="J451" s="9"/>
      <c r="K451" s="9"/>
      <c r="L451" s="9"/>
      <c r="M451" s="9"/>
      <c r="N451" s="9"/>
      <c r="O451" s="9"/>
      <c r="P451" s="9"/>
      <c r="Q451" s="9"/>
      <c r="R451" s="9"/>
      <c r="S451" s="9"/>
      <c r="T451" s="9"/>
      <c r="U451" s="9"/>
      <c r="V451" s="9"/>
      <c r="W451" s="9"/>
      <c r="X451" s="9"/>
    </row>
    <row r="452" spans="1:24" x14ac:dyDescent="0.2">
      <c r="A452" s="19" t="s">
        <v>121</v>
      </c>
      <c r="B452" s="248">
        <v>302</v>
      </c>
      <c r="C452" s="1312" t="s">
        <v>176</v>
      </c>
      <c r="D452" s="1058"/>
      <c r="E452" s="3"/>
      <c r="F452" s="888"/>
      <c r="G452" s="891">
        <f>SUM(E452:F452)</f>
        <v>0</v>
      </c>
      <c r="H452" s="9"/>
      <c r="I452" s="9"/>
      <c r="J452" s="9"/>
      <c r="K452" s="9"/>
      <c r="L452" s="9"/>
      <c r="M452" s="9"/>
      <c r="N452" s="9"/>
      <c r="O452" s="9"/>
      <c r="P452" s="9"/>
      <c r="Q452" s="9"/>
      <c r="R452" s="9"/>
      <c r="S452" s="9"/>
      <c r="T452" s="9"/>
      <c r="U452" s="9"/>
      <c r="V452" s="9"/>
      <c r="W452" s="9"/>
      <c r="X452" s="9"/>
    </row>
    <row r="453" spans="1:24" x14ac:dyDescent="0.2">
      <c r="A453" s="19" t="s">
        <v>121</v>
      </c>
      <c r="B453" s="248">
        <v>390</v>
      </c>
      <c r="C453" s="1136" t="s">
        <v>82</v>
      </c>
      <c r="D453" s="1137"/>
      <c r="E453" s="28">
        <f>SUM(E450:E452)</f>
        <v>0</v>
      </c>
      <c r="F453" s="894">
        <f>SUM(F450:F452)</f>
        <v>0</v>
      </c>
      <c r="G453" s="891">
        <f t="shared" ref="G453:G454" si="8">SUM(E453:F453)</f>
        <v>0</v>
      </c>
      <c r="H453" s="9"/>
      <c r="I453" s="9"/>
      <c r="J453" s="9"/>
      <c r="K453" s="9"/>
      <c r="L453" s="9"/>
      <c r="M453" s="9"/>
      <c r="N453" s="9"/>
      <c r="O453" s="9"/>
      <c r="P453" s="9"/>
      <c r="Q453" s="9"/>
      <c r="R453" s="9"/>
      <c r="S453" s="9"/>
      <c r="T453" s="9"/>
      <c r="U453" s="9"/>
      <c r="V453" s="9"/>
      <c r="W453" s="9"/>
      <c r="X453" s="9"/>
    </row>
    <row r="454" spans="1:24" x14ac:dyDescent="0.2">
      <c r="A454" s="19" t="s">
        <v>121</v>
      </c>
      <c r="B454" s="248">
        <v>400</v>
      </c>
      <c r="C454" s="1320" t="s">
        <v>123</v>
      </c>
      <c r="D454" s="1321"/>
      <c r="E454" s="28">
        <f>+E449+E453</f>
        <v>0</v>
      </c>
      <c r="F454" s="894">
        <f>+F449+F453</f>
        <v>0</v>
      </c>
      <c r="G454" s="891">
        <f t="shared" si="8"/>
        <v>0</v>
      </c>
      <c r="H454" s="9"/>
      <c r="I454" s="9"/>
      <c r="J454" s="9"/>
      <c r="K454" s="9"/>
      <c r="L454" s="9"/>
      <c r="M454" s="9"/>
      <c r="N454" s="9"/>
      <c r="O454" s="9"/>
      <c r="P454" s="9"/>
      <c r="Q454" s="9"/>
      <c r="R454" s="9"/>
      <c r="S454" s="9"/>
      <c r="T454" s="9"/>
      <c r="U454" s="9"/>
      <c r="V454" s="9"/>
      <c r="W454" s="9"/>
      <c r="X454" s="9"/>
    </row>
    <row r="455" spans="1:24" ht="19.899999999999999" customHeight="1" x14ac:dyDescent="0.2">
      <c r="C455" s="1360"/>
      <c r="D455" s="1360"/>
      <c r="E455" s="25"/>
      <c r="H455" s="9"/>
      <c r="I455" s="9"/>
      <c r="J455" s="9"/>
      <c r="K455" s="9"/>
      <c r="L455" s="9"/>
      <c r="M455" s="9"/>
      <c r="N455" s="9"/>
      <c r="O455" s="9"/>
      <c r="P455" s="9"/>
      <c r="Q455" s="9"/>
      <c r="R455" s="9"/>
      <c r="S455" s="9"/>
      <c r="T455" s="9"/>
      <c r="U455" s="9"/>
      <c r="V455" s="9"/>
      <c r="W455" s="9"/>
      <c r="X455" s="9"/>
    </row>
    <row r="456" spans="1:24" x14ac:dyDescent="0.2">
      <c r="A456" s="16" t="s">
        <v>127</v>
      </c>
      <c r="B456" s="484"/>
      <c r="C456" s="904" t="s">
        <v>112</v>
      </c>
      <c r="D456" s="905"/>
      <c r="E456" s="1129"/>
      <c r="F456" s="717"/>
      <c r="G456" s="717"/>
      <c r="H456" s="9"/>
      <c r="I456" s="9"/>
      <c r="J456" s="9"/>
      <c r="K456" s="9"/>
      <c r="L456" s="9"/>
      <c r="M456" s="9"/>
      <c r="N456" s="9"/>
      <c r="O456" s="9"/>
      <c r="P456" s="9"/>
      <c r="Q456" s="9"/>
      <c r="R456" s="9"/>
      <c r="S456" s="9"/>
      <c r="T456" s="9"/>
      <c r="U456" s="9"/>
      <c r="V456" s="9"/>
      <c r="W456" s="9"/>
      <c r="X456" s="9"/>
    </row>
    <row r="457" spans="1:24" x14ac:dyDescent="0.2">
      <c r="A457" s="19" t="s">
        <v>127</v>
      </c>
      <c r="B457" s="248">
        <v>190</v>
      </c>
      <c r="C457" s="1136" t="s">
        <v>109</v>
      </c>
      <c r="D457" s="1137"/>
      <c r="E457" s="269">
        <f>+E10+E17+E53+E69+E112+E125+E140+E157+E168+E192+E214+E238+E255+E295+E324+E346+E374+E425+E443+E24+E31+E38+E265+E45+E278</f>
        <v>0</v>
      </c>
      <c r="F457" s="900">
        <f>+F10+F17+F53+F69+F112+F125+F140+F157+F168+F192+F214+F238+F255+F295+F324+F346+F374+F425+F443+F24+F31+F38+F265+F45+F278</f>
        <v>0</v>
      </c>
      <c r="G457" s="891">
        <f t="shared" ref="G457:G460" si="9">SUM(E457:F457)</f>
        <v>0</v>
      </c>
      <c r="H457" s="9"/>
      <c r="I457" s="9"/>
      <c r="J457" s="9"/>
      <c r="K457" s="9"/>
      <c r="L457" s="9"/>
      <c r="M457" s="9"/>
      <c r="N457" s="9"/>
      <c r="O457" s="9"/>
      <c r="P457" s="9"/>
      <c r="Q457" s="9"/>
      <c r="R457" s="9"/>
      <c r="S457" s="9"/>
      <c r="T457" s="9"/>
      <c r="U457" s="9"/>
      <c r="V457" s="9"/>
      <c r="W457" s="9"/>
      <c r="X457" s="9"/>
    </row>
    <row r="458" spans="1:24" x14ac:dyDescent="0.2">
      <c r="A458" s="19" t="s">
        <v>127</v>
      </c>
      <c r="B458" s="248">
        <v>290</v>
      </c>
      <c r="C458" s="1136" t="s">
        <v>110</v>
      </c>
      <c r="D458" s="1137"/>
      <c r="E458" s="480">
        <f>+E11+E18+E54+E76+E114+E126+E146+E158+E169+E205+E218+E242+E256+E296+E325+E349+E385+E448+E25+E32+E39+E266+E46+E282</f>
        <v>0</v>
      </c>
      <c r="F458" s="894">
        <f>F11+F18+F54+F76+F114+F126+F146+F158+F169+F205+F218+F242+F256+F296+F325+F349+F385+F448+F25+F32+F39+F266+F46+F282</f>
        <v>0</v>
      </c>
      <c r="G458" s="891">
        <f t="shared" si="9"/>
        <v>0</v>
      </c>
      <c r="H458" s="9"/>
      <c r="I458" s="9"/>
      <c r="J458" s="9"/>
      <c r="K458" s="9"/>
      <c r="L458" s="9"/>
      <c r="M458" s="9"/>
      <c r="N458" s="9"/>
      <c r="O458" s="9"/>
      <c r="P458" s="9"/>
      <c r="Q458" s="9"/>
      <c r="R458" s="9"/>
      <c r="S458" s="9"/>
      <c r="T458" s="9"/>
      <c r="U458" s="9"/>
      <c r="V458" s="9"/>
      <c r="W458" s="9"/>
      <c r="X458" s="9"/>
    </row>
    <row r="459" spans="1:24" x14ac:dyDescent="0.2">
      <c r="A459" s="19" t="s">
        <v>127</v>
      </c>
      <c r="B459" s="248">
        <v>390</v>
      </c>
      <c r="C459" s="1136" t="s">
        <v>132</v>
      </c>
      <c r="D459" s="1137"/>
      <c r="E459" s="720">
        <f>+E13+E20+E55+E104+E133+E153+E164+E174+E226+E251+E261+E320+E339+E358+E416+E435+E453+E27+E34+E41+E271+E48+E291-E429</f>
        <v>0</v>
      </c>
      <c r="F459" s="718">
        <f>+F13+F20+F55+F104+F133+F153+F164+F174+F226+F251+F261+F320+F339+F358+F416+F435+F453+F27+F34+F41+F271+F48+F291-F429</f>
        <v>0</v>
      </c>
      <c r="G459" s="891">
        <f t="shared" si="9"/>
        <v>0</v>
      </c>
      <c r="H459" s="9"/>
      <c r="I459" s="9"/>
      <c r="J459" s="9"/>
      <c r="K459" s="9"/>
      <c r="L459" s="9"/>
      <c r="M459" s="9"/>
      <c r="N459" s="9"/>
      <c r="O459" s="9"/>
      <c r="P459" s="9"/>
      <c r="Q459" s="9"/>
      <c r="R459" s="9"/>
      <c r="S459" s="9"/>
      <c r="T459" s="9"/>
      <c r="U459" s="9"/>
      <c r="V459" s="9"/>
      <c r="W459" s="9"/>
      <c r="X459" s="9"/>
    </row>
    <row r="460" spans="1:24" ht="14.45" customHeight="1" x14ac:dyDescent="0.2">
      <c r="A460" s="19" t="s">
        <v>127</v>
      </c>
      <c r="B460" s="248">
        <v>400</v>
      </c>
      <c r="C460" s="1136" t="s">
        <v>119</v>
      </c>
      <c r="D460" s="1137"/>
      <c r="E460" s="28">
        <f>+E457-E458</f>
        <v>0</v>
      </c>
      <c r="F460" s="894">
        <f>+F457-F458</f>
        <v>0</v>
      </c>
      <c r="G460" s="891">
        <f t="shared" si="9"/>
        <v>0</v>
      </c>
      <c r="H460" s="9"/>
      <c r="I460" s="9"/>
      <c r="J460" s="9"/>
      <c r="K460" s="9"/>
      <c r="L460" s="9"/>
      <c r="M460" s="9"/>
      <c r="N460" s="9"/>
      <c r="O460" s="9"/>
      <c r="P460" s="9"/>
      <c r="Q460" s="9"/>
      <c r="R460" s="9"/>
      <c r="S460" s="9"/>
      <c r="T460" s="9"/>
      <c r="U460" s="9"/>
      <c r="V460" s="9"/>
      <c r="W460" s="9"/>
      <c r="X460" s="9"/>
    </row>
    <row r="461" spans="1:24" ht="19.899999999999999" customHeight="1" x14ac:dyDescent="0.2">
      <c r="C461" s="1131"/>
      <c r="D461" s="1131"/>
      <c r="E461" s="25"/>
      <c r="H461" s="9"/>
      <c r="I461" s="9"/>
      <c r="J461" s="9"/>
      <c r="K461" s="9"/>
      <c r="L461" s="9"/>
      <c r="M461" s="9"/>
      <c r="N461" s="9"/>
      <c r="O461" s="9"/>
      <c r="P461" s="9"/>
      <c r="Q461" s="9"/>
      <c r="R461" s="9"/>
      <c r="S461" s="9"/>
      <c r="T461" s="9"/>
      <c r="U461" s="9"/>
      <c r="V461" s="9"/>
      <c r="W461" s="9"/>
      <c r="X461" s="9"/>
    </row>
    <row r="462" spans="1:24" x14ac:dyDescent="0.2">
      <c r="A462" s="16" t="s">
        <v>149</v>
      </c>
      <c r="B462" s="484"/>
      <c r="C462" s="904" t="s">
        <v>126</v>
      </c>
      <c r="D462" s="905"/>
      <c r="E462" s="1129"/>
      <c r="H462" s="9"/>
      <c r="I462" s="9"/>
      <c r="J462" s="9"/>
      <c r="K462" s="9"/>
      <c r="L462" s="9"/>
      <c r="M462" s="9"/>
      <c r="N462" s="9"/>
      <c r="O462" s="9"/>
      <c r="P462" s="9"/>
      <c r="Q462" s="9"/>
      <c r="R462" s="9"/>
      <c r="S462" s="9"/>
      <c r="T462" s="9"/>
      <c r="U462" s="9"/>
      <c r="V462" s="9"/>
      <c r="W462" s="9"/>
      <c r="X462" s="9"/>
    </row>
    <row r="463" spans="1:24" ht="27" customHeight="1" x14ac:dyDescent="0.2">
      <c r="A463" s="135" t="s">
        <v>149</v>
      </c>
      <c r="B463" s="248"/>
      <c r="C463" s="1357" t="s">
        <v>556</v>
      </c>
      <c r="D463" s="1358"/>
      <c r="E463" s="1359"/>
      <c r="H463" s="9"/>
      <c r="I463" s="9"/>
      <c r="J463" s="9"/>
      <c r="K463" s="9"/>
      <c r="L463" s="9"/>
      <c r="M463" s="9"/>
      <c r="N463" s="9"/>
      <c r="O463" s="9"/>
      <c r="P463" s="9"/>
      <c r="Q463" s="9"/>
      <c r="R463" s="9"/>
      <c r="S463" s="9"/>
      <c r="T463" s="9"/>
      <c r="U463" s="9"/>
      <c r="V463" s="9"/>
      <c r="W463" s="9"/>
      <c r="X463" s="9"/>
    </row>
    <row r="464" spans="1:24" x14ac:dyDescent="0.2">
      <c r="A464" s="19" t="s">
        <v>149</v>
      </c>
      <c r="B464" s="487"/>
      <c r="C464" s="1346"/>
      <c r="D464" s="1347"/>
      <c r="E464" s="1348"/>
      <c r="H464" s="9"/>
      <c r="I464" s="9"/>
      <c r="J464" s="9"/>
      <c r="K464" s="9"/>
      <c r="L464" s="9"/>
      <c r="M464" s="9"/>
      <c r="N464" s="9"/>
      <c r="O464" s="9"/>
      <c r="P464" s="9"/>
      <c r="Q464" s="9"/>
      <c r="R464" s="9"/>
      <c r="S464" s="9"/>
      <c r="T464" s="9"/>
      <c r="U464" s="9"/>
      <c r="V464" s="9"/>
      <c r="W464" s="9"/>
      <c r="X464" s="9"/>
    </row>
    <row r="465" spans="1:24" x14ac:dyDescent="0.2">
      <c r="A465" s="19" t="s">
        <v>149</v>
      </c>
      <c r="B465" s="488"/>
      <c r="C465" s="1349"/>
      <c r="D465" s="1350"/>
      <c r="E465" s="1351"/>
      <c r="H465" s="9"/>
      <c r="I465" s="9"/>
      <c r="J465" s="9"/>
      <c r="K465" s="9"/>
      <c r="L465" s="9"/>
      <c r="M465" s="9"/>
      <c r="N465" s="9"/>
      <c r="O465" s="9"/>
      <c r="P465" s="9"/>
      <c r="Q465" s="9"/>
      <c r="R465" s="9"/>
      <c r="S465" s="9"/>
      <c r="T465" s="9"/>
      <c r="U465" s="9"/>
      <c r="V465" s="9"/>
      <c r="W465" s="9"/>
      <c r="X465" s="9"/>
    </row>
    <row r="466" spans="1:24" x14ac:dyDescent="0.2">
      <c r="A466" s="19" t="s">
        <v>149</v>
      </c>
      <c r="B466" s="488"/>
      <c r="C466" s="1349"/>
      <c r="D466" s="1350"/>
      <c r="E466" s="1351"/>
      <c r="H466" s="9"/>
      <c r="I466" s="9"/>
      <c r="J466" s="9"/>
      <c r="K466" s="9"/>
      <c r="L466" s="9"/>
      <c r="M466" s="9"/>
      <c r="N466" s="9"/>
      <c r="O466" s="9"/>
      <c r="P466" s="9"/>
      <c r="Q466" s="9"/>
      <c r="R466" s="9"/>
      <c r="S466" s="9"/>
      <c r="T466" s="9"/>
      <c r="U466" s="9"/>
      <c r="V466" s="9"/>
      <c r="W466" s="9"/>
      <c r="X466" s="9"/>
    </row>
    <row r="467" spans="1:24" x14ac:dyDescent="0.2">
      <c r="A467" s="19" t="s">
        <v>149</v>
      </c>
      <c r="B467" s="488"/>
      <c r="C467" s="1349"/>
      <c r="D467" s="1350"/>
      <c r="E467" s="1351"/>
      <c r="F467" s="9"/>
      <c r="G467" s="9"/>
      <c r="H467" s="9"/>
      <c r="I467" s="9"/>
      <c r="J467" s="9"/>
      <c r="K467" s="9"/>
      <c r="L467" s="9"/>
      <c r="M467" s="9"/>
      <c r="N467" s="9"/>
      <c r="O467" s="9"/>
      <c r="P467" s="9"/>
      <c r="Q467" s="9"/>
      <c r="R467" s="9"/>
      <c r="S467" s="9"/>
      <c r="T467" s="9"/>
      <c r="U467" s="9"/>
      <c r="V467" s="9"/>
      <c r="W467" s="9"/>
      <c r="X467" s="9"/>
    </row>
    <row r="468" spans="1:24" x14ac:dyDescent="0.2">
      <c r="A468" s="19" t="s">
        <v>149</v>
      </c>
      <c r="B468" s="488"/>
      <c r="C468" s="1349"/>
      <c r="D468" s="1350"/>
      <c r="E468" s="1351"/>
      <c r="F468" s="9"/>
      <c r="G468" s="9"/>
      <c r="H468" s="9"/>
      <c r="I468" s="9"/>
      <c r="J468" s="9"/>
      <c r="K468" s="9"/>
      <c r="L468" s="9"/>
      <c r="M468" s="9"/>
      <c r="N468" s="9"/>
      <c r="O468" s="9"/>
      <c r="P468" s="9"/>
      <c r="Q468" s="9"/>
      <c r="R468" s="9"/>
      <c r="S468" s="9"/>
      <c r="T468" s="9"/>
      <c r="U468" s="9"/>
      <c r="V468" s="9"/>
      <c r="W468" s="9"/>
      <c r="X468" s="9"/>
    </row>
    <row r="469" spans="1:24" x14ac:dyDescent="0.2">
      <c r="A469" s="19" t="s">
        <v>149</v>
      </c>
      <c r="B469" s="488"/>
      <c r="C469" s="1349"/>
      <c r="D469" s="1350"/>
      <c r="E469" s="1351"/>
      <c r="F469" s="9"/>
      <c r="G469" s="9"/>
      <c r="H469" s="9"/>
      <c r="I469" s="9"/>
      <c r="J469" s="9"/>
      <c r="K469" s="9"/>
      <c r="L469" s="9"/>
      <c r="M469" s="9"/>
      <c r="N469" s="9"/>
      <c r="O469" s="9"/>
      <c r="P469" s="9"/>
      <c r="Q469" s="9"/>
      <c r="R469" s="9"/>
      <c r="S469" s="9"/>
      <c r="T469" s="9"/>
      <c r="U469" s="9"/>
      <c r="V469" s="9"/>
      <c r="W469" s="9"/>
      <c r="X469" s="9"/>
    </row>
    <row r="470" spans="1:24" x14ac:dyDescent="0.2">
      <c r="A470" s="19" t="s">
        <v>149</v>
      </c>
      <c r="B470" s="488"/>
      <c r="C470" s="1349"/>
      <c r="D470" s="1350"/>
      <c r="E470" s="1351"/>
      <c r="F470" s="9"/>
      <c r="G470" s="9"/>
      <c r="H470" s="9"/>
      <c r="I470" s="9"/>
      <c r="J470" s="9"/>
      <c r="K470" s="9"/>
      <c r="L470" s="9"/>
      <c r="M470" s="9"/>
      <c r="N470" s="9"/>
      <c r="O470" s="9"/>
      <c r="P470" s="9"/>
      <c r="Q470" s="9"/>
      <c r="R470" s="9"/>
      <c r="S470" s="9"/>
      <c r="T470" s="9"/>
      <c r="U470" s="9"/>
      <c r="V470" s="9"/>
      <c r="W470" s="9"/>
      <c r="X470" s="9"/>
    </row>
    <row r="471" spans="1:24" x14ac:dyDescent="0.2">
      <c r="A471" s="19" t="s">
        <v>149</v>
      </c>
      <c r="B471" s="488"/>
      <c r="C471" s="1349"/>
      <c r="D471" s="1350"/>
      <c r="E471" s="1351"/>
      <c r="F471" s="9"/>
      <c r="G471" s="9"/>
      <c r="H471" s="9"/>
      <c r="I471" s="9"/>
      <c r="J471" s="9"/>
      <c r="K471" s="9"/>
      <c r="L471" s="9"/>
      <c r="M471" s="9"/>
      <c r="N471" s="9"/>
      <c r="O471" s="9"/>
      <c r="P471" s="9"/>
      <c r="Q471" s="9"/>
      <c r="R471" s="9"/>
      <c r="S471" s="9"/>
      <c r="T471" s="9"/>
      <c r="U471" s="9"/>
      <c r="V471" s="9"/>
      <c r="W471" s="9"/>
      <c r="X471" s="9"/>
    </row>
    <row r="472" spans="1:24" x14ac:dyDescent="0.2">
      <c r="A472" s="19" t="s">
        <v>149</v>
      </c>
      <c r="B472" s="488"/>
      <c r="C472" s="1349"/>
      <c r="D472" s="1350"/>
      <c r="E472" s="1351"/>
      <c r="F472" s="9"/>
      <c r="G472" s="9"/>
      <c r="H472" s="9"/>
      <c r="I472" s="9"/>
      <c r="J472" s="9"/>
      <c r="K472" s="9"/>
      <c r="L472" s="9"/>
      <c r="M472" s="9"/>
      <c r="N472" s="9"/>
      <c r="O472" s="9"/>
      <c r="P472" s="9"/>
      <c r="Q472" s="9"/>
      <c r="R472" s="9"/>
      <c r="S472" s="9"/>
      <c r="T472" s="9"/>
      <c r="U472" s="9"/>
      <c r="V472" s="9"/>
      <c r="W472" s="9"/>
      <c r="X472" s="9"/>
    </row>
    <row r="473" spans="1:24" x14ac:dyDescent="0.2">
      <c r="A473" s="19" t="s">
        <v>149</v>
      </c>
      <c r="B473" s="489"/>
      <c r="C473" s="1352"/>
      <c r="D473" s="1353"/>
      <c r="E473" s="1354"/>
      <c r="F473" s="9"/>
      <c r="G473" s="9"/>
      <c r="H473" s="9"/>
      <c r="I473" s="9"/>
      <c r="J473" s="9"/>
      <c r="K473" s="9"/>
      <c r="L473" s="9"/>
      <c r="M473" s="9"/>
      <c r="N473" s="9"/>
      <c r="O473" s="9"/>
      <c r="P473" s="9"/>
      <c r="Q473" s="9"/>
      <c r="R473" s="9"/>
      <c r="S473" s="9"/>
      <c r="T473" s="9"/>
      <c r="U473" s="9"/>
      <c r="V473" s="9"/>
      <c r="W473" s="9"/>
      <c r="X473" s="9"/>
    </row>
    <row r="478" spans="1:24" x14ac:dyDescent="0.2">
      <c r="F478" s="9"/>
      <c r="G478" s="9"/>
      <c r="H478" s="9"/>
      <c r="I478" s="9"/>
      <c r="J478" s="9"/>
      <c r="K478" s="9"/>
      <c r="L478" s="9"/>
      <c r="M478" s="9"/>
      <c r="N478" s="9"/>
      <c r="O478" s="9"/>
      <c r="P478" s="9"/>
      <c r="Q478" s="9"/>
      <c r="R478" s="9"/>
      <c r="S478" s="9"/>
      <c r="T478" s="9"/>
      <c r="U478" s="9"/>
      <c r="V478" s="9"/>
      <c r="W478" s="9"/>
      <c r="X478" s="9"/>
    </row>
    <row r="479" spans="1:24" x14ac:dyDescent="0.2">
      <c r="F479" s="9"/>
      <c r="G479" s="9"/>
      <c r="H479" s="9"/>
      <c r="I479" s="9"/>
      <c r="J479" s="9"/>
      <c r="K479" s="9"/>
      <c r="L479" s="9"/>
      <c r="M479" s="9"/>
      <c r="N479" s="9"/>
      <c r="O479" s="9"/>
      <c r="P479" s="9"/>
      <c r="Q479" s="9"/>
      <c r="R479" s="9"/>
      <c r="S479" s="9"/>
      <c r="T479" s="9"/>
      <c r="U479" s="9"/>
      <c r="V479" s="9"/>
      <c r="W479" s="9"/>
      <c r="X479" s="9"/>
    </row>
  </sheetData>
  <sheetProtection algorithmName="SHA-512" hashValue="LWFwjkHzOvFc1/TxacnBjDOzwb9iINGi0PVCJ8CBiUD/G67wVaqgTbpvTnZ5ZbcZLIj0xD+5X0wRpvd0jO1CvQ==" saltValue="sq5zlx0/aL77LjElQSti4A==" spinCount="100000" sheet="1" objects="1" scenarios="1"/>
  <customSheetViews>
    <customSheetView guid="{C14ADB05-A93A-418D-987A-E90E4B59772D}" scale="90" printArea="1" topLeftCell="A81">
      <selection activeCell="C98" sqref="C98:D98"/>
      <rowBreaks count="7" manualBreakCount="7">
        <brk id="57" max="4" man="1"/>
        <brk id="108" max="4" man="1"/>
        <brk id="167" max="4" man="1"/>
        <brk id="221" max="4" man="1"/>
        <brk id="282" max="4" man="1"/>
        <brk id="345" max="4" man="1"/>
        <brk id="408" max="4" man="1"/>
      </rowBreaks>
      <pageMargins left="0" right="0" top="0.5" bottom="0.5" header="0.3" footer="0.3"/>
      <printOptions horizontalCentered="1"/>
      <pageSetup scale="82" orientation="portrait" verticalDpi="300" r:id="rId1"/>
      <headerFooter>
        <oddFooter>&amp;LV 2015-1&amp;Rprinted: &amp;D, &amp;T</oddFooter>
      </headerFooter>
    </customSheetView>
  </customSheetViews>
  <mergeCells count="435">
    <mergeCell ref="C462:E462"/>
    <mergeCell ref="C443:D443"/>
    <mergeCell ref="C175:D175"/>
    <mergeCell ref="C181:D181"/>
    <mergeCell ref="C204:D204"/>
    <mergeCell ref="C180:D180"/>
    <mergeCell ref="C223:D223"/>
    <mergeCell ref="C246:D246"/>
    <mergeCell ref="C277:D277"/>
    <mergeCell ref="C278:D278"/>
    <mergeCell ref="C300:D300"/>
    <mergeCell ref="C248:D248"/>
    <mergeCell ref="C266:D266"/>
    <mergeCell ref="C279:D279"/>
    <mergeCell ref="C356:D356"/>
    <mergeCell ref="C455:D455"/>
    <mergeCell ref="C452:D452"/>
    <mergeCell ref="C386:D386"/>
    <mergeCell ref="C403:D403"/>
    <mergeCell ref="C446:D446"/>
    <mergeCell ref="C423:D423"/>
    <mergeCell ref="C444:D444"/>
    <mergeCell ref="C417:D417"/>
    <mergeCell ref="C426:D426"/>
    <mergeCell ref="C464:E473"/>
    <mergeCell ref="C434:D434"/>
    <mergeCell ref="C410:D410"/>
    <mergeCell ref="C416:D416"/>
    <mergeCell ref="C412:D412"/>
    <mergeCell ref="C407:D407"/>
    <mergeCell ref="C441:D441"/>
    <mergeCell ref="C442:D442"/>
    <mergeCell ref="C461:D461"/>
    <mergeCell ref="C457:D457"/>
    <mergeCell ref="C430:D430"/>
    <mergeCell ref="C453:D453"/>
    <mergeCell ref="C460:D460"/>
    <mergeCell ref="C459:D459"/>
    <mergeCell ref="C448:D448"/>
    <mergeCell ref="C449:D449"/>
    <mergeCell ref="C458:D458"/>
    <mergeCell ref="C451:D451"/>
    <mergeCell ref="C447:D447"/>
    <mergeCell ref="C463:E463"/>
    <mergeCell ref="C450:D450"/>
    <mergeCell ref="C454:D454"/>
    <mergeCell ref="C439:D439"/>
    <mergeCell ref="C425:D425"/>
    <mergeCell ref="C445:D445"/>
    <mergeCell ref="C427:D427"/>
    <mergeCell ref="C428:D428"/>
    <mergeCell ref="C316:D316"/>
    <mergeCell ref="C335:D335"/>
    <mergeCell ref="C390:D390"/>
    <mergeCell ref="C366:D366"/>
    <mergeCell ref="C418:D418"/>
    <mergeCell ref="C324:D324"/>
    <mergeCell ref="C337:D337"/>
    <mergeCell ref="C339:D339"/>
    <mergeCell ref="C326:D326"/>
    <mergeCell ref="C333:D333"/>
    <mergeCell ref="C327:D327"/>
    <mergeCell ref="C338:D338"/>
    <mergeCell ref="C332:D332"/>
    <mergeCell ref="C382:D382"/>
    <mergeCell ref="C371:D371"/>
    <mergeCell ref="C345:D345"/>
    <mergeCell ref="C351:D351"/>
    <mergeCell ref="C358:D358"/>
    <mergeCell ref="C397:D397"/>
    <mergeCell ref="C330:D330"/>
    <mergeCell ref="C404:D404"/>
    <mergeCell ref="C363:D363"/>
    <mergeCell ref="C393:D393"/>
    <mergeCell ref="C400:D400"/>
    <mergeCell ref="C395:D395"/>
    <mergeCell ref="C396:D396"/>
    <mergeCell ref="C399:D399"/>
    <mergeCell ref="C402:D402"/>
    <mergeCell ref="C391:D391"/>
    <mergeCell ref="C394:D394"/>
    <mergeCell ref="C401:D401"/>
    <mergeCell ref="C398:D398"/>
    <mergeCell ref="C392:D392"/>
    <mergeCell ref="C364:D364"/>
    <mergeCell ref="C319:D319"/>
    <mergeCell ref="C348:D348"/>
    <mergeCell ref="C389:D389"/>
    <mergeCell ref="C350:D350"/>
    <mergeCell ref="C375:D375"/>
    <mergeCell ref="C376:D376"/>
    <mergeCell ref="C372:D372"/>
    <mergeCell ref="C379:D379"/>
    <mergeCell ref="C373:D373"/>
    <mergeCell ref="C374:D374"/>
    <mergeCell ref="C378:D378"/>
    <mergeCell ref="C383:D383"/>
    <mergeCell ref="C381:D381"/>
    <mergeCell ref="C385:D385"/>
    <mergeCell ref="C384:D384"/>
    <mergeCell ref="C388:D388"/>
    <mergeCell ref="C387:D387"/>
    <mergeCell ref="C368:D368"/>
    <mergeCell ref="C380:D380"/>
    <mergeCell ref="C367:D367"/>
    <mergeCell ref="C370:D370"/>
    <mergeCell ref="C369:D369"/>
    <mergeCell ref="C365:D365"/>
    <mergeCell ref="C320:D320"/>
    <mergeCell ref="C414:D414"/>
    <mergeCell ref="C406:D406"/>
    <mergeCell ref="C413:D413"/>
    <mergeCell ref="C436:D436"/>
    <mergeCell ref="C433:D433"/>
    <mergeCell ref="C440:D440"/>
    <mergeCell ref="C421:D421"/>
    <mergeCell ref="C405:D405"/>
    <mergeCell ref="C409:D409"/>
    <mergeCell ref="C435:D435"/>
    <mergeCell ref="C431:D431"/>
    <mergeCell ref="C429:D429"/>
    <mergeCell ref="C432:D432"/>
    <mergeCell ref="C424:D424"/>
    <mergeCell ref="C420:D420"/>
    <mergeCell ref="C422:D422"/>
    <mergeCell ref="C411:D411"/>
    <mergeCell ref="C408:D408"/>
    <mergeCell ref="C415:D415"/>
    <mergeCell ref="C237:D237"/>
    <mergeCell ref="C232:D232"/>
    <mergeCell ref="C236:D236"/>
    <mergeCell ref="C317:D317"/>
    <mergeCell ref="C306:D306"/>
    <mergeCell ref="C298:D298"/>
    <mergeCell ref="C297:D297"/>
    <mergeCell ref="C313:D313"/>
    <mergeCell ref="C307:D307"/>
    <mergeCell ref="C271:D271"/>
    <mergeCell ref="C251:D251"/>
    <mergeCell ref="C252:D252"/>
    <mergeCell ref="C287:D287"/>
    <mergeCell ref="C295:D295"/>
    <mergeCell ref="C296:D296"/>
    <mergeCell ref="C310:D310"/>
    <mergeCell ref="C303:D303"/>
    <mergeCell ref="C258:D258"/>
    <mergeCell ref="C284:D284"/>
    <mergeCell ref="C255:D255"/>
    <mergeCell ref="C245:D245"/>
    <mergeCell ref="C269:D269"/>
    <mergeCell ref="C267:D267"/>
    <mergeCell ref="C280:D280"/>
    <mergeCell ref="C328:D328"/>
    <mergeCell ref="C325:D325"/>
    <mergeCell ref="C321:D321"/>
    <mergeCell ref="C346:D346"/>
    <mergeCell ref="C347:D347"/>
    <mergeCell ref="C353:D353"/>
    <mergeCell ref="C354:D354"/>
    <mergeCell ref="C362:D362"/>
    <mergeCell ref="C349:D349"/>
    <mergeCell ref="C331:D331"/>
    <mergeCell ref="C334:D334"/>
    <mergeCell ref="C352:D352"/>
    <mergeCell ref="C344:D344"/>
    <mergeCell ref="C343:D343"/>
    <mergeCell ref="C329:D329"/>
    <mergeCell ref="C355:D355"/>
    <mergeCell ref="C357:D357"/>
    <mergeCell ref="C340:D340"/>
    <mergeCell ref="C359:D359"/>
    <mergeCell ref="C244:D244"/>
    <mergeCell ref="C257:D257"/>
    <mergeCell ref="C261:D261"/>
    <mergeCell ref="C259:D259"/>
    <mergeCell ref="C272:D272"/>
    <mergeCell ref="C265:D265"/>
    <mergeCell ref="C275:D275"/>
    <mergeCell ref="C276:D276"/>
    <mergeCell ref="C260:D260"/>
    <mergeCell ref="C268:D268"/>
    <mergeCell ref="C262:D262"/>
    <mergeCell ref="C254:E254"/>
    <mergeCell ref="C221:D221"/>
    <mergeCell ref="C249:D249"/>
    <mergeCell ref="C270:D270"/>
    <mergeCell ref="C283:D283"/>
    <mergeCell ref="C281:D281"/>
    <mergeCell ref="C282:D282"/>
    <mergeCell ref="C30:E30"/>
    <mergeCell ref="C192:D192"/>
    <mergeCell ref="C242:D242"/>
    <mergeCell ref="C247:D247"/>
    <mergeCell ref="C250:D250"/>
    <mergeCell ref="C240:D240"/>
    <mergeCell ref="C256:D256"/>
    <mergeCell ref="C241:D241"/>
    <mergeCell ref="C239:D239"/>
    <mergeCell ref="C202:D202"/>
    <mergeCell ref="C193:D193"/>
    <mergeCell ref="C220:D220"/>
    <mergeCell ref="C231:D231"/>
    <mergeCell ref="C238:D238"/>
    <mergeCell ref="C197:D197"/>
    <mergeCell ref="C203:D203"/>
    <mergeCell ref="C215:D215"/>
    <mergeCell ref="C243:D243"/>
    <mergeCell ref="A1:E2"/>
    <mergeCell ref="C226:D226"/>
    <mergeCell ref="C233:D233"/>
    <mergeCell ref="C200:D200"/>
    <mergeCell ref="C205:D205"/>
    <mergeCell ref="C234:D234"/>
    <mergeCell ref="C198:D198"/>
    <mergeCell ref="C125:D125"/>
    <mergeCell ref="C189:D189"/>
    <mergeCell ref="C187:D187"/>
    <mergeCell ref="C188:D188"/>
    <mergeCell ref="C168:D168"/>
    <mergeCell ref="C170:D170"/>
    <mergeCell ref="C164:D164"/>
    <mergeCell ref="C209:D209"/>
    <mergeCell ref="C211:D211"/>
    <mergeCell ref="C186:D186"/>
    <mergeCell ref="C160:D160"/>
    <mergeCell ref="C158:D158"/>
    <mergeCell ref="C162:D162"/>
    <mergeCell ref="C222:D222"/>
    <mergeCell ref="C206:D206"/>
    <mergeCell ref="C213:D213"/>
    <mergeCell ref="C224:D224"/>
    <mergeCell ref="E4:E5"/>
    <mergeCell ref="C20:D20"/>
    <mergeCell ref="C21:D21"/>
    <mergeCell ref="A5:C5"/>
    <mergeCell ref="C6:D6"/>
    <mergeCell ref="A4:C4"/>
    <mergeCell ref="A3:B3"/>
    <mergeCell ref="C17:D17"/>
    <mergeCell ref="C18:D18"/>
    <mergeCell ref="C19:D19"/>
    <mergeCell ref="C9:E9"/>
    <mergeCell ref="C13:D13"/>
    <mergeCell ref="C10:D10"/>
    <mergeCell ref="C11:D11"/>
    <mergeCell ref="C12:D12"/>
    <mergeCell ref="C14:D14"/>
    <mergeCell ref="C23:E23"/>
    <mergeCell ref="C16:E16"/>
    <mergeCell ref="C314:D314"/>
    <mergeCell ref="C301:D301"/>
    <mergeCell ref="C311:D311"/>
    <mergeCell ref="C288:D288"/>
    <mergeCell ref="C289:D289"/>
    <mergeCell ref="A177:D177"/>
    <mergeCell ref="C183:D183"/>
    <mergeCell ref="C184:D184"/>
    <mergeCell ref="C235:D235"/>
    <mergeCell ref="C227:D227"/>
    <mergeCell ref="C225:D225"/>
    <mergeCell ref="C185:D185"/>
    <mergeCell ref="C230:D230"/>
    <mergeCell ref="C191:D191"/>
    <mergeCell ref="C201:D201"/>
    <mergeCell ref="C214:D214"/>
    <mergeCell ref="C194:D194"/>
    <mergeCell ref="C190:D190"/>
    <mergeCell ref="C219:D219"/>
    <mergeCell ref="C195:D195"/>
    <mergeCell ref="C212:D212"/>
    <mergeCell ref="C196:D196"/>
    <mergeCell ref="C182:D182"/>
    <mergeCell ref="C218:D218"/>
    <mergeCell ref="C216:D216"/>
    <mergeCell ref="C138:D138"/>
    <mergeCell ref="C129:D129"/>
    <mergeCell ref="C217:D217"/>
    <mergeCell ref="C148:D148"/>
    <mergeCell ref="C174:D174"/>
    <mergeCell ref="C149:D149"/>
    <mergeCell ref="C172:D172"/>
    <mergeCell ref="C171:D171"/>
    <mergeCell ref="C173:D173"/>
    <mergeCell ref="C169:D169"/>
    <mergeCell ref="C165:D165"/>
    <mergeCell ref="C157:D157"/>
    <mergeCell ref="C163:D163"/>
    <mergeCell ref="C159:D159"/>
    <mergeCell ref="C161:D161"/>
    <mergeCell ref="C199:D199"/>
    <mergeCell ref="C210:D210"/>
    <mergeCell ref="C69:D69"/>
    <mergeCell ref="C70:D70"/>
    <mergeCell ref="C47:D47"/>
    <mergeCell ref="C48:D48"/>
    <mergeCell ref="C49:D49"/>
    <mergeCell ref="C38:D38"/>
    <mergeCell ref="C39:D39"/>
    <mergeCell ref="C37:E37"/>
    <mergeCell ref="C118:D118"/>
    <mergeCell ref="C68:D68"/>
    <mergeCell ref="C63:D63"/>
    <mergeCell ref="C62:D62"/>
    <mergeCell ref="C61:D61"/>
    <mergeCell ref="C60:D60"/>
    <mergeCell ref="C65:D65"/>
    <mergeCell ref="C64:D64"/>
    <mergeCell ref="C66:D66"/>
    <mergeCell ref="C67:D67"/>
    <mergeCell ref="C56:D56"/>
    <mergeCell ref="C59:D59"/>
    <mergeCell ref="C84:D84"/>
    <mergeCell ref="C81:D81"/>
    <mergeCell ref="C90:D90"/>
    <mergeCell ref="C79:D79"/>
    <mergeCell ref="C24:D24"/>
    <mergeCell ref="C25:D25"/>
    <mergeCell ref="C26:D26"/>
    <mergeCell ref="C28:D28"/>
    <mergeCell ref="A36:E36"/>
    <mergeCell ref="C45:D45"/>
    <mergeCell ref="C46:D46"/>
    <mergeCell ref="C55:D55"/>
    <mergeCell ref="C31:D31"/>
    <mergeCell ref="C32:D32"/>
    <mergeCell ref="C35:D35"/>
    <mergeCell ref="C33:D33"/>
    <mergeCell ref="C34:D34"/>
    <mergeCell ref="C54:D54"/>
    <mergeCell ref="C40:D40"/>
    <mergeCell ref="C41:D41"/>
    <mergeCell ref="C42:D42"/>
    <mergeCell ref="C53:D53"/>
    <mergeCell ref="C52:D52"/>
    <mergeCell ref="C44:E44"/>
    <mergeCell ref="C51:E51"/>
    <mergeCell ref="C27:D27"/>
    <mergeCell ref="C86:D86"/>
    <mergeCell ref="C89:D89"/>
    <mergeCell ref="C75:D75"/>
    <mergeCell ref="C95:D95"/>
    <mergeCell ref="C102:D102"/>
    <mergeCell ref="C80:D80"/>
    <mergeCell ref="C78:D78"/>
    <mergeCell ref="C87:D87"/>
    <mergeCell ref="C82:D82"/>
    <mergeCell ref="C117:D117"/>
    <mergeCell ref="C112:D112"/>
    <mergeCell ref="C144:D144"/>
    <mergeCell ref="C143:D143"/>
    <mergeCell ref="C140:D140"/>
    <mergeCell ref="C128:D128"/>
    <mergeCell ref="C133:D133"/>
    <mergeCell ref="C131:D131"/>
    <mergeCell ref="A122:D122"/>
    <mergeCell ref="C126:D126"/>
    <mergeCell ref="C127:D127"/>
    <mergeCell ref="C130:D130"/>
    <mergeCell ref="C134:D134"/>
    <mergeCell ref="C124:E124"/>
    <mergeCell ref="C119:D119"/>
    <mergeCell ref="C132:D132"/>
    <mergeCell ref="C137:D137"/>
    <mergeCell ref="C229:E229"/>
    <mergeCell ref="C208:E208"/>
    <mergeCell ref="C179:E179"/>
    <mergeCell ref="C167:E167"/>
    <mergeCell ref="C156:E156"/>
    <mergeCell ref="C136:E136"/>
    <mergeCell ref="C111:D111"/>
    <mergeCell ref="C110:D110"/>
    <mergeCell ref="C113:D113"/>
    <mergeCell ref="C145:D145"/>
    <mergeCell ref="C139:D139"/>
    <mergeCell ref="C151:D151"/>
    <mergeCell ref="C154:D154"/>
    <mergeCell ref="C150:D150"/>
    <mergeCell ref="C141:D141"/>
    <mergeCell ref="C142:D142"/>
    <mergeCell ref="C147:D147"/>
    <mergeCell ref="C153:D153"/>
    <mergeCell ref="C146:D146"/>
    <mergeCell ref="C152:D152"/>
    <mergeCell ref="C115:D115"/>
    <mergeCell ref="C114:D114"/>
    <mergeCell ref="C120:D120"/>
    <mergeCell ref="C116:D116"/>
    <mergeCell ref="C456:E456"/>
    <mergeCell ref="C438:E438"/>
    <mergeCell ref="C419:E419"/>
    <mergeCell ref="C361:E361"/>
    <mergeCell ref="C342:E342"/>
    <mergeCell ref="C323:E323"/>
    <mergeCell ref="C294:E294"/>
    <mergeCell ref="C274:E274"/>
    <mergeCell ref="C264:E264"/>
    <mergeCell ref="C318:D318"/>
    <mergeCell ref="C308:D308"/>
    <mergeCell ref="C336:D336"/>
    <mergeCell ref="C285:D285"/>
    <mergeCell ref="C315:D315"/>
    <mergeCell ref="C305:D305"/>
    <mergeCell ref="C304:D304"/>
    <mergeCell ref="C309:D309"/>
    <mergeCell ref="C286:D286"/>
    <mergeCell ref="C290:D290"/>
    <mergeCell ref="C291:D291"/>
    <mergeCell ref="C292:D292"/>
    <mergeCell ref="C302:D302"/>
    <mergeCell ref="C312:D312"/>
    <mergeCell ref="C299:D299"/>
    <mergeCell ref="C58:E58"/>
    <mergeCell ref="C109:E109"/>
    <mergeCell ref="C97:D97"/>
    <mergeCell ref="C103:D103"/>
    <mergeCell ref="C85:D85"/>
    <mergeCell ref="C99:D99"/>
    <mergeCell ref="C91:D91"/>
    <mergeCell ref="C88:D88"/>
    <mergeCell ref="C96:D96"/>
    <mergeCell ref="C92:D92"/>
    <mergeCell ref="C93:D93"/>
    <mergeCell ref="C101:D101"/>
    <mergeCell ref="C71:D71"/>
    <mergeCell ref="C76:D76"/>
    <mergeCell ref="C98:D98"/>
    <mergeCell ref="C100:D100"/>
    <mergeCell ref="C77:D77"/>
    <mergeCell ref="C83:D83"/>
    <mergeCell ref="C74:D74"/>
    <mergeCell ref="C94:D94"/>
    <mergeCell ref="C105:D105"/>
    <mergeCell ref="A107:D107"/>
    <mergeCell ref="C104:D104"/>
    <mergeCell ref="C72:D72"/>
  </mergeCells>
  <phoneticPr fontId="0" type="noConversion"/>
  <conditionalFormatting sqref="E105 E262 E272">
    <cfRule type="cellIs" dxfId="9" priority="28" stopIfTrue="1" operator="lessThan">
      <formula>0</formula>
    </cfRule>
  </conditionalFormatting>
  <conditionalFormatting sqref="E120 E134 E154 E165 E175 E206 E227 E252 E292 E321 E340 E359 E436 E459">
    <cfRule type="cellIs" dxfId="8" priority="25" stopIfTrue="1" operator="notEqual">
      <formula>0</formula>
    </cfRule>
  </conditionalFormatting>
  <conditionalFormatting sqref="E159 E170">
    <cfRule type="cellIs" dxfId="7" priority="27" stopIfTrue="1" operator="greaterThan">
      <formula>0</formula>
    </cfRule>
  </conditionalFormatting>
  <conditionalFormatting sqref="F206">
    <cfRule type="cellIs" dxfId="6" priority="4" stopIfTrue="1" operator="lessThan">
      <formula>0</formula>
    </cfRule>
  </conditionalFormatting>
  <conditionalFormatting sqref="F340">
    <cfRule type="cellIs" dxfId="5" priority="3" stopIfTrue="1" operator="lessThan">
      <formula>0</formula>
    </cfRule>
  </conditionalFormatting>
  <conditionalFormatting sqref="F436">
    <cfRule type="cellIs" dxfId="4" priority="2" stopIfTrue="1" operator="lessThan">
      <formula>0</formula>
    </cfRule>
  </conditionalFormatting>
  <conditionalFormatting sqref="F459">
    <cfRule type="cellIs" dxfId="3" priority="1" stopIfTrue="1" operator="lessThan">
      <formula>0</formula>
    </cfRule>
  </conditionalFormatting>
  <conditionalFormatting sqref="G112 G114 F120:G120">
    <cfRule type="cellIs" dxfId="2" priority="5" stopIfTrue="1" operator="lessThan">
      <formula>0</formula>
    </cfRule>
  </conditionalFormatting>
  <dataValidations count="1">
    <dataValidation allowBlank="1" showInputMessage="1" showErrorMessage="1" sqref="D4 E3" xr:uid="{703C4A13-7802-43B3-8E41-1153011D85D9}"/>
  </dataValidations>
  <printOptions horizontalCentered="1"/>
  <pageMargins left="0" right="0" top="0.75" bottom="0.5" header="0.3" footer="0.3"/>
  <pageSetup scale="84" fitToHeight="0" orientation="portrait" r:id="rId2"/>
  <headerFooter>
    <oddFooter>&amp;LV 2024-5&amp;Rprinted: &amp;D, &amp;T</oddFooter>
  </headerFooter>
  <rowBreaks count="3" manualBreakCount="3">
    <brk id="106" max="16383" man="1"/>
    <brk id="272" max="16383" man="1"/>
    <brk id="41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CA300-683D-4FBE-A0CA-A7D61572C2E5}">
  <sheetPr codeName="Sheet9">
    <pageSetUpPr fitToPage="1"/>
  </sheetPr>
  <dimension ref="A1:Y136"/>
  <sheetViews>
    <sheetView topLeftCell="A66" workbookViewId="0">
      <selection activeCell="E118" sqref="E118"/>
    </sheetView>
  </sheetViews>
  <sheetFormatPr defaultColWidth="8.7109375" defaultRowHeight="15" x14ac:dyDescent="0.25"/>
  <cols>
    <col min="1" max="1" width="4.140625" style="683" customWidth="1"/>
    <col min="2" max="2" width="11.7109375" style="649" customWidth="1"/>
    <col min="3" max="3" width="70.5703125" style="649" customWidth="1"/>
    <col min="4" max="4" width="13" style="649" customWidth="1"/>
    <col min="5" max="5" width="71" style="649" bestFit="1" customWidth="1"/>
    <col min="6" max="9" width="18.85546875" style="649" customWidth="1"/>
    <col min="10" max="10" width="16.28515625" style="684" bestFit="1" customWidth="1"/>
    <col min="11" max="16384" width="8.7109375" style="649"/>
  </cols>
  <sheetData>
    <row r="1" spans="1:25" s="650" customFormat="1" ht="18.399999999999999" customHeight="1" x14ac:dyDescent="0.25">
      <c r="A1" s="1369" t="s">
        <v>526</v>
      </c>
      <c r="B1" s="1370"/>
      <c r="C1" s="1370"/>
      <c r="D1" s="1370"/>
      <c r="E1" s="1370"/>
      <c r="F1" s="1370"/>
      <c r="G1" s="1370"/>
      <c r="H1" s="1370"/>
      <c r="I1" s="1370"/>
      <c r="J1" s="1371"/>
      <c r="K1" s="649"/>
      <c r="L1" s="649"/>
      <c r="M1" s="649"/>
      <c r="N1" s="649"/>
      <c r="O1" s="649"/>
      <c r="P1" s="649"/>
      <c r="Q1" s="649"/>
      <c r="R1" s="649"/>
      <c r="S1" s="649"/>
      <c r="T1" s="649"/>
      <c r="U1" s="649"/>
      <c r="V1" s="649"/>
      <c r="W1" s="649"/>
      <c r="X1" s="649"/>
      <c r="Y1" s="649"/>
    </row>
    <row r="2" spans="1:25" s="650" customFormat="1" ht="18.399999999999999" customHeight="1" x14ac:dyDescent="0.25">
      <c r="A2" s="1372" t="s">
        <v>786</v>
      </c>
      <c r="B2" s="1373"/>
      <c r="C2" s="1373"/>
      <c r="D2" s="1373"/>
      <c r="E2" s="1373"/>
      <c r="F2" s="1373"/>
      <c r="G2" s="1373"/>
      <c r="H2" s="1373"/>
      <c r="I2" s="1373"/>
      <c r="J2" s="1374"/>
      <c r="K2" s="649"/>
      <c r="L2" s="649"/>
      <c r="M2" s="649"/>
      <c r="N2" s="649"/>
      <c r="O2" s="649"/>
      <c r="P2" s="649"/>
      <c r="Q2" s="649"/>
      <c r="R2" s="649"/>
      <c r="S2" s="649"/>
      <c r="T2" s="649"/>
      <c r="U2" s="649"/>
      <c r="V2" s="649"/>
      <c r="W2" s="649"/>
      <c r="X2" s="649"/>
      <c r="Y2" s="649"/>
    </row>
    <row r="3" spans="1:25" s="650" customFormat="1" ht="18.399999999999999" customHeight="1" x14ac:dyDescent="0.25">
      <c r="A3" s="1375" t="s">
        <v>8</v>
      </c>
      <c r="B3" s="1376"/>
      <c r="C3" s="1378">
        <f>+'FSR - All Non Medicaid'!C3</f>
        <v>0</v>
      </c>
      <c r="D3" s="1379"/>
      <c r="E3" s="1380"/>
      <c r="F3" s="690" t="s">
        <v>178</v>
      </c>
      <c r="G3" s="698" t="str">
        <f>+'FSR - All Non Medicaid'!E3</f>
        <v>SELECT</v>
      </c>
      <c r="H3" s="698"/>
      <c r="I3" s="689"/>
      <c r="J3" s="692"/>
      <c r="K3" s="766"/>
      <c r="L3" s="649"/>
      <c r="M3" s="649"/>
      <c r="N3" s="649"/>
      <c r="O3" s="649"/>
      <c r="P3" s="649"/>
      <c r="Q3" s="649"/>
      <c r="R3" s="649"/>
      <c r="S3" s="649"/>
      <c r="T3" s="649"/>
      <c r="U3" s="649"/>
      <c r="V3" s="649"/>
      <c r="W3" s="649"/>
      <c r="X3" s="649"/>
      <c r="Y3" s="649"/>
    </row>
    <row r="4" spans="1:25" s="650" customFormat="1" ht="18.399999999999999" customHeight="1" x14ac:dyDescent="0.25">
      <c r="A4" s="652"/>
      <c r="B4" s="653"/>
      <c r="C4" s="653"/>
      <c r="D4" s="654"/>
      <c r="E4" s="651" t="s">
        <v>180</v>
      </c>
      <c r="F4" s="690" t="str">
        <f>+'FSR - All Non Medicaid'!D4</f>
        <v>SELECT</v>
      </c>
      <c r="G4" s="693"/>
      <c r="H4" s="693"/>
      <c r="I4" s="1364" t="s">
        <v>880</v>
      </c>
      <c r="J4" s="1377"/>
      <c r="K4" s="649"/>
      <c r="L4" s="649"/>
      <c r="M4" s="649"/>
      <c r="N4" s="649"/>
      <c r="O4" s="649"/>
      <c r="P4" s="649"/>
      <c r="Q4" s="649"/>
      <c r="R4" s="649"/>
      <c r="S4" s="649"/>
      <c r="T4" s="649"/>
      <c r="U4" s="649"/>
      <c r="V4" s="649"/>
      <c r="W4" s="649"/>
      <c r="X4" s="649"/>
      <c r="Y4" s="649"/>
    </row>
    <row r="5" spans="1:25" s="650" customFormat="1" ht="18.399999999999999" customHeight="1" x14ac:dyDescent="0.25">
      <c r="A5" s="652"/>
      <c r="B5" s="653"/>
      <c r="C5" s="653"/>
      <c r="D5" s="654"/>
      <c r="E5" s="651" t="s">
        <v>181</v>
      </c>
      <c r="F5" s="697">
        <f>+'FSR - All Non Medicaid'!D5</f>
        <v>0</v>
      </c>
      <c r="G5" s="691"/>
      <c r="H5" s="691"/>
      <c r="I5" s="1365"/>
      <c r="J5" s="1365"/>
      <c r="K5" s="649"/>
      <c r="L5" s="649"/>
      <c r="M5" s="649"/>
      <c r="N5" s="649"/>
      <c r="O5" s="649"/>
      <c r="P5" s="649"/>
      <c r="Q5" s="649"/>
      <c r="R5" s="649"/>
      <c r="S5" s="649"/>
      <c r="T5" s="649"/>
      <c r="U5" s="649"/>
      <c r="V5" s="649"/>
      <c r="W5" s="649"/>
      <c r="X5" s="649"/>
      <c r="Y5" s="649"/>
    </row>
    <row r="6" spans="1:25" ht="15.75" x14ac:dyDescent="0.25">
      <c r="A6" s="655"/>
      <c r="B6" s="656"/>
      <c r="C6" s="656"/>
      <c r="D6" s="656"/>
      <c r="E6" s="656"/>
      <c r="F6" s="657" t="s">
        <v>56</v>
      </c>
      <c r="G6" s="657" t="s">
        <v>57</v>
      </c>
      <c r="H6" s="797" t="s">
        <v>787</v>
      </c>
      <c r="I6" s="797" t="s">
        <v>1078</v>
      </c>
      <c r="J6" s="658"/>
    </row>
    <row r="7" spans="1:25" ht="18.399999999999999" customHeight="1" x14ac:dyDescent="0.25">
      <c r="A7" s="659" t="s">
        <v>92</v>
      </c>
      <c r="B7" s="660" t="s">
        <v>548</v>
      </c>
      <c r="C7" s="661"/>
      <c r="D7" s="661"/>
      <c r="E7" s="661"/>
      <c r="F7" s="661"/>
      <c r="G7" s="661"/>
      <c r="H7" s="661"/>
      <c r="I7" s="662"/>
      <c r="J7" s="695"/>
    </row>
    <row r="8" spans="1:25" ht="52.5" customHeight="1" x14ac:dyDescent="0.25">
      <c r="A8" s="687" t="s">
        <v>92</v>
      </c>
      <c r="B8" s="688" t="s">
        <v>788</v>
      </c>
      <c r="C8" s="688" t="s">
        <v>789</v>
      </c>
      <c r="D8" s="688" t="s">
        <v>790</v>
      </c>
      <c r="E8" s="688" t="s">
        <v>791</v>
      </c>
      <c r="F8" s="688" t="s">
        <v>69</v>
      </c>
      <c r="G8" s="688" t="s">
        <v>465</v>
      </c>
      <c r="H8" s="688" t="s">
        <v>982</v>
      </c>
      <c r="I8" s="688" t="s">
        <v>792</v>
      </c>
      <c r="J8" s="694"/>
    </row>
    <row r="9" spans="1:25" ht="18.399999999999999" customHeight="1" x14ac:dyDescent="0.25">
      <c r="A9" s="663" t="s">
        <v>92</v>
      </c>
      <c r="B9" s="664" t="s">
        <v>793</v>
      </c>
      <c r="C9" s="665" t="s">
        <v>794</v>
      </c>
      <c r="D9" s="664" t="s">
        <v>795</v>
      </c>
      <c r="E9" s="665" t="s">
        <v>796</v>
      </c>
      <c r="F9" s="666"/>
      <c r="G9" s="666"/>
      <c r="H9" s="666"/>
      <c r="I9" s="667">
        <f>F9-G9-H9</f>
        <v>0</v>
      </c>
      <c r="J9" s="736" t="s">
        <v>797</v>
      </c>
    </row>
    <row r="10" spans="1:25" ht="18.399999999999999" customHeight="1" x14ac:dyDescent="0.25">
      <c r="A10" s="663" t="s">
        <v>92</v>
      </c>
      <c r="B10" s="664" t="s">
        <v>793</v>
      </c>
      <c r="C10" s="665" t="s">
        <v>794</v>
      </c>
      <c r="D10" s="664" t="s">
        <v>1129</v>
      </c>
      <c r="E10" s="665" t="s">
        <v>1141</v>
      </c>
      <c r="F10" s="666"/>
      <c r="G10" s="666"/>
      <c r="H10" s="666"/>
      <c r="I10" s="667">
        <f t="shared" ref="I10:I64" si="0">F10-G10-H10</f>
        <v>0</v>
      </c>
      <c r="J10" s="736" t="s">
        <v>797</v>
      </c>
    </row>
    <row r="11" spans="1:25" ht="18.399999999999999" customHeight="1" x14ac:dyDescent="0.25">
      <c r="A11" s="663" t="s">
        <v>92</v>
      </c>
      <c r="B11" s="664" t="s">
        <v>793</v>
      </c>
      <c r="C11" s="665" t="s">
        <v>794</v>
      </c>
      <c r="D11" s="664" t="s">
        <v>798</v>
      </c>
      <c r="E11" s="665" t="s">
        <v>799</v>
      </c>
      <c r="F11" s="666"/>
      <c r="G11" s="666"/>
      <c r="H11" s="666"/>
      <c r="I11" s="667">
        <f t="shared" si="0"/>
        <v>0</v>
      </c>
      <c r="J11" s="736" t="s">
        <v>797</v>
      </c>
    </row>
    <row r="12" spans="1:25" ht="18.399999999999999" customHeight="1" x14ac:dyDescent="0.25">
      <c r="A12" s="663" t="s">
        <v>92</v>
      </c>
      <c r="B12" s="664" t="s">
        <v>793</v>
      </c>
      <c r="C12" s="665" t="s">
        <v>794</v>
      </c>
      <c r="D12" s="664" t="s">
        <v>1130</v>
      </c>
      <c r="E12" s="665" t="s">
        <v>1142</v>
      </c>
      <c r="F12" s="666"/>
      <c r="G12" s="666"/>
      <c r="H12" s="666"/>
      <c r="I12" s="667">
        <f t="shared" si="0"/>
        <v>0</v>
      </c>
      <c r="J12" s="736" t="s">
        <v>797</v>
      </c>
    </row>
    <row r="13" spans="1:25" ht="18.399999999999999" customHeight="1" x14ac:dyDescent="0.25">
      <c r="A13" s="663" t="s">
        <v>92</v>
      </c>
      <c r="B13" s="664" t="s">
        <v>793</v>
      </c>
      <c r="C13" s="665" t="s">
        <v>794</v>
      </c>
      <c r="D13" s="664" t="s">
        <v>800</v>
      </c>
      <c r="E13" s="665" t="s">
        <v>801</v>
      </c>
      <c r="F13" s="666"/>
      <c r="G13" s="666"/>
      <c r="H13" s="666"/>
      <c r="I13" s="667">
        <f t="shared" si="0"/>
        <v>0</v>
      </c>
      <c r="J13" s="736" t="s">
        <v>797</v>
      </c>
    </row>
    <row r="14" spans="1:25" ht="18.399999999999999" customHeight="1" x14ac:dyDescent="0.25">
      <c r="A14" s="663" t="s">
        <v>92</v>
      </c>
      <c r="B14" s="664" t="s">
        <v>793</v>
      </c>
      <c r="C14" s="665" t="s">
        <v>794</v>
      </c>
      <c r="D14" s="664" t="s">
        <v>802</v>
      </c>
      <c r="E14" s="665" t="s">
        <v>803</v>
      </c>
      <c r="F14" s="666"/>
      <c r="G14" s="666"/>
      <c r="H14" s="666"/>
      <c r="I14" s="667">
        <f t="shared" si="0"/>
        <v>0</v>
      </c>
      <c r="J14" s="736" t="s">
        <v>797</v>
      </c>
    </row>
    <row r="15" spans="1:25" ht="18.399999999999999" customHeight="1" x14ac:dyDescent="0.25">
      <c r="A15" s="663" t="s">
        <v>92</v>
      </c>
      <c r="B15" s="664" t="s">
        <v>793</v>
      </c>
      <c r="C15" s="665" t="s">
        <v>794</v>
      </c>
      <c r="D15" s="734" t="s">
        <v>1127</v>
      </c>
      <c r="E15" s="735" t="s">
        <v>1128</v>
      </c>
      <c r="F15" s="666"/>
      <c r="G15" s="666"/>
      <c r="H15" s="666"/>
      <c r="I15" s="667">
        <f t="shared" si="0"/>
        <v>0</v>
      </c>
      <c r="J15" s="736" t="s">
        <v>797</v>
      </c>
    </row>
    <row r="16" spans="1:25" ht="18.399999999999999" customHeight="1" x14ac:dyDescent="0.25">
      <c r="A16" s="663" t="s">
        <v>92</v>
      </c>
      <c r="B16" s="664" t="s">
        <v>793</v>
      </c>
      <c r="C16" s="665" t="s">
        <v>794</v>
      </c>
      <c r="D16" s="664" t="s">
        <v>804</v>
      </c>
      <c r="E16" s="665" t="s">
        <v>805</v>
      </c>
      <c r="F16" s="666"/>
      <c r="G16" s="666"/>
      <c r="H16" s="666"/>
      <c r="I16" s="667">
        <f t="shared" si="0"/>
        <v>0</v>
      </c>
      <c r="J16" s="736" t="s">
        <v>797</v>
      </c>
    </row>
    <row r="17" spans="1:10" ht="18.399999999999999" customHeight="1" x14ac:dyDescent="0.25">
      <c r="A17" s="663" t="s">
        <v>92</v>
      </c>
      <c r="B17" s="664" t="s">
        <v>793</v>
      </c>
      <c r="C17" s="665" t="s">
        <v>794</v>
      </c>
      <c r="D17" s="664" t="s">
        <v>1131</v>
      </c>
      <c r="E17" s="665" t="s">
        <v>1143</v>
      </c>
      <c r="F17" s="666"/>
      <c r="G17" s="666"/>
      <c r="H17" s="666"/>
      <c r="I17" s="667">
        <f t="shared" si="0"/>
        <v>0</v>
      </c>
      <c r="J17" s="736" t="s">
        <v>797</v>
      </c>
    </row>
    <row r="18" spans="1:10" ht="18.399999999999999" customHeight="1" x14ac:dyDescent="0.25">
      <c r="A18" s="663" t="s">
        <v>92</v>
      </c>
      <c r="B18" s="664" t="s">
        <v>793</v>
      </c>
      <c r="C18" s="665" t="s">
        <v>794</v>
      </c>
      <c r="D18" s="664" t="s">
        <v>1132</v>
      </c>
      <c r="E18" s="665" t="s">
        <v>1309</v>
      </c>
      <c r="F18" s="666"/>
      <c r="G18" s="666"/>
      <c r="H18" s="666"/>
      <c r="I18" s="667">
        <f t="shared" si="0"/>
        <v>0</v>
      </c>
      <c r="J18" s="736" t="s">
        <v>797</v>
      </c>
    </row>
    <row r="19" spans="1:10" ht="18.399999999999999" customHeight="1" x14ac:dyDescent="0.25">
      <c r="A19" s="663" t="s">
        <v>92</v>
      </c>
      <c r="B19" s="664" t="s">
        <v>793</v>
      </c>
      <c r="C19" s="665" t="s">
        <v>794</v>
      </c>
      <c r="D19" s="664" t="s">
        <v>806</v>
      </c>
      <c r="E19" s="665" t="s">
        <v>807</v>
      </c>
      <c r="F19" s="666"/>
      <c r="G19" s="666"/>
      <c r="H19" s="666"/>
      <c r="I19" s="667">
        <f t="shared" si="0"/>
        <v>0</v>
      </c>
      <c r="J19" s="736" t="s">
        <v>797</v>
      </c>
    </row>
    <row r="20" spans="1:10" ht="18.399999999999999" customHeight="1" x14ac:dyDescent="0.25">
      <c r="A20" s="663" t="s">
        <v>92</v>
      </c>
      <c r="B20" s="664" t="s">
        <v>793</v>
      </c>
      <c r="C20" s="665" t="s">
        <v>794</v>
      </c>
      <c r="D20" s="664" t="s">
        <v>808</v>
      </c>
      <c r="E20" s="665" t="s">
        <v>809</v>
      </c>
      <c r="F20" s="666"/>
      <c r="G20" s="666"/>
      <c r="H20" s="666"/>
      <c r="I20" s="667">
        <f t="shared" si="0"/>
        <v>0</v>
      </c>
      <c r="J20" s="736" t="s">
        <v>797</v>
      </c>
    </row>
    <row r="21" spans="1:10" ht="18.399999999999999" customHeight="1" x14ac:dyDescent="0.25">
      <c r="A21" s="663" t="s">
        <v>92</v>
      </c>
      <c r="B21" s="664" t="s">
        <v>793</v>
      </c>
      <c r="C21" s="665" t="s">
        <v>794</v>
      </c>
      <c r="D21" s="664" t="s">
        <v>810</v>
      </c>
      <c r="E21" s="665" t="s">
        <v>811</v>
      </c>
      <c r="F21" s="666"/>
      <c r="G21" s="666"/>
      <c r="H21" s="666"/>
      <c r="I21" s="667">
        <f t="shared" si="0"/>
        <v>0</v>
      </c>
      <c r="J21" s="736" t="s">
        <v>797</v>
      </c>
    </row>
    <row r="22" spans="1:10" ht="18.399999999999999" customHeight="1" x14ac:dyDescent="0.25">
      <c r="A22" s="663" t="s">
        <v>92</v>
      </c>
      <c r="B22" s="664" t="s">
        <v>793</v>
      </c>
      <c r="C22" s="665" t="s">
        <v>794</v>
      </c>
      <c r="D22" s="664" t="s">
        <v>1133</v>
      </c>
      <c r="E22" s="665" t="s">
        <v>1144</v>
      </c>
      <c r="F22" s="666"/>
      <c r="G22" s="666"/>
      <c r="H22" s="666"/>
      <c r="I22" s="667">
        <f t="shared" si="0"/>
        <v>0</v>
      </c>
      <c r="J22" s="736" t="s">
        <v>797</v>
      </c>
    </row>
    <row r="23" spans="1:10" ht="18.399999999999999" customHeight="1" x14ac:dyDescent="0.25">
      <c r="A23" s="663" t="s">
        <v>92</v>
      </c>
      <c r="B23" s="664" t="s">
        <v>793</v>
      </c>
      <c r="C23" s="665" t="s">
        <v>794</v>
      </c>
      <c r="D23" s="664" t="s">
        <v>887</v>
      </c>
      <c r="E23" s="666"/>
      <c r="F23" s="666"/>
      <c r="G23" s="666"/>
      <c r="H23" s="666"/>
      <c r="I23" s="667">
        <f t="shared" si="0"/>
        <v>0</v>
      </c>
      <c r="J23" s="736" t="s">
        <v>797</v>
      </c>
    </row>
    <row r="24" spans="1:10" ht="18.399999999999999" customHeight="1" x14ac:dyDescent="0.25">
      <c r="A24" s="663" t="s">
        <v>92</v>
      </c>
      <c r="B24" s="664" t="s">
        <v>793</v>
      </c>
      <c r="C24" s="665" t="s">
        <v>794</v>
      </c>
      <c r="D24" s="664" t="s">
        <v>887</v>
      </c>
      <c r="E24" s="666"/>
      <c r="F24" s="666"/>
      <c r="G24" s="666"/>
      <c r="H24" s="666"/>
      <c r="I24" s="667">
        <f t="shared" si="0"/>
        <v>0</v>
      </c>
      <c r="J24" s="736" t="s">
        <v>797</v>
      </c>
    </row>
    <row r="25" spans="1:10" ht="18.399999999999999" customHeight="1" x14ac:dyDescent="0.25">
      <c r="A25" s="663" t="s">
        <v>92</v>
      </c>
      <c r="B25" s="664" t="s">
        <v>793</v>
      </c>
      <c r="C25" s="665" t="s">
        <v>794</v>
      </c>
      <c r="D25" s="664" t="s">
        <v>887</v>
      </c>
      <c r="E25" s="666"/>
      <c r="F25" s="666"/>
      <c r="G25" s="666"/>
      <c r="H25" s="666"/>
      <c r="I25" s="667">
        <f t="shared" si="0"/>
        <v>0</v>
      </c>
      <c r="J25" s="736" t="s">
        <v>797</v>
      </c>
    </row>
    <row r="26" spans="1:10" ht="18.399999999999999" customHeight="1" x14ac:dyDescent="0.25">
      <c r="A26" s="663" t="s">
        <v>92</v>
      </c>
      <c r="B26" s="664" t="s">
        <v>793</v>
      </c>
      <c r="C26" s="665" t="s">
        <v>794</v>
      </c>
      <c r="D26" s="664" t="s">
        <v>1134</v>
      </c>
      <c r="E26" s="665" t="s">
        <v>1145</v>
      </c>
      <c r="F26" s="666"/>
      <c r="G26" s="666"/>
      <c r="H26" s="666"/>
      <c r="I26" s="667">
        <f t="shared" si="0"/>
        <v>0</v>
      </c>
      <c r="J26" s="736" t="s">
        <v>797</v>
      </c>
    </row>
    <row r="27" spans="1:10" ht="18.399999999999999" customHeight="1" x14ac:dyDescent="0.25">
      <c r="A27" s="663" t="s">
        <v>92</v>
      </c>
      <c r="B27" s="664" t="s">
        <v>793</v>
      </c>
      <c r="C27" s="665" t="s">
        <v>794</v>
      </c>
      <c r="D27" s="664" t="s">
        <v>1135</v>
      </c>
      <c r="E27" s="665" t="s">
        <v>1146</v>
      </c>
      <c r="F27" s="666"/>
      <c r="G27" s="666"/>
      <c r="H27" s="666"/>
      <c r="I27" s="667">
        <f t="shared" si="0"/>
        <v>0</v>
      </c>
      <c r="J27" s="736" t="s">
        <v>797</v>
      </c>
    </row>
    <row r="28" spans="1:10" ht="18.399999999999999" customHeight="1" x14ac:dyDescent="0.25">
      <c r="A28" s="663" t="s">
        <v>92</v>
      </c>
      <c r="B28" s="664" t="s">
        <v>793</v>
      </c>
      <c r="C28" s="665" t="s">
        <v>794</v>
      </c>
      <c r="D28" s="664" t="s">
        <v>812</v>
      </c>
      <c r="E28" s="665" t="s">
        <v>813</v>
      </c>
      <c r="F28" s="666"/>
      <c r="G28" s="666"/>
      <c r="H28" s="666"/>
      <c r="I28" s="667">
        <f t="shared" si="0"/>
        <v>0</v>
      </c>
      <c r="J28" s="736" t="s">
        <v>797</v>
      </c>
    </row>
    <row r="29" spans="1:10" ht="18.399999999999999" customHeight="1" x14ac:dyDescent="0.25">
      <c r="A29" s="663" t="s">
        <v>92</v>
      </c>
      <c r="B29" s="664" t="s">
        <v>793</v>
      </c>
      <c r="C29" s="665" t="s">
        <v>794</v>
      </c>
      <c r="D29" s="664" t="s">
        <v>816</v>
      </c>
      <c r="E29" s="665" t="s">
        <v>817</v>
      </c>
      <c r="F29" s="666"/>
      <c r="G29" s="666"/>
      <c r="H29" s="666"/>
      <c r="I29" s="667">
        <f t="shared" si="0"/>
        <v>0</v>
      </c>
      <c r="J29" s="736" t="s">
        <v>797</v>
      </c>
    </row>
    <row r="30" spans="1:10" ht="18.399999999999999" customHeight="1" x14ac:dyDescent="0.25">
      <c r="A30" s="663" t="s">
        <v>92</v>
      </c>
      <c r="B30" s="664" t="s">
        <v>793</v>
      </c>
      <c r="C30" s="665" t="s">
        <v>794</v>
      </c>
      <c r="D30" s="664" t="s">
        <v>1136</v>
      </c>
      <c r="E30" s="665" t="s">
        <v>1147</v>
      </c>
      <c r="F30" s="666"/>
      <c r="G30" s="666"/>
      <c r="H30" s="666"/>
      <c r="I30" s="667">
        <f t="shared" si="0"/>
        <v>0</v>
      </c>
      <c r="J30" s="736" t="s">
        <v>797</v>
      </c>
    </row>
    <row r="31" spans="1:10" ht="18.399999999999999" customHeight="1" x14ac:dyDescent="0.25">
      <c r="A31" s="663" t="s">
        <v>92</v>
      </c>
      <c r="B31" s="664" t="s">
        <v>793</v>
      </c>
      <c r="C31" s="665" t="s">
        <v>794</v>
      </c>
      <c r="D31" s="734" t="s">
        <v>1043</v>
      </c>
      <c r="E31" s="735" t="s">
        <v>1044</v>
      </c>
      <c r="F31" s="666"/>
      <c r="G31" s="666"/>
      <c r="H31" s="666"/>
      <c r="I31" s="667">
        <f t="shared" si="0"/>
        <v>0</v>
      </c>
      <c r="J31" s="736" t="s">
        <v>797</v>
      </c>
    </row>
    <row r="32" spans="1:10" ht="18.399999999999999" customHeight="1" x14ac:dyDescent="0.25">
      <c r="A32" s="663" t="s">
        <v>92</v>
      </c>
      <c r="B32" s="664" t="s">
        <v>793</v>
      </c>
      <c r="C32" s="665" t="s">
        <v>794</v>
      </c>
      <c r="D32" s="734" t="s">
        <v>1137</v>
      </c>
      <c r="E32" s="735" t="s">
        <v>1148</v>
      </c>
      <c r="F32" s="666"/>
      <c r="G32" s="666"/>
      <c r="H32" s="666"/>
      <c r="I32" s="667">
        <f t="shared" si="0"/>
        <v>0</v>
      </c>
      <c r="J32" s="736" t="s">
        <v>797</v>
      </c>
    </row>
    <row r="33" spans="1:10" ht="18.399999999999999" customHeight="1" x14ac:dyDescent="0.25">
      <c r="A33" s="663" t="s">
        <v>92</v>
      </c>
      <c r="B33" s="664" t="s">
        <v>793</v>
      </c>
      <c r="C33" s="665" t="s">
        <v>794</v>
      </c>
      <c r="D33" s="734" t="s">
        <v>818</v>
      </c>
      <c r="E33" s="735" t="s">
        <v>903</v>
      </c>
      <c r="F33" s="666"/>
      <c r="G33" s="666"/>
      <c r="H33" s="666"/>
      <c r="I33" s="667">
        <f t="shared" si="0"/>
        <v>0</v>
      </c>
      <c r="J33" s="736" t="s">
        <v>797</v>
      </c>
    </row>
    <row r="34" spans="1:10" ht="18.399999999999999" customHeight="1" x14ac:dyDescent="0.25">
      <c r="A34" s="663" t="s">
        <v>92</v>
      </c>
      <c r="B34" s="664" t="s">
        <v>793</v>
      </c>
      <c r="C34" s="665" t="s">
        <v>794</v>
      </c>
      <c r="D34" s="734" t="s">
        <v>1138</v>
      </c>
      <c r="E34" s="735" t="s">
        <v>1149</v>
      </c>
      <c r="F34" s="666"/>
      <c r="G34" s="666"/>
      <c r="H34" s="666"/>
      <c r="I34" s="667">
        <f t="shared" si="0"/>
        <v>0</v>
      </c>
      <c r="J34" s="736" t="s">
        <v>797</v>
      </c>
    </row>
    <row r="35" spans="1:10" ht="18.399999999999999" customHeight="1" x14ac:dyDescent="0.25">
      <c r="A35" s="663" t="s">
        <v>92</v>
      </c>
      <c r="B35" s="664" t="s">
        <v>793</v>
      </c>
      <c r="C35" s="665" t="s">
        <v>794</v>
      </c>
      <c r="D35" s="734" t="s">
        <v>904</v>
      </c>
      <c r="E35" s="735" t="s">
        <v>905</v>
      </c>
      <c r="F35" s="666"/>
      <c r="G35" s="666"/>
      <c r="H35" s="666"/>
      <c r="I35" s="667">
        <f t="shared" si="0"/>
        <v>0</v>
      </c>
      <c r="J35" s="736" t="s">
        <v>797</v>
      </c>
    </row>
    <row r="36" spans="1:10" ht="18.399999999999999" customHeight="1" x14ac:dyDescent="0.25">
      <c r="A36" s="663" t="s">
        <v>92</v>
      </c>
      <c r="B36" s="664" t="s">
        <v>793</v>
      </c>
      <c r="C36" s="665" t="s">
        <v>794</v>
      </c>
      <c r="D36" s="734" t="s">
        <v>906</v>
      </c>
      <c r="E36" s="735" t="s">
        <v>907</v>
      </c>
      <c r="F36" s="666"/>
      <c r="G36" s="666"/>
      <c r="H36" s="666"/>
      <c r="I36" s="667">
        <f t="shared" si="0"/>
        <v>0</v>
      </c>
      <c r="J36" s="736" t="s">
        <v>797</v>
      </c>
    </row>
    <row r="37" spans="1:10" ht="18.399999999999999" customHeight="1" x14ac:dyDescent="0.25">
      <c r="A37" s="663" t="s">
        <v>92</v>
      </c>
      <c r="B37" s="664" t="s">
        <v>793</v>
      </c>
      <c r="C37" s="665" t="s">
        <v>794</v>
      </c>
      <c r="D37" s="664" t="s">
        <v>821</v>
      </c>
      <c r="E37" s="665" t="s">
        <v>822</v>
      </c>
      <c r="F37" s="666"/>
      <c r="G37" s="666"/>
      <c r="H37" s="666"/>
      <c r="I37" s="667">
        <f t="shared" si="0"/>
        <v>0</v>
      </c>
      <c r="J37" s="736" t="s">
        <v>797</v>
      </c>
    </row>
    <row r="38" spans="1:10" ht="18.399999999999999" customHeight="1" x14ac:dyDescent="0.25">
      <c r="A38" s="663" t="s">
        <v>92</v>
      </c>
      <c r="B38" s="664" t="s">
        <v>793</v>
      </c>
      <c r="C38" s="665" t="s">
        <v>794</v>
      </c>
      <c r="D38" s="664" t="s">
        <v>823</v>
      </c>
      <c r="E38" s="665" t="s">
        <v>824</v>
      </c>
      <c r="F38" s="666"/>
      <c r="G38" s="666"/>
      <c r="H38" s="666"/>
      <c r="I38" s="667">
        <f t="shared" si="0"/>
        <v>0</v>
      </c>
      <c r="J38" s="736" t="s">
        <v>797</v>
      </c>
    </row>
    <row r="39" spans="1:10" ht="18.399999999999999" customHeight="1" x14ac:dyDescent="0.25">
      <c r="A39" s="663" t="s">
        <v>92</v>
      </c>
      <c r="B39" s="664" t="s">
        <v>793</v>
      </c>
      <c r="C39" s="665" t="s">
        <v>794</v>
      </c>
      <c r="D39" s="664" t="s">
        <v>825</v>
      </c>
      <c r="E39" s="665" t="s">
        <v>826</v>
      </c>
      <c r="F39" s="666"/>
      <c r="G39" s="666"/>
      <c r="H39" s="666"/>
      <c r="I39" s="667">
        <f t="shared" si="0"/>
        <v>0</v>
      </c>
      <c r="J39" s="736" t="s">
        <v>797</v>
      </c>
    </row>
    <row r="40" spans="1:10" ht="18.399999999999999" customHeight="1" x14ac:dyDescent="0.25">
      <c r="A40" s="663" t="s">
        <v>92</v>
      </c>
      <c r="B40" s="664" t="s">
        <v>793</v>
      </c>
      <c r="C40" s="665" t="s">
        <v>794</v>
      </c>
      <c r="D40" s="664" t="s">
        <v>827</v>
      </c>
      <c r="E40" s="665" t="s">
        <v>828</v>
      </c>
      <c r="F40" s="666"/>
      <c r="G40" s="666"/>
      <c r="H40" s="666"/>
      <c r="I40" s="667">
        <f t="shared" si="0"/>
        <v>0</v>
      </c>
      <c r="J40" s="736" t="s">
        <v>797</v>
      </c>
    </row>
    <row r="41" spans="1:10" ht="18.399999999999999" customHeight="1" x14ac:dyDescent="0.25">
      <c r="A41" s="663" t="s">
        <v>92</v>
      </c>
      <c r="B41" s="664" t="s">
        <v>793</v>
      </c>
      <c r="C41" s="665" t="s">
        <v>794</v>
      </c>
      <c r="D41" s="664" t="s">
        <v>829</v>
      </c>
      <c r="E41" s="665" t="s">
        <v>830</v>
      </c>
      <c r="F41" s="666"/>
      <c r="G41" s="666"/>
      <c r="H41" s="666"/>
      <c r="I41" s="667">
        <f t="shared" si="0"/>
        <v>0</v>
      </c>
      <c r="J41" s="736" t="s">
        <v>797</v>
      </c>
    </row>
    <row r="42" spans="1:10" ht="18.399999999999999" customHeight="1" x14ac:dyDescent="0.25">
      <c r="A42" s="663" t="s">
        <v>92</v>
      </c>
      <c r="B42" s="664" t="s">
        <v>793</v>
      </c>
      <c r="C42" s="665" t="s">
        <v>794</v>
      </c>
      <c r="D42" s="664" t="s">
        <v>831</v>
      </c>
      <c r="E42" s="665" t="s">
        <v>832</v>
      </c>
      <c r="F42" s="666"/>
      <c r="G42" s="666"/>
      <c r="H42" s="666"/>
      <c r="I42" s="667">
        <f t="shared" si="0"/>
        <v>0</v>
      </c>
      <c r="J42" s="736" t="s">
        <v>797</v>
      </c>
    </row>
    <row r="43" spans="1:10" ht="18.399999999999999" customHeight="1" x14ac:dyDescent="0.25">
      <c r="A43" s="663" t="s">
        <v>92</v>
      </c>
      <c r="B43" s="664" t="s">
        <v>793</v>
      </c>
      <c r="C43" s="665" t="s">
        <v>794</v>
      </c>
      <c r="D43" s="734" t="s">
        <v>908</v>
      </c>
      <c r="E43" s="735" t="s">
        <v>909</v>
      </c>
      <c r="F43" s="666"/>
      <c r="G43" s="666"/>
      <c r="H43" s="666"/>
      <c r="I43" s="667">
        <f t="shared" si="0"/>
        <v>0</v>
      </c>
      <c r="J43" s="736" t="s">
        <v>797</v>
      </c>
    </row>
    <row r="44" spans="1:10" ht="18.399999999999999" customHeight="1" x14ac:dyDescent="0.25">
      <c r="A44" s="663" t="s">
        <v>92</v>
      </c>
      <c r="B44" s="664" t="s">
        <v>793</v>
      </c>
      <c r="C44" s="665" t="s">
        <v>794</v>
      </c>
      <c r="D44" s="664" t="s">
        <v>833</v>
      </c>
      <c r="E44" s="665" t="s">
        <v>834</v>
      </c>
      <c r="F44" s="666"/>
      <c r="G44" s="666"/>
      <c r="H44" s="666"/>
      <c r="I44" s="667">
        <f t="shared" si="0"/>
        <v>0</v>
      </c>
      <c r="J44" s="736" t="s">
        <v>797</v>
      </c>
    </row>
    <row r="45" spans="1:10" ht="18.399999999999999" customHeight="1" x14ac:dyDescent="0.25">
      <c r="A45" s="663" t="s">
        <v>92</v>
      </c>
      <c r="B45" s="664" t="s">
        <v>793</v>
      </c>
      <c r="C45" s="665" t="s">
        <v>794</v>
      </c>
      <c r="D45" s="734" t="s">
        <v>910</v>
      </c>
      <c r="E45" s="735" t="s">
        <v>911</v>
      </c>
      <c r="F45" s="666"/>
      <c r="G45" s="666"/>
      <c r="H45" s="666"/>
      <c r="I45" s="667">
        <f t="shared" si="0"/>
        <v>0</v>
      </c>
      <c r="J45" s="736" t="s">
        <v>797</v>
      </c>
    </row>
    <row r="46" spans="1:10" ht="18.399999999999999" customHeight="1" x14ac:dyDescent="0.25">
      <c r="A46" s="663" t="s">
        <v>92</v>
      </c>
      <c r="B46" s="664" t="s">
        <v>793</v>
      </c>
      <c r="C46" s="665" t="s">
        <v>794</v>
      </c>
      <c r="D46" s="664" t="s">
        <v>835</v>
      </c>
      <c r="E46" s="665" t="s">
        <v>1310</v>
      </c>
      <c r="F46" s="666"/>
      <c r="G46" s="666"/>
      <c r="H46" s="666"/>
      <c r="I46" s="667">
        <f t="shared" si="0"/>
        <v>0</v>
      </c>
      <c r="J46" s="736" t="s">
        <v>797</v>
      </c>
    </row>
    <row r="47" spans="1:10" ht="18.399999999999999" customHeight="1" x14ac:dyDescent="0.25">
      <c r="A47" s="663" t="s">
        <v>92</v>
      </c>
      <c r="B47" s="664" t="s">
        <v>793</v>
      </c>
      <c r="C47" s="665" t="s">
        <v>794</v>
      </c>
      <c r="D47" s="664" t="s">
        <v>836</v>
      </c>
      <c r="E47" s="665" t="s">
        <v>837</v>
      </c>
      <c r="F47" s="666"/>
      <c r="G47" s="666"/>
      <c r="H47" s="666"/>
      <c r="I47" s="667">
        <f t="shared" si="0"/>
        <v>0</v>
      </c>
      <c r="J47" s="736" t="s">
        <v>797</v>
      </c>
    </row>
    <row r="48" spans="1:10" ht="18.399999999999999" customHeight="1" x14ac:dyDescent="0.25">
      <c r="A48" s="663" t="s">
        <v>92</v>
      </c>
      <c r="B48" s="664" t="s">
        <v>793</v>
      </c>
      <c r="C48" s="665" t="s">
        <v>794</v>
      </c>
      <c r="D48" s="734" t="s">
        <v>912</v>
      </c>
      <c r="E48" s="735" t="s">
        <v>913</v>
      </c>
      <c r="F48" s="666"/>
      <c r="G48" s="666"/>
      <c r="H48" s="666"/>
      <c r="I48" s="667">
        <f t="shared" si="0"/>
        <v>0</v>
      </c>
      <c r="J48" s="736" t="s">
        <v>797</v>
      </c>
    </row>
    <row r="49" spans="1:10" ht="18.399999999999999" customHeight="1" x14ac:dyDescent="0.25">
      <c r="A49" s="663" t="s">
        <v>92</v>
      </c>
      <c r="B49" s="664" t="s">
        <v>793</v>
      </c>
      <c r="C49" s="665" t="s">
        <v>794</v>
      </c>
      <c r="D49" s="664" t="s">
        <v>838</v>
      </c>
      <c r="E49" s="665" t="s">
        <v>839</v>
      </c>
      <c r="F49" s="666"/>
      <c r="G49" s="666"/>
      <c r="H49" s="666"/>
      <c r="I49" s="667">
        <f t="shared" si="0"/>
        <v>0</v>
      </c>
      <c r="J49" s="736" t="s">
        <v>797</v>
      </c>
    </row>
    <row r="50" spans="1:10" ht="18.399999999999999" customHeight="1" x14ac:dyDescent="0.25">
      <c r="A50" s="663" t="s">
        <v>92</v>
      </c>
      <c r="B50" s="664" t="s">
        <v>793</v>
      </c>
      <c r="C50" s="665" t="s">
        <v>794</v>
      </c>
      <c r="D50" s="734" t="s">
        <v>914</v>
      </c>
      <c r="E50" s="666"/>
      <c r="F50" s="666"/>
      <c r="G50" s="666"/>
      <c r="H50" s="666"/>
      <c r="I50" s="667">
        <f t="shared" si="0"/>
        <v>0</v>
      </c>
      <c r="J50" s="736" t="s">
        <v>797</v>
      </c>
    </row>
    <row r="51" spans="1:10" ht="18.399999999999999" customHeight="1" x14ac:dyDescent="0.25">
      <c r="A51" s="663" t="s">
        <v>92</v>
      </c>
      <c r="B51" s="664" t="s">
        <v>793</v>
      </c>
      <c r="C51" s="665" t="s">
        <v>794</v>
      </c>
      <c r="D51" s="664" t="s">
        <v>840</v>
      </c>
      <c r="E51" s="665" t="s">
        <v>841</v>
      </c>
      <c r="F51" s="666"/>
      <c r="G51" s="666"/>
      <c r="H51" s="666"/>
      <c r="I51" s="667">
        <f t="shared" si="0"/>
        <v>0</v>
      </c>
      <c r="J51" s="736" t="s">
        <v>797</v>
      </c>
    </row>
    <row r="52" spans="1:10" ht="18.399999999999999" customHeight="1" x14ac:dyDescent="0.25">
      <c r="A52" s="663" t="s">
        <v>92</v>
      </c>
      <c r="B52" s="664" t="s">
        <v>793</v>
      </c>
      <c r="C52" s="665" t="s">
        <v>794</v>
      </c>
      <c r="D52" s="664" t="s">
        <v>842</v>
      </c>
      <c r="E52" s="665" t="s">
        <v>843</v>
      </c>
      <c r="F52" s="666"/>
      <c r="G52" s="666"/>
      <c r="H52" s="666"/>
      <c r="I52" s="667">
        <f t="shared" si="0"/>
        <v>0</v>
      </c>
      <c r="J52" s="736" t="s">
        <v>797</v>
      </c>
    </row>
    <row r="53" spans="1:10" ht="18.399999999999999" customHeight="1" x14ac:dyDescent="0.25">
      <c r="A53" s="663" t="s">
        <v>92</v>
      </c>
      <c r="B53" s="664" t="s">
        <v>793</v>
      </c>
      <c r="C53" s="665" t="s">
        <v>794</v>
      </c>
      <c r="D53" s="664" t="s">
        <v>844</v>
      </c>
      <c r="E53" s="665" t="s">
        <v>845</v>
      </c>
      <c r="F53" s="666"/>
      <c r="G53" s="666"/>
      <c r="H53" s="666"/>
      <c r="I53" s="667">
        <f t="shared" si="0"/>
        <v>0</v>
      </c>
      <c r="J53" s="736" t="s">
        <v>797</v>
      </c>
    </row>
    <row r="54" spans="1:10" ht="18.399999999999999" customHeight="1" x14ac:dyDescent="0.25">
      <c r="A54" s="663" t="s">
        <v>92</v>
      </c>
      <c r="B54" s="664" t="s">
        <v>793</v>
      </c>
      <c r="C54" s="665" t="s">
        <v>794</v>
      </c>
      <c r="D54" s="734" t="s">
        <v>1051</v>
      </c>
      <c r="E54" s="735" t="s">
        <v>1052</v>
      </c>
      <c r="F54" s="666"/>
      <c r="G54" s="666"/>
      <c r="H54" s="666"/>
      <c r="I54" s="667">
        <f t="shared" si="0"/>
        <v>0</v>
      </c>
      <c r="J54" s="736" t="s">
        <v>797</v>
      </c>
    </row>
    <row r="55" spans="1:10" ht="18.399999999999999" customHeight="1" x14ac:dyDescent="0.25">
      <c r="A55" s="663" t="s">
        <v>92</v>
      </c>
      <c r="B55" s="664" t="s">
        <v>793</v>
      </c>
      <c r="C55" s="665" t="s">
        <v>794</v>
      </c>
      <c r="D55" s="734" t="s">
        <v>1139</v>
      </c>
      <c r="E55" s="735" t="s">
        <v>1150</v>
      </c>
      <c r="F55" s="666"/>
      <c r="G55" s="666"/>
      <c r="H55" s="666"/>
      <c r="I55" s="667">
        <f t="shared" si="0"/>
        <v>0</v>
      </c>
      <c r="J55" s="736" t="s">
        <v>797</v>
      </c>
    </row>
    <row r="56" spans="1:10" ht="18.399999999999999" customHeight="1" x14ac:dyDescent="0.25">
      <c r="A56" s="663" t="s">
        <v>92</v>
      </c>
      <c r="B56" s="664" t="s">
        <v>793</v>
      </c>
      <c r="C56" s="665" t="s">
        <v>794</v>
      </c>
      <c r="D56" s="664" t="s">
        <v>847</v>
      </c>
      <c r="E56" s="665" t="s">
        <v>848</v>
      </c>
      <c r="F56" s="666"/>
      <c r="G56" s="666"/>
      <c r="H56" s="666"/>
      <c r="I56" s="667">
        <f t="shared" si="0"/>
        <v>0</v>
      </c>
      <c r="J56" s="736" t="s">
        <v>797</v>
      </c>
    </row>
    <row r="57" spans="1:10" ht="18.399999999999999" customHeight="1" x14ac:dyDescent="0.25">
      <c r="A57" s="663" t="s">
        <v>92</v>
      </c>
      <c r="B57" s="664" t="s">
        <v>793</v>
      </c>
      <c r="C57" s="665" t="s">
        <v>794</v>
      </c>
      <c r="D57" s="664" t="s">
        <v>849</v>
      </c>
      <c r="E57" s="665" t="s">
        <v>850</v>
      </c>
      <c r="F57" s="666"/>
      <c r="G57" s="666"/>
      <c r="H57" s="666"/>
      <c r="I57" s="667">
        <f t="shared" si="0"/>
        <v>0</v>
      </c>
      <c r="J57" s="736" t="s">
        <v>797</v>
      </c>
    </row>
    <row r="58" spans="1:10" ht="18.399999999999999" customHeight="1" x14ac:dyDescent="0.25">
      <c r="A58" s="663" t="s">
        <v>92</v>
      </c>
      <c r="B58" s="664" t="s">
        <v>793</v>
      </c>
      <c r="C58" s="665" t="s">
        <v>794</v>
      </c>
      <c r="D58" s="664" t="s">
        <v>1140</v>
      </c>
      <c r="E58" s="665" t="s">
        <v>1151</v>
      </c>
      <c r="F58" s="666"/>
      <c r="G58" s="666"/>
      <c r="H58" s="666"/>
      <c r="I58" s="667">
        <f t="shared" si="0"/>
        <v>0</v>
      </c>
      <c r="J58" s="736" t="s">
        <v>797</v>
      </c>
    </row>
    <row r="59" spans="1:10" ht="18.399999999999999" customHeight="1" x14ac:dyDescent="0.25">
      <c r="A59" s="663" t="s">
        <v>92</v>
      </c>
      <c r="B59" s="664" t="s">
        <v>793</v>
      </c>
      <c r="C59" s="665" t="s">
        <v>794</v>
      </c>
      <c r="D59" s="664" t="s">
        <v>853</v>
      </c>
      <c r="E59" s="665" t="s">
        <v>854</v>
      </c>
      <c r="F59" s="666"/>
      <c r="G59" s="666"/>
      <c r="H59" s="666"/>
      <c r="I59" s="667">
        <f t="shared" si="0"/>
        <v>0</v>
      </c>
      <c r="J59" s="736" t="s">
        <v>797</v>
      </c>
    </row>
    <row r="60" spans="1:10" ht="18.399999999999999" customHeight="1" x14ac:dyDescent="0.25">
      <c r="A60" s="663" t="s">
        <v>92</v>
      </c>
      <c r="B60" s="664" t="s">
        <v>793</v>
      </c>
      <c r="C60" s="665" t="s">
        <v>794</v>
      </c>
      <c r="D60" s="664" t="s">
        <v>855</v>
      </c>
      <c r="E60" s="665" t="s">
        <v>856</v>
      </c>
      <c r="F60" s="666"/>
      <c r="G60" s="666"/>
      <c r="H60" s="666"/>
      <c r="I60" s="667">
        <f t="shared" si="0"/>
        <v>0</v>
      </c>
      <c r="J60" s="736" t="s">
        <v>797</v>
      </c>
    </row>
    <row r="61" spans="1:10" ht="18.399999999999999" customHeight="1" x14ac:dyDescent="0.25">
      <c r="A61" s="663" t="s">
        <v>92</v>
      </c>
      <c r="B61" s="664" t="s">
        <v>793</v>
      </c>
      <c r="C61" s="665" t="s">
        <v>794</v>
      </c>
      <c r="D61" s="664" t="s">
        <v>857</v>
      </c>
      <c r="E61" s="665" t="s">
        <v>858</v>
      </c>
      <c r="F61" s="666"/>
      <c r="G61" s="666"/>
      <c r="H61" s="666"/>
      <c r="I61" s="667">
        <f t="shared" si="0"/>
        <v>0</v>
      </c>
      <c r="J61" s="736" t="s">
        <v>797</v>
      </c>
    </row>
    <row r="62" spans="1:10" ht="18.399999999999999" customHeight="1" x14ac:dyDescent="0.25">
      <c r="A62" s="733" t="s">
        <v>92</v>
      </c>
      <c r="B62" s="734" t="s">
        <v>793</v>
      </c>
      <c r="C62" s="735" t="s">
        <v>794</v>
      </c>
      <c r="D62" s="734" t="s">
        <v>915</v>
      </c>
      <c r="E62" s="735" t="s">
        <v>916</v>
      </c>
      <c r="F62" s="666"/>
      <c r="G62" s="666"/>
      <c r="H62" s="666"/>
      <c r="I62" s="667">
        <f t="shared" si="0"/>
        <v>0</v>
      </c>
      <c r="J62" s="736" t="s">
        <v>797</v>
      </c>
    </row>
    <row r="63" spans="1:10" ht="18.399999999999999" customHeight="1" x14ac:dyDescent="0.25">
      <c r="A63" s="733" t="s">
        <v>92</v>
      </c>
      <c r="B63" s="734" t="s">
        <v>793</v>
      </c>
      <c r="C63" s="735" t="s">
        <v>794</v>
      </c>
      <c r="D63" s="734" t="s">
        <v>917</v>
      </c>
      <c r="E63" s="735" t="s">
        <v>918</v>
      </c>
      <c r="F63" s="666"/>
      <c r="G63" s="666"/>
      <c r="H63" s="666"/>
      <c r="I63" s="667">
        <f t="shared" si="0"/>
        <v>0</v>
      </c>
      <c r="J63" s="736" t="s">
        <v>797</v>
      </c>
    </row>
    <row r="64" spans="1:10" ht="18.399999999999999" customHeight="1" x14ac:dyDescent="0.25">
      <c r="A64" s="663" t="s">
        <v>92</v>
      </c>
      <c r="B64" s="664" t="s">
        <v>793</v>
      </c>
      <c r="C64" s="665" t="s">
        <v>794</v>
      </c>
      <c r="D64" s="664" t="s">
        <v>888</v>
      </c>
      <c r="E64" s="666"/>
      <c r="F64" s="666"/>
      <c r="G64" s="666"/>
      <c r="H64" s="666"/>
      <c r="I64" s="667">
        <f t="shared" si="0"/>
        <v>0</v>
      </c>
      <c r="J64" s="736" t="s">
        <v>797</v>
      </c>
    </row>
    <row r="65" spans="1:10" ht="18.399999999999999" customHeight="1" x14ac:dyDescent="0.25">
      <c r="A65" s="663" t="s">
        <v>92</v>
      </c>
      <c r="B65" s="1361" t="s">
        <v>874</v>
      </c>
      <c r="C65" s="1362"/>
      <c r="D65" s="1362"/>
      <c r="E65" s="1363"/>
      <c r="F65" s="667">
        <f>SUM(F9:F64)</f>
        <v>0</v>
      </c>
      <c r="G65" s="667">
        <f>SUM(G9:G64)</f>
        <v>0</v>
      </c>
      <c r="H65" s="667">
        <f>SUM(H9:H64)</f>
        <v>0</v>
      </c>
      <c r="I65" s="667">
        <f>SUM(I9:I64)</f>
        <v>0</v>
      </c>
      <c r="J65" s="736" t="s">
        <v>797</v>
      </c>
    </row>
    <row r="66" spans="1:10" ht="18.399999999999999" customHeight="1" x14ac:dyDescent="0.25">
      <c r="A66" s="733" t="s">
        <v>92</v>
      </c>
      <c r="B66" s="737" t="s">
        <v>919</v>
      </c>
      <c r="C66" s="735" t="s">
        <v>920</v>
      </c>
      <c r="D66" s="734" t="s">
        <v>1152</v>
      </c>
      <c r="E66" s="735" t="s">
        <v>1154</v>
      </c>
      <c r="F66" s="666"/>
      <c r="G66" s="666"/>
      <c r="H66" s="666"/>
      <c r="I66" s="667">
        <f t="shared" ref="I66:I74" si="1">F66-G66-H66</f>
        <v>0</v>
      </c>
      <c r="J66" s="736" t="s">
        <v>797</v>
      </c>
    </row>
    <row r="67" spans="1:10" ht="18.399999999999999" customHeight="1" x14ac:dyDescent="0.25">
      <c r="A67" s="733" t="s">
        <v>92</v>
      </c>
      <c r="B67" s="737" t="s">
        <v>919</v>
      </c>
      <c r="C67" s="735" t="s">
        <v>920</v>
      </c>
      <c r="D67" s="734" t="s">
        <v>1153</v>
      </c>
      <c r="E67" s="735" t="s">
        <v>1155</v>
      </c>
      <c r="F67" s="666"/>
      <c r="G67" s="666"/>
      <c r="H67" s="666"/>
      <c r="I67" s="667">
        <f t="shared" si="1"/>
        <v>0</v>
      </c>
      <c r="J67" s="736" t="s">
        <v>797</v>
      </c>
    </row>
    <row r="68" spans="1:10" ht="18.399999999999999" customHeight="1" x14ac:dyDescent="0.25">
      <c r="A68" s="733" t="s">
        <v>92</v>
      </c>
      <c r="B68" s="737" t="s">
        <v>919</v>
      </c>
      <c r="C68" s="735" t="s">
        <v>920</v>
      </c>
      <c r="D68" s="734" t="s">
        <v>1053</v>
      </c>
      <c r="E68" s="735" t="s">
        <v>1054</v>
      </c>
      <c r="F68" s="666"/>
      <c r="G68" s="666"/>
      <c r="H68" s="666"/>
      <c r="I68" s="667">
        <f t="shared" si="1"/>
        <v>0</v>
      </c>
      <c r="J68" s="736" t="s">
        <v>797</v>
      </c>
    </row>
    <row r="69" spans="1:10" ht="18.399999999999999" customHeight="1" x14ac:dyDescent="0.25">
      <c r="A69" s="733" t="s">
        <v>92</v>
      </c>
      <c r="B69" s="737" t="s">
        <v>919</v>
      </c>
      <c r="C69" s="735" t="s">
        <v>920</v>
      </c>
      <c r="D69" s="734" t="s">
        <v>921</v>
      </c>
      <c r="E69" s="735" t="s">
        <v>922</v>
      </c>
      <c r="F69" s="666"/>
      <c r="G69" s="666"/>
      <c r="H69" s="666"/>
      <c r="I69" s="667">
        <f t="shared" si="1"/>
        <v>0</v>
      </c>
      <c r="J69" s="736" t="s">
        <v>797</v>
      </c>
    </row>
    <row r="70" spans="1:10" ht="18.399999999999999" customHeight="1" x14ac:dyDescent="0.25">
      <c r="A70" s="733" t="s">
        <v>92</v>
      </c>
      <c r="B70" s="737" t="s">
        <v>919</v>
      </c>
      <c r="C70" s="735" t="s">
        <v>920</v>
      </c>
      <c r="D70" s="734" t="s">
        <v>1055</v>
      </c>
      <c r="E70" s="735" t="s">
        <v>1056</v>
      </c>
      <c r="F70" s="666"/>
      <c r="G70" s="666"/>
      <c r="H70" s="666"/>
      <c r="I70" s="667">
        <f t="shared" si="1"/>
        <v>0</v>
      </c>
      <c r="J70" s="736" t="s">
        <v>797</v>
      </c>
    </row>
    <row r="71" spans="1:10" ht="18.399999999999999" customHeight="1" x14ac:dyDescent="0.25">
      <c r="A71" s="733" t="s">
        <v>92</v>
      </c>
      <c r="B71" s="737" t="s">
        <v>919</v>
      </c>
      <c r="C71" s="735" t="s">
        <v>920</v>
      </c>
      <c r="D71" s="734" t="s">
        <v>1156</v>
      </c>
      <c r="E71" s="735" t="s">
        <v>1157</v>
      </c>
      <c r="F71" s="666"/>
      <c r="G71" s="666"/>
      <c r="H71" s="666"/>
      <c r="I71" s="667">
        <f t="shared" si="1"/>
        <v>0</v>
      </c>
      <c r="J71" s="736" t="s">
        <v>797</v>
      </c>
    </row>
    <row r="72" spans="1:10" ht="18.399999999999999" customHeight="1" x14ac:dyDescent="0.25">
      <c r="A72" s="733" t="s">
        <v>92</v>
      </c>
      <c r="B72" s="737" t="s">
        <v>919</v>
      </c>
      <c r="C72" s="735" t="s">
        <v>920</v>
      </c>
      <c r="D72" s="734" t="s">
        <v>1057</v>
      </c>
      <c r="E72" s="735" t="s">
        <v>1058</v>
      </c>
      <c r="F72" s="666"/>
      <c r="G72" s="666"/>
      <c r="H72" s="666"/>
      <c r="I72" s="667">
        <f t="shared" si="1"/>
        <v>0</v>
      </c>
      <c r="J72" s="736" t="s">
        <v>797</v>
      </c>
    </row>
    <row r="73" spans="1:10" ht="18.399999999999999" customHeight="1" x14ac:dyDescent="0.25">
      <c r="A73" s="733" t="s">
        <v>92</v>
      </c>
      <c r="B73" s="737" t="s">
        <v>919</v>
      </c>
      <c r="C73" s="735" t="s">
        <v>920</v>
      </c>
      <c r="D73" s="734" t="s">
        <v>923</v>
      </c>
      <c r="E73" s="735" t="s">
        <v>924</v>
      </c>
      <c r="F73" s="666"/>
      <c r="G73" s="666"/>
      <c r="H73" s="666"/>
      <c r="I73" s="667">
        <f t="shared" si="1"/>
        <v>0</v>
      </c>
      <c r="J73" s="736" t="s">
        <v>797</v>
      </c>
    </row>
    <row r="74" spans="1:10" ht="18.399999999999999" customHeight="1" x14ac:dyDescent="0.25">
      <c r="A74" s="733" t="s">
        <v>92</v>
      </c>
      <c r="B74" s="737" t="s">
        <v>919</v>
      </c>
      <c r="C74" s="735" t="s">
        <v>920</v>
      </c>
      <c r="D74" s="734" t="s">
        <v>1045</v>
      </c>
      <c r="E74" s="735" t="s">
        <v>1046</v>
      </c>
      <c r="F74" s="666"/>
      <c r="G74" s="666"/>
      <c r="H74" s="666"/>
      <c r="I74" s="667">
        <f t="shared" si="1"/>
        <v>0</v>
      </c>
      <c r="J74" s="736" t="s">
        <v>797</v>
      </c>
    </row>
    <row r="75" spans="1:10" ht="18.399999999999999" customHeight="1" x14ac:dyDescent="0.25">
      <c r="A75" s="733" t="s">
        <v>92</v>
      </c>
      <c r="B75" s="737" t="s">
        <v>919</v>
      </c>
      <c r="C75" s="735" t="s">
        <v>920</v>
      </c>
      <c r="D75" s="734" t="s">
        <v>1059</v>
      </c>
      <c r="E75" s="735" t="s">
        <v>1060</v>
      </c>
      <c r="F75" s="666"/>
      <c r="G75" s="666"/>
      <c r="H75" s="666"/>
      <c r="I75" s="667">
        <f t="shared" ref="I75" si="2">F75-G75-H75</f>
        <v>0</v>
      </c>
      <c r="J75" s="736" t="s">
        <v>797</v>
      </c>
    </row>
    <row r="76" spans="1:10" ht="18.399999999999999" customHeight="1" x14ac:dyDescent="0.25">
      <c r="A76" s="663" t="s">
        <v>92</v>
      </c>
      <c r="B76" s="1361" t="s">
        <v>925</v>
      </c>
      <c r="C76" s="1362"/>
      <c r="D76" s="1362"/>
      <c r="E76" s="1363"/>
      <c r="F76" s="667">
        <f>SUM(F66:F75)</f>
        <v>0</v>
      </c>
      <c r="G76" s="667">
        <f>SUM(G66:G75)</f>
        <v>0</v>
      </c>
      <c r="H76" s="667">
        <f>SUM(H66:H75)</f>
        <v>0</v>
      </c>
      <c r="I76" s="667">
        <f>SUM(I66:I75)</f>
        <v>0</v>
      </c>
      <c r="J76" s="736" t="s">
        <v>797</v>
      </c>
    </row>
    <row r="77" spans="1:10" ht="18.399999999999999" customHeight="1" x14ac:dyDescent="0.25">
      <c r="A77" s="733" t="s">
        <v>92</v>
      </c>
      <c r="B77" s="737" t="s">
        <v>926</v>
      </c>
      <c r="C77" s="735" t="s">
        <v>927</v>
      </c>
      <c r="D77" s="734" t="s">
        <v>1158</v>
      </c>
      <c r="E77" s="735" t="s">
        <v>1159</v>
      </c>
      <c r="F77" s="666"/>
      <c r="G77" s="666"/>
      <c r="H77" s="666"/>
      <c r="I77" s="667">
        <f t="shared" ref="I77:I84" si="3">F77-G77-H77</f>
        <v>0</v>
      </c>
      <c r="J77" s="736" t="s">
        <v>797</v>
      </c>
    </row>
    <row r="78" spans="1:10" ht="18.399999999999999" customHeight="1" x14ac:dyDescent="0.25">
      <c r="A78" s="733" t="s">
        <v>92</v>
      </c>
      <c r="B78" s="737" t="s">
        <v>926</v>
      </c>
      <c r="C78" s="735" t="s">
        <v>927</v>
      </c>
      <c r="D78" s="734" t="s">
        <v>1160</v>
      </c>
      <c r="E78" s="735" t="s">
        <v>1164</v>
      </c>
      <c r="F78" s="666"/>
      <c r="G78" s="666"/>
      <c r="H78" s="666"/>
      <c r="I78" s="667">
        <f t="shared" si="3"/>
        <v>0</v>
      </c>
      <c r="J78" s="736" t="s">
        <v>797</v>
      </c>
    </row>
    <row r="79" spans="1:10" ht="18.399999999999999" customHeight="1" x14ac:dyDescent="0.25">
      <c r="A79" s="733" t="s">
        <v>92</v>
      </c>
      <c r="B79" s="737" t="s">
        <v>926</v>
      </c>
      <c r="C79" s="735" t="s">
        <v>927</v>
      </c>
      <c r="D79" s="734" t="s">
        <v>1161</v>
      </c>
      <c r="E79" s="735" t="s">
        <v>1165</v>
      </c>
      <c r="F79" s="666"/>
      <c r="G79" s="666"/>
      <c r="H79" s="666"/>
      <c r="I79" s="667">
        <f t="shared" si="3"/>
        <v>0</v>
      </c>
      <c r="J79" s="736" t="s">
        <v>797</v>
      </c>
    </row>
    <row r="80" spans="1:10" ht="18.399999999999999" customHeight="1" x14ac:dyDescent="0.25">
      <c r="A80" s="733" t="s">
        <v>92</v>
      </c>
      <c r="B80" s="737" t="s">
        <v>926</v>
      </c>
      <c r="C80" s="735" t="s">
        <v>927</v>
      </c>
      <c r="D80" s="734" t="s">
        <v>928</v>
      </c>
      <c r="E80" s="735" t="s">
        <v>929</v>
      </c>
      <c r="F80" s="666"/>
      <c r="G80" s="666"/>
      <c r="H80" s="666"/>
      <c r="I80" s="667">
        <f t="shared" si="3"/>
        <v>0</v>
      </c>
      <c r="J80" s="736" t="s">
        <v>797</v>
      </c>
    </row>
    <row r="81" spans="1:10" ht="18.399999999999999" customHeight="1" x14ac:dyDescent="0.25">
      <c r="A81" s="733" t="s">
        <v>92</v>
      </c>
      <c r="B81" s="737" t="s">
        <v>926</v>
      </c>
      <c r="C81" s="735" t="s">
        <v>927</v>
      </c>
      <c r="D81" s="734" t="s">
        <v>930</v>
      </c>
      <c r="E81" s="735" t="s">
        <v>931</v>
      </c>
      <c r="F81" s="666"/>
      <c r="G81" s="666"/>
      <c r="H81" s="666"/>
      <c r="I81" s="667">
        <f t="shared" si="3"/>
        <v>0</v>
      </c>
      <c r="J81" s="736" t="s">
        <v>797</v>
      </c>
    </row>
    <row r="82" spans="1:10" ht="18.399999999999999" customHeight="1" x14ac:dyDescent="0.25">
      <c r="A82" s="733" t="s">
        <v>92</v>
      </c>
      <c r="B82" s="737" t="s">
        <v>926</v>
      </c>
      <c r="C82" s="735" t="s">
        <v>927</v>
      </c>
      <c r="D82" s="734" t="s">
        <v>1162</v>
      </c>
      <c r="E82" s="735" t="s">
        <v>1166</v>
      </c>
      <c r="F82" s="666"/>
      <c r="G82" s="666"/>
      <c r="H82" s="666"/>
      <c r="I82" s="667">
        <f t="shared" si="3"/>
        <v>0</v>
      </c>
      <c r="J82" s="736" t="s">
        <v>797</v>
      </c>
    </row>
    <row r="83" spans="1:10" ht="18.399999999999999" customHeight="1" x14ac:dyDescent="0.25">
      <c r="A83" s="733" t="s">
        <v>92</v>
      </c>
      <c r="B83" s="737" t="s">
        <v>926</v>
      </c>
      <c r="C83" s="735" t="s">
        <v>927</v>
      </c>
      <c r="D83" s="734" t="s">
        <v>932</v>
      </c>
      <c r="E83" s="735" t="s">
        <v>933</v>
      </c>
      <c r="F83" s="666"/>
      <c r="G83" s="666"/>
      <c r="H83" s="666"/>
      <c r="I83" s="667">
        <f t="shared" si="3"/>
        <v>0</v>
      </c>
      <c r="J83" s="736" t="s">
        <v>797</v>
      </c>
    </row>
    <row r="84" spans="1:10" ht="18.399999999999999" customHeight="1" x14ac:dyDescent="0.25">
      <c r="A84" s="733" t="s">
        <v>92</v>
      </c>
      <c r="B84" s="737" t="s">
        <v>926</v>
      </c>
      <c r="C84" s="735" t="s">
        <v>927</v>
      </c>
      <c r="D84" s="734" t="s">
        <v>1163</v>
      </c>
      <c r="E84" s="735" t="s">
        <v>1167</v>
      </c>
      <c r="F84" s="666"/>
      <c r="G84" s="666"/>
      <c r="H84" s="666"/>
      <c r="I84" s="667">
        <f t="shared" si="3"/>
        <v>0</v>
      </c>
      <c r="J84" s="736" t="s">
        <v>797</v>
      </c>
    </row>
    <row r="85" spans="1:10" ht="18.399999999999999" customHeight="1" x14ac:dyDescent="0.25">
      <c r="A85" s="733" t="s">
        <v>92</v>
      </c>
      <c r="B85" s="737" t="s">
        <v>926</v>
      </c>
      <c r="C85" s="735" t="s">
        <v>927</v>
      </c>
      <c r="D85" s="734" t="s">
        <v>934</v>
      </c>
      <c r="E85" s="735" t="s">
        <v>935</v>
      </c>
      <c r="F85" s="666"/>
      <c r="G85" s="666"/>
      <c r="H85" s="666"/>
      <c r="I85" s="667">
        <f t="shared" ref="I85" si="4">F85-G85-H85</f>
        <v>0</v>
      </c>
      <c r="J85" s="736" t="s">
        <v>797</v>
      </c>
    </row>
    <row r="86" spans="1:10" ht="18.399999999999999" customHeight="1" x14ac:dyDescent="0.25">
      <c r="A86" s="663" t="s">
        <v>92</v>
      </c>
      <c r="B86" s="1361" t="s">
        <v>936</v>
      </c>
      <c r="C86" s="1362"/>
      <c r="D86" s="1362"/>
      <c r="E86" s="1363"/>
      <c r="F86" s="667">
        <f>SUM(F77:F85)</f>
        <v>0</v>
      </c>
      <c r="G86" s="667">
        <f>SUM(G77:G85)</f>
        <v>0</v>
      </c>
      <c r="H86" s="667">
        <f>SUM(H77:H85)</f>
        <v>0</v>
      </c>
      <c r="I86" s="667">
        <f>SUM(I77:I85)</f>
        <v>0</v>
      </c>
      <c r="J86" s="736" t="s">
        <v>797</v>
      </c>
    </row>
    <row r="87" spans="1:10" ht="18.399999999999999" customHeight="1" x14ac:dyDescent="0.25">
      <c r="A87" s="733" t="s">
        <v>92</v>
      </c>
      <c r="B87" s="737" t="s">
        <v>1168</v>
      </c>
      <c r="C87" s="735" t="s">
        <v>1170</v>
      </c>
      <c r="D87" s="734" t="s">
        <v>1168</v>
      </c>
      <c r="E87" s="735" t="s">
        <v>1170</v>
      </c>
      <c r="F87" s="666"/>
      <c r="G87" s="666"/>
      <c r="H87" s="666"/>
      <c r="I87" s="667">
        <f>F87-G87-H87</f>
        <v>0</v>
      </c>
      <c r="J87" s="736" t="s">
        <v>797</v>
      </c>
    </row>
    <row r="88" spans="1:10" ht="18.399999999999999" customHeight="1" x14ac:dyDescent="0.25">
      <c r="A88" s="663" t="s">
        <v>92</v>
      </c>
      <c r="B88" s="1361" t="s">
        <v>1169</v>
      </c>
      <c r="C88" s="1362"/>
      <c r="D88" s="1362"/>
      <c r="E88" s="1363"/>
      <c r="F88" s="667">
        <f t="shared" ref="F88:I88" si="5">SUM(F87)</f>
        <v>0</v>
      </c>
      <c r="G88" s="667">
        <f t="shared" si="5"/>
        <v>0</v>
      </c>
      <c r="H88" s="667">
        <f t="shared" si="5"/>
        <v>0</v>
      </c>
      <c r="I88" s="667">
        <f t="shared" si="5"/>
        <v>0</v>
      </c>
      <c r="J88" s="736" t="s">
        <v>797</v>
      </c>
    </row>
    <row r="89" spans="1:10" ht="18.399999999999999" customHeight="1" x14ac:dyDescent="0.25">
      <c r="A89" s="733" t="s">
        <v>92</v>
      </c>
      <c r="B89" s="737" t="s">
        <v>1171</v>
      </c>
      <c r="C89" s="735" t="s">
        <v>1172</v>
      </c>
      <c r="D89" s="734" t="s">
        <v>1171</v>
      </c>
      <c r="E89" s="735" t="s">
        <v>1172</v>
      </c>
      <c r="F89" s="666"/>
      <c r="G89" s="666"/>
      <c r="H89" s="666"/>
      <c r="I89" s="667">
        <f>F89-G89-H89</f>
        <v>0</v>
      </c>
      <c r="J89" s="736" t="s">
        <v>797</v>
      </c>
    </row>
    <row r="90" spans="1:10" ht="18.399999999999999" customHeight="1" x14ac:dyDescent="0.25">
      <c r="A90" s="663" t="s">
        <v>92</v>
      </c>
      <c r="B90" s="1361" t="s">
        <v>1176</v>
      </c>
      <c r="C90" s="1362"/>
      <c r="D90" s="1362"/>
      <c r="E90" s="1363"/>
      <c r="F90" s="667">
        <f t="shared" ref="F90:I90" si="6">SUM(F89)</f>
        <v>0</v>
      </c>
      <c r="G90" s="667">
        <f t="shared" si="6"/>
        <v>0</v>
      </c>
      <c r="H90" s="667">
        <f t="shared" si="6"/>
        <v>0</v>
      </c>
      <c r="I90" s="667">
        <f t="shared" si="6"/>
        <v>0</v>
      </c>
      <c r="J90" s="736" t="s">
        <v>797</v>
      </c>
    </row>
    <row r="91" spans="1:10" ht="18.399999999999999" customHeight="1" x14ac:dyDescent="0.25">
      <c r="A91" s="663" t="s">
        <v>92</v>
      </c>
      <c r="B91" s="668" t="s">
        <v>860</v>
      </c>
      <c r="C91" s="665" t="s">
        <v>861</v>
      </c>
      <c r="D91" s="664" t="s">
        <v>862</v>
      </c>
      <c r="E91" s="665" t="s">
        <v>863</v>
      </c>
      <c r="F91" s="666"/>
      <c r="G91" s="666"/>
      <c r="H91" s="666"/>
      <c r="I91" s="667">
        <f>F91-G91-H91</f>
        <v>0</v>
      </c>
      <c r="J91" s="736" t="s">
        <v>797</v>
      </c>
    </row>
    <row r="92" spans="1:10" ht="18.399999999999999" customHeight="1" x14ac:dyDescent="0.25">
      <c r="A92" s="663" t="s">
        <v>92</v>
      </c>
      <c r="B92" s="668" t="s">
        <v>860</v>
      </c>
      <c r="C92" s="665" t="s">
        <v>861</v>
      </c>
      <c r="D92" s="664" t="s">
        <v>864</v>
      </c>
      <c r="E92" s="665" t="s">
        <v>865</v>
      </c>
      <c r="F92" s="666"/>
      <c r="G92" s="666"/>
      <c r="H92" s="666"/>
      <c r="I92" s="667">
        <f t="shared" ref="I92:I93" si="7">F92-G92-H92</f>
        <v>0</v>
      </c>
      <c r="J92" s="736" t="s">
        <v>797</v>
      </c>
    </row>
    <row r="93" spans="1:10" ht="18.399999999999999" customHeight="1" x14ac:dyDescent="0.25">
      <c r="A93" s="663" t="s">
        <v>92</v>
      </c>
      <c r="B93" s="668" t="s">
        <v>860</v>
      </c>
      <c r="C93" s="665" t="s">
        <v>861</v>
      </c>
      <c r="D93" s="664" t="s">
        <v>866</v>
      </c>
      <c r="E93" s="665" t="s">
        <v>867</v>
      </c>
      <c r="F93" s="666"/>
      <c r="G93" s="666"/>
      <c r="H93" s="666"/>
      <c r="I93" s="667">
        <f t="shared" si="7"/>
        <v>0</v>
      </c>
      <c r="J93" s="736" t="s">
        <v>797</v>
      </c>
    </row>
    <row r="94" spans="1:10" ht="18.399999999999999" customHeight="1" x14ac:dyDescent="0.25">
      <c r="A94" s="663" t="s">
        <v>92</v>
      </c>
      <c r="B94" s="1361" t="s">
        <v>875</v>
      </c>
      <c r="C94" s="1362"/>
      <c r="D94" s="1362"/>
      <c r="E94" s="1363"/>
      <c r="F94" s="667">
        <f>SUM(F91:F93)</f>
        <v>0</v>
      </c>
      <c r="G94" s="667">
        <f>SUM(G91:G93)</f>
        <v>0</v>
      </c>
      <c r="H94" s="667">
        <f>SUM(H91:H93)</f>
        <v>0</v>
      </c>
      <c r="I94" s="667">
        <f>SUM(I91:I93)</f>
        <v>0</v>
      </c>
      <c r="J94" s="736" t="s">
        <v>797</v>
      </c>
    </row>
    <row r="95" spans="1:10" ht="18.399999999999999" customHeight="1" x14ac:dyDescent="0.25">
      <c r="A95" s="733" t="s">
        <v>92</v>
      </c>
      <c r="B95" s="737" t="s">
        <v>1173</v>
      </c>
      <c r="C95" s="735" t="s">
        <v>1174</v>
      </c>
      <c r="D95" s="737" t="s">
        <v>1173</v>
      </c>
      <c r="E95" s="735" t="s">
        <v>1174</v>
      </c>
      <c r="F95" s="666"/>
      <c r="G95" s="666"/>
      <c r="H95" s="666"/>
      <c r="I95" s="667">
        <f>F95-G95-H95</f>
        <v>0</v>
      </c>
      <c r="J95" s="736" t="s">
        <v>797</v>
      </c>
    </row>
    <row r="96" spans="1:10" ht="18.399999999999999" customHeight="1" x14ac:dyDescent="0.25">
      <c r="A96" s="733" t="s">
        <v>92</v>
      </c>
      <c r="B96" s="1366" t="s">
        <v>1175</v>
      </c>
      <c r="C96" s="1367"/>
      <c r="D96" s="1367"/>
      <c r="E96" s="1368"/>
      <c r="F96" s="667">
        <f t="shared" ref="F96:H96" si="8">SUM(F95)</f>
        <v>0</v>
      </c>
      <c r="G96" s="667">
        <f t="shared" si="8"/>
        <v>0</v>
      </c>
      <c r="H96" s="667">
        <f t="shared" si="8"/>
        <v>0</v>
      </c>
      <c r="I96" s="667">
        <f>SUM(I95)</f>
        <v>0</v>
      </c>
      <c r="J96" s="736" t="s">
        <v>797</v>
      </c>
    </row>
    <row r="97" spans="1:11" ht="18.399999999999999" customHeight="1" x14ac:dyDescent="0.25">
      <c r="A97" s="733" t="s">
        <v>92</v>
      </c>
      <c r="B97" s="737" t="s">
        <v>1177</v>
      </c>
      <c r="C97" s="735" t="s">
        <v>1178</v>
      </c>
      <c r="D97" s="737" t="s">
        <v>1177</v>
      </c>
      <c r="E97" s="735" t="s">
        <v>1178</v>
      </c>
      <c r="F97" s="666"/>
      <c r="G97" s="666"/>
      <c r="H97" s="666"/>
      <c r="I97" s="667">
        <f>F97-G97-H97</f>
        <v>0</v>
      </c>
      <c r="J97" s="736" t="s">
        <v>797</v>
      </c>
    </row>
    <row r="98" spans="1:11" ht="18.399999999999999" customHeight="1" x14ac:dyDescent="0.25">
      <c r="A98" s="733" t="s">
        <v>92</v>
      </c>
      <c r="B98" s="1366" t="s">
        <v>1179</v>
      </c>
      <c r="C98" s="1367"/>
      <c r="D98" s="1367"/>
      <c r="E98" s="1368"/>
      <c r="F98" s="667">
        <f t="shared" ref="F98:H98" si="9">SUM(F97)</f>
        <v>0</v>
      </c>
      <c r="G98" s="667">
        <f t="shared" si="9"/>
        <v>0</v>
      </c>
      <c r="H98" s="667">
        <f t="shared" si="9"/>
        <v>0</v>
      </c>
      <c r="I98" s="667">
        <f>SUM(I97)</f>
        <v>0</v>
      </c>
      <c r="J98" s="736" t="s">
        <v>797</v>
      </c>
    </row>
    <row r="99" spans="1:11" ht="18.399999999999999" customHeight="1" x14ac:dyDescent="0.25">
      <c r="A99" s="663" t="s">
        <v>92</v>
      </c>
      <c r="B99" s="668" t="s">
        <v>1180</v>
      </c>
      <c r="C99" s="665" t="s">
        <v>1181</v>
      </c>
      <c r="D99" s="664" t="s">
        <v>1180</v>
      </c>
      <c r="E99" s="665" t="s">
        <v>1181</v>
      </c>
      <c r="F99" s="666"/>
      <c r="G99" s="666"/>
      <c r="H99" s="666"/>
      <c r="I99" s="667">
        <f>F99-G99-H99</f>
        <v>0</v>
      </c>
      <c r="J99" s="736" t="s">
        <v>797</v>
      </c>
    </row>
    <row r="100" spans="1:11" ht="18.399999999999999" customHeight="1" x14ac:dyDescent="0.25">
      <c r="A100" s="663" t="s">
        <v>92</v>
      </c>
      <c r="B100" s="1361" t="s">
        <v>1182</v>
      </c>
      <c r="C100" s="1362"/>
      <c r="D100" s="1362"/>
      <c r="E100" s="1363"/>
      <c r="F100" s="667">
        <f t="shared" ref="F100:H100" si="10">SUM(F99)</f>
        <v>0</v>
      </c>
      <c r="G100" s="667">
        <f t="shared" si="10"/>
        <v>0</v>
      </c>
      <c r="H100" s="667">
        <f t="shared" si="10"/>
        <v>0</v>
      </c>
      <c r="I100" s="667">
        <f>SUM(I99)</f>
        <v>0</v>
      </c>
      <c r="J100" s="736" t="s">
        <v>797</v>
      </c>
    </row>
    <row r="101" spans="1:11" ht="18.399999999999999" customHeight="1" x14ac:dyDescent="0.25">
      <c r="A101" s="663" t="s">
        <v>92</v>
      </c>
      <c r="B101" s="668" t="s">
        <v>868</v>
      </c>
      <c r="C101" s="665" t="s">
        <v>869</v>
      </c>
      <c r="D101" s="664" t="s">
        <v>868</v>
      </c>
      <c r="E101" s="665" t="s">
        <v>869</v>
      </c>
      <c r="F101" s="666"/>
      <c r="G101" s="666"/>
      <c r="H101" s="666"/>
      <c r="I101" s="667">
        <f>F101-G101-H101</f>
        <v>0</v>
      </c>
      <c r="J101" s="736" t="s">
        <v>797</v>
      </c>
    </row>
    <row r="102" spans="1:11" ht="18.399999999999999" customHeight="1" x14ac:dyDescent="0.25">
      <c r="A102" s="663" t="s">
        <v>92</v>
      </c>
      <c r="B102" s="1361" t="s">
        <v>876</v>
      </c>
      <c r="C102" s="1362"/>
      <c r="D102" s="1362"/>
      <c r="E102" s="1363"/>
      <c r="F102" s="667">
        <f>SUM(F101)</f>
        <v>0</v>
      </c>
      <c r="G102" s="667">
        <f>SUM(G101)</f>
        <v>0</v>
      </c>
      <c r="H102" s="667">
        <f>SUM(H101)</f>
        <v>0</v>
      </c>
      <c r="I102" s="667">
        <f>SUM(I101)</f>
        <v>0</v>
      </c>
      <c r="J102" s="736" t="s">
        <v>797</v>
      </c>
    </row>
    <row r="103" spans="1:11" ht="18.399999999999999" customHeight="1" x14ac:dyDescent="0.25">
      <c r="A103" s="663" t="s">
        <v>92</v>
      </c>
      <c r="B103" s="668" t="s">
        <v>870</v>
      </c>
      <c r="C103" s="665" t="s">
        <v>871</v>
      </c>
      <c r="D103" s="664" t="s">
        <v>870</v>
      </c>
      <c r="E103" s="665" t="s">
        <v>871</v>
      </c>
      <c r="F103" s="666"/>
      <c r="G103" s="666"/>
      <c r="H103" s="666"/>
      <c r="I103" s="667">
        <f>F103-G103-H103</f>
        <v>0</v>
      </c>
      <c r="J103" s="736" t="s">
        <v>797</v>
      </c>
    </row>
    <row r="104" spans="1:11" ht="18.399999999999999" customHeight="1" x14ac:dyDescent="0.25">
      <c r="A104" s="663" t="s">
        <v>92</v>
      </c>
      <c r="B104" s="1361" t="s">
        <v>877</v>
      </c>
      <c r="C104" s="1362"/>
      <c r="D104" s="1362"/>
      <c r="E104" s="1363"/>
      <c r="F104" s="667">
        <f t="shared" ref="F104:I104" si="11">SUM(F103)</f>
        <v>0</v>
      </c>
      <c r="G104" s="667">
        <f t="shared" si="11"/>
        <v>0</v>
      </c>
      <c r="H104" s="667">
        <f t="shared" si="11"/>
        <v>0</v>
      </c>
      <c r="I104" s="667">
        <f t="shared" si="11"/>
        <v>0</v>
      </c>
      <c r="J104" s="736" t="s">
        <v>797</v>
      </c>
    </row>
    <row r="105" spans="1:11" ht="18.399999999999999" customHeight="1" x14ac:dyDescent="0.25">
      <c r="A105" s="663" t="s">
        <v>92</v>
      </c>
      <c r="B105" s="668" t="s">
        <v>872</v>
      </c>
      <c r="C105" s="665" t="s">
        <v>873</v>
      </c>
      <c r="D105" s="664" t="s">
        <v>872</v>
      </c>
      <c r="E105" s="665" t="s">
        <v>873</v>
      </c>
      <c r="F105" s="685"/>
      <c r="G105" s="685"/>
      <c r="H105" s="685"/>
      <c r="I105" s="686">
        <f>F105-G105-H105</f>
        <v>0</v>
      </c>
      <c r="J105" s="736" t="s">
        <v>797</v>
      </c>
    </row>
    <row r="106" spans="1:11" ht="18" customHeight="1" x14ac:dyDescent="0.25">
      <c r="A106" s="663" t="s">
        <v>92</v>
      </c>
      <c r="B106" s="1361" t="s">
        <v>878</v>
      </c>
      <c r="C106" s="1362"/>
      <c r="D106" s="1362"/>
      <c r="E106" s="1363"/>
      <c r="F106" s="686">
        <f>SUM(F105)</f>
        <v>0</v>
      </c>
      <c r="G106" s="686">
        <f>SUM(G105)</f>
        <v>0</v>
      </c>
      <c r="H106" s="686">
        <f>SUM(H105)</f>
        <v>0</v>
      </c>
      <c r="I106" s="686">
        <f t="shared" ref="I106" si="12">SUM(I105)</f>
        <v>0</v>
      </c>
      <c r="J106" s="736" t="s">
        <v>797</v>
      </c>
    </row>
    <row r="107" spans="1:11" s="650" customFormat="1" ht="14.65" customHeight="1" x14ac:dyDescent="0.25">
      <c r="A107" s="733" t="s">
        <v>92</v>
      </c>
      <c r="B107" s="737" t="s">
        <v>937</v>
      </c>
      <c r="C107" s="735" t="s">
        <v>938</v>
      </c>
      <c r="D107" s="734" t="s">
        <v>814</v>
      </c>
      <c r="E107" s="735" t="s">
        <v>815</v>
      </c>
      <c r="F107" s="666"/>
      <c r="G107" s="666"/>
      <c r="H107" s="666"/>
      <c r="I107" s="667">
        <f>F107-G107-H107</f>
        <v>0</v>
      </c>
      <c r="J107" s="736" t="s">
        <v>797</v>
      </c>
    </row>
    <row r="108" spans="1:11" s="650" customFormat="1" ht="15" customHeight="1" x14ac:dyDescent="0.25">
      <c r="A108" s="733" t="s">
        <v>92</v>
      </c>
      <c r="B108" s="737" t="s">
        <v>937</v>
      </c>
      <c r="C108" s="735" t="s">
        <v>938</v>
      </c>
      <c r="D108" s="734" t="s">
        <v>819</v>
      </c>
      <c r="E108" s="735" t="s">
        <v>820</v>
      </c>
      <c r="F108" s="666"/>
      <c r="G108" s="666"/>
      <c r="H108" s="666"/>
      <c r="I108" s="667">
        <f t="shared" ref="I108:I118" si="13">F108-G108-H108</f>
        <v>0</v>
      </c>
      <c r="J108" s="736" t="s">
        <v>797</v>
      </c>
    </row>
    <row r="109" spans="1:11" s="650" customFormat="1" ht="15" customHeight="1" x14ac:dyDescent="0.25">
      <c r="A109" s="733" t="s">
        <v>92</v>
      </c>
      <c r="B109" s="737" t="s">
        <v>937</v>
      </c>
      <c r="C109" s="735" t="s">
        <v>938</v>
      </c>
      <c r="D109" s="734" t="s">
        <v>1183</v>
      </c>
      <c r="E109" s="735" t="s">
        <v>1185</v>
      </c>
      <c r="F109" s="666"/>
      <c r="G109" s="666"/>
      <c r="H109" s="666"/>
      <c r="I109" s="667">
        <f t="shared" si="13"/>
        <v>0</v>
      </c>
      <c r="J109" s="736" t="s">
        <v>797</v>
      </c>
    </row>
    <row r="110" spans="1:11" s="650" customFormat="1" ht="14.65" customHeight="1" x14ac:dyDescent="0.25">
      <c r="A110" s="733" t="s">
        <v>92</v>
      </c>
      <c r="B110" s="737" t="s">
        <v>937</v>
      </c>
      <c r="C110" s="735" t="s">
        <v>938</v>
      </c>
      <c r="D110" s="734" t="s">
        <v>1047</v>
      </c>
      <c r="E110" s="735" t="s">
        <v>1048</v>
      </c>
      <c r="F110" s="666"/>
      <c r="G110" s="666"/>
      <c r="H110" s="666"/>
      <c r="I110" s="667">
        <f t="shared" si="13"/>
        <v>0</v>
      </c>
      <c r="J110" s="736" t="s">
        <v>797</v>
      </c>
      <c r="K110" s="680"/>
    </row>
    <row r="111" spans="1:11" s="650" customFormat="1" ht="14.65" customHeight="1" x14ac:dyDescent="0.25">
      <c r="A111" s="733" t="s">
        <v>92</v>
      </c>
      <c r="B111" s="737" t="s">
        <v>937</v>
      </c>
      <c r="C111" s="735" t="s">
        <v>938</v>
      </c>
      <c r="D111" s="734" t="s">
        <v>939</v>
      </c>
      <c r="E111" s="735" t="s">
        <v>91</v>
      </c>
      <c r="F111" s="666"/>
      <c r="G111" s="666"/>
      <c r="H111" s="666"/>
      <c r="I111" s="667">
        <f t="shared" si="13"/>
        <v>0</v>
      </c>
      <c r="J111" s="736" t="s">
        <v>797</v>
      </c>
      <c r="K111" s="680"/>
    </row>
    <row r="112" spans="1:11" s="650" customFormat="1" ht="15.75" x14ac:dyDescent="0.25">
      <c r="A112" s="733" t="s">
        <v>92</v>
      </c>
      <c r="B112" s="737" t="s">
        <v>937</v>
      </c>
      <c r="C112" s="735" t="s">
        <v>938</v>
      </c>
      <c r="D112" s="734" t="s">
        <v>846</v>
      </c>
      <c r="E112" s="735" t="s">
        <v>449</v>
      </c>
      <c r="F112" s="666"/>
      <c r="G112" s="666"/>
      <c r="H112" s="666"/>
      <c r="I112" s="667">
        <f t="shared" si="13"/>
        <v>0</v>
      </c>
      <c r="J112" s="736" t="s">
        <v>797</v>
      </c>
      <c r="K112" s="680"/>
    </row>
    <row r="113" spans="1:11" s="650" customFormat="1" ht="15.75" x14ac:dyDescent="0.25">
      <c r="A113" s="733" t="s">
        <v>92</v>
      </c>
      <c r="B113" s="737" t="s">
        <v>937</v>
      </c>
      <c r="C113" s="735" t="s">
        <v>938</v>
      </c>
      <c r="D113" s="734" t="s">
        <v>940</v>
      </c>
      <c r="E113" s="735" t="s">
        <v>941</v>
      </c>
      <c r="F113" s="666"/>
      <c r="G113" s="666"/>
      <c r="H113" s="666"/>
      <c r="I113" s="667">
        <f t="shared" si="13"/>
        <v>0</v>
      </c>
      <c r="J113" s="736" t="s">
        <v>797</v>
      </c>
      <c r="K113" s="680"/>
    </row>
    <row r="114" spans="1:11" s="650" customFormat="1" ht="15.75" x14ac:dyDescent="0.25">
      <c r="A114" s="733" t="s">
        <v>92</v>
      </c>
      <c r="B114" s="737" t="s">
        <v>937</v>
      </c>
      <c r="C114" s="735" t="s">
        <v>938</v>
      </c>
      <c r="D114" s="734" t="s">
        <v>1184</v>
      </c>
      <c r="E114" s="735" t="s">
        <v>1186</v>
      </c>
      <c r="F114" s="666"/>
      <c r="G114" s="666"/>
      <c r="H114" s="666"/>
      <c r="I114" s="667">
        <f t="shared" si="13"/>
        <v>0</v>
      </c>
      <c r="J114" s="736" t="s">
        <v>797</v>
      </c>
      <c r="K114" s="680"/>
    </row>
    <row r="115" spans="1:11" s="650" customFormat="1" ht="15.75" x14ac:dyDescent="0.25">
      <c r="A115" s="733" t="s">
        <v>92</v>
      </c>
      <c r="B115" s="737" t="s">
        <v>937</v>
      </c>
      <c r="C115" s="735" t="s">
        <v>938</v>
      </c>
      <c r="D115" s="734" t="s">
        <v>851</v>
      </c>
      <c r="E115" s="735" t="s">
        <v>852</v>
      </c>
      <c r="F115" s="666"/>
      <c r="G115" s="666"/>
      <c r="H115" s="666"/>
      <c r="I115" s="667">
        <f t="shared" si="13"/>
        <v>0</v>
      </c>
      <c r="J115" s="736" t="s">
        <v>797</v>
      </c>
      <c r="K115" s="680"/>
    </row>
    <row r="116" spans="1:11" s="650" customFormat="1" ht="15.75" x14ac:dyDescent="0.25">
      <c r="A116" s="733" t="s">
        <v>92</v>
      </c>
      <c r="B116" s="737" t="s">
        <v>937</v>
      </c>
      <c r="C116" s="735" t="s">
        <v>938</v>
      </c>
      <c r="D116" s="734" t="s">
        <v>942</v>
      </c>
      <c r="E116" s="735" t="s">
        <v>943</v>
      </c>
      <c r="F116" s="666"/>
      <c r="G116" s="666"/>
      <c r="H116" s="666"/>
      <c r="I116" s="667">
        <f t="shared" si="13"/>
        <v>0</v>
      </c>
      <c r="J116" s="736" t="s">
        <v>797</v>
      </c>
      <c r="K116" s="680"/>
    </row>
    <row r="117" spans="1:11" s="650" customFormat="1" ht="15.75" x14ac:dyDescent="0.25">
      <c r="A117" s="733" t="s">
        <v>92</v>
      </c>
      <c r="B117" s="737" t="s">
        <v>937</v>
      </c>
      <c r="C117" s="735" t="s">
        <v>938</v>
      </c>
      <c r="D117" s="734" t="s">
        <v>1049</v>
      </c>
      <c r="E117" s="735" t="s">
        <v>1050</v>
      </c>
      <c r="F117" s="666"/>
      <c r="G117" s="666"/>
      <c r="H117" s="666"/>
      <c r="I117" s="667">
        <f t="shared" si="13"/>
        <v>0</v>
      </c>
      <c r="J117" s="736" t="s">
        <v>797</v>
      </c>
      <c r="K117" s="680"/>
    </row>
    <row r="118" spans="1:11" s="650" customFormat="1" ht="15.75" x14ac:dyDescent="0.25">
      <c r="A118" s="733" t="s">
        <v>92</v>
      </c>
      <c r="B118" s="737" t="s">
        <v>937</v>
      </c>
      <c r="C118" s="735" t="s">
        <v>938</v>
      </c>
      <c r="D118" s="734" t="s">
        <v>859</v>
      </c>
      <c r="E118" s="735" t="s">
        <v>1311</v>
      </c>
      <c r="F118" s="666"/>
      <c r="G118" s="666"/>
      <c r="H118" s="666"/>
      <c r="I118" s="667">
        <f t="shared" si="13"/>
        <v>0</v>
      </c>
      <c r="J118" s="736" t="s">
        <v>797</v>
      </c>
      <c r="K118" s="680"/>
    </row>
    <row r="119" spans="1:11" ht="15.75" x14ac:dyDescent="0.25">
      <c r="A119" s="663" t="s">
        <v>92</v>
      </c>
      <c r="B119" s="1361" t="s">
        <v>944</v>
      </c>
      <c r="C119" s="1362"/>
      <c r="D119" s="1362"/>
      <c r="E119" s="1363"/>
      <c r="F119" s="667">
        <f>SUM(F107:F118)</f>
        <v>0</v>
      </c>
      <c r="G119" s="667">
        <f>SUM(G107:G118)</f>
        <v>0</v>
      </c>
      <c r="H119" s="667">
        <f>SUM(H107:H118)</f>
        <v>0</v>
      </c>
      <c r="I119" s="667">
        <f>SUM(I107:I118)</f>
        <v>0</v>
      </c>
      <c r="J119" s="736" t="s">
        <v>797</v>
      </c>
    </row>
    <row r="120" spans="1:11" ht="15.75" x14ac:dyDescent="0.25">
      <c r="A120" s="663" t="s">
        <v>92</v>
      </c>
      <c r="B120" s="669"/>
      <c r="C120" s="1399" t="s">
        <v>549</v>
      </c>
      <c r="D120" s="1400"/>
      <c r="E120" s="1401"/>
      <c r="F120" s="666"/>
      <c r="G120" s="666"/>
      <c r="H120" s="666"/>
      <c r="I120" s="667">
        <f>F120-G120-H120</f>
        <v>0</v>
      </c>
      <c r="J120" s="736" t="s">
        <v>797</v>
      </c>
    </row>
    <row r="121" spans="1:11" ht="15.75" x14ac:dyDescent="0.25">
      <c r="A121" s="663" t="s">
        <v>92</v>
      </c>
      <c r="B121" s="669"/>
      <c r="C121" s="1399" t="s">
        <v>549</v>
      </c>
      <c r="D121" s="1400"/>
      <c r="E121" s="1401"/>
      <c r="F121" s="666"/>
      <c r="G121" s="666"/>
      <c r="H121" s="666"/>
      <c r="I121" s="667">
        <f>F121-G121-H121</f>
        <v>0</v>
      </c>
      <c r="J121" s="736" t="s">
        <v>797</v>
      </c>
    </row>
    <row r="122" spans="1:11" ht="15.75" x14ac:dyDescent="0.25">
      <c r="A122" s="663" t="s">
        <v>92</v>
      </c>
      <c r="B122" s="1361" t="s">
        <v>879</v>
      </c>
      <c r="C122" s="1362"/>
      <c r="D122" s="1362"/>
      <c r="E122" s="1363"/>
      <c r="F122" s="667">
        <f t="shared" ref="F122:H122" si="14">SUM(F120:F121)</f>
        <v>0</v>
      </c>
      <c r="G122" s="667">
        <f t="shared" si="14"/>
        <v>0</v>
      </c>
      <c r="H122" s="667">
        <f t="shared" si="14"/>
        <v>0</v>
      </c>
      <c r="I122" s="667">
        <f t="shared" ref="I122" si="15">SUM(I120:I121)</f>
        <v>0</v>
      </c>
      <c r="J122" s="736" t="s">
        <v>797</v>
      </c>
    </row>
    <row r="123" spans="1:11" ht="15.75" x14ac:dyDescent="0.25">
      <c r="A123" s="663" t="s">
        <v>92</v>
      </c>
      <c r="B123" s="1381" t="s">
        <v>945</v>
      </c>
      <c r="C123" s="1382"/>
      <c r="D123" s="1382"/>
      <c r="E123" s="1383"/>
      <c r="F123" s="667">
        <f>+F65+F76+F86+F88+F90+F94+F96+F98+F100+F102+F104+F106+F119+F122</f>
        <v>0</v>
      </c>
      <c r="G123" s="667">
        <f t="shared" ref="G123:I123" si="16">+G65+G76+G86+G88+G90+G94+G96+G98+G100+G102+G104+G106+G119+G122</f>
        <v>0</v>
      </c>
      <c r="H123" s="667">
        <f t="shared" si="16"/>
        <v>0</v>
      </c>
      <c r="I123" s="667">
        <f t="shared" si="16"/>
        <v>0</v>
      </c>
      <c r="J123" s="736" t="s">
        <v>797</v>
      </c>
    </row>
    <row r="124" spans="1:11" ht="15.75" x14ac:dyDescent="0.25">
      <c r="A124" s="657"/>
      <c r="B124" s="656"/>
      <c r="C124" s="670"/>
      <c r="D124" s="670"/>
      <c r="E124" s="670"/>
      <c r="F124" s="671"/>
      <c r="G124" s="671"/>
      <c r="H124" s="671"/>
      <c r="I124" s="672"/>
      <c r="J124" s="673"/>
    </row>
    <row r="125" spans="1:11" x14ac:dyDescent="0.25">
      <c r="A125" s="674" t="s">
        <v>149</v>
      </c>
      <c r="B125" s="675"/>
      <c r="C125" s="1384" t="s">
        <v>126</v>
      </c>
      <c r="D125" s="1385"/>
      <c r="E125" s="1385"/>
      <c r="F125" s="1385"/>
      <c r="G125" s="1385"/>
      <c r="H125" s="1385"/>
      <c r="I125" s="1385"/>
      <c r="J125" s="1386"/>
    </row>
    <row r="126" spans="1:11" x14ac:dyDescent="0.25">
      <c r="A126" s="676" t="s">
        <v>149</v>
      </c>
      <c r="B126" s="677"/>
      <c r="C126" s="1387" t="s">
        <v>556</v>
      </c>
      <c r="D126" s="1388"/>
      <c r="E126" s="1388"/>
      <c r="F126" s="1388"/>
      <c r="G126" s="1388"/>
      <c r="H126" s="1388"/>
      <c r="I126" s="1388"/>
      <c r="J126" s="1389"/>
    </row>
    <row r="127" spans="1:11" x14ac:dyDescent="0.25">
      <c r="A127" s="678" t="s">
        <v>149</v>
      </c>
      <c r="B127" s="679"/>
      <c r="C127" s="1390"/>
      <c r="D127" s="1391"/>
      <c r="E127" s="1391"/>
      <c r="F127" s="1391"/>
      <c r="G127" s="1391"/>
      <c r="H127" s="1391"/>
      <c r="I127" s="1391"/>
      <c r="J127" s="1392"/>
    </row>
    <row r="128" spans="1:11" x14ac:dyDescent="0.25">
      <c r="A128" s="678" t="s">
        <v>149</v>
      </c>
      <c r="B128" s="681"/>
      <c r="C128" s="1393"/>
      <c r="D128" s="1394"/>
      <c r="E128" s="1394"/>
      <c r="F128" s="1394"/>
      <c r="G128" s="1394"/>
      <c r="H128" s="1394"/>
      <c r="I128" s="1394"/>
      <c r="J128" s="1395"/>
    </row>
    <row r="129" spans="1:10" x14ac:dyDescent="0.25">
      <c r="A129" s="678" t="s">
        <v>149</v>
      </c>
      <c r="B129" s="681"/>
      <c r="C129" s="1393"/>
      <c r="D129" s="1394"/>
      <c r="E129" s="1394"/>
      <c r="F129" s="1394"/>
      <c r="G129" s="1394"/>
      <c r="H129" s="1394"/>
      <c r="I129" s="1394"/>
      <c r="J129" s="1395"/>
    </row>
    <row r="130" spans="1:10" x14ac:dyDescent="0.25">
      <c r="A130" s="678" t="s">
        <v>149</v>
      </c>
      <c r="B130" s="681"/>
      <c r="C130" s="1393"/>
      <c r="D130" s="1394"/>
      <c r="E130" s="1394"/>
      <c r="F130" s="1394"/>
      <c r="G130" s="1394"/>
      <c r="H130" s="1394"/>
      <c r="I130" s="1394"/>
      <c r="J130" s="1395"/>
    </row>
    <row r="131" spans="1:10" x14ac:dyDescent="0.25">
      <c r="A131" s="678" t="s">
        <v>149</v>
      </c>
      <c r="B131" s="681"/>
      <c r="C131" s="1393"/>
      <c r="D131" s="1394"/>
      <c r="E131" s="1394"/>
      <c r="F131" s="1394"/>
      <c r="G131" s="1394"/>
      <c r="H131" s="1394"/>
      <c r="I131" s="1394"/>
      <c r="J131" s="1395"/>
    </row>
    <row r="132" spans="1:10" x14ac:dyDescent="0.25">
      <c r="A132" s="678" t="s">
        <v>149</v>
      </c>
      <c r="B132" s="681"/>
      <c r="C132" s="1393"/>
      <c r="D132" s="1394"/>
      <c r="E132" s="1394"/>
      <c r="F132" s="1394"/>
      <c r="G132" s="1394"/>
      <c r="H132" s="1394"/>
      <c r="I132" s="1394"/>
      <c r="J132" s="1395"/>
    </row>
    <row r="133" spans="1:10" x14ac:dyDescent="0.25">
      <c r="A133" s="678" t="s">
        <v>149</v>
      </c>
      <c r="B133" s="681"/>
      <c r="C133" s="1393"/>
      <c r="D133" s="1394"/>
      <c r="E133" s="1394"/>
      <c r="F133" s="1394"/>
      <c r="G133" s="1394"/>
      <c r="H133" s="1394"/>
      <c r="I133" s="1394"/>
      <c r="J133" s="1395"/>
    </row>
    <row r="134" spans="1:10" x14ac:dyDescent="0.25">
      <c r="A134" s="678" t="s">
        <v>149</v>
      </c>
      <c r="B134" s="681"/>
      <c r="C134" s="1393"/>
      <c r="D134" s="1394"/>
      <c r="E134" s="1394"/>
      <c r="F134" s="1394"/>
      <c r="G134" s="1394"/>
      <c r="H134" s="1394"/>
      <c r="I134" s="1394"/>
      <c r="J134" s="1395"/>
    </row>
    <row r="135" spans="1:10" x14ac:dyDescent="0.25">
      <c r="A135" s="678" t="s">
        <v>149</v>
      </c>
      <c r="B135" s="681"/>
      <c r="C135" s="1393"/>
      <c r="D135" s="1394"/>
      <c r="E135" s="1394"/>
      <c r="F135" s="1394"/>
      <c r="G135" s="1394"/>
      <c r="H135" s="1394"/>
      <c r="I135" s="1394"/>
      <c r="J135" s="1395"/>
    </row>
    <row r="136" spans="1:10" x14ac:dyDescent="0.25">
      <c r="A136" s="678" t="s">
        <v>149</v>
      </c>
      <c r="B136" s="682"/>
      <c r="C136" s="1396"/>
      <c r="D136" s="1397"/>
      <c r="E136" s="1397"/>
      <c r="F136" s="1397"/>
      <c r="G136" s="1397"/>
      <c r="H136" s="1397"/>
      <c r="I136" s="1397"/>
      <c r="J136" s="1398"/>
    </row>
  </sheetData>
  <sheetProtection algorithmName="SHA-512" hashValue="1bQaid9jEuF166BlaA8UCvl1A7JffZGInpkT/jzUlv3hNbeFNe3r3CpR/JB6mbCPuHOfNXusJd2j2+KQ/ayn8g==" saltValue="W7jcK1C21ZjlWziD0lU1tg==" spinCount="100000" sheet="1" objects="1" scenarios="1"/>
  <autoFilter ref="D8:E123" xr:uid="{0E8CA300-683D-4FBE-A0CA-A7D61572C2E5}"/>
  <mergeCells count="26">
    <mergeCell ref="B123:E123"/>
    <mergeCell ref="C125:J125"/>
    <mergeCell ref="C126:J126"/>
    <mergeCell ref="C127:J136"/>
    <mergeCell ref="B119:E119"/>
    <mergeCell ref="C120:E120"/>
    <mergeCell ref="C121:E121"/>
    <mergeCell ref="B122:E122"/>
    <mergeCell ref="A1:J1"/>
    <mergeCell ref="A2:J2"/>
    <mergeCell ref="A3:B3"/>
    <mergeCell ref="J4:J5"/>
    <mergeCell ref="C3:E3"/>
    <mergeCell ref="B106:E106"/>
    <mergeCell ref="B90:E90"/>
    <mergeCell ref="I4:I5"/>
    <mergeCell ref="B65:E65"/>
    <mergeCell ref="B76:E76"/>
    <mergeCell ref="B86:E86"/>
    <mergeCell ref="B94:E94"/>
    <mergeCell ref="B96:E96"/>
    <mergeCell ref="B100:E100"/>
    <mergeCell ref="B102:E102"/>
    <mergeCell ref="B104:E104"/>
    <mergeCell ref="B88:E88"/>
    <mergeCell ref="B98:E98"/>
  </mergeCells>
  <phoneticPr fontId="47" type="noConversion"/>
  <conditionalFormatting sqref="I9:I123">
    <cfRule type="cellIs" dxfId="1" priority="1" stopIfTrue="1" operator="notEqual">
      <formula>0</formula>
    </cfRule>
  </conditionalFormatting>
  <printOptions horizontalCentered="1"/>
  <pageMargins left="0.25" right="0.25" top="0.25" bottom="0.25" header="0.3" footer="0.3"/>
  <pageSetup scale="51" fitToHeight="0" orientation="landscape" horizontalDpi="1200" verticalDpi="1200" r:id="rId1"/>
  <headerFooter>
    <oddFooter>&amp;LV 2024-5&amp;Rprinted: &amp;D &amp;T</oddFooter>
  </headerFooter>
  <rowBreaks count="1" manualBreakCount="1">
    <brk id="106" max="16383" man="1"/>
  </rowBreaks>
  <ignoredErrors>
    <ignoredError sqref="I65 I119 I99:I100 I86 I106 I90 I94 I96:I98 I101:I105 I122 I88:I89 I76" formula="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66B18-1C41-4DDA-924D-1B1037CC16E4}">
  <sheetPr codeName="Sheet10">
    <tabColor rgb="FFFF0000"/>
    <pageSetUpPr fitToPage="1"/>
  </sheetPr>
  <dimension ref="A1:Y40"/>
  <sheetViews>
    <sheetView workbookViewId="0">
      <selection sqref="A1:E1"/>
    </sheetView>
  </sheetViews>
  <sheetFormatPr defaultColWidth="9.140625" defaultRowHeight="12.75" x14ac:dyDescent="0.2"/>
  <cols>
    <col min="1" max="1" width="4" style="714" bestFit="1" customWidth="1"/>
    <col min="2" max="2" width="5.140625" style="247" customWidth="1"/>
    <col min="3" max="3" width="66.42578125" style="247" customWidth="1"/>
    <col min="4" max="4" width="12.7109375" style="247" customWidth="1"/>
    <col min="5" max="5" width="15.85546875" style="247" customWidth="1"/>
    <col min="6" max="6" width="15.28515625" style="247" customWidth="1"/>
    <col min="26" max="16384" width="9.140625" style="247"/>
  </cols>
  <sheetData>
    <row r="1" spans="1:25" ht="15" customHeight="1" x14ac:dyDescent="0.25">
      <c r="A1" s="1406" t="s">
        <v>526</v>
      </c>
      <c r="B1" s="1407"/>
      <c r="C1" s="1407"/>
      <c r="D1" s="1407"/>
      <c r="E1" s="1407"/>
      <c r="F1" s="1408"/>
    </row>
    <row r="2" spans="1:25" ht="15" customHeight="1" thickBot="1" x14ac:dyDescent="0.3">
      <c r="A2" s="1409" t="s">
        <v>892</v>
      </c>
      <c r="B2" s="1410"/>
      <c r="C2" s="1410"/>
      <c r="D2" s="1410"/>
      <c r="E2" s="1410"/>
      <c r="F2" s="1411"/>
    </row>
    <row r="3" spans="1:25" ht="11.25" customHeight="1" x14ac:dyDescent="0.2">
      <c r="A3" s="1332" t="s">
        <v>8</v>
      </c>
      <c r="B3" s="1332"/>
      <c r="C3" s="816">
        <f>+'FSR - All Non Medicaid'!C3</f>
        <v>0</v>
      </c>
      <c r="D3" s="132" t="s">
        <v>178</v>
      </c>
      <c r="E3" s="710" t="str">
        <f>+'FSR - All Non Medicaid'!E3</f>
        <v>SELECT</v>
      </c>
      <c r="F3" s="132"/>
    </row>
    <row r="4" spans="1:25" ht="11.25" customHeight="1" x14ac:dyDescent="0.2">
      <c r="A4" s="1331" t="s">
        <v>180</v>
      </c>
      <c r="B4" s="1331"/>
      <c r="C4" s="1331"/>
      <c r="D4" s="721" t="str">
        <f>+'FSR - All Non Medicaid'!D4</f>
        <v>SELECT</v>
      </c>
      <c r="E4" s="712"/>
      <c r="F4" s="1326" t="s">
        <v>131</v>
      </c>
      <c r="X4" s="247"/>
      <c r="Y4" s="247"/>
    </row>
    <row r="5" spans="1:25" ht="11.25" customHeight="1" x14ac:dyDescent="0.2">
      <c r="A5" s="1328" t="s">
        <v>181</v>
      </c>
      <c r="B5" s="1328"/>
      <c r="C5" s="1328"/>
      <c r="D5" s="721">
        <f>+'FSR - All Non Medicaid'!D5</f>
        <v>0</v>
      </c>
      <c r="E5" s="711"/>
      <c r="F5" s="1327"/>
      <c r="X5" s="247"/>
      <c r="Y5" s="247"/>
    </row>
    <row r="6" spans="1:25" ht="11.25" customHeight="1" x14ac:dyDescent="0.2">
      <c r="A6" s="133"/>
      <c r="B6" s="713"/>
      <c r="C6" s="1329"/>
      <c r="D6" s="1330"/>
      <c r="E6" s="134" t="s">
        <v>56</v>
      </c>
      <c r="F6" s="134" t="s">
        <v>57</v>
      </c>
      <c r="X6" s="247"/>
      <c r="Y6" s="247"/>
    </row>
    <row r="7" spans="1:25" ht="12" customHeight="1" x14ac:dyDescent="0.2">
      <c r="C7" s="33"/>
      <c r="D7" s="33"/>
      <c r="E7" s="33"/>
      <c r="F7" s="34"/>
      <c r="X7" s="247"/>
      <c r="Y7" s="247"/>
    </row>
    <row r="8" spans="1:25" ht="12" customHeight="1" x14ac:dyDescent="0.2">
      <c r="A8" s="16"/>
      <c r="B8" s="484"/>
      <c r="C8" s="904"/>
      <c r="D8" s="905"/>
      <c r="E8" s="478" t="s">
        <v>890</v>
      </c>
      <c r="F8" s="16"/>
      <c r="X8" s="247"/>
      <c r="Y8" s="247"/>
    </row>
    <row r="9" spans="1:25" customFormat="1" x14ac:dyDescent="0.2">
      <c r="A9" s="16" t="s">
        <v>94</v>
      </c>
      <c r="B9" s="704"/>
      <c r="C9" s="904"/>
      <c r="D9" s="905"/>
      <c r="E9" s="478" t="s">
        <v>1247</v>
      </c>
      <c r="F9" s="16" t="s">
        <v>12</v>
      </c>
    </row>
    <row r="10" spans="1:25" customFormat="1" ht="4.5" customHeight="1" x14ac:dyDescent="0.2">
      <c r="A10" s="714"/>
      <c r="B10" s="247"/>
      <c r="C10" s="1418"/>
      <c r="D10" s="1418"/>
      <c r="E10" s="715"/>
      <c r="F10" s="716"/>
    </row>
    <row r="11" spans="1:25" customFormat="1" x14ac:dyDescent="0.2">
      <c r="A11" s="16" t="s">
        <v>94</v>
      </c>
      <c r="B11" s="484"/>
      <c r="C11" s="904" t="s">
        <v>150</v>
      </c>
      <c r="D11" s="905"/>
      <c r="E11" s="39"/>
      <c r="F11" s="717"/>
    </row>
    <row r="12" spans="1:25" customFormat="1" x14ac:dyDescent="0.2">
      <c r="A12" s="19" t="s">
        <v>94</v>
      </c>
      <c r="B12" s="248">
        <v>201</v>
      </c>
      <c r="C12" s="1057" t="s">
        <v>891</v>
      </c>
      <c r="D12" s="1128"/>
      <c r="E12" s="722"/>
      <c r="F12" s="718">
        <f>SUM(E12:E12)</f>
        <v>0</v>
      </c>
    </row>
    <row r="13" spans="1:25" customFormat="1" x14ac:dyDescent="0.2">
      <c r="A13" s="19" t="s">
        <v>94</v>
      </c>
      <c r="B13" s="248">
        <v>201</v>
      </c>
      <c r="C13" s="1057" t="s">
        <v>894</v>
      </c>
      <c r="D13" s="1128"/>
      <c r="E13" s="722"/>
      <c r="F13" s="718">
        <f>SUM(E13:E13)</f>
        <v>0</v>
      </c>
    </row>
    <row r="14" spans="1:25" customFormat="1" x14ac:dyDescent="0.2">
      <c r="A14" s="19" t="s">
        <v>94</v>
      </c>
      <c r="B14" s="248">
        <v>201</v>
      </c>
      <c r="C14" s="1313" t="s">
        <v>896</v>
      </c>
      <c r="D14" s="1314"/>
      <c r="E14" s="720">
        <f t="shared" ref="E14" si="0">SUM(E12:E13)</f>
        <v>0</v>
      </c>
      <c r="F14" s="720">
        <f t="shared" ref="F14" si="1">SUM(F12:F13)</f>
        <v>0</v>
      </c>
    </row>
    <row r="15" spans="1:25" customFormat="1" x14ac:dyDescent="0.2">
      <c r="A15" s="19" t="s">
        <v>94</v>
      </c>
      <c r="B15" s="248">
        <v>202</v>
      </c>
      <c r="C15" s="1057" t="s">
        <v>893</v>
      </c>
      <c r="D15" s="1128"/>
      <c r="E15" s="722"/>
      <c r="F15" s="718">
        <f>SUM(E15:E15)</f>
        <v>0</v>
      </c>
    </row>
    <row r="16" spans="1:25" customFormat="1" x14ac:dyDescent="0.2">
      <c r="A16" s="19" t="s">
        <v>94</v>
      </c>
      <c r="B16" s="248">
        <v>202</v>
      </c>
      <c r="C16" s="1057" t="s">
        <v>895</v>
      </c>
      <c r="D16" s="1128"/>
      <c r="E16" s="722"/>
      <c r="F16" s="718">
        <f>SUM(E16:E16)</f>
        <v>0</v>
      </c>
    </row>
    <row r="17" spans="1:6" customFormat="1" x14ac:dyDescent="0.2">
      <c r="A17" s="19" t="s">
        <v>94</v>
      </c>
      <c r="B17" s="248">
        <v>202</v>
      </c>
      <c r="C17" s="1313" t="s">
        <v>897</v>
      </c>
      <c r="D17" s="1314"/>
      <c r="E17" s="720">
        <f t="shared" ref="E17" si="2">SUM(E15:E16)</f>
        <v>0</v>
      </c>
      <c r="F17" s="28">
        <f>SUM(F15:F16)</f>
        <v>0</v>
      </c>
    </row>
    <row r="18" spans="1:6" customFormat="1" x14ac:dyDescent="0.2">
      <c r="A18" s="19" t="s">
        <v>94</v>
      </c>
      <c r="B18" s="248">
        <v>203</v>
      </c>
      <c r="C18" s="1057" t="s">
        <v>898</v>
      </c>
      <c r="D18" s="1128"/>
      <c r="E18" s="722"/>
      <c r="F18" s="718">
        <f>SUM(E18:E18)</f>
        <v>0</v>
      </c>
    </row>
    <row r="19" spans="1:6" customFormat="1" x14ac:dyDescent="0.2">
      <c r="A19" s="19" t="s">
        <v>94</v>
      </c>
      <c r="B19" s="248">
        <v>203</v>
      </c>
      <c r="C19" s="1057" t="s">
        <v>899</v>
      </c>
      <c r="D19" s="1128"/>
      <c r="E19" s="722"/>
      <c r="F19" s="718">
        <f>SUM(E19:E19)</f>
        <v>0</v>
      </c>
    </row>
    <row r="20" spans="1:6" customFormat="1" x14ac:dyDescent="0.2">
      <c r="A20" s="19" t="s">
        <v>94</v>
      </c>
      <c r="B20" s="248">
        <v>203</v>
      </c>
      <c r="C20" s="1313" t="s">
        <v>900</v>
      </c>
      <c r="D20" s="1314"/>
      <c r="E20" s="720">
        <f t="shared" ref="E20" si="3">SUM(E18:E19)</f>
        <v>0</v>
      </c>
      <c r="F20" s="28">
        <f>SUM(F18:F19)</f>
        <v>0</v>
      </c>
    </row>
    <row r="21" spans="1:6" customFormat="1" x14ac:dyDescent="0.2">
      <c r="A21" s="19" t="s">
        <v>94</v>
      </c>
      <c r="B21" s="248">
        <v>290</v>
      </c>
      <c r="C21" s="1136" t="s">
        <v>100</v>
      </c>
      <c r="D21" s="1137"/>
      <c r="E21" s="28">
        <f t="shared" ref="E21:F21" si="4">E14+E17+E20</f>
        <v>0</v>
      </c>
      <c r="F21" s="28">
        <f t="shared" si="4"/>
        <v>0</v>
      </c>
    </row>
    <row r="22" spans="1:6" customFormat="1" x14ac:dyDescent="0.2">
      <c r="A22" s="714"/>
      <c r="B22" s="247"/>
      <c r="C22" s="1405"/>
      <c r="D22" s="1405"/>
      <c r="E22" s="719"/>
      <c r="F22" s="719"/>
    </row>
    <row r="23" spans="1:6" customFormat="1" x14ac:dyDescent="0.2">
      <c r="A23" s="16"/>
      <c r="B23" s="484"/>
      <c r="C23" s="730" t="s">
        <v>126</v>
      </c>
      <c r="D23" s="731"/>
      <c r="E23" s="731"/>
      <c r="F23" s="731"/>
    </row>
    <row r="24" spans="1:6" customFormat="1" ht="12.75" customHeight="1" x14ac:dyDescent="0.2">
      <c r="A24" s="135"/>
      <c r="B24" s="248"/>
      <c r="C24" s="1402" t="s">
        <v>64</v>
      </c>
      <c r="D24" s="1403"/>
      <c r="E24" s="1403"/>
      <c r="F24" s="1404"/>
    </row>
    <row r="25" spans="1:6" customFormat="1" ht="15" customHeight="1" x14ac:dyDescent="0.2">
      <c r="A25" s="19"/>
      <c r="B25" s="487"/>
      <c r="C25" s="1419" t="s">
        <v>901</v>
      </c>
      <c r="D25" s="1420"/>
      <c r="E25" s="729">
        <f>F13+F19</f>
        <v>0</v>
      </c>
      <c r="F25" s="728"/>
    </row>
    <row r="26" spans="1:6" customFormat="1" x14ac:dyDescent="0.2">
      <c r="A26" s="19"/>
      <c r="B26" s="488"/>
      <c r="C26" s="1412"/>
      <c r="D26" s="1413"/>
      <c r="E26" s="1413"/>
      <c r="F26" s="1414"/>
    </row>
    <row r="27" spans="1:6" customFormat="1" x14ac:dyDescent="0.2">
      <c r="A27" s="19"/>
      <c r="B27" s="488"/>
      <c r="C27" s="1412"/>
      <c r="D27" s="1413"/>
      <c r="E27" s="1413"/>
      <c r="F27" s="1414"/>
    </row>
    <row r="28" spans="1:6" customFormat="1" x14ac:dyDescent="0.2">
      <c r="A28" s="19"/>
      <c r="B28" s="488"/>
      <c r="C28" s="1412"/>
      <c r="D28" s="1413"/>
      <c r="E28" s="1413"/>
      <c r="F28" s="1414"/>
    </row>
    <row r="29" spans="1:6" customFormat="1" x14ac:dyDescent="0.2">
      <c r="A29" s="19"/>
      <c r="B29" s="488"/>
      <c r="C29" s="1412"/>
      <c r="D29" s="1413"/>
      <c r="E29" s="1413"/>
      <c r="F29" s="1414"/>
    </row>
    <row r="30" spans="1:6" customFormat="1" x14ac:dyDescent="0.2">
      <c r="A30" s="19"/>
      <c r="B30" s="488"/>
      <c r="C30" s="1412"/>
      <c r="D30" s="1413"/>
      <c r="E30" s="1413"/>
      <c r="F30" s="1414"/>
    </row>
    <row r="31" spans="1:6" customFormat="1" x14ac:dyDescent="0.2">
      <c r="A31" s="19"/>
      <c r="B31" s="488"/>
      <c r="C31" s="1412"/>
      <c r="D31" s="1413"/>
      <c r="E31" s="1413"/>
      <c r="F31" s="1414"/>
    </row>
    <row r="32" spans="1:6" customFormat="1" x14ac:dyDescent="0.2">
      <c r="A32" s="19"/>
      <c r="B32" s="488"/>
      <c r="C32" s="1412"/>
      <c r="D32" s="1413"/>
      <c r="E32" s="1413"/>
      <c r="F32" s="1414"/>
    </row>
    <row r="33" spans="1:6" customFormat="1" x14ac:dyDescent="0.2">
      <c r="A33" s="19"/>
      <c r="B33" s="488"/>
      <c r="C33" s="1412"/>
      <c r="D33" s="1413"/>
      <c r="E33" s="1413"/>
      <c r="F33" s="1414"/>
    </row>
    <row r="34" spans="1:6" customFormat="1" x14ac:dyDescent="0.2">
      <c r="A34" s="19"/>
      <c r="B34" s="489"/>
      <c r="C34" s="1415"/>
      <c r="D34" s="1416"/>
      <c r="E34" s="1416"/>
      <c r="F34" s="1417"/>
    </row>
    <row r="39" spans="1:6" customFormat="1" x14ac:dyDescent="0.2">
      <c r="A39" s="714"/>
      <c r="B39" s="247"/>
      <c r="C39" s="247"/>
      <c r="D39" s="247"/>
      <c r="E39" s="247"/>
      <c r="F39" s="247"/>
    </row>
    <row r="40" spans="1:6" customFormat="1" x14ac:dyDescent="0.2">
      <c r="A40" s="714"/>
      <c r="B40" s="247"/>
      <c r="C40" s="247"/>
      <c r="D40" s="247"/>
      <c r="E40" s="247"/>
      <c r="F40" s="247"/>
    </row>
  </sheetData>
  <mergeCells count="25">
    <mergeCell ref="A1:F1"/>
    <mergeCell ref="A2:F2"/>
    <mergeCell ref="C26:F34"/>
    <mergeCell ref="A3:B3"/>
    <mergeCell ref="A4:C4"/>
    <mergeCell ref="F4:F5"/>
    <mergeCell ref="A5:C5"/>
    <mergeCell ref="C13:D13"/>
    <mergeCell ref="C15:D15"/>
    <mergeCell ref="C12:D12"/>
    <mergeCell ref="C6:D6"/>
    <mergeCell ref="C8:D8"/>
    <mergeCell ref="C9:D9"/>
    <mergeCell ref="C10:D10"/>
    <mergeCell ref="C11:D11"/>
    <mergeCell ref="C25:D25"/>
    <mergeCell ref="C24:F24"/>
    <mergeCell ref="C14:D14"/>
    <mergeCell ref="C17:D17"/>
    <mergeCell ref="C22:D22"/>
    <mergeCell ref="C16:D16"/>
    <mergeCell ref="C21:D21"/>
    <mergeCell ref="C18:D18"/>
    <mergeCell ref="C19:D19"/>
    <mergeCell ref="C20:D20"/>
  </mergeCells>
  <pageMargins left="0.7" right="0.7" top="0.75" bottom="0.75" header="0.3" footer="0.3"/>
  <pageSetup scale="77" fitToHeight="0" orientation="portrait" r:id="rId1"/>
  <headerFooter>
    <oddFooter>&amp;LV 2024-5&amp;Rprinted: &amp;D &amp;T</oddFooter>
  </headerFooter>
  <ignoredErrors>
    <ignoredError sqref="F14 F17" formula="1"/>
    <ignoredError xmlns:x16r3="http://schemas.microsoft.com/office/spreadsheetml/2018/08/main" sqref="C3" x16r3:misleadingFormat="1"/>
  </ignoredError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pageSetUpPr fitToPage="1"/>
  </sheetPr>
  <dimension ref="A1:J59"/>
  <sheetViews>
    <sheetView workbookViewId="0">
      <selection sqref="A1:E1"/>
    </sheetView>
  </sheetViews>
  <sheetFormatPr defaultRowHeight="12.75" x14ac:dyDescent="0.2"/>
  <cols>
    <col min="1" max="1" width="4.28515625" customWidth="1"/>
    <col min="2" max="2" width="68" customWidth="1"/>
    <col min="3" max="3" width="19.7109375" customWidth="1"/>
    <col min="4" max="4" width="5.28515625" customWidth="1"/>
    <col min="5" max="5" width="4.28515625" customWidth="1"/>
    <col min="6" max="6" width="5.85546875" customWidth="1"/>
    <col min="7" max="7" width="59.7109375" customWidth="1"/>
    <col min="8" max="8" width="21.28515625" customWidth="1"/>
    <col min="9" max="9" width="16.28515625" customWidth="1"/>
  </cols>
  <sheetData>
    <row r="1" spans="1:10" ht="18.75" thickTop="1" x14ac:dyDescent="0.25">
      <c r="A1" s="1029" t="s">
        <v>526</v>
      </c>
      <c r="B1" s="1197"/>
      <c r="C1" s="1197"/>
      <c r="D1" s="1197"/>
      <c r="E1" s="1197"/>
      <c r="F1" s="1197"/>
      <c r="G1" s="1197"/>
      <c r="H1" s="1197"/>
      <c r="I1" s="1198"/>
    </row>
    <row r="2" spans="1:10" ht="18.75" thickBot="1" x14ac:dyDescent="0.3">
      <c r="A2" s="1194" t="s">
        <v>256</v>
      </c>
      <c r="B2" s="1195"/>
      <c r="C2" s="1195"/>
      <c r="D2" s="1195"/>
      <c r="E2" s="1195"/>
      <c r="F2" s="1195"/>
      <c r="G2" s="1195"/>
      <c r="H2" s="1195"/>
      <c r="I2" s="1196"/>
    </row>
    <row r="3" spans="1:10" ht="13.5" thickTop="1" x14ac:dyDescent="0.2"/>
    <row r="4" spans="1:10" ht="18.75" thickBot="1" x14ac:dyDescent="0.3">
      <c r="A4" s="1199" t="s">
        <v>13</v>
      </c>
      <c r="B4" s="1199"/>
      <c r="C4" s="1199"/>
      <c r="D4" s="1435">
        <f>+'FSR - All Non Medicaid'!C3</f>
        <v>0</v>
      </c>
      <c r="E4" s="1435"/>
      <c r="F4" s="1435"/>
      <c r="G4" s="1435"/>
      <c r="H4" s="593"/>
      <c r="I4" s="183"/>
    </row>
    <row r="5" spans="1:10" ht="19.5" thickTop="1" thickBot="1" x14ac:dyDescent="0.3">
      <c r="A5" s="1199" t="s">
        <v>14</v>
      </c>
      <c r="B5" s="1199"/>
      <c r="C5" s="1199"/>
      <c r="D5" s="1433" t="str">
        <f>+'FSR - All Non Medicaid'!E3</f>
        <v>SELECT</v>
      </c>
      <c r="E5" s="1434"/>
      <c r="F5" s="1434"/>
      <c r="G5" s="47"/>
      <c r="I5" s="183"/>
    </row>
    <row r="6" spans="1:10" ht="19.5" thickTop="1" thickBot="1" x14ac:dyDescent="0.3">
      <c r="A6" s="1199" t="s">
        <v>177</v>
      </c>
      <c r="B6" s="1199"/>
      <c r="C6" s="1199"/>
      <c r="D6" s="1437" t="str">
        <f>+'FSR - All Non Medicaid'!D4</f>
        <v>SELECT</v>
      </c>
      <c r="E6" s="1438"/>
      <c r="F6" s="1438"/>
      <c r="G6" s="47"/>
      <c r="I6" s="183"/>
    </row>
    <row r="7" spans="1:10" ht="19.5" thickTop="1" thickBot="1" x14ac:dyDescent="0.3">
      <c r="A7" s="1199" t="s">
        <v>15</v>
      </c>
      <c r="B7" s="1199"/>
      <c r="C7" s="1199"/>
      <c r="D7" s="1442">
        <f>+'FSR - All Non Medicaid'!D5</f>
        <v>0</v>
      </c>
      <c r="E7" s="1442"/>
      <c r="F7" s="1442"/>
      <c r="G7" s="592"/>
      <c r="H7" s="184"/>
      <c r="I7" s="184"/>
    </row>
    <row r="8" spans="1:10" ht="18.75" thickTop="1" x14ac:dyDescent="0.25">
      <c r="A8" s="141"/>
      <c r="B8" s="141"/>
      <c r="C8" s="141"/>
      <c r="D8" s="47"/>
      <c r="E8" s="47"/>
      <c r="F8" s="47"/>
      <c r="G8" s="47"/>
      <c r="H8" s="184"/>
      <c r="I8" s="184"/>
    </row>
    <row r="9" spans="1:10" ht="18" x14ac:dyDescent="0.25">
      <c r="A9" s="141"/>
      <c r="B9" s="141"/>
      <c r="C9" s="141"/>
      <c r="D9" s="141"/>
      <c r="E9" s="141"/>
      <c r="F9" s="141"/>
      <c r="G9" s="141"/>
      <c r="H9" s="165"/>
      <c r="I9" s="165"/>
    </row>
    <row r="10" spans="1:10" ht="18.75" thickBot="1" x14ac:dyDescent="0.3">
      <c r="A10" s="47"/>
    </row>
    <row r="11" spans="1:10" ht="14.25" thickTop="1" thickBot="1" x14ac:dyDescent="0.25">
      <c r="A11" s="185" t="s">
        <v>16</v>
      </c>
      <c r="B11" s="186" t="s">
        <v>257</v>
      </c>
      <c r="C11" s="73" t="s">
        <v>258</v>
      </c>
      <c r="E11" s="185" t="s">
        <v>17</v>
      </c>
      <c r="F11" s="187" t="s">
        <v>259</v>
      </c>
      <c r="G11" s="186"/>
      <c r="H11" s="188" t="s">
        <v>260</v>
      </c>
      <c r="I11" s="189" t="s">
        <v>18</v>
      </c>
      <c r="J11" s="247"/>
    </row>
    <row r="12" spans="1:10" ht="13.5" thickTop="1" x14ac:dyDescent="0.2">
      <c r="A12" s="190" t="s">
        <v>0</v>
      </c>
      <c r="B12" s="191" t="s">
        <v>261</v>
      </c>
      <c r="C12" s="273">
        <f>+'FSR - All Non Medicaid'!E60</f>
        <v>0</v>
      </c>
      <c r="E12" s="166" t="s">
        <v>0</v>
      </c>
      <c r="F12" s="1439" t="s">
        <v>557</v>
      </c>
      <c r="G12" s="1440"/>
      <c r="H12" s="1441"/>
      <c r="I12" s="273">
        <f>+'FSR - All Non Medicaid'!E71</f>
        <v>0</v>
      </c>
    </row>
    <row r="13" spans="1:10" x14ac:dyDescent="0.2">
      <c r="A13" s="173" t="s">
        <v>1</v>
      </c>
      <c r="B13" s="553" t="s">
        <v>279</v>
      </c>
      <c r="C13" s="314"/>
      <c r="E13" s="166" t="s">
        <v>1</v>
      </c>
      <c r="F13" s="908" t="s">
        <v>558</v>
      </c>
      <c r="G13" s="1436"/>
      <c r="H13" s="909"/>
      <c r="I13" s="273">
        <f>+'FSR - All Non Medicaid'!E72</f>
        <v>0</v>
      </c>
    </row>
    <row r="14" spans="1:10" x14ac:dyDescent="0.2">
      <c r="A14" s="173" t="s">
        <v>2</v>
      </c>
      <c r="B14" s="553" t="s">
        <v>279</v>
      </c>
      <c r="C14" s="314"/>
      <c r="E14" s="166" t="s">
        <v>2</v>
      </c>
      <c r="F14" s="908" t="s">
        <v>559</v>
      </c>
      <c r="G14" s="909"/>
      <c r="H14" s="274">
        <f>+'FSR - All Non Medicaid'!D73</f>
        <v>0</v>
      </c>
      <c r="I14" s="192"/>
    </row>
    <row r="15" spans="1:10" ht="13.5" thickBot="1" x14ac:dyDescent="0.25">
      <c r="A15" s="173" t="s">
        <v>3</v>
      </c>
      <c r="B15" s="239" t="s">
        <v>320</v>
      </c>
      <c r="C15" s="258">
        <f>SUM($C$12:$C$14)</f>
        <v>0</v>
      </c>
      <c r="E15" s="166" t="s">
        <v>3</v>
      </c>
      <c r="F15" s="908" t="s">
        <v>262</v>
      </c>
      <c r="G15" s="909"/>
      <c r="H15" s="274">
        <f>+'FSR - All Non Medicaid'!E378</f>
        <v>0</v>
      </c>
      <c r="I15" s="267">
        <f>+H14+H15</f>
        <v>0</v>
      </c>
    </row>
    <row r="16" spans="1:10" ht="13.5" thickTop="1" x14ac:dyDescent="0.2">
      <c r="A16" s="173" t="s">
        <v>4</v>
      </c>
      <c r="B16" s="241" t="s">
        <v>263</v>
      </c>
      <c r="C16" s="274">
        <f>+'FSR - All Non Medicaid'!E64+'FSR - All Non Medicaid'!E65</f>
        <v>0</v>
      </c>
      <c r="E16" s="166" t="s">
        <v>4</v>
      </c>
      <c r="F16" s="1180" t="s">
        <v>279</v>
      </c>
      <c r="G16" s="1427"/>
      <c r="H16" s="1428"/>
      <c r="I16" s="314"/>
    </row>
    <row r="17" spans="1:10" x14ac:dyDescent="0.2">
      <c r="A17" s="173" t="s">
        <v>188</v>
      </c>
      <c r="B17" s="553" t="s">
        <v>636</v>
      </c>
      <c r="C17" s="274">
        <f>+'FSR - All Non Medicaid'!E66</f>
        <v>0</v>
      </c>
      <c r="E17" s="554" t="s">
        <v>188</v>
      </c>
      <c r="F17" s="1429" t="s">
        <v>279</v>
      </c>
      <c r="G17" s="1427"/>
      <c r="H17" s="1428"/>
      <c r="I17" s="314"/>
    </row>
    <row r="18" spans="1:10" ht="13.5" thickBot="1" x14ac:dyDescent="0.25">
      <c r="A18" s="173" t="s">
        <v>205</v>
      </c>
      <c r="B18" s="237" t="s">
        <v>279</v>
      </c>
      <c r="C18" s="240"/>
      <c r="E18" s="166" t="s">
        <v>205</v>
      </c>
      <c r="F18" s="1443" t="s">
        <v>264</v>
      </c>
      <c r="G18" s="1444"/>
      <c r="H18" s="1445"/>
      <c r="I18" s="266">
        <f>SUM($I$12:$I$17)</f>
        <v>0</v>
      </c>
    </row>
    <row r="19" spans="1:10" ht="13.5" thickTop="1" x14ac:dyDescent="0.2">
      <c r="A19" s="173" t="s">
        <v>206</v>
      </c>
      <c r="B19" s="241" t="s">
        <v>265</v>
      </c>
      <c r="C19" s="274">
        <f>+'FSR - All Non Medicaid'!E99</f>
        <v>0</v>
      </c>
      <c r="E19" s="166" t="s">
        <v>206</v>
      </c>
      <c r="F19" s="1180" t="s">
        <v>503</v>
      </c>
      <c r="G19" s="1427"/>
      <c r="H19" s="1428"/>
      <c r="I19" s="278">
        <f>-'FSR - All Non Medicaid'!E79</f>
        <v>0</v>
      </c>
    </row>
    <row r="20" spans="1:10" x14ac:dyDescent="0.2">
      <c r="A20" s="173" t="s">
        <v>207</v>
      </c>
      <c r="B20" s="191" t="s">
        <v>560</v>
      </c>
      <c r="C20" s="274">
        <f>+'FSR - All Non Medicaid'!E100</f>
        <v>0</v>
      </c>
      <c r="E20" s="370" t="s">
        <v>207</v>
      </c>
      <c r="F20" s="1180" t="s">
        <v>504</v>
      </c>
      <c r="G20" s="1427"/>
      <c r="H20" s="1428"/>
      <c r="I20" s="278">
        <f>-'FSR - All Non Medicaid'!E80</f>
        <v>0</v>
      </c>
    </row>
    <row r="21" spans="1:10" ht="13.5" thickBot="1" x14ac:dyDescent="0.25">
      <c r="A21" s="173" t="s">
        <v>208</v>
      </c>
      <c r="B21" s="166" t="s">
        <v>266</v>
      </c>
      <c r="C21" s="258">
        <f>SUM($C$16:$C$20)</f>
        <v>0</v>
      </c>
      <c r="E21" s="387" t="s">
        <v>208</v>
      </c>
      <c r="F21" s="1429" t="s">
        <v>279</v>
      </c>
      <c r="G21" s="1427"/>
      <c r="H21" s="1428"/>
      <c r="I21" s="314"/>
    </row>
    <row r="22" spans="1:10" ht="13.5" thickTop="1" x14ac:dyDescent="0.2">
      <c r="A22" s="173" t="s">
        <v>210</v>
      </c>
      <c r="B22" s="193" t="s">
        <v>267</v>
      </c>
      <c r="C22" s="275">
        <f>+'FSR - All Non Medicaid'!E376</f>
        <v>0</v>
      </c>
      <c r="E22" s="387" t="s">
        <v>210</v>
      </c>
      <c r="F22" s="1180" t="s">
        <v>730</v>
      </c>
      <c r="G22" s="1188"/>
      <c r="H22" s="1430"/>
      <c r="I22" s="638">
        <f>-'FSR - All Non Medicaid'!E82</f>
        <v>0</v>
      </c>
      <c r="J22" s="247"/>
    </row>
    <row r="23" spans="1:10" x14ac:dyDescent="0.2">
      <c r="A23" s="173" t="s">
        <v>268</v>
      </c>
      <c r="B23" s="193" t="s">
        <v>262</v>
      </c>
      <c r="C23" s="273">
        <f>+'FSR - All Non Medicaid'!E378</f>
        <v>0</v>
      </c>
      <c r="E23" s="387" t="s">
        <v>268</v>
      </c>
      <c r="F23" s="1180" t="s">
        <v>517</v>
      </c>
      <c r="G23" s="1188"/>
      <c r="H23" s="1430"/>
      <c r="I23" s="273">
        <f>-'FSR - All Non Medicaid'!E83</f>
        <v>0</v>
      </c>
    </row>
    <row r="24" spans="1:10" ht="13.5" thickBot="1" x14ac:dyDescent="0.25">
      <c r="A24" s="173" t="s">
        <v>269</v>
      </c>
      <c r="B24" s="194" t="s">
        <v>270</v>
      </c>
      <c r="C24" s="258">
        <f>SUM($C$22:$C$23)</f>
        <v>0</v>
      </c>
      <c r="E24" s="387" t="s">
        <v>269</v>
      </c>
      <c r="F24" s="1180" t="s">
        <v>732</v>
      </c>
      <c r="G24" s="1427"/>
      <c r="H24" s="1428"/>
      <c r="I24" s="273">
        <f>-'FSR - All Non Medicaid'!E84</f>
        <v>0</v>
      </c>
    </row>
    <row r="25" spans="1:10" ht="13.5" thickTop="1" x14ac:dyDescent="0.2">
      <c r="A25" s="164"/>
      <c r="C25" s="174"/>
      <c r="E25" s="387" t="s">
        <v>272</v>
      </c>
      <c r="F25" s="1180" t="s">
        <v>617</v>
      </c>
      <c r="G25" s="1427"/>
      <c r="H25" s="1428"/>
      <c r="I25" s="273">
        <f>-'FSR - All Non Medicaid'!E86</f>
        <v>0</v>
      </c>
    </row>
    <row r="26" spans="1:10" ht="13.5" thickBot="1" x14ac:dyDescent="0.25">
      <c r="A26" s="173" t="s">
        <v>272</v>
      </c>
      <c r="B26" s="166" t="s">
        <v>273</v>
      </c>
      <c r="C26" s="258">
        <f>+$C$15+$C$21+$C$24</f>
        <v>0</v>
      </c>
      <c r="E26" s="387" t="s">
        <v>274</v>
      </c>
      <c r="F26" s="1429" t="s">
        <v>279</v>
      </c>
      <c r="G26" s="1427"/>
      <c r="H26" s="1428"/>
      <c r="I26" s="314"/>
    </row>
    <row r="27" spans="1:10" ht="13.5" thickTop="1" x14ac:dyDescent="0.2">
      <c r="E27" s="387" t="s">
        <v>275</v>
      </c>
      <c r="F27" s="1429" t="s">
        <v>279</v>
      </c>
      <c r="G27" s="1427"/>
      <c r="H27" s="1428"/>
      <c r="I27" s="314"/>
      <c r="J27" s="247"/>
    </row>
    <row r="28" spans="1:10" ht="13.5" thickBot="1" x14ac:dyDescent="0.25">
      <c r="E28" s="387" t="s">
        <v>276</v>
      </c>
      <c r="F28" s="1429" t="s">
        <v>271</v>
      </c>
      <c r="G28" s="1427"/>
      <c r="H28" s="1428"/>
      <c r="I28" s="273">
        <f>-'FSR - All Non Medicaid'!E91</f>
        <v>0</v>
      </c>
    </row>
    <row r="29" spans="1:10" ht="14.25" thickTop="1" thickBot="1" x14ac:dyDescent="0.25">
      <c r="A29" s="185" t="s">
        <v>9</v>
      </c>
      <c r="B29" s="72" t="s">
        <v>277</v>
      </c>
      <c r="C29" s="73" t="s">
        <v>19</v>
      </c>
      <c r="E29" s="387" t="s">
        <v>278</v>
      </c>
      <c r="F29" s="1180" t="s">
        <v>519</v>
      </c>
      <c r="G29" s="1188"/>
      <c r="H29" s="1430"/>
      <c r="I29" s="273">
        <f>-'FSR - All Non Medicaid'!E92</f>
        <v>0</v>
      </c>
    </row>
    <row r="30" spans="1:10" ht="13.5" thickTop="1" x14ac:dyDescent="0.2">
      <c r="A30" s="172" t="s">
        <v>0</v>
      </c>
      <c r="B30" s="195" t="s">
        <v>280</v>
      </c>
      <c r="C30" s="260">
        <f>+$C$26</f>
        <v>0</v>
      </c>
      <c r="E30" s="798" t="s">
        <v>281</v>
      </c>
      <c r="F30" s="1424" t="s">
        <v>1088</v>
      </c>
      <c r="G30" s="1425"/>
      <c r="H30" s="1426"/>
      <c r="I30" s="273">
        <f>-'FSR - All Non Medicaid'!E93</f>
        <v>0</v>
      </c>
      <c r="J30" s="247"/>
    </row>
    <row r="31" spans="1:10" x14ac:dyDescent="0.2">
      <c r="A31" s="166" t="s">
        <v>1</v>
      </c>
      <c r="B31" s="196" t="s">
        <v>283</v>
      </c>
      <c r="C31" s="259">
        <f>+$I$38</f>
        <v>0</v>
      </c>
      <c r="E31" s="798" t="s">
        <v>443</v>
      </c>
      <c r="F31" s="1424" t="s">
        <v>739</v>
      </c>
      <c r="G31" s="1431"/>
      <c r="H31" s="1432"/>
      <c r="I31" s="273">
        <f>-'FSR - All Non Medicaid'!E94</f>
        <v>0</v>
      </c>
    </row>
    <row r="32" spans="1:10" ht="13.5" thickBot="1" x14ac:dyDescent="0.25">
      <c r="A32" s="166" t="s">
        <v>2</v>
      </c>
      <c r="B32" s="166" t="s">
        <v>284</v>
      </c>
      <c r="C32" s="258">
        <f>+$C$30-$C$31</f>
        <v>0</v>
      </c>
      <c r="E32" s="798" t="s">
        <v>426</v>
      </c>
      <c r="F32" s="1424" t="s">
        <v>525</v>
      </c>
      <c r="G32" s="1431"/>
      <c r="H32" s="1432"/>
      <c r="I32" s="273">
        <f>-'FSR - All Non Medicaid'!E95</f>
        <v>0</v>
      </c>
    </row>
    <row r="33" spans="1:9" ht="13.5" thickTop="1" x14ac:dyDescent="0.2">
      <c r="A33" s="166" t="s">
        <v>3</v>
      </c>
      <c r="B33" s="555" t="s">
        <v>622</v>
      </c>
      <c r="C33" s="276">
        <f>+'GF Worksheet'!F32</f>
        <v>0</v>
      </c>
      <c r="E33" s="798" t="s">
        <v>444</v>
      </c>
      <c r="F33" s="1424" t="s">
        <v>522</v>
      </c>
      <c r="G33" s="1425"/>
      <c r="H33" s="1426"/>
      <c r="I33" s="273">
        <f>-'FSR - All Non Medicaid'!E96</f>
        <v>0</v>
      </c>
    </row>
    <row r="34" spans="1:9" ht="13.5" thickBot="1" x14ac:dyDescent="0.25">
      <c r="A34" s="166" t="s">
        <v>4</v>
      </c>
      <c r="B34" s="166" t="s">
        <v>286</v>
      </c>
      <c r="C34" s="258">
        <f>SUM($C$32:$C$33)</f>
        <v>0</v>
      </c>
      <c r="E34" s="798" t="s">
        <v>520</v>
      </c>
      <c r="F34" s="1424" t="s">
        <v>1089</v>
      </c>
      <c r="G34" s="1425"/>
      <c r="H34" s="1426"/>
      <c r="I34" s="383">
        <f>-'FSR - All Non Medicaid'!E97</f>
        <v>0</v>
      </c>
    </row>
    <row r="35" spans="1:9" ht="13.5" thickTop="1" x14ac:dyDescent="0.2">
      <c r="E35" s="798" t="s">
        <v>521</v>
      </c>
      <c r="F35" s="1424" t="s">
        <v>518</v>
      </c>
      <c r="G35" s="1425"/>
      <c r="H35" s="1426"/>
      <c r="I35" s="383">
        <f>-'FSR - All Non Medicaid'!E98</f>
        <v>0</v>
      </c>
    </row>
    <row r="36" spans="1:9" ht="13.5" thickBot="1" x14ac:dyDescent="0.25">
      <c r="E36" s="798" t="s">
        <v>731</v>
      </c>
      <c r="F36" s="799" t="s">
        <v>282</v>
      </c>
      <c r="G36" s="800"/>
      <c r="H36" s="801"/>
      <c r="I36" s="265">
        <f>SUM($I$19:$I$35)</f>
        <v>0</v>
      </c>
    </row>
    <row r="37" spans="1:9" ht="14.25" thickTop="1" thickBot="1" x14ac:dyDescent="0.25">
      <c r="A37" s="185" t="s">
        <v>6</v>
      </c>
      <c r="B37" s="72" t="s">
        <v>287</v>
      </c>
      <c r="C37" s="73" t="s">
        <v>19</v>
      </c>
      <c r="E37" s="798"/>
      <c r="F37" s="802"/>
      <c r="G37" s="802"/>
      <c r="H37" s="802"/>
      <c r="I37" s="197"/>
    </row>
    <row r="38" spans="1:9" ht="14.25" thickTop="1" thickBot="1" x14ac:dyDescent="0.25">
      <c r="A38" s="172" t="s">
        <v>0</v>
      </c>
      <c r="B38" s="19" t="s">
        <v>219</v>
      </c>
      <c r="C38" s="199"/>
      <c r="E38" s="798" t="s">
        <v>1090</v>
      </c>
      <c r="F38" s="799" t="s">
        <v>285</v>
      </c>
      <c r="G38" s="800"/>
      <c r="H38" s="801"/>
      <c r="I38" s="265">
        <f>+$I$18+$I$36</f>
        <v>0</v>
      </c>
    </row>
    <row r="39" spans="1:9" ht="13.5" thickTop="1" x14ac:dyDescent="0.2">
      <c r="A39" s="166" t="s">
        <v>1</v>
      </c>
      <c r="B39" s="191" t="s">
        <v>289</v>
      </c>
      <c r="C39" s="277">
        <f>IF($C$34&lt;=0,0,IF('GF Worksheet'!D19:$D$19&gt;$C$34,$C$34*-1,'GF Worksheet'!D19:$D$19*-1))</f>
        <v>0</v>
      </c>
      <c r="E39" s="341"/>
      <c r="F39" s="341"/>
      <c r="G39" s="341"/>
      <c r="H39" s="198"/>
    </row>
    <row r="40" spans="1:9" ht="13.5" thickBot="1" x14ac:dyDescent="0.25">
      <c r="A40" s="387" t="s">
        <v>2</v>
      </c>
      <c r="B40" s="191" t="s">
        <v>530</v>
      </c>
      <c r="C40" s="261">
        <f>IF($C$34&lt;=0,0,($C$34+$C$39)*-1)</f>
        <v>0</v>
      </c>
    </row>
    <row r="41" spans="1:9" ht="13.5" customHeight="1" thickTop="1" thickBot="1" x14ac:dyDescent="0.25">
      <c r="A41" s="387" t="s">
        <v>3</v>
      </c>
      <c r="B41" s="166" t="s">
        <v>221</v>
      </c>
      <c r="C41" s="258">
        <f>SUM($C$39:$C$40)</f>
        <v>0</v>
      </c>
      <c r="E41" s="342" t="s">
        <v>10</v>
      </c>
      <c r="F41" s="344" t="s">
        <v>561</v>
      </c>
      <c r="G41" s="344"/>
      <c r="H41" s="345"/>
    </row>
    <row r="42" spans="1:9" ht="14.25" thickTop="1" thickBot="1" x14ac:dyDescent="0.25">
      <c r="A42" s="11"/>
      <c r="E42" s="343"/>
      <c r="F42" s="346"/>
      <c r="G42" s="346"/>
      <c r="H42" s="347"/>
    </row>
    <row r="43" spans="1:9" ht="13.5" thickTop="1" x14ac:dyDescent="0.2">
      <c r="A43" s="387" t="s">
        <v>4</v>
      </c>
      <c r="B43" s="19" t="s">
        <v>222</v>
      </c>
      <c r="C43" s="200"/>
      <c r="E43" s="307" t="s">
        <v>0</v>
      </c>
      <c r="F43" s="936" t="s">
        <v>562</v>
      </c>
      <c r="G43" s="937"/>
      <c r="H43" s="264">
        <f>+$C$15+$C$39+$C$33+$C$40</f>
        <v>0</v>
      </c>
    </row>
    <row r="44" spans="1:9" x14ac:dyDescent="0.2">
      <c r="A44" s="387" t="s">
        <v>188</v>
      </c>
      <c r="B44" s="241" t="s">
        <v>290</v>
      </c>
      <c r="C44" s="274">
        <f>+'FSR - All Non Medicaid'!E102</f>
        <v>0</v>
      </c>
      <c r="E44" s="308" t="s">
        <v>1</v>
      </c>
      <c r="F44" s="635" t="s">
        <v>288</v>
      </c>
      <c r="G44" s="636"/>
      <c r="H44" s="263">
        <f>-$C$39</f>
        <v>0</v>
      </c>
    </row>
    <row r="45" spans="1:9" ht="13.5" customHeight="1" thickBot="1" x14ac:dyDescent="0.25">
      <c r="A45" s="387" t="s">
        <v>205</v>
      </c>
      <c r="B45" s="241" t="s">
        <v>316</v>
      </c>
      <c r="C45" s="274">
        <f>+'FSR - All Non Medicaid'!E103</f>
        <v>0</v>
      </c>
      <c r="E45" s="308" t="s">
        <v>2</v>
      </c>
      <c r="F45" s="635" t="s">
        <v>563</v>
      </c>
      <c r="G45" s="636"/>
      <c r="H45" s="262">
        <f>+$H$43+$H$44</f>
        <v>0</v>
      </c>
    </row>
    <row r="46" spans="1:9" ht="12.75" customHeight="1" thickTop="1" thickBot="1" x14ac:dyDescent="0.25">
      <c r="A46" s="387" t="s">
        <v>206</v>
      </c>
      <c r="B46" s="166" t="s">
        <v>223</v>
      </c>
      <c r="C46" s="258">
        <f>SUM($C$44:$C$45)</f>
        <v>0</v>
      </c>
    </row>
    <row r="47" spans="1:9" ht="14.25" thickTop="1" thickBot="1" x14ac:dyDescent="0.25"/>
    <row r="48" spans="1:9" ht="14.25" thickTop="1" thickBot="1" x14ac:dyDescent="0.25">
      <c r="E48" s="201" t="s">
        <v>227</v>
      </c>
      <c r="F48" s="72" t="s">
        <v>228</v>
      </c>
      <c r="G48" s="52"/>
      <c r="H48" s="52"/>
      <c r="I48" s="106"/>
    </row>
    <row r="49" spans="1:9" ht="14.25" thickTop="1" thickBot="1" x14ac:dyDescent="0.25">
      <c r="A49" s="201" t="s">
        <v>7</v>
      </c>
      <c r="B49" s="72" t="s">
        <v>564</v>
      </c>
      <c r="C49" s="73" t="s">
        <v>19</v>
      </c>
      <c r="D49" s="206"/>
      <c r="E49" s="202"/>
      <c r="G49" s="1423" t="s">
        <v>565</v>
      </c>
      <c r="H49" s="1423"/>
      <c r="I49" s="174"/>
    </row>
    <row r="50" spans="1:9" ht="13.5" thickTop="1" x14ac:dyDescent="0.2">
      <c r="A50" s="172" t="s">
        <v>0</v>
      </c>
      <c r="B50" s="207" t="s">
        <v>528</v>
      </c>
      <c r="C50" s="260">
        <f>+$C$33</f>
        <v>0</v>
      </c>
      <c r="D50" s="208"/>
      <c r="E50" s="203"/>
      <c r="G50" s="1421"/>
      <c r="H50" s="1421"/>
      <c r="I50" s="205"/>
    </row>
    <row r="51" spans="1:9" x14ac:dyDescent="0.2">
      <c r="A51" s="166" t="s">
        <v>1</v>
      </c>
      <c r="B51" s="237" t="s">
        <v>530</v>
      </c>
      <c r="C51" s="259">
        <f>+$C$40</f>
        <v>0</v>
      </c>
      <c r="D51" s="208"/>
      <c r="E51" s="203"/>
      <c r="G51" s="352"/>
      <c r="I51" s="205"/>
    </row>
    <row r="52" spans="1:9" ht="12.75" customHeight="1" x14ac:dyDescent="0.2">
      <c r="A52" s="166" t="s">
        <v>2</v>
      </c>
      <c r="B52" s="191" t="s">
        <v>291</v>
      </c>
      <c r="C52" s="167"/>
      <c r="D52" s="208"/>
      <c r="E52" s="203"/>
      <c r="G52" s="352"/>
      <c r="I52" s="205"/>
    </row>
    <row r="53" spans="1:9" ht="12.75" customHeight="1" x14ac:dyDescent="0.2">
      <c r="A53" s="166" t="s">
        <v>3</v>
      </c>
      <c r="B53" s="553" t="s">
        <v>279</v>
      </c>
      <c r="C53" s="167"/>
      <c r="D53" s="208"/>
      <c r="E53" s="203"/>
      <c r="H53" s="204"/>
      <c r="I53" s="205"/>
    </row>
    <row r="54" spans="1:9" x14ac:dyDescent="0.2">
      <c r="A54" s="166" t="s">
        <v>4</v>
      </c>
      <c r="B54" s="191" t="s">
        <v>292</v>
      </c>
      <c r="C54" s="273">
        <f>+'GF Worksheet'!H14</f>
        <v>0</v>
      </c>
      <c r="D54" s="208"/>
      <c r="E54" s="348"/>
      <c r="F54" s="349"/>
      <c r="G54" s="349"/>
      <c r="H54" s="350"/>
      <c r="I54" s="351"/>
    </row>
    <row r="55" spans="1:9" x14ac:dyDescent="0.2">
      <c r="A55" s="166" t="s">
        <v>188</v>
      </c>
      <c r="B55" s="553" t="s">
        <v>279</v>
      </c>
      <c r="C55" s="167"/>
      <c r="D55" s="208"/>
      <c r="E55" s="209" t="s">
        <v>229</v>
      </c>
      <c r="H55" s="204"/>
      <c r="I55" s="205"/>
    </row>
    <row r="56" spans="1:9" x14ac:dyDescent="0.2">
      <c r="A56" s="166" t="s">
        <v>205</v>
      </c>
      <c r="B56" s="210" t="s">
        <v>293</v>
      </c>
      <c r="C56" s="167"/>
      <c r="D56" s="208"/>
      <c r="E56" s="249"/>
      <c r="F56" s="286"/>
      <c r="G56" s="1421" t="s">
        <v>566</v>
      </c>
      <c r="H56" s="1421"/>
      <c r="I56" s="250"/>
    </row>
    <row r="57" spans="1:9" ht="13.5" thickBot="1" x14ac:dyDescent="0.25">
      <c r="A57" s="166" t="s">
        <v>206</v>
      </c>
      <c r="B57" s="166" t="s">
        <v>567</v>
      </c>
      <c r="C57" s="258">
        <f>SUM($C$50:$C$56)</f>
        <v>0</v>
      </c>
      <c r="E57" s="500"/>
      <c r="F57" s="501"/>
      <c r="G57" s="1422"/>
      <c r="H57" s="1422"/>
      <c r="I57" s="502"/>
    </row>
    <row r="58" spans="1:9" ht="13.5" thickTop="1" x14ac:dyDescent="0.2"/>
    <row r="59" spans="1:9" x14ac:dyDescent="0.2">
      <c r="E59" s="211"/>
      <c r="F59" s="211"/>
      <c r="G59" s="211"/>
      <c r="H59" s="211"/>
      <c r="I59" s="212"/>
    </row>
  </sheetData>
  <customSheetViews>
    <customSheetView guid="{C14ADB05-A93A-418D-987A-E90E4B59772D}" scale="70" fitToPage="1">
      <selection activeCell="A44" sqref="A44:XFD44"/>
      <pageMargins left="0" right="0" top="0.5" bottom="0.5" header="0.3" footer="0.3"/>
      <printOptions horizontalCentered="1"/>
      <pageSetup scale="69" orientation="landscape" r:id="rId1"/>
      <headerFooter>
        <oddFooter>&amp;LV 2015-1&amp;Rprinted: &amp;D, &amp;T</oddFooter>
      </headerFooter>
    </customSheetView>
  </customSheetViews>
  <mergeCells count="37">
    <mergeCell ref="F22:H22"/>
    <mergeCell ref="F43:G43"/>
    <mergeCell ref="F31:H31"/>
    <mergeCell ref="F13:H13"/>
    <mergeCell ref="A6:C6"/>
    <mergeCell ref="D6:F6"/>
    <mergeCell ref="A7:C7"/>
    <mergeCell ref="F12:H12"/>
    <mergeCell ref="D7:F7"/>
    <mergeCell ref="F14:G14"/>
    <mergeCell ref="F15:G15"/>
    <mergeCell ref="F16:H16"/>
    <mergeCell ref="F17:H17"/>
    <mergeCell ref="F18:H18"/>
    <mergeCell ref="F34:H34"/>
    <mergeCell ref="A1:I1"/>
    <mergeCell ref="A2:I2"/>
    <mergeCell ref="A4:C4"/>
    <mergeCell ref="A5:C5"/>
    <mergeCell ref="D5:F5"/>
    <mergeCell ref="D4:G4"/>
    <mergeCell ref="G56:H57"/>
    <mergeCell ref="G49:H50"/>
    <mergeCell ref="F33:H33"/>
    <mergeCell ref="F19:H19"/>
    <mergeCell ref="F20:H20"/>
    <mergeCell ref="F24:H24"/>
    <mergeCell ref="F26:H26"/>
    <mergeCell ref="F27:H27"/>
    <mergeCell ref="F28:H28"/>
    <mergeCell ref="F35:H35"/>
    <mergeCell ref="F23:H23"/>
    <mergeCell ref="F30:H30"/>
    <mergeCell ref="F21:H21"/>
    <mergeCell ref="F29:H29"/>
    <mergeCell ref="F32:H32"/>
    <mergeCell ref="F25:H25"/>
  </mergeCells>
  <printOptions horizontalCentered="1"/>
  <pageMargins left="0" right="0" top="0.75" bottom="0.5" header="0.3" footer="0.3"/>
  <pageSetup scale="66" orientation="landscape" r:id="rId2"/>
  <headerFooter>
    <oddFooter>&amp;LV 2024-5&amp;Rprinted: &amp;D, &amp;T</oddFooter>
  </headerFooter>
  <ignoredErrors>
    <ignoredError sqref="A37 A49 A29 A11 E11 E48" numberStoredAsText="1"/>
  </ignoredErrors>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pageSetUpPr fitToPage="1"/>
  </sheetPr>
  <dimension ref="A1:H40"/>
  <sheetViews>
    <sheetView workbookViewId="0">
      <selection sqref="A1:E1"/>
    </sheetView>
  </sheetViews>
  <sheetFormatPr defaultRowHeight="12.75" x14ac:dyDescent="0.2"/>
  <cols>
    <col min="1" max="1" width="4.28515625" customWidth="1"/>
    <col min="2" max="2" width="66.28515625" customWidth="1"/>
    <col min="3" max="3" width="17.7109375" customWidth="1"/>
    <col min="4" max="4" width="1.7109375" customWidth="1"/>
    <col min="5" max="5" width="18.5703125" customWidth="1"/>
    <col min="6" max="6" width="20.42578125" customWidth="1"/>
    <col min="7" max="7" width="17.7109375" customWidth="1"/>
    <col min="8" max="8" width="23.42578125" customWidth="1"/>
  </cols>
  <sheetData>
    <row r="1" spans="1:8" ht="18.75" thickTop="1" x14ac:dyDescent="0.25">
      <c r="A1" s="1029" t="s">
        <v>526</v>
      </c>
      <c r="B1" s="1197"/>
      <c r="C1" s="1197"/>
      <c r="D1" s="1197"/>
      <c r="E1" s="1197"/>
      <c r="F1" s="1197"/>
      <c r="G1" s="1197"/>
      <c r="H1" s="1198"/>
    </row>
    <row r="2" spans="1:8" ht="18.75" thickBot="1" x14ac:dyDescent="0.3">
      <c r="A2" s="1194" t="s">
        <v>294</v>
      </c>
      <c r="B2" s="1195"/>
      <c r="C2" s="1195"/>
      <c r="D2" s="1195"/>
      <c r="E2" s="1195"/>
      <c r="F2" s="1195"/>
      <c r="G2" s="1195"/>
      <c r="H2" s="1196"/>
    </row>
    <row r="3" spans="1:8" ht="13.5" thickTop="1" x14ac:dyDescent="0.2"/>
    <row r="4" spans="1:8" ht="18.75" thickBot="1" x14ac:dyDescent="0.3">
      <c r="A4" s="1199" t="s">
        <v>13</v>
      </c>
      <c r="B4" s="1199"/>
      <c r="C4" s="1199"/>
      <c r="D4" s="141"/>
      <c r="E4" s="1482">
        <f>+'FSR - All Non Medicaid'!C3</f>
        <v>0</v>
      </c>
      <c r="F4" s="1482"/>
      <c r="G4" s="1482"/>
      <c r="H4" s="213"/>
    </row>
    <row r="5" spans="1:8" ht="19.5" thickTop="1" thickBot="1" x14ac:dyDescent="0.3">
      <c r="A5" s="1199" t="s">
        <v>14</v>
      </c>
      <c r="B5" s="1199"/>
      <c r="C5" s="1199"/>
      <c r="D5" s="141"/>
      <c r="E5" s="594" t="str">
        <f>+'FSR - All Non Medicaid'!E3</f>
        <v>SELECT</v>
      </c>
      <c r="F5" s="69"/>
      <c r="G5" s="69"/>
      <c r="H5" s="69"/>
    </row>
    <row r="6" spans="1:8" ht="19.5" thickTop="1" thickBot="1" x14ac:dyDescent="0.3">
      <c r="A6" s="1199" t="s">
        <v>177</v>
      </c>
      <c r="B6" s="1199"/>
      <c r="C6" s="1199"/>
      <c r="D6" s="141"/>
      <c r="E6" s="594" t="str">
        <f>+'FSR - All Non Medicaid'!D4</f>
        <v>SELECT</v>
      </c>
      <c r="F6" s="69"/>
      <c r="G6" s="69"/>
      <c r="H6" s="69"/>
    </row>
    <row r="7" spans="1:8" ht="19.5" thickTop="1" thickBot="1" x14ac:dyDescent="0.3">
      <c r="A7" s="1199" t="s">
        <v>15</v>
      </c>
      <c r="B7" s="1199"/>
      <c r="C7" s="1199"/>
      <c r="D7" s="141"/>
      <c r="E7" s="541">
        <f>+'FSR - All Non Medicaid'!D5</f>
        <v>0</v>
      </c>
      <c r="F7" s="528"/>
      <c r="G7" s="69"/>
      <c r="H7" s="69"/>
    </row>
    <row r="8" spans="1:8" ht="13.5" thickTop="1" x14ac:dyDescent="0.2"/>
    <row r="9" spans="1:8" ht="13.5" thickBot="1" x14ac:dyDescent="0.25"/>
    <row r="10" spans="1:8" ht="17.25" thickTop="1" thickBot="1" x14ac:dyDescent="0.3">
      <c r="A10" s="214"/>
      <c r="B10" s="215"/>
      <c r="C10" s="79"/>
      <c r="D10" s="315"/>
      <c r="E10" s="1446" t="s">
        <v>295</v>
      </c>
      <c r="F10" s="1447"/>
      <c r="G10" s="1448"/>
      <c r="H10" s="316" t="s">
        <v>296</v>
      </c>
    </row>
    <row r="11" spans="1:8" ht="29.25" customHeight="1" thickBot="1" x14ac:dyDescent="0.3">
      <c r="A11" s="216" t="s">
        <v>16</v>
      </c>
      <c r="B11" s="217" t="s">
        <v>297</v>
      </c>
      <c r="C11" s="218" t="s">
        <v>298</v>
      </c>
      <c r="D11" s="219"/>
      <c r="E11" s="218" t="s">
        <v>299</v>
      </c>
      <c r="F11" s="220" t="s">
        <v>300</v>
      </c>
      <c r="G11" s="220" t="s">
        <v>12</v>
      </c>
      <c r="H11" s="218" t="s">
        <v>568</v>
      </c>
    </row>
    <row r="12" spans="1:8" ht="13.5" thickTop="1" x14ac:dyDescent="0.2">
      <c r="A12" s="166" t="s">
        <v>0</v>
      </c>
      <c r="B12" s="221" t="s">
        <v>116</v>
      </c>
      <c r="C12" s="243">
        <f>+'FSR - All Non Medicaid'!E60</f>
        <v>0</v>
      </c>
      <c r="D12" s="222"/>
      <c r="E12" s="223"/>
      <c r="F12" s="1"/>
      <c r="G12" s="268">
        <f>+E12+F12</f>
        <v>0</v>
      </c>
      <c r="H12" s="269">
        <f>+$C$12-$G$12</f>
        <v>0</v>
      </c>
    </row>
    <row r="13" spans="1:8" x14ac:dyDescent="0.2">
      <c r="A13" s="387" t="s">
        <v>1</v>
      </c>
      <c r="B13" s="642" t="s">
        <v>279</v>
      </c>
      <c r="C13" s="643"/>
      <c r="D13" s="222"/>
      <c r="E13" s="563"/>
      <c r="F13" s="564"/>
      <c r="G13" s="268">
        <f>+E13+F13</f>
        <v>0</v>
      </c>
      <c r="H13" s="269">
        <f>+$C$13-$G$13</f>
        <v>0</v>
      </c>
    </row>
    <row r="14" spans="1:8" ht="13.5" thickBot="1" x14ac:dyDescent="0.25">
      <c r="A14" s="387" t="s">
        <v>2</v>
      </c>
      <c r="B14" s="224" t="s">
        <v>301</v>
      </c>
      <c r="C14" s="265">
        <f>SUM($C$12:$C$13)</f>
        <v>0</v>
      </c>
      <c r="D14" s="225"/>
      <c r="E14" s="265">
        <f>SUM($E$12:$E$13)</f>
        <v>0</v>
      </c>
      <c r="F14" s="265">
        <f>SUM($F$12:$F$13)</f>
        <v>0</v>
      </c>
      <c r="G14" s="265">
        <f>SUM($G$12:$G$13)</f>
        <v>0</v>
      </c>
      <c r="H14" s="265">
        <f>SUM($H$12:$H$13)</f>
        <v>0</v>
      </c>
    </row>
    <row r="15" spans="1:8" ht="13.5" thickTop="1" x14ac:dyDescent="0.2">
      <c r="A15" s="65"/>
      <c r="B15" s="226"/>
      <c r="C15" s="227"/>
      <c r="D15" s="227"/>
      <c r="E15" s="75"/>
      <c r="F15" s="228"/>
      <c r="G15" s="229"/>
      <c r="H15" s="229"/>
    </row>
    <row r="16" spans="1:8" ht="13.5" thickBot="1" x14ac:dyDescent="0.25"/>
    <row r="17" spans="1:8" ht="27.75" thickTop="1" thickBot="1" x14ac:dyDescent="0.3">
      <c r="A17" s="230" t="s">
        <v>17</v>
      </c>
      <c r="B17" s="231" t="s">
        <v>302</v>
      </c>
      <c r="C17" s="96" t="s">
        <v>298</v>
      </c>
      <c r="D17" s="1451" t="s">
        <v>303</v>
      </c>
      <c r="E17" s="1452"/>
    </row>
    <row r="18" spans="1:8" ht="13.5" thickTop="1" x14ac:dyDescent="0.2">
      <c r="A18" s="166" t="s">
        <v>0</v>
      </c>
      <c r="B18" s="232" t="s">
        <v>116</v>
      </c>
      <c r="C18" s="533">
        <f>+$C$12</f>
        <v>0</v>
      </c>
      <c r="D18" s="233"/>
      <c r="E18" s="234"/>
    </row>
    <row r="19" spans="1:8" ht="13.5" thickBot="1" x14ac:dyDescent="0.25">
      <c r="A19" s="387" t="s">
        <v>1</v>
      </c>
      <c r="B19" s="224" t="s">
        <v>304</v>
      </c>
      <c r="C19" s="265">
        <f>+$C$18</f>
        <v>0</v>
      </c>
      <c r="D19" s="1449">
        <f>ROUND(+$C$19*5%,0)</f>
        <v>0</v>
      </c>
      <c r="E19" s="1453"/>
    </row>
    <row r="20" spans="1:8" ht="13.5" thickTop="1" x14ac:dyDescent="0.2"/>
    <row r="21" spans="1:8" ht="13.5" thickBot="1" x14ac:dyDescent="0.25"/>
    <row r="22" spans="1:8" ht="17.25" thickTop="1" thickBot="1" x14ac:dyDescent="0.3">
      <c r="A22" s="230" t="s">
        <v>9</v>
      </c>
      <c r="B22" s="231" t="s">
        <v>305</v>
      </c>
      <c r="C22" s="73" t="s">
        <v>253</v>
      </c>
      <c r="D22" s="1454" t="s">
        <v>306</v>
      </c>
      <c r="E22" s="1455"/>
      <c r="F22" s="1455"/>
      <c r="G22" s="1455"/>
      <c r="H22" s="1456"/>
    </row>
    <row r="23" spans="1:8" ht="13.5" thickTop="1" x14ac:dyDescent="0.2">
      <c r="A23" s="172" t="s">
        <v>0</v>
      </c>
      <c r="B23" s="235" t="s">
        <v>307</v>
      </c>
      <c r="C23" s="136"/>
      <c r="D23" s="1468"/>
      <c r="E23" s="1469"/>
      <c r="F23" s="1469"/>
      <c r="G23" s="1469"/>
      <c r="H23" s="1470"/>
    </row>
    <row r="24" spans="1:8" x14ac:dyDescent="0.2">
      <c r="A24" s="387" t="s">
        <v>1</v>
      </c>
      <c r="B24" s="570" t="s">
        <v>635</v>
      </c>
      <c r="C24" s="273">
        <f>+'FSR - All Non Medicaid'!E66</f>
        <v>0</v>
      </c>
      <c r="D24" s="1471"/>
      <c r="E24" s="1472"/>
      <c r="F24" s="1472"/>
      <c r="G24" s="1472"/>
      <c r="H24" s="1473"/>
    </row>
    <row r="25" spans="1:8" ht="13.5" thickBot="1" x14ac:dyDescent="0.25">
      <c r="A25" s="387" t="s">
        <v>2</v>
      </c>
      <c r="B25" s="571" t="s">
        <v>308</v>
      </c>
      <c r="C25" s="258">
        <f>+$C$23-$C$24</f>
        <v>0</v>
      </c>
      <c r="D25" s="1474"/>
      <c r="E25" s="1475"/>
      <c r="F25" s="1475"/>
      <c r="G25" s="1475"/>
      <c r="H25" s="1476"/>
    </row>
    <row r="26" spans="1:8" ht="13.5" thickTop="1" x14ac:dyDescent="0.2"/>
    <row r="27" spans="1:8" ht="13.5" thickBot="1" x14ac:dyDescent="0.25"/>
    <row r="28" spans="1:8" ht="27.75" thickTop="1" thickBot="1" x14ac:dyDescent="0.3">
      <c r="A28" s="644" t="s">
        <v>6</v>
      </c>
      <c r="B28" s="236" t="s">
        <v>309</v>
      </c>
      <c r="C28" s="73" t="s">
        <v>621</v>
      </c>
      <c r="D28" s="1451" t="s">
        <v>18</v>
      </c>
      <c r="E28" s="1477"/>
      <c r="F28" s="73" t="s">
        <v>243</v>
      </c>
      <c r="G28" s="96" t="s">
        <v>310</v>
      </c>
    </row>
    <row r="29" spans="1:8" ht="13.5" thickTop="1" x14ac:dyDescent="0.2">
      <c r="A29" s="572" t="s">
        <v>0</v>
      </c>
      <c r="B29" s="556" t="s">
        <v>311</v>
      </c>
      <c r="C29" s="136"/>
      <c r="D29" s="1478"/>
      <c r="E29" s="1479"/>
      <c r="F29" s="257">
        <f>IF(($D$29-$C$29)&lt;0,($D$29-$C$29),0)</f>
        <v>0</v>
      </c>
      <c r="G29" s="270">
        <f>IF(($D$29-$C$29)&gt;0,($D$29-$C$29),0)</f>
        <v>0</v>
      </c>
    </row>
    <row r="30" spans="1:8" x14ac:dyDescent="0.2">
      <c r="A30" s="166" t="s">
        <v>1</v>
      </c>
      <c r="B30" s="556" t="s">
        <v>311</v>
      </c>
      <c r="C30" s="167"/>
      <c r="D30" s="1480"/>
      <c r="E30" s="1481"/>
      <c r="F30" s="257">
        <f>IF(($D$30-$C$30)&lt;0,($D$30-$C$30),0)</f>
        <v>0</v>
      </c>
      <c r="G30" s="261">
        <f>IF(($D$30-$C$30)&gt;0,($D$30-$C$30),0)</f>
        <v>0</v>
      </c>
    </row>
    <row r="31" spans="1:8" x14ac:dyDescent="0.2">
      <c r="A31" s="166" t="s">
        <v>2</v>
      </c>
      <c r="B31" s="556" t="s">
        <v>312</v>
      </c>
      <c r="C31" s="167"/>
      <c r="D31" s="1480"/>
      <c r="E31" s="1481"/>
      <c r="F31" s="257">
        <f>IF(($D$31-$C$31)&lt;0,($D$31-$C$31),0)</f>
        <v>0</v>
      </c>
      <c r="G31" s="261">
        <f>IF(($D$31-$C$31)&gt;0,($D$31-$C$31),0)</f>
        <v>0</v>
      </c>
    </row>
    <row r="32" spans="1:8" ht="13.5" thickBot="1" x14ac:dyDescent="0.25">
      <c r="A32" s="387" t="s">
        <v>3</v>
      </c>
      <c r="B32" s="224" t="s">
        <v>313</v>
      </c>
      <c r="C32" s="258">
        <f>SUM($C$29:$C$31)</f>
        <v>0</v>
      </c>
      <c r="D32" s="1449">
        <f>SUM($D$29:$E$31)</f>
        <v>0</v>
      </c>
      <c r="E32" s="1450"/>
      <c r="F32" s="258">
        <f>SUM($F$29:$F$31)</f>
        <v>0</v>
      </c>
      <c r="G32" s="258">
        <f>SUM($G$29:$G$31)</f>
        <v>0</v>
      </c>
    </row>
    <row r="33" spans="1:8" ht="13.5" thickTop="1" x14ac:dyDescent="0.2">
      <c r="G33" s="169"/>
    </row>
    <row r="34" spans="1:8" ht="13.5" thickBot="1" x14ac:dyDescent="0.25"/>
    <row r="35" spans="1:8" ht="17.25" thickTop="1" thickBot="1" x14ac:dyDescent="0.3">
      <c r="A35" s="645" t="s">
        <v>7</v>
      </c>
      <c r="B35" s="1457" t="s">
        <v>314</v>
      </c>
      <c r="C35" s="1457"/>
      <c r="D35" s="1457"/>
      <c r="E35" s="1457"/>
      <c r="F35" s="1457"/>
      <c r="G35" s="1457"/>
      <c r="H35" s="1458"/>
    </row>
    <row r="36" spans="1:8" ht="13.5" thickTop="1" x14ac:dyDescent="0.2">
      <c r="A36" s="1459"/>
      <c r="B36" s="1460"/>
      <c r="C36" s="1460"/>
      <c r="D36" s="1460"/>
      <c r="E36" s="1460"/>
      <c r="F36" s="1460"/>
      <c r="G36" s="1460"/>
      <c r="H36" s="1461"/>
    </row>
    <row r="37" spans="1:8" x14ac:dyDescent="0.2">
      <c r="A37" s="1462"/>
      <c r="B37" s="1463"/>
      <c r="C37" s="1463"/>
      <c r="D37" s="1463"/>
      <c r="E37" s="1463"/>
      <c r="F37" s="1463"/>
      <c r="G37" s="1463"/>
      <c r="H37" s="1464"/>
    </row>
    <row r="38" spans="1:8" x14ac:dyDescent="0.2">
      <c r="A38" s="1462"/>
      <c r="B38" s="1463"/>
      <c r="C38" s="1463"/>
      <c r="D38" s="1463"/>
      <c r="E38" s="1463"/>
      <c r="F38" s="1463"/>
      <c r="G38" s="1463"/>
      <c r="H38" s="1464"/>
    </row>
    <row r="39" spans="1:8" x14ac:dyDescent="0.2">
      <c r="A39" s="1462"/>
      <c r="B39" s="1463"/>
      <c r="C39" s="1463"/>
      <c r="D39" s="1463"/>
      <c r="E39" s="1463"/>
      <c r="F39" s="1463"/>
      <c r="G39" s="1463"/>
      <c r="H39" s="1464"/>
    </row>
    <row r="40" spans="1:8" x14ac:dyDescent="0.2">
      <c r="A40" s="1465"/>
      <c r="B40" s="1466"/>
      <c r="C40" s="1466"/>
      <c r="D40" s="1466"/>
      <c r="E40" s="1466"/>
      <c r="F40" s="1466"/>
      <c r="G40" s="1466"/>
      <c r="H40" s="1467"/>
    </row>
  </sheetData>
  <customSheetViews>
    <customSheetView guid="{C14ADB05-A93A-418D-987A-E90E4B59772D}" scale="70" fitToPage="1">
      <selection activeCell="E4" sqref="E4:G4"/>
      <pageMargins left="0" right="0" top="0.5" bottom="0.5" header="0.3" footer="0.3"/>
      <printOptions horizontalCentered="1"/>
      <pageSetup scale="78" orientation="landscape" r:id="rId1"/>
      <headerFooter>
        <oddFooter>&amp;LV 2015-1&amp;Rprinted: &amp;D, &amp;T</oddFooter>
      </headerFooter>
    </customSheetView>
  </customSheetViews>
  <mergeCells count="19">
    <mergeCell ref="A7:C7"/>
    <mergeCell ref="A1:H1"/>
    <mergeCell ref="A2:H2"/>
    <mergeCell ref="A4:C4"/>
    <mergeCell ref="E4:G4"/>
    <mergeCell ref="A5:C5"/>
    <mergeCell ref="A6:C6"/>
    <mergeCell ref="B35:H35"/>
    <mergeCell ref="A36:H40"/>
    <mergeCell ref="D23:H25"/>
    <mergeCell ref="D28:E28"/>
    <mergeCell ref="D29:E29"/>
    <mergeCell ref="D30:E30"/>
    <mergeCell ref="D31:E31"/>
    <mergeCell ref="E10:G10"/>
    <mergeCell ref="D32:E32"/>
    <mergeCell ref="D17:E17"/>
    <mergeCell ref="D19:E19"/>
    <mergeCell ref="D22:H22"/>
  </mergeCells>
  <dataValidations count="1">
    <dataValidation showDropDown="1" showInputMessage="1" showErrorMessage="1" sqref="E5" xr:uid="{00000000-0002-0000-0E00-000000000000}"/>
  </dataValidations>
  <printOptions horizontalCentered="1"/>
  <pageMargins left="0" right="0" top="0.75" bottom="0.5" header="0.3" footer="0.3"/>
  <pageSetup scale="81" orientation="landscape" r:id="rId2"/>
  <headerFooter>
    <oddFooter>&amp;LV 2024-5&amp;Rprinted: &amp;D, &amp;T</oddFooter>
  </headerFooter>
  <ignoredErrors>
    <ignoredError sqref="A11 A17 A22 A28 A35"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1">
    <pageSetUpPr fitToPage="1"/>
  </sheetPr>
  <dimension ref="B1:H45"/>
  <sheetViews>
    <sheetView workbookViewId="0">
      <selection sqref="A1:E1"/>
    </sheetView>
  </sheetViews>
  <sheetFormatPr defaultColWidth="8.85546875" defaultRowHeight="12.75" x14ac:dyDescent="0.2"/>
  <cols>
    <col min="1" max="1" width="1.7109375" style="389" customWidth="1"/>
    <col min="2" max="2" width="11.85546875" style="389" customWidth="1"/>
    <col min="3" max="3" width="14.7109375" style="389" customWidth="1"/>
    <col min="4" max="4" width="13" style="389" customWidth="1"/>
    <col min="5" max="6" width="14.7109375" style="389" customWidth="1"/>
    <col min="7" max="7" width="14" style="389" customWidth="1"/>
    <col min="8" max="8" width="19.5703125" style="389" customWidth="1"/>
    <col min="9" max="16384" width="8.85546875" style="389"/>
  </cols>
  <sheetData>
    <row r="1" spans="2:8" ht="13.5" thickBot="1" x14ac:dyDescent="0.25"/>
    <row r="2" spans="2:8" ht="15.75" x14ac:dyDescent="0.25">
      <c r="B2" s="1486" t="s">
        <v>584</v>
      </c>
      <c r="C2" s="1487"/>
      <c r="D2" s="1487"/>
      <c r="E2" s="1487"/>
      <c r="F2" s="1487"/>
      <c r="G2" s="1487"/>
      <c r="H2" s="1488"/>
    </row>
    <row r="3" spans="2:8" ht="15.75" x14ac:dyDescent="0.25">
      <c r="B3" s="1489" t="s">
        <v>585</v>
      </c>
      <c r="C3" s="1490"/>
      <c r="D3" s="1490"/>
      <c r="E3" s="1490"/>
      <c r="F3" s="1490"/>
      <c r="G3" s="1490"/>
      <c r="H3" s="1491"/>
    </row>
    <row r="4" spans="2:8" ht="13.5" thickBot="1" x14ac:dyDescent="0.25">
      <c r="B4" s="1492" t="s">
        <v>586</v>
      </c>
      <c r="C4" s="1493"/>
      <c r="D4" s="1493"/>
      <c r="E4" s="1493"/>
      <c r="F4" s="1493"/>
      <c r="G4" s="1493"/>
      <c r="H4" s="1494"/>
    </row>
    <row r="6" spans="2:8" ht="18.75" thickBot="1" x14ac:dyDescent="0.3">
      <c r="B6" s="1495" t="s">
        <v>13</v>
      </c>
      <c r="C6" s="1495"/>
      <c r="D6" s="1495"/>
      <c r="E6" s="1496">
        <f>'FSR - All Non Medicaid'!C3</f>
        <v>0</v>
      </c>
      <c r="F6" s="1496"/>
      <c r="G6" s="1496"/>
      <c r="H6" s="1496"/>
    </row>
    <row r="7" spans="2:8" ht="19.5" thickTop="1" thickBot="1" x14ac:dyDescent="0.3">
      <c r="B7" s="1495" t="s">
        <v>14</v>
      </c>
      <c r="C7" s="1495"/>
      <c r="D7" s="1495"/>
      <c r="E7" s="595" t="str">
        <f>'FSR - All Non Medicaid'!E3</f>
        <v>SELECT</v>
      </c>
      <c r="H7" s="506"/>
    </row>
    <row r="8" spans="2:8" ht="19.5" thickTop="1" thickBot="1" x14ac:dyDescent="0.3">
      <c r="B8" s="1495" t="s">
        <v>177</v>
      </c>
      <c r="C8" s="1495"/>
      <c r="D8" s="1495"/>
      <c r="E8" s="596" t="str">
        <f>'FSR - All Non Medicaid'!D4</f>
        <v>SELECT</v>
      </c>
      <c r="H8" s="506"/>
    </row>
    <row r="9" spans="2:8" ht="19.5" thickTop="1" thickBot="1" x14ac:dyDescent="0.3">
      <c r="B9" s="1495" t="s">
        <v>15</v>
      </c>
      <c r="C9" s="1495"/>
      <c r="D9" s="1495"/>
      <c r="E9" s="543">
        <f>'FSR - All Non Medicaid'!D5</f>
        <v>0</v>
      </c>
      <c r="F9" s="542"/>
      <c r="G9" s="507"/>
      <c r="H9" s="508"/>
    </row>
    <row r="10" spans="2:8" ht="14.25" thickTop="1" thickBot="1" x14ac:dyDescent="0.25"/>
    <row r="11" spans="2:8" ht="13.5" thickBot="1" x14ac:dyDescent="0.25">
      <c r="B11" s="1497" t="s">
        <v>587</v>
      </c>
      <c r="C11" s="1498"/>
      <c r="D11" s="1498"/>
      <c r="E11" s="1498"/>
      <c r="F11" s="1498"/>
      <c r="G11" s="1498"/>
      <c r="H11" s="1499"/>
    </row>
    <row r="12" spans="2:8" x14ac:dyDescent="0.2">
      <c r="B12" s="1500" t="s">
        <v>588</v>
      </c>
      <c r="C12" s="970"/>
      <c r="D12" s="970"/>
      <c r="E12" s="970"/>
      <c r="F12" s="970"/>
      <c r="G12" s="971"/>
      <c r="H12" s="509"/>
    </row>
    <row r="13" spans="2:8" ht="13.5" thickBot="1" x14ac:dyDescent="0.25">
      <c r="B13" s="1483" t="s">
        <v>589</v>
      </c>
      <c r="C13" s="1484"/>
      <c r="D13" s="1484"/>
      <c r="E13" s="1484"/>
      <c r="F13" s="1484"/>
      <c r="G13" s="1485"/>
      <c r="H13" s="510"/>
    </row>
    <row r="14" spans="2:8" ht="13.5" thickBot="1" x14ac:dyDescent="0.25"/>
    <row r="15" spans="2:8" x14ac:dyDescent="0.2">
      <c r="B15" s="1501" t="s">
        <v>590</v>
      </c>
      <c r="C15" s="1502"/>
      <c r="D15" s="1502"/>
      <c r="E15" s="1502"/>
      <c r="F15" s="1502"/>
      <c r="G15" s="1502"/>
      <c r="H15" s="1503"/>
    </row>
    <row r="16" spans="2:8" ht="13.5" thickBot="1" x14ac:dyDescent="0.25">
      <c r="B16" s="1504" t="s">
        <v>591</v>
      </c>
      <c r="C16" s="1505"/>
      <c r="D16" s="1505"/>
      <c r="E16" s="1505"/>
      <c r="F16" s="1505"/>
      <c r="G16" s="1505"/>
      <c r="H16" s="1506"/>
    </row>
    <row r="17" spans="2:8" ht="12.75" customHeight="1" x14ac:dyDescent="0.2">
      <c r="B17" s="1507" t="s">
        <v>592</v>
      </c>
      <c r="C17" s="1508"/>
      <c r="D17" s="1509"/>
      <c r="E17" s="1515" t="s">
        <v>593</v>
      </c>
      <c r="F17" s="1515" t="s">
        <v>594</v>
      </c>
      <c r="G17" s="1515" t="s">
        <v>595</v>
      </c>
      <c r="H17" s="1518" t="s">
        <v>596</v>
      </c>
    </row>
    <row r="18" spans="2:8" x14ac:dyDescent="0.2">
      <c r="B18" s="1510"/>
      <c r="C18" s="1511"/>
      <c r="D18" s="1512"/>
      <c r="E18" s="1516"/>
      <c r="F18" s="1516"/>
      <c r="G18" s="1516"/>
      <c r="H18" s="1519"/>
    </row>
    <row r="19" spans="2:8" x14ac:dyDescent="0.2">
      <c r="B19" s="1510"/>
      <c r="C19" s="1511"/>
      <c r="D19" s="1512"/>
      <c r="E19" s="1516"/>
      <c r="F19" s="1516"/>
      <c r="G19" s="1516"/>
      <c r="H19" s="1519"/>
    </row>
    <row r="20" spans="2:8" x14ac:dyDescent="0.2">
      <c r="B20" s="1513"/>
      <c r="C20" s="1514"/>
      <c r="D20" s="957"/>
      <c r="E20" s="1517"/>
      <c r="F20" s="1517"/>
      <c r="G20" s="1517"/>
      <c r="H20" s="1520"/>
    </row>
    <row r="21" spans="2:8" x14ac:dyDescent="0.2">
      <c r="B21" s="1521" t="s">
        <v>597</v>
      </c>
      <c r="C21" s="951"/>
      <c r="D21" s="933"/>
      <c r="E21" s="511"/>
      <c r="F21" s="511"/>
      <c r="G21" s="512"/>
      <c r="H21" s="513">
        <f>SUM(E21:G21)</f>
        <v>0</v>
      </c>
    </row>
    <row r="22" spans="2:8" x14ac:dyDescent="0.2">
      <c r="B22" s="1521" t="s">
        <v>598</v>
      </c>
      <c r="C22" s="951"/>
      <c r="D22" s="933"/>
      <c r="E22" s="511"/>
      <c r="F22" s="511"/>
      <c r="G22" s="512"/>
      <c r="H22" s="513">
        <f>SUM(E22:G22)</f>
        <v>0</v>
      </c>
    </row>
    <row r="23" spans="2:8" x14ac:dyDescent="0.2">
      <c r="B23" s="1521" t="s">
        <v>599</v>
      </c>
      <c r="C23" s="951"/>
      <c r="D23" s="933"/>
      <c r="E23" s="511"/>
      <c r="F23" s="511"/>
      <c r="G23" s="512"/>
      <c r="H23" s="513">
        <f>SUM(E23:G23)</f>
        <v>0</v>
      </c>
    </row>
    <row r="24" spans="2:8" ht="13.5" thickBot="1" x14ac:dyDescent="0.25">
      <c r="B24" s="1522" t="s">
        <v>600</v>
      </c>
      <c r="C24" s="1523"/>
      <c r="D24" s="1524"/>
      <c r="E24" s="514"/>
      <c r="F24" s="514"/>
      <c r="G24" s="514"/>
      <c r="H24" s="515">
        <f>SUM(E24:G24)</f>
        <v>0</v>
      </c>
    </row>
    <row r="25" spans="2:8" ht="13.5" thickBot="1" x14ac:dyDescent="0.25">
      <c r="B25" s="1525" t="s">
        <v>601</v>
      </c>
      <c r="C25" s="1526"/>
      <c r="D25" s="1526"/>
      <c r="E25" s="516">
        <f>SUM(E21:E24)</f>
        <v>0</v>
      </c>
      <c r="F25" s="516">
        <f>SUM(F21:F24)</f>
        <v>0</v>
      </c>
      <c r="G25" s="516">
        <f>SUM(G21:G24)</f>
        <v>0</v>
      </c>
      <c r="H25" s="517">
        <f>SUM(H21:H24)</f>
        <v>0</v>
      </c>
    </row>
    <row r="26" spans="2:8" ht="13.5" thickBot="1" x14ac:dyDescent="0.25">
      <c r="B26" s="1527" t="s">
        <v>602</v>
      </c>
      <c r="C26" s="1527"/>
      <c r="D26" s="1527"/>
      <c r="E26" s="1527"/>
      <c r="F26" s="1527"/>
      <c r="G26" s="1527"/>
      <c r="H26" s="1527"/>
    </row>
    <row r="27" spans="2:8" x14ac:dyDescent="0.2">
      <c r="B27" s="1501" t="s">
        <v>603</v>
      </c>
      <c r="C27" s="1502"/>
      <c r="D27" s="1502"/>
      <c r="E27" s="1502"/>
      <c r="F27" s="1502"/>
      <c r="G27" s="1502"/>
      <c r="H27" s="1503"/>
    </row>
    <row r="28" spans="2:8" ht="13.5" thickBot="1" x14ac:dyDescent="0.25">
      <c r="B28" s="1528" t="s">
        <v>604</v>
      </c>
      <c r="C28" s="1529"/>
      <c r="D28" s="1529"/>
      <c r="E28" s="1529"/>
      <c r="F28" s="1529"/>
      <c r="G28" s="1529"/>
      <c r="H28" s="1530"/>
    </row>
    <row r="29" spans="2:8" x14ac:dyDescent="0.2">
      <c r="B29" s="1500" t="s">
        <v>605</v>
      </c>
      <c r="C29" s="970"/>
      <c r="D29" s="970"/>
      <c r="E29" s="970"/>
      <c r="F29" s="970"/>
      <c r="G29" s="971"/>
      <c r="H29" s="518"/>
    </row>
    <row r="30" spans="2:8" x14ac:dyDescent="0.2">
      <c r="B30" s="1531" t="s">
        <v>606</v>
      </c>
      <c r="C30" s="1092"/>
      <c r="D30" s="1092"/>
      <c r="E30" s="1092"/>
      <c r="F30" s="1092"/>
      <c r="G30" s="1093"/>
      <c r="H30" s="519"/>
    </row>
    <row r="31" spans="2:8" x14ac:dyDescent="0.2">
      <c r="B31" s="1531" t="s">
        <v>607</v>
      </c>
      <c r="C31" s="1092"/>
      <c r="D31" s="1092"/>
      <c r="E31" s="1092"/>
      <c r="F31" s="1092"/>
      <c r="G31" s="1093"/>
      <c r="H31" s="519"/>
    </row>
    <row r="32" spans="2:8" ht="13.5" thickBot="1" x14ac:dyDescent="0.25">
      <c r="B32" s="1483" t="s">
        <v>608</v>
      </c>
      <c r="C32" s="1484"/>
      <c r="D32" s="1484"/>
      <c r="E32" s="1484"/>
      <c r="F32" s="1484"/>
      <c r="G32" s="1485"/>
      <c r="H32" s="520"/>
    </row>
    <row r="33" spans="2:8" ht="13.5" thickBot="1" x14ac:dyDescent="0.25">
      <c r="B33" s="1532" t="s">
        <v>609</v>
      </c>
      <c r="C33" s="1533"/>
      <c r="D33" s="1533"/>
      <c r="E33" s="1533"/>
      <c r="F33" s="1533"/>
      <c r="G33" s="1534"/>
      <c r="H33" s="521">
        <f>SUM(H29:H32)</f>
        <v>0</v>
      </c>
    </row>
    <row r="34" spans="2:8" ht="13.5" thickBot="1" x14ac:dyDescent="0.25"/>
    <row r="35" spans="2:8" ht="12.75" customHeight="1" x14ac:dyDescent="0.2">
      <c r="B35" s="1535"/>
      <c r="C35" s="1536"/>
      <c r="D35" s="1536"/>
      <c r="E35" s="1536"/>
      <c r="F35" s="1536"/>
      <c r="G35" s="1536"/>
      <c r="H35" s="1537"/>
    </row>
    <row r="36" spans="2:8" ht="13.5" customHeight="1" thickBot="1" x14ac:dyDescent="0.25">
      <c r="B36" s="1538" t="s">
        <v>634</v>
      </c>
      <c r="C36" s="1539"/>
      <c r="D36" s="1539"/>
      <c r="E36" s="1539"/>
      <c r="F36" s="1539"/>
      <c r="G36" s="1539"/>
      <c r="H36" s="1540"/>
    </row>
    <row r="37" spans="2:8" ht="13.9" customHeight="1" x14ac:dyDescent="0.2">
      <c r="B37" s="1541" t="s">
        <v>565</v>
      </c>
      <c r="C37" s="1542"/>
      <c r="D37" s="1542"/>
      <c r="E37" s="1542"/>
      <c r="F37" s="1542"/>
      <c r="G37" s="1542"/>
      <c r="H37" s="1543"/>
    </row>
    <row r="38" spans="2:8" x14ac:dyDescent="0.2">
      <c r="B38" s="1544"/>
      <c r="C38" s="1421"/>
      <c r="D38" s="1421"/>
      <c r="E38" s="1421"/>
      <c r="F38" s="1421"/>
      <c r="G38" s="1421"/>
      <c r="H38" s="1545"/>
    </row>
    <row r="39" spans="2:8" x14ac:dyDescent="0.2">
      <c r="B39" s="562" t="s">
        <v>229</v>
      </c>
      <c r="D39" s="561"/>
      <c r="E39" s="561"/>
      <c r="G39" s="525"/>
      <c r="H39" s="560"/>
    </row>
    <row r="40" spans="2:8" ht="13.15" customHeight="1" x14ac:dyDescent="0.2">
      <c r="B40" s="1544" t="s">
        <v>566</v>
      </c>
      <c r="C40" s="1421"/>
      <c r="D40" s="1421"/>
      <c r="E40" s="1421"/>
      <c r="F40" s="1421"/>
      <c r="G40" s="1421"/>
      <c r="H40" s="1545"/>
    </row>
    <row r="41" spans="2:8" ht="13.5" thickBot="1" x14ac:dyDescent="0.25">
      <c r="B41" s="1546"/>
      <c r="C41" s="1547"/>
      <c r="D41" s="1547"/>
      <c r="E41" s="1547"/>
      <c r="F41" s="1547"/>
      <c r="G41" s="1547"/>
      <c r="H41" s="1548"/>
    </row>
    <row r="42" spans="2:8" x14ac:dyDescent="0.2">
      <c r="B42" s="522"/>
      <c r="C42" s="522"/>
      <c r="D42" s="522"/>
      <c r="E42" s="522"/>
      <c r="F42" s="522"/>
      <c r="G42" s="522"/>
      <c r="H42" s="522"/>
    </row>
    <row r="45" spans="2:8" x14ac:dyDescent="0.2">
      <c r="C45" s="389" t="s">
        <v>610</v>
      </c>
    </row>
  </sheetData>
  <mergeCells count="35">
    <mergeCell ref="B33:G33"/>
    <mergeCell ref="B35:H35"/>
    <mergeCell ref="B36:H36"/>
    <mergeCell ref="B37:H38"/>
    <mergeCell ref="B40:H41"/>
    <mergeCell ref="B32:G32"/>
    <mergeCell ref="B21:D21"/>
    <mergeCell ref="B22:D22"/>
    <mergeCell ref="B23:D23"/>
    <mergeCell ref="B24:D24"/>
    <mergeCell ref="B25:D25"/>
    <mergeCell ref="B26:H26"/>
    <mergeCell ref="B27:H27"/>
    <mergeCell ref="B28:H28"/>
    <mergeCell ref="B29:G29"/>
    <mergeCell ref="B30:G30"/>
    <mergeCell ref="B31:G31"/>
    <mergeCell ref="B15:H15"/>
    <mergeCell ref="B16:H16"/>
    <mergeCell ref="B17:D20"/>
    <mergeCell ref="E17:E20"/>
    <mergeCell ref="F17:F20"/>
    <mergeCell ref="G17:G20"/>
    <mergeCell ref="H17:H20"/>
    <mergeCell ref="B13:G13"/>
    <mergeCell ref="B2:H2"/>
    <mergeCell ref="B3:H3"/>
    <mergeCell ref="B4:H4"/>
    <mergeCell ref="B6:D6"/>
    <mergeCell ref="E6:H6"/>
    <mergeCell ref="B7:D7"/>
    <mergeCell ref="B8:D8"/>
    <mergeCell ref="B9:D9"/>
    <mergeCell ref="B11:H11"/>
    <mergeCell ref="B12:G12"/>
  </mergeCells>
  <conditionalFormatting sqref="B26:H26">
    <cfRule type="expression" dxfId="0" priority="1" stopIfTrue="1">
      <formula>IF($G$25&gt;0, "An amount in column 3 must comply with the terms in contract section 7.2.4 of the CMHSP contract.  Please review.", 0)</formula>
    </cfRule>
  </conditionalFormatting>
  <printOptions horizontalCentered="1"/>
  <pageMargins left="0" right="0" top="0.75" bottom="0.5" header="0.3" footer="0.3"/>
  <pageSetup orientation="portrait" r:id="rId1"/>
  <headerFooter>
    <oddFooter>&amp;LV 2024-5&amp;Rprinted: &amp;D,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84"/>
  <sheetViews>
    <sheetView workbookViewId="0">
      <selection activeCell="A21" sqref="A21"/>
    </sheetView>
  </sheetViews>
  <sheetFormatPr defaultColWidth="8.85546875" defaultRowHeight="12.75" x14ac:dyDescent="0.2"/>
  <cols>
    <col min="1" max="1" width="4.7109375" style="389" customWidth="1"/>
    <col min="2" max="2" width="3.42578125" style="389" customWidth="1"/>
    <col min="3" max="3" width="62" style="389" customWidth="1"/>
    <col min="4" max="4" width="17.28515625" style="389" customWidth="1"/>
    <col min="5" max="5" width="16.140625" style="389" customWidth="1"/>
    <col min="6" max="11" width="14.7109375" style="389" customWidth="1"/>
    <col min="12" max="16384" width="8.85546875" style="389"/>
  </cols>
  <sheetData>
    <row r="1" spans="1:11" ht="18.75" customHeight="1" thickTop="1" x14ac:dyDescent="0.25">
      <c r="A1" s="910" t="s">
        <v>527</v>
      </c>
      <c r="B1" s="911"/>
      <c r="C1" s="911"/>
      <c r="D1" s="911"/>
      <c r="E1" s="911"/>
      <c r="F1" s="911"/>
      <c r="G1" s="911"/>
      <c r="H1" s="911"/>
      <c r="I1" s="911"/>
      <c r="J1" s="911"/>
      <c r="K1" s="912"/>
    </row>
    <row r="2" spans="1:11" ht="18" x14ac:dyDescent="0.25">
      <c r="A2" s="913" t="s">
        <v>354</v>
      </c>
      <c r="B2" s="914"/>
      <c r="C2" s="914"/>
      <c r="D2" s="914"/>
      <c r="E2" s="914"/>
      <c r="F2" s="914"/>
      <c r="G2" s="914"/>
      <c r="H2" s="914"/>
      <c r="I2" s="914"/>
      <c r="J2" s="914"/>
      <c r="K2" s="915"/>
    </row>
    <row r="3" spans="1:11" ht="18.75" thickBot="1" x14ac:dyDescent="0.3">
      <c r="A3" s="916" t="s">
        <v>230</v>
      </c>
      <c r="B3" s="917"/>
      <c r="C3" s="917"/>
      <c r="D3" s="917"/>
      <c r="E3" s="917"/>
      <c r="F3" s="917"/>
      <c r="G3" s="917"/>
      <c r="H3" s="917"/>
      <c r="I3" s="917"/>
      <c r="J3" s="917"/>
      <c r="K3" s="918"/>
    </row>
    <row r="4" spans="1:11" ht="18.75" thickTop="1" x14ac:dyDescent="0.25">
      <c r="A4" s="394"/>
      <c r="B4" s="394"/>
      <c r="C4" s="394"/>
      <c r="D4" s="394"/>
      <c r="E4" s="394"/>
      <c r="F4" s="394"/>
      <c r="G4" s="394"/>
      <c r="H4" s="394"/>
      <c r="I4" s="394"/>
      <c r="J4" s="394"/>
    </row>
    <row r="5" spans="1:11" ht="18.75" thickBot="1" x14ac:dyDescent="0.3">
      <c r="A5" s="394"/>
      <c r="B5" s="394"/>
      <c r="C5" s="395" t="s">
        <v>37</v>
      </c>
      <c r="D5" s="919"/>
      <c r="E5" s="919"/>
      <c r="F5" s="919"/>
      <c r="G5" s="919"/>
      <c r="H5" s="919"/>
      <c r="I5" s="919"/>
      <c r="J5" s="919"/>
    </row>
    <row r="6" spans="1:11" ht="19.5" thickTop="1" thickBot="1" x14ac:dyDescent="0.3">
      <c r="A6" s="394"/>
      <c r="B6" s="394"/>
      <c r="C6" s="395" t="s">
        <v>14</v>
      </c>
      <c r="D6" s="590" t="s">
        <v>323</v>
      </c>
      <c r="E6" s="395"/>
      <c r="F6" s="395"/>
      <c r="G6" s="395"/>
      <c r="I6" s="394"/>
      <c r="J6" s="394"/>
    </row>
    <row r="7" spans="1:11" ht="19.5" thickTop="1" thickBot="1" x14ac:dyDescent="0.3">
      <c r="A7" s="394"/>
      <c r="B7" s="394"/>
      <c r="C7" s="395" t="s">
        <v>177</v>
      </c>
      <c r="D7" s="538" t="s">
        <v>323</v>
      </c>
      <c r="E7" s="395"/>
      <c r="F7" s="395"/>
      <c r="G7" s="395"/>
      <c r="I7" s="394"/>
      <c r="J7" s="394"/>
    </row>
    <row r="8" spans="1:11" ht="19.5" thickTop="1" thickBot="1" x14ac:dyDescent="0.3">
      <c r="A8" s="394"/>
      <c r="B8" s="394"/>
      <c r="C8" s="395" t="s">
        <v>15</v>
      </c>
      <c r="D8" s="539"/>
      <c r="E8" s="461"/>
      <c r="F8" s="461"/>
      <c r="G8" s="461"/>
      <c r="I8" s="394"/>
      <c r="J8" s="394"/>
    </row>
    <row r="9" spans="1:11" ht="18.75" thickTop="1" x14ac:dyDescent="0.25">
      <c r="A9" s="394"/>
      <c r="B9" s="394"/>
      <c r="C9" s="395"/>
      <c r="D9" s="396"/>
      <c r="E9" s="396"/>
      <c r="F9" s="396"/>
      <c r="G9" s="396"/>
      <c r="I9" s="394"/>
      <c r="J9" s="394"/>
    </row>
    <row r="10" spans="1:11" ht="18" x14ac:dyDescent="0.25">
      <c r="A10" s="397"/>
      <c r="B10" s="397"/>
      <c r="C10" s="398"/>
      <c r="D10" s="399"/>
      <c r="E10" s="399"/>
      <c r="F10" s="399"/>
      <c r="G10" s="399"/>
      <c r="H10" s="400"/>
      <c r="I10" s="397"/>
      <c r="J10" s="397"/>
      <c r="K10" s="400"/>
    </row>
    <row r="11" spans="1:11" ht="13.5" thickBot="1" x14ac:dyDescent="0.25"/>
    <row r="12" spans="1:11" ht="28.9" customHeight="1" thickBot="1" x14ac:dyDescent="0.3">
      <c r="A12" s="526" t="s">
        <v>16</v>
      </c>
      <c r="B12" s="920" t="s">
        <v>231</v>
      </c>
      <c r="C12" s="920"/>
      <c r="D12" s="583" t="s">
        <v>241</v>
      </c>
      <c r="E12" s="639" t="s">
        <v>446</v>
      </c>
      <c r="F12" s="639" t="s">
        <v>779</v>
      </c>
      <c r="G12" s="639" t="s">
        <v>780</v>
      </c>
      <c r="H12" s="583" t="s">
        <v>232</v>
      </c>
      <c r="I12" s="583" t="s">
        <v>644</v>
      </c>
      <c r="J12" s="585" t="s">
        <v>12</v>
      </c>
      <c r="K12" s="584" t="s">
        <v>233</v>
      </c>
    </row>
    <row r="13" spans="1:11" x14ac:dyDescent="0.2">
      <c r="A13" s="401" t="s">
        <v>0</v>
      </c>
      <c r="B13" s="906" t="s">
        <v>234</v>
      </c>
      <c r="C13" s="907"/>
      <c r="D13" s="136"/>
      <c r="E13" s="136"/>
      <c r="F13" s="647"/>
      <c r="G13" s="647"/>
      <c r="H13" s="393"/>
      <c r="I13" s="456"/>
      <c r="J13" s="333">
        <f t="shared" ref="J13:J19" si="0">SUM(D13:I13)</f>
        <v>0</v>
      </c>
      <c r="K13" s="402" t="b">
        <f>IF($D$6="FY 23 / 24", "FY 24",IF($D$6="FY 24 / 25","FY 25"))</f>
        <v>0</v>
      </c>
    </row>
    <row r="14" spans="1:11" x14ac:dyDescent="0.2">
      <c r="A14" s="403" t="s">
        <v>1</v>
      </c>
      <c r="B14" s="908" t="s">
        <v>235</v>
      </c>
      <c r="C14" s="909"/>
      <c r="D14" s="454"/>
      <c r="E14" s="454"/>
      <c r="F14" s="454"/>
      <c r="G14" s="454"/>
      <c r="H14" s="454"/>
      <c r="I14" s="456"/>
      <c r="J14" s="333">
        <f t="shared" si="0"/>
        <v>0</v>
      </c>
      <c r="K14" s="402" t="b">
        <f t="shared" ref="K14:K16" si="1">IF($D$6="FY 23 / 24", "FY 24",IF($D$6="FY 24 / 25","FY 25"))</f>
        <v>0</v>
      </c>
    </row>
    <row r="15" spans="1:11" hidden="1" x14ac:dyDescent="0.2">
      <c r="A15" s="403" t="s">
        <v>2</v>
      </c>
      <c r="B15" s="908" t="s">
        <v>1069</v>
      </c>
      <c r="C15" s="909"/>
      <c r="D15" s="785"/>
      <c r="E15" s="785"/>
      <c r="F15" s="785"/>
      <c r="G15" s="785"/>
      <c r="H15" s="785"/>
      <c r="I15" s="454"/>
      <c r="J15" s="333">
        <f t="shared" ref="J15" si="2">SUM(D15:I15)</f>
        <v>0</v>
      </c>
      <c r="K15" s="402" t="b">
        <f t="shared" si="1"/>
        <v>0</v>
      </c>
    </row>
    <row r="16" spans="1:11" s="573" customFormat="1" ht="13.5" thickBot="1" x14ac:dyDescent="0.25">
      <c r="A16" s="574" t="s">
        <v>3</v>
      </c>
      <c r="B16" s="958" t="s">
        <v>236</v>
      </c>
      <c r="C16" s="959"/>
      <c r="D16" s="575">
        <f t="shared" ref="D16:J16" si="3">SUM(D13:D15)</f>
        <v>0</v>
      </c>
      <c r="E16" s="575">
        <f t="shared" si="3"/>
        <v>0</v>
      </c>
      <c r="F16" s="575">
        <f t="shared" si="3"/>
        <v>0</v>
      </c>
      <c r="G16" s="575">
        <f t="shared" si="3"/>
        <v>0</v>
      </c>
      <c r="H16" s="575">
        <f t="shared" si="3"/>
        <v>0</v>
      </c>
      <c r="I16" s="575">
        <f t="shared" si="3"/>
        <v>0</v>
      </c>
      <c r="J16" s="575">
        <f t="shared" si="3"/>
        <v>0</v>
      </c>
      <c r="K16" s="402" t="b">
        <f t="shared" si="1"/>
        <v>0</v>
      </c>
    </row>
    <row r="17" spans="1:11" hidden="1" x14ac:dyDescent="0.2">
      <c r="A17" s="401" t="s">
        <v>4</v>
      </c>
      <c r="B17" s="938" t="s">
        <v>1075</v>
      </c>
      <c r="C17" s="939"/>
      <c r="D17" s="785"/>
      <c r="E17" s="785"/>
      <c r="F17" s="785"/>
      <c r="G17" s="785"/>
      <c r="H17" s="785"/>
      <c r="I17" s="454"/>
      <c r="J17" s="333">
        <f t="shared" ref="J17" si="4">SUM(D17:I17)</f>
        <v>0</v>
      </c>
      <c r="K17" s="402" t="b">
        <f>IF($D$6="FY 23 / 24", "FY 23",IF($D$6="FY 24 / 25","FY 24"))</f>
        <v>0</v>
      </c>
    </row>
    <row r="18" spans="1:11" ht="13.5" hidden="1" thickBot="1" x14ac:dyDescent="0.25">
      <c r="A18" s="403" t="s">
        <v>188</v>
      </c>
      <c r="B18" s="960" t="s">
        <v>1076</v>
      </c>
      <c r="C18" s="961"/>
      <c r="D18" s="454"/>
      <c r="E18" s="454"/>
      <c r="F18" s="454"/>
      <c r="G18" s="454"/>
      <c r="H18" s="454"/>
      <c r="I18" s="454"/>
      <c r="J18" s="333">
        <f t="shared" si="0"/>
        <v>0</v>
      </c>
      <c r="K18" s="402" t="b">
        <f>IF($D$6="FY 23 / 24", "FY 22",IF($D$6="FY 24 / 25","FY 23"))</f>
        <v>0</v>
      </c>
    </row>
    <row r="19" spans="1:11" x14ac:dyDescent="0.2">
      <c r="A19" s="565" t="s">
        <v>205</v>
      </c>
      <c r="B19" s="955" t="s">
        <v>1077</v>
      </c>
      <c r="C19" s="955"/>
      <c r="D19" s="136"/>
      <c r="E19" s="136"/>
      <c r="F19" s="647"/>
      <c r="G19" s="647"/>
      <c r="H19" s="393"/>
      <c r="I19" s="456"/>
      <c r="J19" s="333">
        <f t="shared" si="0"/>
        <v>0</v>
      </c>
      <c r="K19" s="404" t="s">
        <v>237</v>
      </c>
    </row>
    <row r="20" spans="1:11" x14ac:dyDescent="0.2">
      <c r="A20" s="403" t="s">
        <v>206</v>
      </c>
      <c r="B20" s="956" t="s">
        <v>238</v>
      </c>
      <c r="C20" s="957"/>
      <c r="D20" s="256">
        <f t="shared" ref="D20:J20" si="5">SUM(D17:D19)</f>
        <v>0</v>
      </c>
      <c r="E20" s="256">
        <f t="shared" si="5"/>
        <v>0</v>
      </c>
      <c r="F20" s="256">
        <f t="shared" si="5"/>
        <v>0</v>
      </c>
      <c r="G20" s="256">
        <f t="shared" si="5"/>
        <v>0</v>
      </c>
      <c r="H20" s="453">
        <f t="shared" si="5"/>
        <v>0</v>
      </c>
      <c r="I20" s="392">
        <f t="shared" si="5"/>
        <v>0</v>
      </c>
      <c r="J20" s="256">
        <f t="shared" si="5"/>
        <v>0</v>
      </c>
    </row>
    <row r="21" spans="1:11" ht="13.5" thickBot="1" x14ac:dyDescent="0.25">
      <c r="A21" s="403" t="s">
        <v>207</v>
      </c>
      <c r="B21" s="962" t="s">
        <v>505</v>
      </c>
      <c r="C21" s="962"/>
      <c r="D21" s="258">
        <f>+$D$16+$D$20</f>
        <v>0</v>
      </c>
      <c r="E21" s="258">
        <f>+$E$16+$E$20</f>
        <v>0</v>
      </c>
      <c r="F21" s="258">
        <f>+$F$16+$F$20</f>
        <v>0</v>
      </c>
      <c r="G21" s="258">
        <f>+G$16+$G$20</f>
        <v>0</v>
      </c>
      <c r="H21" s="460">
        <f>+$H$16+$H$20</f>
        <v>0</v>
      </c>
      <c r="I21" s="460">
        <f>+$I$16+$I$20</f>
        <v>0</v>
      </c>
      <c r="J21" s="258">
        <f>+$J$16+$J$20</f>
        <v>0</v>
      </c>
    </row>
    <row r="22" spans="1:11" ht="6" customHeight="1" thickTop="1" thickBot="1" x14ac:dyDescent="0.25">
      <c r="A22" s="631"/>
      <c r="B22" s="629"/>
      <c r="C22" s="629"/>
      <c r="D22" s="339"/>
      <c r="E22" s="339"/>
      <c r="F22" s="339"/>
      <c r="G22" s="339"/>
      <c r="H22" s="630"/>
      <c r="I22" s="630"/>
      <c r="J22" s="339"/>
    </row>
    <row r="23" spans="1:11" ht="24.6" customHeight="1" thickBot="1" x14ac:dyDescent="0.25">
      <c r="A23" s="632" t="s">
        <v>208</v>
      </c>
      <c r="B23" s="966" t="s">
        <v>707</v>
      </c>
      <c r="C23" s="966"/>
      <c r="D23" s="627"/>
      <c r="E23" s="627"/>
      <c r="F23" s="627"/>
      <c r="G23" s="627"/>
      <c r="H23" s="627"/>
      <c r="I23" s="633"/>
      <c r="J23" s="628">
        <f>SUM(D23:I23)</f>
        <v>0</v>
      </c>
    </row>
    <row r="24" spans="1:11" x14ac:dyDescent="0.2">
      <c r="A24" s="401" t="s">
        <v>210</v>
      </c>
      <c r="B24" s="967" t="s">
        <v>1096</v>
      </c>
      <c r="C24" s="968"/>
      <c r="D24" s="844"/>
      <c r="E24" s="405"/>
      <c r="F24" s="405"/>
      <c r="G24" s="405"/>
      <c r="H24" s="844"/>
      <c r="I24" s="405"/>
      <c r="J24" s="406"/>
    </row>
    <row r="25" spans="1:11" x14ac:dyDescent="0.2">
      <c r="B25" s="963"/>
      <c r="C25" s="964"/>
      <c r="D25" s="964"/>
      <c r="E25" s="964"/>
      <c r="F25" s="964"/>
      <c r="G25" s="964"/>
      <c r="H25" s="964"/>
      <c r="I25" s="964"/>
      <c r="J25" s="965"/>
    </row>
    <row r="26" spans="1:11" x14ac:dyDescent="0.2">
      <c r="B26" s="924"/>
      <c r="C26" s="925"/>
      <c r="D26" s="925"/>
      <c r="E26" s="925"/>
      <c r="F26" s="925"/>
      <c r="G26" s="925"/>
      <c r="H26" s="925"/>
      <c r="I26" s="925"/>
      <c r="J26" s="926"/>
    </row>
    <row r="27" spans="1:11" x14ac:dyDescent="0.2">
      <c r="B27" s="924"/>
      <c r="C27" s="925"/>
      <c r="D27" s="925"/>
      <c r="E27" s="925"/>
      <c r="F27" s="925"/>
      <c r="G27" s="925"/>
      <c r="H27" s="925"/>
      <c r="I27" s="925"/>
      <c r="J27" s="926"/>
    </row>
    <row r="28" spans="1:11" x14ac:dyDescent="0.2">
      <c r="B28" s="924"/>
      <c r="C28" s="925"/>
      <c r="D28" s="925"/>
      <c r="E28" s="925"/>
      <c r="F28" s="925"/>
      <c r="G28" s="925"/>
      <c r="H28" s="925"/>
      <c r="I28" s="925"/>
      <c r="J28" s="926"/>
    </row>
    <row r="29" spans="1:11" x14ac:dyDescent="0.2">
      <c r="B29" s="927"/>
      <c r="C29" s="928"/>
      <c r="D29" s="928"/>
      <c r="E29" s="928"/>
      <c r="F29" s="928"/>
      <c r="G29" s="928"/>
      <c r="H29" s="928"/>
      <c r="I29" s="928"/>
      <c r="J29" s="929"/>
    </row>
    <row r="30" spans="1:11" ht="13.5" thickBot="1" x14ac:dyDescent="0.25"/>
    <row r="31" spans="1:11" customFormat="1" ht="27" hidden="1" thickTop="1" thickBot="1" x14ac:dyDescent="0.3">
      <c r="A31" s="527" t="s">
        <v>17</v>
      </c>
      <c r="B31" s="946" t="s">
        <v>1069</v>
      </c>
      <c r="C31" s="947"/>
      <c r="D31" s="583" t="s">
        <v>241</v>
      </c>
      <c r="E31" s="639" t="s">
        <v>446</v>
      </c>
      <c r="F31" s="639" t="s">
        <v>779</v>
      </c>
      <c r="G31" s="639" t="s">
        <v>780</v>
      </c>
      <c r="H31" s="725" t="s">
        <v>232</v>
      </c>
      <c r="I31" s="727" t="s">
        <v>12</v>
      </c>
      <c r="K31" s="247"/>
    </row>
    <row r="32" spans="1:11" customFormat="1" ht="13.5" hidden="1" thickTop="1" x14ac:dyDescent="0.2">
      <c r="A32" s="401" t="s">
        <v>0</v>
      </c>
      <c r="B32" s="948" t="s">
        <v>1069</v>
      </c>
      <c r="C32" s="949"/>
      <c r="D32" s="699"/>
      <c r="E32" s="699"/>
      <c r="F32" s="699"/>
      <c r="G32" s="699"/>
      <c r="H32" s="699"/>
      <c r="I32" s="726">
        <f>SUM(D32:H32)</f>
        <v>0</v>
      </c>
    </row>
    <row r="33" spans="1:11" customFormat="1" hidden="1" x14ac:dyDescent="0.2">
      <c r="A33" s="401" t="s">
        <v>1</v>
      </c>
      <c r="B33" s="948" t="s">
        <v>1069</v>
      </c>
      <c r="C33" s="949"/>
      <c r="D33" s="699"/>
      <c r="E33" s="699"/>
      <c r="F33" s="699"/>
      <c r="G33" s="699"/>
      <c r="H33" s="699"/>
      <c r="I33" s="726">
        <f>SUM(D33:H33)</f>
        <v>0</v>
      </c>
    </row>
    <row r="34" spans="1:11" customFormat="1" hidden="1" x14ac:dyDescent="0.2">
      <c r="A34" s="403" t="s">
        <v>2</v>
      </c>
      <c r="B34" s="948" t="s">
        <v>1069</v>
      </c>
      <c r="C34" s="949"/>
      <c r="D34" s="699"/>
      <c r="E34" s="699"/>
      <c r="F34" s="699"/>
      <c r="G34" s="699"/>
      <c r="H34" s="699"/>
      <c r="I34" s="726">
        <f>SUM(D34:H34)</f>
        <v>0</v>
      </c>
    </row>
    <row r="35" spans="1:11" customFormat="1" ht="13.5" hidden="1" thickBot="1" x14ac:dyDescent="0.25">
      <c r="A35" s="403" t="s">
        <v>3</v>
      </c>
      <c r="B35" s="934" t="s">
        <v>12</v>
      </c>
      <c r="C35" s="935"/>
      <c r="D35" s="258">
        <f t="shared" ref="D35:G35" si="6">SUM(D32:D34)</f>
        <v>0</v>
      </c>
      <c r="E35" s="258">
        <f t="shared" si="6"/>
        <v>0</v>
      </c>
      <c r="F35" s="258">
        <f t="shared" si="6"/>
        <v>0</v>
      </c>
      <c r="G35" s="258">
        <f t="shared" si="6"/>
        <v>0</v>
      </c>
      <c r="H35" s="258">
        <f>SUM(H32:H34)</f>
        <v>0</v>
      </c>
      <c r="I35" s="258">
        <f>SUM(I32:I34)</f>
        <v>0</v>
      </c>
    </row>
    <row r="36" spans="1:11" ht="14.25" hidden="1" thickTop="1" thickBot="1" x14ac:dyDescent="0.25">
      <c r="B36" s="407"/>
      <c r="C36" s="170"/>
      <c r="D36" s="171"/>
      <c r="E36" s="405"/>
      <c r="F36" s="405"/>
      <c r="G36" s="405"/>
      <c r="H36" s="406"/>
      <c r="I36" s="405"/>
      <c r="J36" s="406"/>
    </row>
    <row r="37" spans="1:11" ht="27.75" hidden="1" thickTop="1" thickBot="1" x14ac:dyDescent="0.3">
      <c r="A37" s="527">
        <v>2.1</v>
      </c>
      <c r="B37" s="946" t="s">
        <v>1069</v>
      </c>
      <c r="C37" s="947"/>
      <c r="D37" s="705" t="s">
        <v>75</v>
      </c>
      <c r="E37" s="702" t="s">
        <v>18</v>
      </c>
      <c r="F37" s="701" t="s">
        <v>243</v>
      </c>
      <c r="G37" s="703" t="s">
        <v>310</v>
      </c>
      <c r="I37" s="845"/>
      <c r="J37" s="845"/>
    </row>
    <row r="38" spans="1:11" ht="13.5" hidden="1" thickTop="1" x14ac:dyDescent="0.2">
      <c r="A38" s="401" t="s">
        <v>0</v>
      </c>
      <c r="B38" s="948" t="s">
        <v>1069</v>
      </c>
      <c r="C38" s="949"/>
      <c r="D38" s="732">
        <v>0</v>
      </c>
      <c r="E38" s="732">
        <v>0</v>
      </c>
      <c r="F38" s="257">
        <f>IF(($E$38-$D$38)&lt;0,($E$38-$D$38),0)</f>
        <v>0</v>
      </c>
      <c r="G38" s="270">
        <f>IF(($E$38-$D$38)&gt;0,($E$38-$D$38),0)</f>
        <v>0</v>
      </c>
      <c r="I38" s="696"/>
      <c r="J38" s="696"/>
      <c r="K38" s="696"/>
    </row>
    <row r="39" spans="1:11" ht="13.5" hidden="1" thickBot="1" x14ac:dyDescent="0.25">
      <c r="A39" s="403" t="s">
        <v>1</v>
      </c>
      <c r="B39" s="934" t="s">
        <v>313</v>
      </c>
      <c r="C39" s="935"/>
      <c r="D39" s="258">
        <f>D38</f>
        <v>0</v>
      </c>
      <c r="E39" s="258">
        <f>E38</f>
        <v>0</v>
      </c>
      <c r="F39" s="258">
        <f>SUM($F$38:$F$38)</f>
        <v>0</v>
      </c>
      <c r="G39" s="258">
        <f>SUM($G$38:$G$38)</f>
        <v>0</v>
      </c>
      <c r="I39" s="696"/>
      <c r="J39" s="696"/>
      <c r="K39" s="696"/>
    </row>
    <row r="40" spans="1:11" ht="13.5" hidden="1" thickTop="1" x14ac:dyDescent="0.2">
      <c r="B40" s="409" t="s">
        <v>2</v>
      </c>
      <c r="C40" s="582" t="s">
        <v>889</v>
      </c>
      <c r="D40" s="410"/>
      <c r="H40" s="696"/>
      <c r="I40" s="696"/>
      <c r="J40" s="696"/>
      <c r="K40" s="696"/>
    </row>
    <row r="41" spans="1:11" hidden="1" x14ac:dyDescent="0.2">
      <c r="B41" s="411"/>
      <c r="C41" s="972"/>
      <c r="D41" s="973"/>
    </row>
    <row r="42" spans="1:11" hidden="1" x14ac:dyDescent="0.2">
      <c r="B42" s="411"/>
      <c r="C42" s="974"/>
      <c r="D42" s="975"/>
    </row>
    <row r="43" spans="1:11" hidden="1" x14ac:dyDescent="0.2"/>
    <row r="44" spans="1:11" ht="13.5" hidden="1" thickBot="1" x14ac:dyDescent="0.25"/>
    <row r="45" spans="1:11" ht="16.5" thickTop="1" thickBot="1" x14ac:dyDescent="0.3">
      <c r="A45" s="848" t="s">
        <v>9</v>
      </c>
      <c r="B45" s="930" t="s">
        <v>239</v>
      </c>
      <c r="C45" s="931"/>
      <c r="D45" s="529" t="s">
        <v>19</v>
      </c>
    </row>
    <row r="46" spans="1:11" ht="13.5" customHeight="1" thickTop="1" x14ac:dyDescent="0.2">
      <c r="A46" s="408" t="s">
        <v>0</v>
      </c>
      <c r="B46" s="976" t="s">
        <v>884</v>
      </c>
      <c r="C46" s="977"/>
      <c r="D46" s="276">
        <f>'Medicaid Shared Risk Calc'!E13+'Medicaid Shared Risk Calc'!F13+'Medicaid Shared Risk Calc'!G13</f>
        <v>0</v>
      </c>
      <c r="E46" s="523"/>
      <c r="F46" s="648"/>
      <c r="G46" s="648"/>
    </row>
    <row r="47" spans="1:11" x14ac:dyDescent="0.2">
      <c r="C47" s="412"/>
      <c r="D47" s="75"/>
      <c r="E47" s="413"/>
      <c r="F47" s="413"/>
      <c r="G47" s="413"/>
    </row>
    <row r="48" spans="1:11" x14ac:dyDescent="0.2">
      <c r="B48" s="409" t="s">
        <v>16</v>
      </c>
      <c r="C48" s="582" t="s">
        <v>653</v>
      </c>
      <c r="D48" s="259">
        <f>ROUND($D$46*5%,0)</f>
        <v>0</v>
      </c>
      <c r="E48" s="950" t="s">
        <v>240</v>
      </c>
      <c r="F48" s="951"/>
      <c r="G48" s="951"/>
      <c r="H48" s="951"/>
      <c r="I48" s="933"/>
    </row>
    <row r="49" spans="1:10" x14ac:dyDescent="0.2">
      <c r="B49" s="409" t="s">
        <v>17</v>
      </c>
      <c r="C49" s="582" t="s">
        <v>652</v>
      </c>
      <c r="D49" s="259">
        <f>ROUND($D$46*5%,0)</f>
        <v>0</v>
      </c>
      <c r="E49" s="950" t="s">
        <v>529</v>
      </c>
      <c r="F49" s="951"/>
      <c r="G49" s="951"/>
      <c r="H49" s="951"/>
      <c r="I49" s="933"/>
    </row>
    <row r="50" spans="1:10" x14ac:dyDescent="0.2">
      <c r="B50" s="407"/>
      <c r="C50" s="337"/>
      <c r="D50" s="168"/>
      <c r="E50" s="338"/>
      <c r="F50" s="338"/>
      <c r="G50" s="338"/>
      <c r="H50" s="414"/>
      <c r="I50" s="414"/>
      <c r="J50" s="414"/>
    </row>
    <row r="51" spans="1:10" x14ac:dyDescent="0.2">
      <c r="A51" s="403" t="s">
        <v>630</v>
      </c>
      <c r="B51" s="952" t="s">
        <v>631</v>
      </c>
      <c r="C51" s="953"/>
      <c r="D51" s="272">
        <f>IF('FSR - Medicaid'!M51&lt;=0,0,'FSR - Medicaid'!M51)</f>
        <v>0</v>
      </c>
      <c r="E51" s="549"/>
      <c r="F51" s="549"/>
      <c r="G51" s="549"/>
      <c r="H51" s="551"/>
      <c r="J51" s="414"/>
    </row>
    <row r="52" spans="1:10" x14ac:dyDescent="0.2">
      <c r="A52" s="403" t="s">
        <v>377</v>
      </c>
      <c r="B52" s="940" t="s">
        <v>632</v>
      </c>
      <c r="C52" s="941"/>
      <c r="D52" s="272">
        <f>IF('FSR - Healthy Michigan'!M49&lt;=0,0,'FSR - Healthy Michigan'!M49)</f>
        <v>0</v>
      </c>
      <c r="E52" s="549"/>
      <c r="F52" s="416" t="s">
        <v>12</v>
      </c>
      <c r="G52" s="416" t="s">
        <v>439</v>
      </c>
      <c r="H52" s="416" t="s">
        <v>242</v>
      </c>
      <c r="I52" s="414"/>
    </row>
    <row r="53" spans="1:10" x14ac:dyDescent="0.2">
      <c r="A53" s="403" t="s">
        <v>378</v>
      </c>
      <c r="B53" s="978" t="s">
        <v>633</v>
      </c>
      <c r="C53" s="979"/>
      <c r="D53" s="259">
        <f>D51+D52</f>
        <v>0</v>
      </c>
      <c r="E53" s="549"/>
      <c r="F53" s="318" t="s">
        <v>243</v>
      </c>
      <c r="G53" s="176" t="s">
        <v>244</v>
      </c>
      <c r="H53" s="417" t="s">
        <v>245</v>
      </c>
      <c r="I53" s="414"/>
    </row>
    <row r="54" spans="1:10" x14ac:dyDescent="0.2">
      <c r="C54" s="550"/>
      <c r="E54" s="177"/>
      <c r="F54" s="178"/>
      <c r="G54" s="178"/>
      <c r="H54" s="418"/>
    </row>
    <row r="55" spans="1:10" x14ac:dyDescent="0.2">
      <c r="A55" s="403" t="s">
        <v>2</v>
      </c>
      <c r="B55" s="409" t="s">
        <v>16</v>
      </c>
      <c r="C55" s="196" t="s">
        <v>246</v>
      </c>
      <c r="D55" s="259">
        <f>IF($D$53&lt;=$D$48,$D$53,$D$48)</f>
        <v>0</v>
      </c>
      <c r="E55" s="179"/>
      <c r="F55" s="180"/>
      <c r="G55" s="259">
        <f>+$D$55</f>
        <v>0</v>
      </c>
      <c r="H55" s="259">
        <f>SUM($F$55:$G$55)</f>
        <v>0</v>
      </c>
    </row>
    <row r="56" spans="1:10" x14ac:dyDescent="0.2">
      <c r="B56" s="409" t="s">
        <v>17</v>
      </c>
      <c r="C56" s="449" t="s">
        <v>247</v>
      </c>
      <c r="D56" s="259">
        <f>+$D$53-$D$55</f>
        <v>0</v>
      </c>
      <c r="E56" s="419"/>
      <c r="F56" s="181"/>
      <c r="G56" s="175"/>
      <c r="H56" s="175"/>
      <c r="J56" s="406"/>
    </row>
    <row r="57" spans="1:10" x14ac:dyDescent="0.2">
      <c r="B57" s="409" t="s">
        <v>9</v>
      </c>
      <c r="C57" s="581" t="s">
        <v>248</v>
      </c>
      <c r="D57" s="259">
        <f>IF($D$56&lt;$D$49,$D$56,$D$49)</f>
        <v>0</v>
      </c>
      <c r="E57" s="419"/>
      <c r="F57" s="259">
        <f>+$D$57-$G$57</f>
        <v>0</v>
      </c>
      <c r="G57" s="259">
        <f>ROUND($D$57*50%,0)</f>
        <v>0</v>
      </c>
      <c r="H57" s="259">
        <f>SUM($F$57:$G$57)</f>
        <v>0</v>
      </c>
    </row>
    <row r="58" spans="1:10" x14ac:dyDescent="0.2">
      <c r="B58" s="409" t="s">
        <v>6</v>
      </c>
      <c r="C58" s="449" t="s">
        <v>249</v>
      </c>
      <c r="D58" s="259">
        <f>+$D$56-$D$57</f>
        <v>0</v>
      </c>
      <c r="E58" s="419"/>
      <c r="F58" s="175"/>
      <c r="G58" s="175"/>
      <c r="H58" s="175"/>
    </row>
    <row r="59" spans="1:10" x14ac:dyDescent="0.2">
      <c r="B59" s="409" t="s">
        <v>7</v>
      </c>
      <c r="C59" s="581" t="s">
        <v>250</v>
      </c>
      <c r="D59" s="259">
        <f>+$D$58</f>
        <v>0</v>
      </c>
      <c r="E59" s="420"/>
      <c r="F59" s="259">
        <f>+$D$59</f>
        <v>0</v>
      </c>
      <c r="G59" s="182"/>
      <c r="H59" s="259">
        <f>SUM($F$59:$G$59)</f>
        <v>0</v>
      </c>
    </row>
    <row r="60" spans="1:10" x14ac:dyDescent="0.2">
      <c r="B60" s="409" t="s">
        <v>10</v>
      </c>
      <c r="C60" s="950" t="s">
        <v>251</v>
      </c>
      <c r="D60" s="951"/>
      <c r="E60" s="933"/>
      <c r="F60" s="258">
        <f>SUM($F$55:$F$59)</f>
        <v>0</v>
      </c>
      <c r="G60" s="258">
        <f>SUM($G$55:$G$59)</f>
        <v>0</v>
      </c>
      <c r="H60" s="258">
        <f>SUM($H$55:$H$59)</f>
        <v>0</v>
      </c>
    </row>
    <row r="61" spans="1:10" ht="14.25" thickTop="1" thickBot="1" x14ac:dyDescent="0.25">
      <c r="B61" s="407"/>
      <c r="C61" s="525"/>
      <c r="F61" s="423"/>
      <c r="G61" s="339"/>
      <c r="H61" s="339"/>
      <c r="I61" s="339"/>
    </row>
    <row r="62" spans="1:10" ht="13.15" customHeight="1" x14ac:dyDescent="0.2">
      <c r="A62" s="424"/>
      <c r="B62" s="942" t="s">
        <v>440</v>
      </c>
      <c r="C62" s="942"/>
      <c r="D62" s="942"/>
      <c r="E62" s="943"/>
      <c r="F62" s="425" t="s">
        <v>12</v>
      </c>
      <c r="G62" s="426" t="s">
        <v>439</v>
      </c>
      <c r="H62" s="427" t="s">
        <v>242</v>
      </c>
      <c r="I62" s="530" t="s">
        <v>447</v>
      </c>
    </row>
    <row r="63" spans="1:10" ht="15.75" thickBot="1" x14ac:dyDescent="0.3">
      <c r="A63" s="846" t="s">
        <v>6</v>
      </c>
      <c r="B63" s="944"/>
      <c r="C63" s="944"/>
      <c r="D63" s="944"/>
      <c r="E63" s="945"/>
      <c r="F63" s="382" t="s">
        <v>243</v>
      </c>
      <c r="G63" s="381" t="s">
        <v>244</v>
      </c>
      <c r="H63" s="428" t="s">
        <v>245</v>
      </c>
      <c r="I63" s="531" t="s">
        <v>448</v>
      </c>
    </row>
    <row r="64" spans="1:10" x14ac:dyDescent="0.2">
      <c r="B64" s="429" t="s">
        <v>16</v>
      </c>
      <c r="C64" s="969" t="s">
        <v>655</v>
      </c>
      <c r="D64" s="970"/>
      <c r="E64" s="971"/>
      <c r="F64" s="559"/>
      <c r="G64" s="278">
        <f>D51-F64</f>
        <v>0</v>
      </c>
      <c r="H64" s="257">
        <f>SUM($F$64:$G$64)</f>
        <v>0</v>
      </c>
      <c r="I64" s="492" t="e">
        <f>G64/G66</f>
        <v>#DIV/0!</v>
      </c>
    </row>
    <row r="65" spans="1:9" x14ac:dyDescent="0.2">
      <c r="B65" s="409" t="s">
        <v>17</v>
      </c>
      <c r="C65" s="952" t="s">
        <v>441</v>
      </c>
      <c r="D65" s="954"/>
      <c r="E65" s="953"/>
      <c r="F65" s="559"/>
      <c r="G65" s="278">
        <f>D52-F65</f>
        <v>0</v>
      </c>
      <c r="H65" s="259">
        <f>SUM($F$65:$G$65)</f>
        <v>0</v>
      </c>
      <c r="I65" s="491" t="e">
        <f>G65/G66</f>
        <v>#DIV/0!</v>
      </c>
    </row>
    <row r="66" spans="1:9" x14ac:dyDescent="0.2">
      <c r="B66" s="409" t="s">
        <v>9</v>
      </c>
      <c r="C66" s="950" t="s">
        <v>654</v>
      </c>
      <c r="D66" s="951"/>
      <c r="E66" s="933"/>
      <c r="F66" s="258">
        <f>SUM($F$64:$F$65)</f>
        <v>0</v>
      </c>
      <c r="G66" s="258">
        <f>SUM($G$64:$G$65)</f>
        <v>0</v>
      </c>
      <c r="H66" s="258">
        <f>SUM($H$64:$H$65)</f>
        <v>0</v>
      </c>
      <c r="I66" s="491" t="e">
        <f>SUM(I64:I65)</f>
        <v>#DIV/0!</v>
      </c>
    </row>
    <row r="67" spans="1:9" ht="13.5" thickTop="1" x14ac:dyDescent="0.2">
      <c r="B67" s="421"/>
      <c r="C67" s="430"/>
      <c r="D67" s="422"/>
      <c r="E67" s="423"/>
      <c r="F67" s="177"/>
      <c r="G67" s="177"/>
      <c r="H67" s="177"/>
    </row>
    <row r="68" spans="1:9" ht="13.5" thickBot="1" x14ac:dyDescent="0.25"/>
    <row r="69" spans="1:9" ht="16.5" thickTop="1" thickBot="1" x14ac:dyDescent="0.3">
      <c r="A69" s="847" t="s">
        <v>7</v>
      </c>
      <c r="B69" s="930" t="s">
        <v>252</v>
      </c>
      <c r="C69" s="931"/>
      <c r="D69" s="458" t="s">
        <v>345</v>
      </c>
      <c r="E69" s="458" t="s">
        <v>345</v>
      </c>
      <c r="F69" s="459" t="s">
        <v>345</v>
      </c>
      <c r="G69" s="459" t="s">
        <v>345</v>
      </c>
      <c r="H69" s="503" t="s">
        <v>12</v>
      </c>
    </row>
    <row r="70" spans="1:9" ht="13.5" thickTop="1" x14ac:dyDescent="0.2">
      <c r="A70" s="408" t="s">
        <v>0</v>
      </c>
      <c r="B70" s="936" t="s">
        <v>393</v>
      </c>
      <c r="C70" s="937"/>
      <c r="D70" s="336"/>
      <c r="E70" s="336"/>
      <c r="F70" s="557"/>
      <c r="G70" s="456"/>
      <c r="H70" s="457">
        <f>SUM($D$70:$G$70)</f>
        <v>0</v>
      </c>
    </row>
    <row r="71" spans="1:9" x14ac:dyDescent="0.2">
      <c r="A71" s="403" t="s">
        <v>1</v>
      </c>
      <c r="B71" s="908" t="s">
        <v>395</v>
      </c>
      <c r="C71" s="909"/>
      <c r="D71" s="167"/>
      <c r="E71" s="167"/>
      <c r="F71" s="558"/>
      <c r="G71" s="456"/>
      <c r="H71" s="457">
        <f>SUM($D$71:$G$71)</f>
        <v>0</v>
      </c>
    </row>
    <row r="72" spans="1:9" x14ac:dyDescent="0.2">
      <c r="A72" s="401" t="s">
        <v>2</v>
      </c>
      <c r="B72" s="938" t="s">
        <v>394</v>
      </c>
      <c r="C72" s="939"/>
      <c r="D72" s="136"/>
      <c r="E72" s="136"/>
      <c r="F72" s="558"/>
      <c r="G72" s="456"/>
      <c r="H72" s="457">
        <f>SUM($D$72:$G$72)</f>
        <v>0</v>
      </c>
    </row>
    <row r="73" spans="1:9" x14ac:dyDescent="0.2">
      <c r="A73" s="403" t="s">
        <v>3</v>
      </c>
      <c r="B73" s="908" t="s">
        <v>396</v>
      </c>
      <c r="C73" s="909"/>
      <c r="D73" s="167"/>
      <c r="E73" s="167"/>
      <c r="F73" s="558"/>
      <c r="G73" s="456"/>
      <c r="H73" s="457">
        <f>SUM($D$73:$G$73)</f>
        <v>0</v>
      </c>
    </row>
    <row r="74" spans="1:9" ht="13.5" thickBot="1" x14ac:dyDescent="0.25">
      <c r="A74" s="403" t="s">
        <v>4</v>
      </c>
      <c r="B74" s="932" t="s">
        <v>254</v>
      </c>
      <c r="C74" s="933"/>
      <c r="D74" s="258">
        <f>+$D$70+$D$72-$D$71-$D$73</f>
        <v>0</v>
      </c>
      <c r="E74" s="258">
        <f>+$E$70+$E$72-$E$71-$E$73</f>
        <v>0</v>
      </c>
      <c r="F74" s="391">
        <f>+$F$70+$F$72-$F$71-$F$73</f>
        <v>0</v>
      </c>
      <c r="G74" s="460">
        <f>+$G$70+$G$72-$G$71-$G$73</f>
        <v>0</v>
      </c>
      <c r="H74" s="455">
        <f>+$H$70+$H$72-$H$71-$H$73</f>
        <v>0</v>
      </c>
    </row>
    <row r="75" spans="1:9" ht="13.5" thickTop="1" x14ac:dyDescent="0.2"/>
    <row r="76" spans="1:9" ht="13.5" thickBot="1" x14ac:dyDescent="0.25"/>
    <row r="77" spans="1:9" ht="16.5" thickTop="1" thickBot="1" x14ac:dyDescent="0.3">
      <c r="A77" s="847" t="s">
        <v>10</v>
      </c>
      <c r="B77" s="930" t="s">
        <v>255</v>
      </c>
      <c r="C77" s="930"/>
      <c r="D77" s="930"/>
      <c r="E77" s="930"/>
      <c r="F77" s="930"/>
      <c r="G77" s="930"/>
      <c r="H77" s="930"/>
      <c r="I77" s="931"/>
    </row>
    <row r="78" spans="1:9" ht="13.5" thickTop="1" x14ac:dyDescent="0.2">
      <c r="B78" s="921"/>
      <c r="C78" s="922"/>
      <c r="D78" s="922"/>
      <c r="E78" s="922"/>
      <c r="F78" s="922"/>
      <c r="G78" s="922"/>
      <c r="H78" s="922"/>
      <c r="I78" s="923"/>
    </row>
    <row r="79" spans="1:9" x14ac:dyDescent="0.2">
      <c r="B79" s="924"/>
      <c r="C79" s="925"/>
      <c r="D79" s="925"/>
      <c r="E79" s="925"/>
      <c r="F79" s="925"/>
      <c r="G79" s="925"/>
      <c r="H79" s="925"/>
      <c r="I79" s="926"/>
    </row>
    <row r="80" spans="1:9" x14ac:dyDescent="0.2">
      <c r="B80" s="924"/>
      <c r="C80" s="925"/>
      <c r="D80" s="925"/>
      <c r="E80" s="925"/>
      <c r="F80" s="925"/>
      <c r="G80" s="925"/>
      <c r="H80" s="925"/>
      <c r="I80" s="926"/>
    </row>
    <row r="81" spans="2:9" x14ac:dyDescent="0.2">
      <c r="B81" s="924"/>
      <c r="C81" s="925"/>
      <c r="D81" s="925"/>
      <c r="E81" s="925"/>
      <c r="F81" s="925"/>
      <c r="G81" s="925"/>
      <c r="H81" s="925"/>
      <c r="I81" s="926"/>
    </row>
    <row r="82" spans="2:9" x14ac:dyDescent="0.2">
      <c r="B82" s="924"/>
      <c r="C82" s="925"/>
      <c r="D82" s="925"/>
      <c r="E82" s="925"/>
      <c r="F82" s="925"/>
      <c r="G82" s="925"/>
      <c r="H82" s="925"/>
      <c r="I82" s="926"/>
    </row>
    <row r="83" spans="2:9" x14ac:dyDescent="0.2">
      <c r="B83" s="924"/>
      <c r="C83" s="925"/>
      <c r="D83" s="925"/>
      <c r="E83" s="925"/>
      <c r="F83" s="925"/>
      <c r="G83" s="925"/>
      <c r="H83" s="925"/>
      <c r="I83" s="926"/>
    </row>
    <row r="84" spans="2:9" x14ac:dyDescent="0.2">
      <c r="B84" s="927"/>
      <c r="C84" s="928"/>
      <c r="D84" s="928"/>
      <c r="E84" s="928"/>
      <c r="F84" s="928"/>
      <c r="G84" s="928"/>
      <c r="H84" s="928"/>
      <c r="I84" s="929"/>
    </row>
  </sheetData>
  <sheetProtection algorithmName="SHA-512" hashValue="9Q0bLDTKRos/zPzJy/R1trqKcPGYUriUr7TRpkuxCWmQfW2qDfNQQMYsvl6CvIEmv19LUVv397eVDkZUE8p3rQ==" saltValue="B30M6FWrUf0xCAsQEjShmQ==" spinCount="100000" sheet="1" objects="1" scenarios="1"/>
  <customSheetViews>
    <customSheetView guid="{C14ADB05-A93A-418D-987A-E90E4B59772D}" scale="70" fitToPage="1">
      <selection activeCell="B35" sqref="B35:C35"/>
      <pageMargins left="0" right="0" top="0.75" bottom="0.5" header="0.3" footer="0.3"/>
      <printOptions horizontalCentered="1"/>
      <pageSetup scale="64" orientation="portrait" r:id="rId1"/>
      <headerFooter>
        <oddFooter>&amp;LV 2015-1&amp;Rprinted: &amp;D, &amp;T</oddFooter>
      </headerFooter>
    </customSheetView>
  </customSheetViews>
  <mergeCells count="46">
    <mergeCell ref="C64:E64"/>
    <mergeCell ref="B39:C39"/>
    <mergeCell ref="C41:D42"/>
    <mergeCell ref="B46:C46"/>
    <mergeCell ref="B45:C45"/>
    <mergeCell ref="E48:I48"/>
    <mergeCell ref="E49:I49"/>
    <mergeCell ref="C60:E60"/>
    <mergeCell ref="B53:C53"/>
    <mergeCell ref="B33:C33"/>
    <mergeCell ref="B34:C34"/>
    <mergeCell ref="B15:C15"/>
    <mergeCell ref="B19:C19"/>
    <mergeCell ref="B20:C20"/>
    <mergeCell ref="B16:C16"/>
    <mergeCell ref="B17:C17"/>
    <mergeCell ref="B18:C18"/>
    <mergeCell ref="B21:C21"/>
    <mergeCell ref="B25:J29"/>
    <mergeCell ref="B23:C23"/>
    <mergeCell ref="B24:C24"/>
    <mergeCell ref="B31:C31"/>
    <mergeCell ref="B32:C32"/>
    <mergeCell ref="B78:I84"/>
    <mergeCell ref="B77:I77"/>
    <mergeCell ref="B74:C74"/>
    <mergeCell ref="B35:C35"/>
    <mergeCell ref="B69:C69"/>
    <mergeCell ref="B73:C73"/>
    <mergeCell ref="B70:C70"/>
    <mergeCell ref="B71:C71"/>
    <mergeCell ref="B72:C72"/>
    <mergeCell ref="B52:C52"/>
    <mergeCell ref="B62:E63"/>
    <mergeCell ref="B37:C37"/>
    <mergeCell ref="B38:C38"/>
    <mergeCell ref="C66:E66"/>
    <mergeCell ref="B51:C51"/>
    <mergeCell ref="C65:E65"/>
    <mergeCell ref="B13:C13"/>
    <mergeCell ref="B14:C14"/>
    <mergeCell ref="A1:K1"/>
    <mergeCell ref="A2:K2"/>
    <mergeCell ref="A3:K3"/>
    <mergeCell ref="D5:J5"/>
    <mergeCell ref="B12:C12"/>
  </mergeCells>
  <conditionalFormatting sqref="F66">
    <cfRule type="cellIs" dxfId="41" priority="10" operator="notEqual">
      <formula>$F$60</formula>
    </cfRule>
  </conditionalFormatting>
  <conditionalFormatting sqref="G66">
    <cfRule type="cellIs" dxfId="40" priority="9" operator="notEqual">
      <formula>$G$60</formula>
    </cfRule>
  </conditionalFormatting>
  <conditionalFormatting sqref="H64">
    <cfRule type="cellIs" dxfId="39" priority="6" operator="notEqual">
      <formula>$D$51</formula>
    </cfRule>
  </conditionalFormatting>
  <conditionalFormatting sqref="H65">
    <cfRule type="cellIs" dxfId="38" priority="5" operator="notEqual">
      <formula>$D$52</formula>
    </cfRule>
  </conditionalFormatting>
  <dataValidations count="2">
    <dataValidation type="list" allowBlank="1" showInputMessage="1" showErrorMessage="1" sqref="D7" xr:uid="{00000000-0002-0000-0100-000000000000}">
      <formula1>"SELECT, Projection,YE Interim,YE Final"</formula1>
    </dataValidation>
    <dataValidation type="list" allowBlank="1" showInputMessage="1" showErrorMessage="1" sqref="D6" xr:uid="{00000000-0002-0000-0100-000001000000}">
      <formula1>"SELECT, FY 23 / 24,FY 24 / 25"</formula1>
    </dataValidation>
  </dataValidations>
  <printOptions horizontalCentered="1"/>
  <pageMargins left="0.25" right="0.25" top="0.75" bottom="0.75" header="0.3" footer="0.3"/>
  <pageSetup scale="54" orientation="portrait" r:id="rId2"/>
  <headerFooter>
    <oddFooter>&amp;LV 2024-5&amp;Rprinted: &amp;D, &amp;T</oddFooter>
  </headerFooter>
  <ignoredErrors>
    <ignoredError sqref="B48:B49 B55:B60 B64:B66 A12 A31" numberStoredAsText="1"/>
    <ignoredError sqref="I64:I66" evalError="1"/>
    <ignoredError sqref="J16"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A3AB7960-7B93-44EA-B4F4-62EFDC2396E1}">
          <x14:formula1>
            <xm:f>'PIHP NAMES'!$A$2:$A$12</xm:f>
          </x14:formula1>
          <xm:sqref>D5:J5</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pageSetUpPr fitToPage="1"/>
  </sheetPr>
  <dimension ref="A1:R178"/>
  <sheetViews>
    <sheetView workbookViewId="0">
      <selection sqref="A1:E1"/>
    </sheetView>
  </sheetViews>
  <sheetFormatPr defaultRowHeight="12.75" x14ac:dyDescent="0.2"/>
  <cols>
    <col min="1" max="1" width="65" customWidth="1"/>
    <col min="2" max="2" width="8.140625" customWidth="1"/>
    <col min="3" max="3" width="30.7109375" customWidth="1"/>
    <col min="4" max="4" width="24.140625" customWidth="1"/>
    <col min="5" max="5" width="34.42578125" customWidth="1"/>
    <col min="10" max="11" width="8.85546875" hidden="1" customWidth="1"/>
  </cols>
  <sheetData>
    <row r="1" spans="1:5" ht="38.450000000000003" customHeight="1" x14ac:dyDescent="0.2">
      <c r="A1" s="1333" t="s">
        <v>542</v>
      </c>
      <c r="B1" s="1334"/>
      <c r="C1" s="1334"/>
      <c r="D1" s="1334"/>
      <c r="E1" s="1335"/>
    </row>
    <row r="2" spans="1:5" ht="16.5" hidden="1" x14ac:dyDescent="0.2">
      <c r="A2" s="1336"/>
      <c r="B2" s="1337"/>
      <c r="C2" s="1337"/>
      <c r="D2" s="1337"/>
      <c r="E2" s="1338"/>
    </row>
    <row r="3" spans="1:5" ht="16.5" hidden="1" x14ac:dyDescent="0.25">
      <c r="A3" s="1568"/>
      <c r="B3" s="1569"/>
      <c r="C3" s="1569"/>
      <c r="D3" s="1569"/>
      <c r="E3" s="1570"/>
    </row>
    <row r="4" spans="1:5" ht="3" customHeight="1" thickBot="1" x14ac:dyDescent="0.3">
      <c r="A4" s="1571"/>
      <c r="B4" s="1572"/>
      <c r="C4" s="1572"/>
      <c r="D4" s="1572"/>
      <c r="E4" s="1573"/>
    </row>
    <row r="6" spans="1:5" ht="15" x14ac:dyDescent="0.25">
      <c r="A6" s="1574" t="s">
        <v>5</v>
      </c>
      <c r="B6" s="1574"/>
      <c r="C6" s="866">
        <f>'Medicaid Worksheet'!D5</f>
        <v>0</v>
      </c>
      <c r="D6" s="291" t="s">
        <v>178</v>
      </c>
      <c r="E6" s="867" t="str">
        <f>'Medicaid Worksheet'!D6</f>
        <v>SELECT</v>
      </c>
    </row>
    <row r="7" spans="1:5" ht="15" x14ac:dyDescent="0.25">
      <c r="A7" s="1575"/>
      <c r="B7" s="1576"/>
      <c r="C7" s="1577"/>
      <c r="D7" s="291" t="s">
        <v>332</v>
      </c>
      <c r="E7" s="777" t="str">
        <f>'Medicaid Worksheet'!D7</f>
        <v>SELECT</v>
      </c>
    </row>
    <row r="8" spans="1:5" ht="15" x14ac:dyDescent="0.25">
      <c r="A8" s="1567"/>
      <c r="B8" s="1567"/>
      <c r="C8" s="1567"/>
      <c r="D8" s="291" t="s">
        <v>333</v>
      </c>
      <c r="E8" s="371">
        <f>'Medicaid Worksheet'!D8</f>
        <v>0</v>
      </c>
    </row>
    <row r="9" spans="1:5" ht="13.5" thickBot="1" x14ac:dyDescent="0.25"/>
    <row r="10" spans="1:5" ht="26.45" customHeight="1" thickBot="1" x14ac:dyDescent="0.3">
      <c r="A10" s="1551" t="s">
        <v>663</v>
      </c>
      <c r="B10" s="1556"/>
      <c r="C10" s="1556"/>
      <c r="D10" s="1556"/>
      <c r="E10" s="1557"/>
    </row>
    <row r="11" spans="1:5" ht="8.4499999999999993" customHeight="1" thickBot="1" x14ac:dyDescent="0.3">
      <c r="A11" s="599"/>
      <c r="B11" s="599"/>
      <c r="C11" s="600"/>
      <c r="D11" s="600"/>
      <c r="E11" s="601"/>
    </row>
    <row r="12" spans="1:5" ht="23.25" customHeight="1" thickBot="1" x14ac:dyDescent="0.3">
      <c r="A12" s="599"/>
      <c r="B12" s="599"/>
      <c r="C12" s="1558" t="s">
        <v>664</v>
      </c>
      <c r="D12" s="1559"/>
      <c r="E12" s="1560"/>
    </row>
    <row r="13" spans="1:5" ht="24" customHeight="1" thickBot="1" x14ac:dyDescent="0.3">
      <c r="A13" s="602" t="s">
        <v>665</v>
      </c>
      <c r="B13" s="603" t="s">
        <v>666</v>
      </c>
      <c r="C13" s="604" t="s">
        <v>667</v>
      </c>
      <c r="D13" s="604" t="s">
        <v>668</v>
      </c>
      <c r="E13" s="604" t="s">
        <v>669</v>
      </c>
    </row>
    <row r="14" spans="1:5" ht="27" customHeight="1" x14ac:dyDescent="0.2">
      <c r="A14" s="605" t="s">
        <v>670</v>
      </c>
      <c r="B14" s="606"/>
      <c r="C14" s="606"/>
      <c r="D14" s="607"/>
      <c r="E14" s="608"/>
    </row>
    <row r="15" spans="1:5" ht="27" customHeight="1" x14ac:dyDescent="0.2">
      <c r="A15" s="597" t="s">
        <v>671</v>
      </c>
      <c r="B15" s="606"/>
      <c r="C15" s="606"/>
      <c r="D15" s="607"/>
      <c r="E15" s="608"/>
    </row>
    <row r="16" spans="1:5" ht="27" customHeight="1" x14ac:dyDescent="0.2">
      <c r="A16" s="597" t="s">
        <v>883</v>
      </c>
      <c r="B16" s="606"/>
      <c r="C16" s="606"/>
      <c r="D16" s="607"/>
      <c r="E16" s="608"/>
    </row>
    <row r="17" spans="1:18" ht="27" customHeight="1" x14ac:dyDescent="0.2">
      <c r="A17" s="597" t="s">
        <v>672</v>
      </c>
      <c r="B17" s="606"/>
      <c r="C17" s="606"/>
      <c r="D17" s="607"/>
      <c r="E17" s="608"/>
    </row>
    <row r="18" spans="1:18" ht="31.5" customHeight="1" x14ac:dyDescent="0.2">
      <c r="A18" s="597" t="s">
        <v>673</v>
      </c>
      <c r="B18" s="606"/>
      <c r="C18" s="606"/>
      <c r="D18" s="607"/>
      <c r="E18" s="608"/>
    </row>
    <row r="19" spans="1:18" ht="27" customHeight="1" x14ac:dyDescent="0.2">
      <c r="A19" s="597" t="s">
        <v>674</v>
      </c>
      <c r="B19" s="606"/>
      <c r="C19" s="606"/>
      <c r="D19" s="607"/>
      <c r="E19" s="608"/>
      <c r="F19" s="286"/>
      <c r="G19" s="286"/>
      <c r="H19" s="286"/>
      <c r="I19" s="286"/>
      <c r="J19" s="286"/>
      <c r="K19" s="286"/>
      <c r="L19" s="286"/>
      <c r="M19" s="286"/>
      <c r="N19" s="286"/>
      <c r="O19" s="286"/>
      <c r="P19" s="286"/>
      <c r="Q19" s="286"/>
      <c r="R19" s="286"/>
    </row>
    <row r="20" spans="1:18" ht="7.5" customHeight="1" thickBot="1" x14ac:dyDescent="0.25">
      <c r="A20" s="609"/>
      <c r="B20" s="610"/>
      <c r="C20" s="600"/>
      <c r="D20" s="600"/>
      <c r="E20" s="601"/>
      <c r="F20" s="286"/>
      <c r="G20" s="286"/>
      <c r="H20" s="286"/>
      <c r="I20" s="286"/>
      <c r="J20" s="286"/>
      <c r="K20" s="286"/>
      <c r="L20" s="286"/>
      <c r="M20" s="286"/>
      <c r="N20" s="286"/>
      <c r="O20" s="286"/>
      <c r="P20" s="286"/>
      <c r="Q20" s="286"/>
      <c r="R20" s="286"/>
    </row>
    <row r="21" spans="1:18" ht="23.25" customHeight="1" thickBot="1" x14ac:dyDescent="0.3">
      <c r="A21" s="599"/>
      <c r="B21" s="599"/>
      <c r="C21" s="1558" t="s">
        <v>664</v>
      </c>
      <c r="D21" s="1559"/>
      <c r="E21" s="1560"/>
      <c r="F21" s="787"/>
      <c r="G21" s="286"/>
      <c r="H21" s="286"/>
      <c r="I21" s="286"/>
      <c r="J21" s="286"/>
      <c r="K21" s="286"/>
      <c r="L21" s="286"/>
      <c r="M21" s="286"/>
      <c r="N21" s="286"/>
      <c r="O21" s="286"/>
      <c r="P21" s="286"/>
      <c r="Q21" s="286"/>
      <c r="R21" s="286"/>
    </row>
    <row r="22" spans="1:18" ht="24" customHeight="1" thickBot="1" x14ac:dyDescent="0.3">
      <c r="A22" s="611" t="s">
        <v>675</v>
      </c>
      <c r="B22" s="603" t="s">
        <v>666</v>
      </c>
      <c r="C22" s="604" t="s">
        <v>667</v>
      </c>
      <c r="D22" s="604" t="s">
        <v>668</v>
      </c>
      <c r="E22" s="604" t="s">
        <v>669</v>
      </c>
      <c r="F22" s="286"/>
      <c r="G22" s="286"/>
      <c r="H22" s="286"/>
      <c r="I22" s="286"/>
      <c r="J22" s="286"/>
      <c r="K22" s="286"/>
      <c r="L22" s="286"/>
      <c r="M22" s="286"/>
      <c r="N22" s="286"/>
      <c r="O22" s="286"/>
      <c r="P22" s="286"/>
      <c r="Q22" s="286"/>
      <c r="R22" s="286"/>
    </row>
    <row r="23" spans="1:18" ht="27" customHeight="1" x14ac:dyDescent="0.2">
      <c r="A23" s="605" t="s">
        <v>676</v>
      </c>
      <c r="B23" s="606"/>
      <c r="C23" s="606"/>
      <c r="D23" s="607"/>
      <c r="E23" s="608"/>
      <c r="F23" s="286"/>
      <c r="G23" s="286"/>
      <c r="H23" s="286"/>
      <c r="I23" s="286"/>
      <c r="J23" s="286"/>
      <c r="K23" s="286"/>
      <c r="L23" s="286"/>
      <c r="M23" s="286"/>
      <c r="N23" s="286"/>
      <c r="O23" s="286"/>
      <c r="P23" s="286"/>
      <c r="Q23" s="286"/>
      <c r="R23" s="286"/>
    </row>
    <row r="24" spans="1:18" ht="27" customHeight="1" x14ac:dyDescent="0.2">
      <c r="A24" s="605" t="s">
        <v>677</v>
      </c>
      <c r="B24" s="606"/>
      <c r="C24" s="606"/>
      <c r="D24" s="607"/>
      <c r="E24" s="608"/>
      <c r="F24" s="286"/>
      <c r="G24" s="286"/>
      <c r="H24" s="286"/>
      <c r="I24" s="286"/>
      <c r="J24" s="286"/>
      <c r="K24" s="286"/>
      <c r="L24" s="286"/>
      <c r="M24" s="286"/>
      <c r="N24" s="286"/>
      <c r="O24" s="286"/>
      <c r="P24" s="286"/>
      <c r="Q24" s="286"/>
      <c r="R24" s="286"/>
    </row>
    <row r="25" spans="1:18" ht="27" customHeight="1" x14ac:dyDescent="0.2">
      <c r="A25" s="803" t="s">
        <v>1091</v>
      </c>
      <c r="B25" s="606"/>
      <c r="C25" s="606"/>
      <c r="D25" s="607"/>
      <c r="E25" s="608"/>
      <c r="F25" s="286"/>
      <c r="G25" s="286"/>
      <c r="H25" s="286"/>
      <c r="I25" s="286"/>
      <c r="J25" s="286"/>
      <c r="K25" s="286"/>
      <c r="L25" s="286"/>
      <c r="M25" s="286"/>
      <c r="N25" s="286"/>
      <c r="O25" s="286"/>
      <c r="P25" s="286"/>
      <c r="Q25" s="286"/>
      <c r="R25" s="286"/>
    </row>
    <row r="26" spans="1:18" ht="27" customHeight="1" x14ac:dyDescent="0.2">
      <c r="A26" s="803" t="s">
        <v>1092</v>
      </c>
      <c r="B26" s="606"/>
      <c r="C26" s="606"/>
      <c r="D26" s="607"/>
      <c r="E26" s="608"/>
      <c r="F26" s="286"/>
      <c r="G26" s="286"/>
      <c r="H26" s="286"/>
      <c r="I26" s="286"/>
      <c r="J26" s="286"/>
      <c r="K26" s="286"/>
      <c r="L26" s="286"/>
      <c r="M26" s="286"/>
      <c r="N26" s="286"/>
      <c r="O26" s="286"/>
      <c r="P26" s="286"/>
      <c r="Q26" s="286"/>
      <c r="R26" s="286"/>
    </row>
    <row r="27" spans="1:18" ht="27" customHeight="1" x14ac:dyDescent="0.2">
      <c r="A27" s="605" t="s">
        <v>678</v>
      </c>
      <c r="B27" s="606"/>
      <c r="C27" s="606"/>
      <c r="D27" s="607"/>
      <c r="E27" s="608"/>
      <c r="F27" s="286"/>
      <c r="G27" s="286"/>
      <c r="H27" s="286"/>
      <c r="I27" s="286"/>
      <c r="J27" s="286"/>
      <c r="K27" s="286"/>
      <c r="L27" s="286"/>
      <c r="M27" s="286"/>
      <c r="N27" s="286"/>
      <c r="O27" s="286"/>
      <c r="P27" s="286"/>
      <c r="Q27" s="286"/>
      <c r="R27" s="286"/>
    </row>
    <row r="28" spans="1:18" ht="27" customHeight="1" x14ac:dyDescent="0.2">
      <c r="A28" s="605" t="s">
        <v>733</v>
      </c>
      <c r="B28" s="606"/>
      <c r="C28" s="606"/>
      <c r="D28" s="607"/>
      <c r="E28" s="608"/>
      <c r="F28" s="286"/>
      <c r="G28" s="286"/>
      <c r="H28" s="286"/>
      <c r="I28" s="286"/>
      <c r="J28" s="286"/>
      <c r="K28" s="286"/>
      <c r="L28" s="286"/>
      <c r="M28" s="286"/>
      <c r="N28" s="286"/>
      <c r="O28" s="286"/>
      <c r="P28" s="286"/>
      <c r="Q28" s="286"/>
      <c r="R28" s="286"/>
    </row>
    <row r="29" spans="1:18" ht="27" customHeight="1" x14ac:dyDescent="0.2">
      <c r="A29" s="605" t="s">
        <v>679</v>
      </c>
      <c r="B29" s="606"/>
      <c r="C29" s="606"/>
      <c r="D29" s="607"/>
      <c r="E29" s="608"/>
      <c r="F29" s="286"/>
      <c r="G29" s="286"/>
      <c r="H29" s="286"/>
      <c r="I29" s="286"/>
      <c r="J29" s="286"/>
      <c r="K29" s="286"/>
      <c r="L29" s="286"/>
      <c r="M29" s="286"/>
      <c r="N29" s="286"/>
      <c r="O29" s="286"/>
      <c r="P29" s="286"/>
      <c r="Q29" s="286"/>
      <c r="R29" s="286"/>
    </row>
    <row r="30" spans="1:18" ht="27" customHeight="1" x14ac:dyDescent="0.2">
      <c r="A30" s="605" t="s">
        <v>680</v>
      </c>
      <c r="B30" s="606"/>
      <c r="C30" s="606"/>
      <c r="D30" s="607"/>
      <c r="E30" s="608"/>
      <c r="F30" s="286"/>
      <c r="G30" s="286"/>
      <c r="H30" s="286"/>
      <c r="I30" s="286"/>
      <c r="J30" s="286"/>
      <c r="K30" s="286"/>
      <c r="L30" s="286"/>
      <c r="M30" s="286"/>
      <c r="N30" s="286"/>
      <c r="O30" s="286"/>
      <c r="P30" s="286"/>
      <c r="Q30" s="286"/>
      <c r="R30" s="286"/>
    </row>
    <row r="31" spans="1:18" ht="27" customHeight="1" x14ac:dyDescent="0.2">
      <c r="A31" s="597" t="s">
        <v>681</v>
      </c>
      <c r="B31" s="606"/>
      <c r="C31" s="606"/>
      <c r="D31" s="607"/>
      <c r="E31" s="608"/>
      <c r="F31" s="286"/>
      <c r="G31" s="286"/>
      <c r="H31" s="286"/>
      <c r="I31" s="286"/>
      <c r="J31" s="286"/>
      <c r="K31" s="286"/>
      <c r="L31" s="286"/>
      <c r="M31" s="286"/>
      <c r="N31" s="286"/>
      <c r="O31" s="286"/>
      <c r="P31" s="286"/>
      <c r="Q31" s="286"/>
      <c r="R31" s="286"/>
    </row>
    <row r="32" spans="1:18" ht="27" customHeight="1" x14ac:dyDescent="0.2">
      <c r="A32" s="597" t="s">
        <v>682</v>
      </c>
      <c r="B32" s="606"/>
      <c r="C32" s="606"/>
      <c r="D32" s="607"/>
      <c r="E32" s="608"/>
      <c r="F32" s="286"/>
      <c r="G32" s="286"/>
      <c r="H32" s="286"/>
      <c r="I32" s="286"/>
      <c r="J32" s="286"/>
      <c r="K32" s="286"/>
      <c r="L32" s="286"/>
      <c r="M32" s="286"/>
      <c r="N32" s="286"/>
      <c r="O32" s="286"/>
      <c r="P32" s="286"/>
      <c r="Q32" s="286"/>
      <c r="R32" s="286"/>
    </row>
    <row r="33" spans="1:18" ht="27" customHeight="1" x14ac:dyDescent="0.2">
      <c r="A33" s="597" t="s">
        <v>672</v>
      </c>
      <c r="B33" s="606"/>
      <c r="C33" s="606"/>
      <c r="D33" s="607"/>
      <c r="E33" s="608"/>
      <c r="F33" s="286"/>
      <c r="G33" s="286"/>
      <c r="H33" s="286"/>
      <c r="I33" s="286"/>
      <c r="J33" s="286"/>
      <c r="K33" s="286"/>
      <c r="L33" s="286"/>
      <c r="M33" s="286"/>
      <c r="N33" s="286"/>
      <c r="O33" s="286"/>
      <c r="P33" s="286"/>
      <c r="Q33" s="286"/>
      <c r="R33" s="286"/>
    </row>
    <row r="34" spans="1:18" ht="27" customHeight="1" x14ac:dyDescent="0.2">
      <c r="A34" s="597" t="s">
        <v>673</v>
      </c>
      <c r="B34" s="606"/>
      <c r="C34" s="606"/>
      <c r="D34" s="607"/>
      <c r="E34" s="608"/>
      <c r="F34" s="286"/>
      <c r="G34" s="286"/>
      <c r="H34" s="286"/>
      <c r="I34" s="286"/>
      <c r="J34" s="286"/>
      <c r="K34" s="286"/>
      <c r="L34" s="286"/>
      <c r="M34" s="286"/>
      <c r="N34" s="286"/>
      <c r="O34" s="286"/>
      <c r="P34" s="286"/>
      <c r="Q34" s="286"/>
      <c r="R34" s="286"/>
    </row>
    <row r="35" spans="1:18" ht="27" customHeight="1" x14ac:dyDescent="0.2">
      <c r="A35" s="597" t="s">
        <v>674</v>
      </c>
      <c r="B35" s="606"/>
      <c r="C35" s="606"/>
      <c r="D35" s="607"/>
      <c r="E35" s="608"/>
      <c r="F35" s="286"/>
      <c r="G35" s="286"/>
      <c r="H35" s="286"/>
      <c r="I35" s="286"/>
      <c r="J35" s="286"/>
      <c r="K35" s="286"/>
      <c r="L35" s="286"/>
      <c r="M35" s="286"/>
      <c r="N35" s="286"/>
      <c r="O35" s="286"/>
      <c r="P35" s="286"/>
      <c r="Q35" s="286"/>
      <c r="R35" s="286"/>
    </row>
    <row r="36" spans="1:18" ht="15" x14ac:dyDescent="0.2">
      <c r="A36" s="609"/>
      <c r="B36" s="609"/>
      <c r="C36" s="600"/>
      <c r="D36" s="600"/>
      <c r="E36" s="601"/>
      <c r="F36" s="286"/>
      <c r="G36" s="286"/>
      <c r="H36" s="286"/>
      <c r="I36" s="286"/>
      <c r="J36" s="286"/>
      <c r="K36" s="286"/>
      <c r="L36" s="286"/>
      <c r="M36" s="286"/>
      <c r="N36" s="286"/>
      <c r="O36" s="286"/>
      <c r="P36" s="286"/>
      <c r="Q36" s="286"/>
      <c r="R36" s="286"/>
    </row>
    <row r="37" spans="1:18" ht="15" x14ac:dyDescent="0.2">
      <c r="A37" s="609"/>
      <c r="B37" s="609"/>
      <c r="C37" s="600"/>
      <c r="D37" s="600"/>
      <c r="E37" s="601"/>
      <c r="F37" s="286"/>
      <c r="G37" s="286"/>
      <c r="H37" s="286"/>
      <c r="I37" s="286"/>
      <c r="J37" s="286"/>
      <c r="K37" s="286"/>
      <c r="L37" s="286"/>
      <c r="M37" s="286"/>
      <c r="N37" s="286"/>
      <c r="O37" s="286"/>
      <c r="P37" s="286"/>
      <c r="Q37" s="286"/>
      <c r="R37" s="286"/>
    </row>
    <row r="38" spans="1:18" ht="7.15" customHeight="1" thickBot="1" x14ac:dyDescent="0.3">
      <c r="A38" s="612"/>
      <c r="B38" s="612"/>
      <c r="C38" s="598"/>
      <c r="D38" s="598"/>
      <c r="E38" s="598"/>
      <c r="F38" s="286"/>
      <c r="G38" s="286"/>
      <c r="H38" s="286"/>
      <c r="I38" s="286"/>
      <c r="J38" s="286"/>
      <c r="K38" s="286"/>
      <c r="L38" s="286"/>
      <c r="M38" s="286"/>
      <c r="N38" s="286"/>
      <c r="O38" s="286"/>
      <c r="P38" s="286"/>
      <c r="Q38" s="286"/>
      <c r="R38" s="286"/>
    </row>
    <row r="39" spans="1:18" ht="19.5" customHeight="1" thickBot="1" x14ac:dyDescent="0.3">
      <c r="A39" s="1561" t="s">
        <v>683</v>
      </c>
      <c r="B39" s="1562"/>
      <c r="C39" s="1562"/>
      <c r="D39" s="1562"/>
      <c r="E39" s="1563"/>
      <c r="F39" s="286"/>
      <c r="G39" s="286"/>
      <c r="H39" s="286"/>
      <c r="I39" s="286"/>
      <c r="J39" s="286"/>
      <c r="K39" s="286"/>
      <c r="L39" s="286"/>
      <c r="M39" s="286"/>
      <c r="N39" s="286"/>
      <c r="O39" s="286"/>
      <c r="P39" s="286"/>
      <c r="Q39" s="286"/>
      <c r="R39" s="286"/>
    </row>
    <row r="40" spans="1:18" ht="61.15" customHeight="1" thickBot="1" x14ac:dyDescent="0.3">
      <c r="A40" s="1564" t="s">
        <v>700</v>
      </c>
      <c r="B40" s="1565"/>
      <c r="C40" s="1565"/>
      <c r="D40" s="1565"/>
      <c r="E40" s="1566"/>
      <c r="F40" s="286"/>
      <c r="G40" s="286"/>
      <c r="H40" s="286"/>
      <c r="I40" s="286"/>
      <c r="J40" s="286"/>
      <c r="K40" s="286"/>
      <c r="L40" s="286"/>
      <c r="M40" s="286"/>
      <c r="N40" s="286"/>
      <c r="O40" s="286"/>
      <c r="P40" s="286"/>
      <c r="Q40" s="286"/>
      <c r="R40" s="286"/>
    </row>
    <row r="41" spans="1:18" ht="23.25" customHeight="1" thickBot="1" x14ac:dyDescent="0.3">
      <c r="A41" s="1553" t="s">
        <v>685</v>
      </c>
      <c r="B41" s="1554"/>
      <c r="C41" s="1554"/>
      <c r="D41" s="1554"/>
      <c r="E41" s="1555"/>
      <c r="F41" s="286"/>
      <c r="G41" s="286"/>
      <c r="H41" s="286"/>
      <c r="I41" s="286"/>
      <c r="J41" s="286"/>
      <c r="K41" s="286"/>
      <c r="L41" s="286"/>
      <c r="M41" s="286"/>
      <c r="N41" s="286"/>
      <c r="O41" s="286"/>
      <c r="P41" s="286"/>
      <c r="Q41" s="286"/>
      <c r="R41" s="286"/>
    </row>
    <row r="42" spans="1:18" ht="24" customHeight="1" thickBot="1" x14ac:dyDescent="0.3">
      <c r="A42" s="1551" t="s">
        <v>686</v>
      </c>
      <c r="B42" s="1552"/>
      <c r="C42" s="604" t="s">
        <v>684</v>
      </c>
      <c r="D42" s="623" t="s">
        <v>668</v>
      </c>
      <c r="E42" s="623" t="s">
        <v>669</v>
      </c>
      <c r="F42" s="286"/>
      <c r="G42" s="286"/>
      <c r="H42" s="286"/>
      <c r="I42" s="286"/>
      <c r="J42" s="286"/>
      <c r="K42" s="286"/>
      <c r="L42" s="286"/>
      <c r="M42" s="286"/>
      <c r="N42" s="286"/>
      <c r="O42" s="286"/>
      <c r="P42" s="286"/>
      <c r="Q42" s="286"/>
      <c r="R42" s="286"/>
    </row>
    <row r="43" spans="1:18" ht="27" customHeight="1" thickBot="1" x14ac:dyDescent="0.25">
      <c r="A43" s="1549"/>
      <c r="B43" s="1550"/>
      <c r="C43" s="622"/>
      <c r="D43" s="625"/>
      <c r="E43" s="624"/>
      <c r="F43" s="286"/>
      <c r="G43" s="286"/>
      <c r="H43" s="286"/>
      <c r="I43" s="286"/>
      <c r="J43" s="286"/>
      <c r="K43" s="286"/>
      <c r="L43" s="286"/>
      <c r="M43" s="286"/>
      <c r="N43" s="286"/>
      <c r="O43" s="286"/>
      <c r="P43" s="286"/>
      <c r="Q43" s="286"/>
      <c r="R43" s="286"/>
    </row>
    <row r="44" spans="1:18" x14ac:dyDescent="0.2">
      <c r="A44" s="286"/>
      <c r="B44" s="286"/>
      <c r="C44" s="286"/>
      <c r="D44" s="286"/>
      <c r="E44" s="286"/>
      <c r="F44" s="286"/>
      <c r="G44" s="286"/>
      <c r="H44" s="286"/>
      <c r="I44" s="286"/>
      <c r="J44" s="286"/>
      <c r="K44" s="286"/>
      <c r="L44" s="286"/>
      <c r="M44" s="286"/>
      <c r="N44" s="286"/>
      <c r="O44" s="286"/>
      <c r="P44" s="286"/>
      <c r="Q44" s="286"/>
      <c r="R44" s="286"/>
    </row>
    <row r="45" spans="1:18" x14ac:dyDescent="0.2">
      <c r="A45" s="286"/>
      <c r="B45" s="286"/>
      <c r="C45" s="286"/>
      <c r="D45" s="286"/>
      <c r="E45" s="286"/>
      <c r="F45" s="286"/>
      <c r="G45" s="286"/>
      <c r="H45" s="286"/>
      <c r="I45" s="286"/>
      <c r="J45" s="286"/>
      <c r="K45" s="286"/>
      <c r="L45" s="286"/>
      <c r="M45" s="286"/>
      <c r="N45" s="286"/>
      <c r="O45" s="286"/>
      <c r="P45" s="286"/>
      <c r="Q45" s="286"/>
      <c r="R45" s="286"/>
    </row>
    <row r="46" spans="1:18" x14ac:dyDescent="0.2">
      <c r="A46" s="286"/>
      <c r="B46" s="286"/>
      <c r="C46" s="286"/>
      <c r="D46" s="286"/>
      <c r="E46" s="286"/>
      <c r="F46" s="286"/>
      <c r="G46" s="286"/>
      <c r="H46" s="286"/>
      <c r="I46" s="286"/>
      <c r="J46" s="286"/>
      <c r="K46" s="286"/>
      <c r="L46" s="286"/>
      <c r="M46" s="286"/>
      <c r="N46" s="286"/>
      <c r="O46" s="286"/>
      <c r="P46" s="286"/>
      <c r="Q46" s="286"/>
      <c r="R46" s="286"/>
    </row>
    <row r="47" spans="1:18" x14ac:dyDescent="0.2">
      <c r="A47" s="286"/>
      <c r="B47" s="286"/>
      <c r="C47" s="286"/>
      <c r="D47" s="286"/>
      <c r="E47" s="286"/>
      <c r="F47" s="286"/>
      <c r="G47" s="286"/>
      <c r="H47" s="286"/>
      <c r="I47" s="286"/>
      <c r="J47" s="286"/>
      <c r="K47" s="286"/>
      <c r="L47" s="286"/>
      <c r="M47" s="286"/>
      <c r="N47" s="286"/>
      <c r="O47" s="286"/>
      <c r="P47" s="286"/>
      <c r="Q47" s="286"/>
      <c r="R47" s="286"/>
    </row>
    <row r="48" spans="1:18" x14ac:dyDescent="0.2">
      <c r="A48" s="286"/>
      <c r="B48" s="286"/>
      <c r="C48" s="286"/>
      <c r="D48" s="286"/>
      <c r="E48" s="286"/>
      <c r="F48" s="286"/>
      <c r="G48" s="286"/>
      <c r="H48" s="286"/>
      <c r="I48" s="286"/>
      <c r="J48" s="286"/>
      <c r="K48" s="286"/>
      <c r="L48" s="286"/>
      <c r="M48" s="286"/>
      <c r="N48" s="286"/>
      <c r="O48" s="286"/>
      <c r="P48" s="286"/>
      <c r="Q48" s="286"/>
      <c r="R48" s="286"/>
    </row>
    <row r="49" spans="1:18" x14ac:dyDescent="0.2">
      <c r="A49" s="286"/>
      <c r="B49" s="286"/>
      <c r="C49" s="286"/>
      <c r="D49" s="286"/>
      <c r="E49" s="286"/>
      <c r="F49" s="286"/>
      <c r="G49" s="286"/>
      <c r="H49" s="286"/>
      <c r="I49" s="286"/>
      <c r="J49" s="286"/>
      <c r="K49" s="286"/>
      <c r="L49" s="286"/>
      <c r="M49" s="286"/>
      <c r="N49" s="286"/>
      <c r="O49" s="286"/>
      <c r="P49" s="286"/>
      <c r="Q49" s="286"/>
      <c r="R49" s="286"/>
    </row>
    <row r="50" spans="1:18" x14ac:dyDescent="0.2">
      <c r="A50" s="286"/>
      <c r="B50" s="286"/>
      <c r="C50" s="286"/>
      <c r="D50" s="286"/>
      <c r="E50" s="286"/>
      <c r="F50" s="286"/>
      <c r="G50" s="286"/>
      <c r="H50" s="286"/>
      <c r="I50" s="286"/>
      <c r="J50" s="286"/>
      <c r="K50" s="286"/>
      <c r="L50" s="286"/>
      <c r="M50" s="286"/>
      <c r="N50" s="286"/>
      <c r="O50" s="286"/>
      <c r="P50" s="286"/>
      <c r="Q50" s="286"/>
      <c r="R50" s="286"/>
    </row>
    <row r="51" spans="1:18" x14ac:dyDescent="0.2">
      <c r="A51" s="286"/>
      <c r="B51" s="286"/>
      <c r="C51" s="286"/>
      <c r="D51" s="286"/>
      <c r="E51" s="286"/>
      <c r="F51" s="286"/>
      <c r="G51" s="286"/>
      <c r="H51" s="286"/>
      <c r="I51" s="286"/>
      <c r="J51" s="286"/>
      <c r="K51" s="286"/>
      <c r="L51" s="286"/>
      <c r="M51" s="286"/>
      <c r="N51" s="286"/>
      <c r="O51" s="286"/>
      <c r="P51" s="286"/>
      <c r="Q51" s="286"/>
      <c r="R51" s="286"/>
    </row>
    <row r="52" spans="1:18" x14ac:dyDescent="0.2">
      <c r="A52" s="286"/>
      <c r="B52" s="286"/>
      <c r="C52" s="286"/>
      <c r="D52" s="286"/>
      <c r="E52" s="286"/>
      <c r="F52" s="286"/>
      <c r="G52" s="286"/>
      <c r="H52" s="286"/>
      <c r="I52" s="286"/>
      <c r="J52" s="286"/>
      <c r="K52" s="286"/>
      <c r="L52" s="286"/>
      <c r="M52" s="286"/>
      <c r="N52" s="286"/>
      <c r="O52" s="286"/>
      <c r="P52" s="286"/>
      <c r="Q52" s="286"/>
      <c r="R52" s="286"/>
    </row>
    <row r="53" spans="1:18" x14ac:dyDescent="0.2">
      <c r="A53" s="286"/>
      <c r="B53" s="286"/>
      <c r="C53" s="286"/>
      <c r="D53" s="286"/>
      <c r="E53" s="286"/>
      <c r="F53" s="286"/>
      <c r="G53" s="286"/>
      <c r="H53" s="286"/>
      <c r="I53" s="286"/>
      <c r="J53" s="286"/>
      <c r="K53" s="286"/>
      <c r="L53" s="286"/>
      <c r="M53" s="286"/>
      <c r="N53" s="286"/>
      <c r="O53" s="286"/>
      <c r="P53" s="286"/>
      <c r="Q53" s="286"/>
      <c r="R53" s="286"/>
    </row>
    <row r="54" spans="1:18" x14ac:dyDescent="0.2">
      <c r="A54" s="286"/>
      <c r="B54" s="286"/>
      <c r="C54" s="286"/>
      <c r="D54" s="286"/>
      <c r="E54" s="286"/>
      <c r="F54" s="286"/>
      <c r="G54" s="286"/>
      <c r="H54" s="286"/>
      <c r="I54" s="286"/>
      <c r="J54" s="286"/>
      <c r="K54" s="286"/>
      <c r="L54" s="286"/>
      <c r="M54" s="286"/>
      <c r="N54" s="286"/>
      <c r="O54" s="286"/>
      <c r="P54" s="286"/>
      <c r="Q54" s="286"/>
      <c r="R54" s="286"/>
    </row>
    <row r="55" spans="1:18" x14ac:dyDescent="0.2">
      <c r="A55" s="286"/>
      <c r="B55" s="286"/>
      <c r="C55" s="286"/>
      <c r="D55" s="286"/>
      <c r="E55" s="286"/>
      <c r="F55" s="286"/>
      <c r="G55" s="286"/>
      <c r="H55" s="286"/>
      <c r="I55" s="286"/>
      <c r="J55" s="286"/>
      <c r="K55" s="286"/>
      <c r="L55" s="286"/>
      <c r="M55" s="286"/>
      <c r="N55" s="286"/>
      <c r="O55" s="286"/>
      <c r="P55" s="286"/>
      <c r="Q55" s="286"/>
      <c r="R55" s="286"/>
    </row>
    <row r="56" spans="1:18" x14ac:dyDescent="0.2">
      <c r="A56" s="286"/>
      <c r="B56" s="286"/>
      <c r="C56" s="286"/>
      <c r="D56" s="286"/>
      <c r="E56" s="286"/>
      <c r="F56" s="286"/>
      <c r="G56" s="286"/>
      <c r="H56" s="286"/>
      <c r="I56" s="286"/>
      <c r="J56" s="286"/>
      <c r="K56" s="286"/>
      <c r="L56" s="286"/>
      <c r="M56" s="286"/>
      <c r="N56" s="286"/>
      <c r="O56" s="286"/>
      <c r="P56" s="286"/>
      <c r="Q56" s="286"/>
      <c r="R56" s="286"/>
    </row>
    <row r="57" spans="1:18" x14ac:dyDescent="0.2">
      <c r="A57" s="286"/>
      <c r="B57" s="286"/>
      <c r="C57" s="286"/>
      <c r="D57" s="286"/>
      <c r="E57" s="286"/>
      <c r="F57" s="286"/>
      <c r="G57" s="286"/>
      <c r="H57" s="286"/>
      <c r="I57" s="286"/>
      <c r="J57" s="286"/>
      <c r="K57" s="286"/>
      <c r="L57" s="286"/>
      <c r="M57" s="286"/>
      <c r="N57" s="286"/>
      <c r="O57" s="286"/>
      <c r="P57" s="286"/>
      <c r="Q57" s="286"/>
      <c r="R57" s="286"/>
    </row>
    <row r="58" spans="1:18" x14ac:dyDescent="0.2">
      <c r="A58" s="286"/>
      <c r="B58" s="286"/>
      <c r="C58" s="286"/>
      <c r="D58" s="286"/>
      <c r="E58" s="286"/>
      <c r="F58" s="286"/>
      <c r="G58" s="286"/>
      <c r="H58" s="286"/>
      <c r="I58" s="286"/>
      <c r="J58" s="286"/>
      <c r="K58" s="286"/>
      <c r="L58" s="286"/>
      <c r="M58" s="286"/>
      <c r="N58" s="286"/>
      <c r="O58" s="286"/>
      <c r="P58" s="286"/>
      <c r="Q58" s="286"/>
      <c r="R58" s="286"/>
    </row>
    <row r="59" spans="1:18" x14ac:dyDescent="0.2">
      <c r="A59" s="286"/>
      <c r="B59" s="286"/>
      <c r="C59" s="286"/>
      <c r="D59" s="286"/>
      <c r="E59" s="286"/>
      <c r="F59" s="286"/>
      <c r="G59" s="286"/>
      <c r="H59" s="286"/>
      <c r="I59" s="286"/>
      <c r="J59" s="286"/>
      <c r="K59" s="286"/>
      <c r="L59" s="286"/>
      <c r="M59" s="286"/>
      <c r="N59" s="286"/>
      <c r="O59" s="286"/>
      <c r="P59" s="286"/>
      <c r="Q59" s="286"/>
      <c r="R59" s="286"/>
    </row>
    <row r="60" spans="1:18" x14ac:dyDescent="0.2">
      <c r="A60" s="286"/>
      <c r="B60" s="286"/>
      <c r="C60" s="286"/>
      <c r="D60" s="286"/>
      <c r="E60" s="286"/>
      <c r="F60" s="286"/>
      <c r="G60" s="286"/>
      <c r="H60" s="286"/>
      <c r="I60" s="286"/>
      <c r="J60" s="286"/>
      <c r="K60" s="286"/>
      <c r="L60" s="286"/>
      <c r="M60" s="286"/>
      <c r="N60" s="286"/>
      <c r="O60" s="286"/>
      <c r="P60" s="286"/>
      <c r="Q60" s="286"/>
      <c r="R60" s="286"/>
    </row>
    <row r="61" spans="1:18" x14ac:dyDescent="0.2">
      <c r="A61" s="286"/>
      <c r="B61" s="286"/>
      <c r="C61" s="286"/>
      <c r="D61" s="286"/>
      <c r="E61" s="286"/>
      <c r="F61" s="286"/>
      <c r="G61" s="286"/>
      <c r="H61" s="286"/>
      <c r="I61" s="286"/>
      <c r="J61" s="286"/>
      <c r="K61" s="286"/>
      <c r="L61" s="286"/>
      <c r="M61" s="286"/>
      <c r="N61" s="286"/>
      <c r="O61" s="286"/>
      <c r="P61" s="286"/>
      <c r="Q61" s="286"/>
      <c r="R61" s="286"/>
    </row>
    <row r="62" spans="1:18" x14ac:dyDescent="0.2">
      <c r="A62" s="286"/>
      <c r="B62" s="286"/>
      <c r="C62" s="286"/>
      <c r="D62" s="286"/>
      <c r="E62" s="286"/>
      <c r="F62" s="286"/>
      <c r="G62" s="286"/>
      <c r="H62" s="286"/>
      <c r="I62" s="286"/>
      <c r="J62" s="286"/>
      <c r="K62" s="286"/>
      <c r="L62" s="286"/>
      <c r="M62" s="286"/>
      <c r="N62" s="286"/>
      <c r="O62" s="286"/>
      <c r="P62" s="286"/>
      <c r="Q62" s="286"/>
      <c r="R62" s="286"/>
    </row>
    <row r="63" spans="1:18" x14ac:dyDescent="0.2">
      <c r="A63" s="286"/>
      <c r="B63" s="286"/>
      <c r="C63" s="286"/>
      <c r="D63" s="286"/>
      <c r="E63" s="286"/>
      <c r="F63" s="286"/>
      <c r="G63" s="286"/>
      <c r="H63" s="286"/>
      <c r="I63" s="286"/>
      <c r="J63" s="286"/>
      <c r="K63" s="286"/>
      <c r="L63" s="286"/>
      <c r="M63" s="286"/>
      <c r="N63" s="286"/>
      <c r="O63" s="286"/>
      <c r="P63" s="286"/>
      <c r="Q63" s="286"/>
      <c r="R63" s="286"/>
    </row>
    <row r="64" spans="1:18" x14ac:dyDescent="0.2">
      <c r="A64" s="286"/>
      <c r="B64" s="286"/>
      <c r="C64" s="286"/>
      <c r="D64" s="286"/>
      <c r="E64" s="286"/>
      <c r="F64" s="286"/>
      <c r="G64" s="286"/>
      <c r="H64" s="286"/>
      <c r="I64" s="286"/>
      <c r="J64" s="286"/>
      <c r="K64" s="286"/>
      <c r="L64" s="286"/>
      <c r="M64" s="286"/>
      <c r="N64" s="286"/>
      <c r="O64" s="286"/>
      <c r="P64" s="286"/>
      <c r="Q64" s="286"/>
      <c r="R64" s="286"/>
    </row>
    <row r="65" spans="1:18" x14ac:dyDescent="0.2">
      <c r="A65" s="286"/>
      <c r="B65" s="286"/>
      <c r="C65" s="286"/>
      <c r="D65" s="286"/>
      <c r="E65" s="286"/>
      <c r="F65" s="286"/>
      <c r="G65" s="286"/>
      <c r="H65" s="286"/>
      <c r="I65" s="286"/>
      <c r="J65" s="286"/>
      <c r="K65" s="286"/>
      <c r="L65" s="286"/>
      <c r="M65" s="286"/>
      <c r="N65" s="286"/>
      <c r="O65" s="286"/>
      <c r="P65" s="286"/>
      <c r="Q65" s="286"/>
      <c r="R65" s="286"/>
    </row>
    <row r="66" spans="1:18" x14ac:dyDescent="0.2">
      <c r="A66" s="286"/>
      <c r="B66" s="286"/>
      <c r="C66" s="286"/>
      <c r="D66" s="286"/>
      <c r="E66" s="286"/>
      <c r="F66" s="286"/>
      <c r="G66" s="286"/>
      <c r="H66" s="286"/>
      <c r="I66" s="286"/>
      <c r="J66" s="286"/>
      <c r="K66" s="286"/>
      <c r="L66" s="286"/>
      <c r="M66" s="286"/>
      <c r="N66" s="286"/>
      <c r="O66" s="286"/>
      <c r="P66" s="286"/>
      <c r="Q66" s="286"/>
      <c r="R66" s="286"/>
    </row>
    <row r="67" spans="1:18" x14ac:dyDescent="0.2">
      <c r="A67" s="286"/>
      <c r="B67" s="286"/>
      <c r="C67" s="286"/>
      <c r="D67" s="286"/>
      <c r="E67" s="286"/>
      <c r="F67" s="286"/>
      <c r="G67" s="286"/>
      <c r="H67" s="286"/>
      <c r="I67" s="286"/>
      <c r="J67" s="286"/>
      <c r="K67" s="286"/>
      <c r="L67" s="286"/>
      <c r="M67" s="286"/>
      <c r="N67" s="286"/>
      <c r="O67" s="286"/>
      <c r="P67" s="286"/>
      <c r="Q67" s="286"/>
      <c r="R67" s="286"/>
    </row>
    <row r="68" spans="1:18" x14ac:dyDescent="0.2">
      <c r="A68" s="286"/>
      <c r="B68" s="286"/>
      <c r="C68" s="286"/>
      <c r="D68" s="286"/>
      <c r="E68" s="286"/>
      <c r="F68" s="286"/>
      <c r="G68" s="286"/>
      <c r="H68" s="286"/>
      <c r="I68" s="286"/>
      <c r="J68" s="286"/>
      <c r="K68" s="286"/>
      <c r="L68" s="286"/>
      <c r="M68" s="286"/>
      <c r="N68" s="286"/>
      <c r="O68" s="286"/>
      <c r="P68" s="286"/>
      <c r="Q68" s="286"/>
      <c r="R68" s="286"/>
    </row>
    <row r="69" spans="1:18" x14ac:dyDescent="0.2">
      <c r="A69" s="286"/>
      <c r="B69" s="286"/>
      <c r="C69" s="286"/>
      <c r="D69" s="286"/>
      <c r="E69" s="286"/>
      <c r="F69" s="286"/>
      <c r="G69" s="286"/>
      <c r="H69" s="286"/>
      <c r="I69" s="286"/>
      <c r="J69" s="286"/>
      <c r="K69" s="286"/>
      <c r="L69" s="286"/>
      <c r="M69" s="286"/>
      <c r="N69" s="286"/>
      <c r="O69" s="286"/>
      <c r="P69" s="286"/>
      <c r="Q69" s="286"/>
      <c r="R69" s="286"/>
    </row>
    <row r="70" spans="1:18" x14ac:dyDescent="0.2">
      <c r="A70" s="286"/>
      <c r="B70" s="286"/>
      <c r="C70" s="286"/>
      <c r="D70" s="286"/>
      <c r="E70" s="286"/>
      <c r="F70" s="286"/>
      <c r="G70" s="286"/>
      <c r="H70" s="286"/>
      <c r="I70" s="286"/>
      <c r="J70" s="286"/>
      <c r="K70" s="286"/>
      <c r="L70" s="286"/>
      <c r="M70" s="286"/>
      <c r="N70" s="286"/>
      <c r="O70" s="286"/>
      <c r="P70" s="286"/>
      <c r="Q70" s="286"/>
      <c r="R70" s="286"/>
    </row>
    <row r="71" spans="1:18" x14ac:dyDescent="0.2">
      <c r="A71" s="286"/>
      <c r="B71" s="286"/>
      <c r="C71" s="286"/>
      <c r="D71" s="286"/>
      <c r="E71" s="286"/>
      <c r="F71" s="286"/>
      <c r="G71" s="286"/>
      <c r="H71" s="286"/>
      <c r="I71" s="286"/>
      <c r="J71" s="286"/>
      <c r="K71" s="286"/>
      <c r="L71" s="286"/>
      <c r="M71" s="286"/>
      <c r="N71" s="286"/>
      <c r="O71" s="286"/>
      <c r="P71" s="286"/>
      <c r="Q71" s="286"/>
      <c r="R71" s="286"/>
    </row>
    <row r="72" spans="1:18" x14ac:dyDescent="0.2">
      <c r="A72" s="286"/>
      <c r="B72" s="286"/>
      <c r="C72" s="286"/>
      <c r="D72" s="286"/>
      <c r="E72" s="286"/>
      <c r="F72" s="286"/>
      <c r="G72" s="286"/>
      <c r="H72" s="286"/>
      <c r="I72" s="286"/>
      <c r="J72" s="286"/>
      <c r="K72" s="286"/>
      <c r="L72" s="286"/>
      <c r="M72" s="286"/>
      <c r="N72" s="286"/>
      <c r="O72" s="286"/>
      <c r="P72" s="286"/>
      <c r="Q72" s="286"/>
      <c r="R72" s="286"/>
    </row>
    <row r="73" spans="1:18" x14ac:dyDescent="0.2">
      <c r="A73" s="286"/>
      <c r="B73" s="286"/>
      <c r="C73" s="286"/>
      <c r="D73" s="286"/>
      <c r="E73" s="286"/>
      <c r="F73" s="286"/>
      <c r="G73" s="286"/>
      <c r="H73" s="286"/>
      <c r="I73" s="286"/>
      <c r="J73" s="286"/>
      <c r="K73" s="286"/>
      <c r="L73" s="286"/>
      <c r="M73" s="286"/>
      <c r="N73" s="286"/>
      <c r="O73" s="286"/>
      <c r="P73" s="286"/>
      <c r="Q73" s="286"/>
      <c r="R73" s="286"/>
    </row>
    <row r="74" spans="1:18" x14ac:dyDescent="0.2">
      <c r="A74" s="286"/>
      <c r="B74" s="286"/>
      <c r="C74" s="286"/>
      <c r="D74" s="286"/>
      <c r="E74" s="286"/>
      <c r="F74" s="286"/>
      <c r="G74" s="286"/>
      <c r="H74" s="286"/>
      <c r="I74" s="286"/>
      <c r="J74" s="286"/>
      <c r="K74" s="286"/>
      <c r="L74" s="286"/>
      <c r="M74" s="286"/>
      <c r="N74" s="286"/>
      <c r="O74" s="286"/>
      <c r="P74" s="286"/>
      <c r="Q74" s="286"/>
      <c r="R74" s="286"/>
    </row>
    <row r="75" spans="1:18" x14ac:dyDescent="0.2">
      <c r="A75" s="286"/>
      <c r="B75" s="286"/>
      <c r="C75" s="286"/>
      <c r="D75" s="286"/>
      <c r="E75" s="286"/>
      <c r="F75" s="286"/>
      <c r="G75" s="286"/>
      <c r="H75" s="286"/>
      <c r="I75" s="286"/>
      <c r="J75" s="286"/>
      <c r="K75" s="286"/>
      <c r="L75" s="286"/>
      <c r="M75" s="286"/>
      <c r="N75" s="286"/>
      <c r="O75" s="286"/>
      <c r="P75" s="286"/>
      <c r="Q75" s="286"/>
      <c r="R75" s="286"/>
    </row>
    <row r="76" spans="1:18" x14ac:dyDescent="0.2">
      <c r="A76" s="286"/>
      <c r="B76" s="286"/>
      <c r="C76" s="286"/>
      <c r="D76" s="286"/>
      <c r="E76" s="286"/>
      <c r="F76" s="286"/>
      <c r="G76" s="286"/>
      <c r="H76" s="286"/>
      <c r="I76" s="286"/>
      <c r="J76" s="286"/>
      <c r="K76" s="286"/>
      <c r="L76" s="286"/>
      <c r="M76" s="286"/>
      <c r="N76" s="286"/>
      <c r="O76" s="286"/>
      <c r="P76" s="286"/>
      <c r="Q76" s="286"/>
      <c r="R76" s="286"/>
    </row>
    <row r="77" spans="1:18" x14ac:dyDescent="0.2">
      <c r="A77" s="286"/>
      <c r="B77" s="286"/>
      <c r="C77" s="286"/>
      <c r="D77" s="286"/>
      <c r="E77" s="286"/>
      <c r="F77" s="286"/>
      <c r="G77" s="286"/>
      <c r="H77" s="286"/>
      <c r="I77" s="286"/>
      <c r="J77" s="286"/>
      <c r="K77" s="286"/>
      <c r="L77" s="286"/>
      <c r="M77" s="286"/>
      <c r="N77" s="286"/>
      <c r="O77" s="286"/>
      <c r="P77" s="286"/>
      <c r="Q77" s="286"/>
      <c r="R77" s="286"/>
    </row>
    <row r="78" spans="1:18" x14ac:dyDescent="0.2">
      <c r="A78" s="286"/>
      <c r="B78" s="286"/>
      <c r="C78" s="286"/>
      <c r="D78" s="286"/>
      <c r="E78" s="286"/>
      <c r="F78" s="286"/>
      <c r="G78" s="286"/>
      <c r="H78" s="286"/>
      <c r="I78" s="286"/>
      <c r="J78" s="286"/>
      <c r="K78" s="286"/>
      <c r="L78" s="286"/>
      <c r="M78" s="286"/>
      <c r="N78" s="286"/>
      <c r="O78" s="286"/>
      <c r="P78" s="286"/>
      <c r="Q78" s="286"/>
      <c r="R78" s="286"/>
    </row>
    <row r="79" spans="1:18" x14ac:dyDescent="0.2">
      <c r="A79" s="286"/>
      <c r="B79" s="286"/>
      <c r="C79" s="286"/>
      <c r="D79" s="286"/>
      <c r="E79" s="286"/>
      <c r="F79" s="286"/>
      <c r="G79" s="286"/>
      <c r="H79" s="286"/>
      <c r="I79" s="286"/>
      <c r="J79" s="286"/>
      <c r="K79" s="286"/>
      <c r="L79" s="286"/>
      <c r="M79" s="286"/>
      <c r="N79" s="286"/>
      <c r="O79" s="286"/>
      <c r="P79" s="286"/>
      <c r="Q79" s="286"/>
      <c r="R79" s="286"/>
    </row>
    <row r="80" spans="1:18" x14ac:dyDescent="0.2">
      <c r="A80" s="286"/>
      <c r="B80" s="286"/>
      <c r="C80" s="286"/>
      <c r="D80" s="286"/>
      <c r="E80" s="286"/>
      <c r="F80" s="286"/>
      <c r="G80" s="286"/>
      <c r="H80" s="286"/>
      <c r="I80" s="286"/>
      <c r="J80" s="286"/>
      <c r="K80" s="286"/>
      <c r="L80" s="286"/>
      <c r="M80" s="286"/>
      <c r="N80" s="286"/>
      <c r="O80" s="286"/>
      <c r="P80" s="286"/>
      <c r="Q80" s="286"/>
      <c r="R80" s="286"/>
    </row>
    <row r="81" spans="1:18" x14ac:dyDescent="0.2">
      <c r="A81" s="286"/>
      <c r="B81" s="286"/>
      <c r="C81" s="286"/>
      <c r="D81" s="286"/>
      <c r="E81" s="286"/>
      <c r="F81" s="286"/>
      <c r="G81" s="286"/>
      <c r="H81" s="286"/>
      <c r="I81" s="286"/>
      <c r="J81" s="286"/>
      <c r="K81" s="286"/>
      <c r="L81" s="286"/>
      <c r="M81" s="286"/>
      <c r="N81" s="286"/>
      <c r="O81" s="286"/>
      <c r="P81" s="286"/>
      <c r="Q81" s="286"/>
      <c r="R81" s="286"/>
    </row>
    <row r="82" spans="1:18" x14ac:dyDescent="0.2">
      <c r="A82" s="286"/>
      <c r="B82" s="286"/>
      <c r="C82" s="286"/>
      <c r="D82" s="286"/>
      <c r="E82" s="286"/>
      <c r="F82" s="286"/>
      <c r="G82" s="286"/>
      <c r="H82" s="286"/>
      <c r="I82" s="286"/>
      <c r="J82" s="286"/>
      <c r="K82" s="286"/>
      <c r="L82" s="286"/>
      <c r="M82" s="286"/>
      <c r="N82" s="286"/>
      <c r="O82" s="286"/>
      <c r="P82" s="286"/>
      <c r="Q82" s="286"/>
      <c r="R82" s="286"/>
    </row>
    <row r="83" spans="1:18" x14ac:dyDescent="0.2">
      <c r="A83" s="286"/>
      <c r="B83" s="286"/>
      <c r="C83" s="286"/>
      <c r="D83" s="286"/>
      <c r="E83" s="286"/>
      <c r="F83" s="286"/>
      <c r="G83" s="286"/>
      <c r="H83" s="286"/>
      <c r="I83" s="286"/>
      <c r="J83" s="286"/>
      <c r="K83" s="286"/>
      <c r="L83" s="286"/>
      <c r="M83" s="286"/>
      <c r="N83" s="286"/>
      <c r="O83" s="286"/>
      <c r="P83" s="286"/>
      <c r="Q83" s="286"/>
      <c r="R83" s="286"/>
    </row>
    <row r="84" spans="1:18" x14ac:dyDescent="0.2">
      <c r="A84" s="286"/>
      <c r="B84" s="286"/>
      <c r="C84" s="286"/>
      <c r="D84" s="286"/>
      <c r="E84" s="286"/>
      <c r="F84" s="286"/>
      <c r="G84" s="286"/>
      <c r="H84" s="286"/>
      <c r="I84" s="286"/>
      <c r="J84" s="286"/>
      <c r="K84" s="286"/>
      <c r="L84" s="286"/>
      <c r="M84" s="286"/>
      <c r="N84" s="286"/>
      <c r="O84" s="286"/>
      <c r="P84" s="286"/>
      <c r="Q84" s="286"/>
      <c r="R84" s="286"/>
    </row>
    <row r="85" spans="1:18" x14ac:dyDescent="0.2">
      <c r="A85" s="286"/>
      <c r="B85" s="286"/>
      <c r="C85" s="286"/>
      <c r="D85" s="286"/>
      <c r="E85" s="286"/>
      <c r="F85" s="286"/>
      <c r="G85" s="286"/>
      <c r="H85" s="286"/>
      <c r="I85" s="286"/>
      <c r="J85" s="286"/>
      <c r="K85" s="286"/>
      <c r="L85" s="286"/>
      <c r="M85" s="286"/>
      <c r="N85" s="286"/>
      <c r="O85" s="286"/>
      <c r="P85" s="286"/>
      <c r="Q85" s="286"/>
      <c r="R85" s="286"/>
    </row>
    <row r="86" spans="1:18" x14ac:dyDescent="0.2">
      <c r="A86" s="286"/>
      <c r="B86" s="286"/>
      <c r="C86" s="286"/>
      <c r="D86" s="286"/>
      <c r="E86" s="286"/>
      <c r="F86" s="286"/>
      <c r="G86" s="286"/>
      <c r="H86" s="286"/>
      <c r="I86" s="286"/>
      <c r="J86" s="286"/>
      <c r="K86" s="286"/>
      <c r="L86" s="286"/>
      <c r="M86" s="286"/>
      <c r="N86" s="286"/>
      <c r="O86" s="286"/>
      <c r="P86" s="286"/>
      <c r="Q86" s="286"/>
      <c r="R86" s="286"/>
    </row>
    <row r="87" spans="1:18" x14ac:dyDescent="0.2">
      <c r="A87" s="286"/>
      <c r="B87" s="286"/>
      <c r="C87" s="286"/>
      <c r="D87" s="286"/>
      <c r="E87" s="286"/>
      <c r="F87" s="286"/>
      <c r="G87" s="286"/>
      <c r="H87" s="286"/>
      <c r="I87" s="286"/>
      <c r="J87" s="286"/>
      <c r="K87" s="286"/>
      <c r="L87" s="286"/>
      <c r="M87" s="286"/>
      <c r="N87" s="286"/>
      <c r="O87" s="286"/>
      <c r="P87" s="286"/>
      <c r="Q87" s="286"/>
      <c r="R87" s="286"/>
    </row>
    <row r="88" spans="1:18" x14ac:dyDescent="0.2">
      <c r="A88" s="286"/>
      <c r="B88" s="286"/>
      <c r="C88" s="286"/>
      <c r="D88" s="286"/>
      <c r="E88" s="286"/>
      <c r="F88" s="286"/>
      <c r="G88" s="286"/>
      <c r="H88" s="286"/>
      <c r="I88" s="286"/>
      <c r="J88" s="286"/>
      <c r="K88" s="286"/>
      <c r="L88" s="286"/>
      <c r="M88" s="286"/>
      <c r="N88" s="286"/>
      <c r="O88" s="286"/>
      <c r="P88" s="286"/>
      <c r="Q88" s="286"/>
      <c r="R88" s="286"/>
    </row>
    <row r="89" spans="1:18" x14ac:dyDescent="0.2">
      <c r="A89" s="286"/>
      <c r="B89" s="286"/>
      <c r="C89" s="286"/>
      <c r="D89" s="286"/>
      <c r="E89" s="286"/>
      <c r="F89" s="286"/>
      <c r="G89" s="286"/>
      <c r="H89" s="286"/>
      <c r="I89" s="286"/>
      <c r="J89" s="286"/>
      <c r="K89" s="286"/>
      <c r="L89" s="286"/>
      <c r="M89" s="286"/>
      <c r="N89" s="286"/>
      <c r="O89" s="286"/>
      <c r="P89" s="286"/>
      <c r="Q89" s="286"/>
      <c r="R89" s="286"/>
    </row>
    <row r="90" spans="1:18" x14ac:dyDescent="0.2">
      <c r="A90" s="286"/>
      <c r="B90" s="286"/>
      <c r="C90" s="286"/>
      <c r="D90" s="286"/>
      <c r="E90" s="286"/>
      <c r="F90" s="286"/>
      <c r="G90" s="286"/>
      <c r="H90" s="286"/>
      <c r="I90" s="286"/>
      <c r="J90" s="286"/>
      <c r="K90" s="286"/>
      <c r="L90" s="286"/>
      <c r="M90" s="286"/>
      <c r="N90" s="286"/>
      <c r="O90" s="286"/>
      <c r="P90" s="286"/>
      <c r="Q90" s="286"/>
      <c r="R90" s="286"/>
    </row>
    <row r="91" spans="1:18" x14ac:dyDescent="0.2">
      <c r="A91" s="286"/>
      <c r="B91" s="286"/>
      <c r="C91" s="286"/>
      <c r="D91" s="286"/>
      <c r="E91" s="286"/>
      <c r="F91" s="286"/>
      <c r="G91" s="286"/>
      <c r="H91" s="286"/>
      <c r="I91" s="286"/>
      <c r="J91" s="286"/>
      <c r="K91" s="286"/>
      <c r="L91" s="286"/>
      <c r="M91" s="286"/>
      <c r="N91" s="286"/>
      <c r="O91" s="286"/>
      <c r="P91" s="286"/>
      <c r="Q91" s="286"/>
      <c r="R91" s="286"/>
    </row>
    <row r="92" spans="1:18" x14ac:dyDescent="0.2">
      <c r="A92" s="286"/>
      <c r="B92" s="286"/>
      <c r="C92" s="286"/>
      <c r="D92" s="286"/>
      <c r="E92" s="286"/>
      <c r="F92" s="286"/>
      <c r="G92" s="286"/>
      <c r="H92" s="286"/>
      <c r="I92" s="286"/>
      <c r="J92" s="286"/>
      <c r="K92" s="286"/>
      <c r="L92" s="286"/>
      <c r="M92" s="286"/>
      <c r="N92" s="286"/>
      <c r="O92" s="286"/>
      <c r="P92" s="286"/>
      <c r="Q92" s="286"/>
      <c r="R92" s="286"/>
    </row>
    <row r="93" spans="1:18" x14ac:dyDescent="0.2">
      <c r="A93" s="286"/>
      <c r="B93" s="286"/>
      <c r="C93" s="286"/>
      <c r="D93" s="286"/>
      <c r="E93" s="286"/>
      <c r="F93" s="286"/>
      <c r="G93" s="286"/>
      <c r="H93" s="286"/>
      <c r="I93" s="286"/>
      <c r="J93" s="286"/>
      <c r="K93" s="286"/>
      <c r="L93" s="286"/>
      <c r="M93" s="286"/>
      <c r="N93" s="286"/>
      <c r="O93" s="286"/>
      <c r="P93" s="286"/>
      <c r="Q93" s="286"/>
      <c r="R93" s="286"/>
    </row>
    <row r="94" spans="1:18" x14ac:dyDescent="0.2">
      <c r="A94" s="286"/>
      <c r="B94" s="286"/>
      <c r="C94" s="286"/>
      <c r="D94" s="286"/>
      <c r="E94" s="286"/>
      <c r="F94" s="286"/>
      <c r="G94" s="286"/>
      <c r="H94" s="286"/>
      <c r="I94" s="286"/>
      <c r="J94" s="286"/>
      <c r="K94" s="286"/>
      <c r="L94" s="286"/>
      <c r="M94" s="286"/>
      <c r="N94" s="286"/>
      <c r="O94" s="286"/>
      <c r="P94" s="286"/>
      <c r="Q94" s="286"/>
      <c r="R94" s="286"/>
    </row>
    <row r="95" spans="1:18" x14ac:dyDescent="0.2">
      <c r="A95" s="286"/>
      <c r="B95" s="286"/>
      <c r="C95" s="286"/>
      <c r="D95" s="286"/>
      <c r="E95" s="286"/>
      <c r="F95" s="286"/>
      <c r="G95" s="286"/>
      <c r="H95" s="286"/>
      <c r="I95" s="286"/>
      <c r="J95" s="286"/>
      <c r="K95" s="286"/>
      <c r="L95" s="286"/>
      <c r="M95" s="286"/>
      <c r="N95" s="286"/>
      <c r="O95" s="286"/>
      <c r="P95" s="286"/>
      <c r="Q95" s="286"/>
      <c r="R95" s="286"/>
    </row>
    <row r="96" spans="1:18" x14ac:dyDescent="0.2">
      <c r="A96" s="286"/>
      <c r="B96" s="286"/>
      <c r="C96" s="286"/>
      <c r="D96" s="286"/>
      <c r="E96" s="286"/>
      <c r="F96" s="286"/>
      <c r="G96" s="286"/>
      <c r="H96" s="286"/>
      <c r="I96" s="286"/>
      <c r="J96" s="286"/>
      <c r="K96" s="286"/>
      <c r="L96" s="286"/>
      <c r="M96" s="286"/>
      <c r="N96" s="286"/>
      <c r="O96" s="286"/>
      <c r="P96" s="286"/>
      <c r="Q96" s="286"/>
      <c r="R96" s="286"/>
    </row>
    <row r="97" spans="1:18" x14ac:dyDescent="0.2">
      <c r="A97" s="286"/>
      <c r="B97" s="286"/>
      <c r="C97" s="286"/>
      <c r="D97" s="286"/>
      <c r="E97" s="286"/>
      <c r="F97" s="286"/>
      <c r="G97" s="286"/>
      <c r="H97" s="286"/>
      <c r="I97" s="286"/>
      <c r="J97" s="286"/>
      <c r="K97" s="286"/>
      <c r="L97" s="286"/>
      <c r="M97" s="286"/>
      <c r="N97" s="286"/>
      <c r="O97" s="286"/>
      <c r="P97" s="286"/>
      <c r="Q97" s="286"/>
      <c r="R97" s="286"/>
    </row>
    <row r="98" spans="1:18" x14ac:dyDescent="0.2">
      <c r="A98" s="286"/>
      <c r="B98" s="286"/>
      <c r="C98" s="286"/>
      <c r="D98" s="286"/>
      <c r="E98" s="286"/>
      <c r="F98" s="286"/>
      <c r="G98" s="286"/>
      <c r="H98" s="286"/>
      <c r="I98" s="286"/>
      <c r="J98" s="286"/>
      <c r="K98" s="286"/>
      <c r="L98" s="286"/>
      <c r="M98" s="286"/>
      <c r="N98" s="286"/>
      <c r="O98" s="286"/>
      <c r="P98" s="286"/>
      <c r="Q98" s="286"/>
      <c r="R98" s="286"/>
    </row>
    <row r="99" spans="1:18" x14ac:dyDescent="0.2">
      <c r="A99" s="286"/>
      <c r="B99" s="286"/>
      <c r="C99" s="286"/>
      <c r="D99" s="286"/>
      <c r="E99" s="286"/>
      <c r="F99" s="286"/>
      <c r="G99" s="286"/>
      <c r="H99" s="286"/>
      <c r="I99" s="286"/>
      <c r="J99" s="286"/>
      <c r="K99" s="286"/>
      <c r="L99" s="286"/>
      <c r="M99" s="286"/>
      <c r="N99" s="286"/>
      <c r="O99" s="286"/>
      <c r="P99" s="286"/>
      <c r="Q99" s="286"/>
      <c r="R99" s="286"/>
    </row>
    <row r="100" spans="1:18" x14ac:dyDescent="0.2">
      <c r="A100" s="286"/>
      <c r="B100" s="286"/>
      <c r="C100" s="286"/>
      <c r="D100" s="286"/>
      <c r="E100" s="286"/>
      <c r="F100" s="286"/>
      <c r="G100" s="286"/>
      <c r="H100" s="286"/>
      <c r="I100" s="286"/>
      <c r="J100" s="286"/>
      <c r="K100" s="286"/>
      <c r="L100" s="286"/>
      <c r="M100" s="286"/>
      <c r="N100" s="286"/>
      <c r="O100" s="286"/>
      <c r="P100" s="286"/>
      <c r="Q100" s="286"/>
      <c r="R100" s="286"/>
    </row>
    <row r="101" spans="1:18" x14ac:dyDescent="0.2">
      <c r="A101" s="286"/>
      <c r="B101" s="286"/>
      <c r="C101" s="286"/>
      <c r="D101" s="286"/>
      <c r="E101" s="286"/>
      <c r="F101" s="286"/>
      <c r="G101" s="286"/>
      <c r="H101" s="286"/>
      <c r="I101" s="286"/>
      <c r="J101" s="286"/>
      <c r="K101" s="286"/>
      <c r="L101" s="286"/>
      <c r="M101" s="286"/>
      <c r="N101" s="286"/>
      <c r="O101" s="286"/>
      <c r="P101" s="286"/>
      <c r="Q101" s="286"/>
      <c r="R101" s="286"/>
    </row>
    <row r="102" spans="1:18" x14ac:dyDescent="0.2">
      <c r="A102" s="286"/>
      <c r="B102" s="286"/>
      <c r="C102" s="286"/>
      <c r="D102" s="286"/>
      <c r="E102" s="286"/>
      <c r="F102" s="286"/>
      <c r="G102" s="286"/>
      <c r="H102" s="286"/>
      <c r="I102" s="286"/>
      <c r="J102" s="286"/>
      <c r="K102" s="286"/>
      <c r="L102" s="286"/>
      <c r="M102" s="286"/>
      <c r="N102" s="286"/>
      <c r="O102" s="286"/>
      <c r="P102" s="286"/>
      <c r="Q102" s="286"/>
      <c r="R102" s="286"/>
    </row>
    <row r="103" spans="1:18" x14ac:dyDescent="0.2">
      <c r="A103" s="286"/>
      <c r="B103" s="286"/>
      <c r="C103" s="286"/>
      <c r="D103" s="286"/>
      <c r="E103" s="286"/>
      <c r="F103" s="286"/>
      <c r="G103" s="286"/>
      <c r="H103" s="286"/>
      <c r="I103" s="286"/>
      <c r="J103" s="286"/>
      <c r="K103" s="286"/>
      <c r="L103" s="286"/>
      <c r="M103" s="286"/>
      <c r="N103" s="286"/>
      <c r="O103" s="286"/>
      <c r="P103" s="286"/>
      <c r="Q103" s="286"/>
      <c r="R103" s="286"/>
    </row>
    <row r="104" spans="1:18" x14ac:dyDescent="0.2">
      <c r="A104" s="286"/>
      <c r="B104" s="286"/>
      <c r="C104" s="286"/>
      <c r="D104" s="286"/>
      <c r="E104" s="286"/>
      <c r="F104" s="286"/>
      <c r="G104" s="286"/>
      <c r="H104" s="286"/>
      <c r="I104" s="286"/>
      <c r="J104" s="286"/>
      <c r="K104" s="286"/>
      <c r="L104" s="286"/>
      <c r="M104" s="286"/>
      <c r="N104" s="286"/>
      <c r="O104" s="286"/>
      <c r="P104" s="286"/>
      <c r="Q104" s="286"/>
      <c r="R104" s="286"/>
    </row>
    <row r="105" spans="1:18" x14ac:dyDescent="0.2">
      <c r="A105" s="286"/>
      <c r="B105" s="286"/>
      <c r="C105" s="286"/>
      <c r="D105" s="286"/>
      <c r="E105" s="286"/>
      <c r="F105" s="286"/>
      <c r="G105" s="286"/>
      <c r="H105" s="286"/>
      <c r="I105" s="286"/>
      <c r="J105" s="286"/>
      <c r="K105" s="286"/>
      <c r="L105" s="286"/>
      <c r="M105" s="286"/>
      <c r="N105" s="286"/>
      <c r="O105" s="286"/>
      <c r="P105" s="286"/>
      <c r="Q105" s="286"/>
      <c r="R105" s="286"/>
    </row>
    <row r="106" spans="1:18" x14ac:dyDescent="0.2">
      <c r="A106" s="286"/>
      <c r="B106" s="286"/>
      <c r="C106" s="286"/>
      <c r="D106" s="286"/>
      <c r="E106" s="286"/>
      <c r="F106" s="286"/>
      <c r="G106" s="286"/>
      <c r="H106" s="286"/>
      <c r="I106" s="286"/>
      <c r="J106" s="286"/>
      <c r="K106" s="286"/>
      <c r="L106" s="286"/>
      <c r="M106" s="286"/>
      <c r="N106" s="286"/>
      <c r="O106" s="286"/>
      <c r="P106" s="286"/>
      <c r="Q106" s="286"/>
      <c r="R106" s="286"/>
    </row>
    <row r="107" spans="1:18" x14ac:dyDescent="0.2">
      <c r="A107" s="286"/>
      <c r="B107" s="286"/>
      <c r="C107" s="286"/>
      <c r="D107" s="286"/>
      <c r="E107" s="286"/>
      <c r="F107" s="286"/>
      <c r="G107" s="286"/>
      <c r="H107" s="286"/>
      <c r="I107" s="286"/>
      <c r="J107" s="286"/>
      <c r="K107" s="286"/>
      <c r="L107" s="286"/>
      <c r="M107" s="286"/>
      <c r="N107" s="286"/>
      <c r="O107" s="286"/>
      <c r="P107" s="286"/>
      <c r="Q107" s="286"/>
      <c r="R107" s="286"/>
    </row>
    <row r="108" spans="1:18" x14ac:dyDescent="0.2">
      <c r="A108" s="286"/>
      <c r="B108" s="286"/>
      <c r="C108" s="286"/>
      <c r="D108" s="286"/>
      <c r="E108" s="286"/>
      <c r="F108" s="286"/>
      <c r="G108" s="286"/>
      <c r="H108" s="286"/>
      <c r="I108" s="286"/>
      <c r="J108" s="286"/>
      <c r="K108" s="286"/>
      <c r="L108" s="286"/>
      <c r="M108" s="286"/>
      <c r="N108" s="286"/>
      <c r="O108" s="286"/>
      <c r="P108" s="286"/>
      <c r="Q108" s="286"/>
      <c r="R108" s="286"/>
    </row>
    <row r="109" spans="1:18" x14ac:dyDescent="0.2">
      <c r="A109" s="286"/>
      <c r="B109" s="286"/>
      <c r="C109" s="286"/>
      <c r="D109" s="286"/>
      <c r="E109" s="286"/>
      <c r="F109" s="286"/>
      <c r="G109" s="286"/>
      <c r="H109" s="286"/>
      <c r="I109" s="286"/>
      <c r="J109" s="286"/>
      <c r="K109" s="286"/>
      <c r="L109" s="286"/>
      <c r="M109" s="286"/>
      <c r="N109" s="286"/>
      <c r="O109" s="286"/>
      <c r="P109" s="286"/>
      <c r="Q109" s="286"/>
      <c r="R109" s="286"/>
    </row>
    <row r="110" spans="1:18" x14ac:dyDescent="0.2">
      <c r="A110" s="286"/>
      <c r="B110" s="286"/>
      <c r="C110" s="286"/>
      <c r="D110" s="286"/>
      <c r="E110" s="286"/>
      <c r="F110" s="286"/>
      <c r="G110" s="286"/>
      <c r="H110" s="286"/>
      <c r="I110" s="286"/>
      <c r="J110" s="286"/>
      <c r="K110" s="286"/>
      <c r="L110" s="286"/>
      <c r="M110" s="286"/>
      <c r="N110" s="286"/>
      <c r="O110" s="286"/>
      <c r="P110" s="286"/>
      <c r="Q110" s="286"/>
      <c r="R110" s="286"/>
    </row>
    <row r="111" spans="1:18" x14ac:dyDescent="0.2">
      <c r="A111" s="286"/>
      <c r="B111" s="286"/>
      <c r="C111" s="286"/>
      <c r="D111" s="286"/>
      <c r="E111" s="286"/>
      <c r="F111" s="286"/>
      <c r="G111" s="286"/>
      <c r="H111" s="286"/>
      <c r="I111" s="286"/>
      <c r="J111" s="286"/>
      <c r="K111" s="286"/>
      <c r="L111" s="286"/>
      <c r="M111" s="286"/>
      <c r="N111" s="286"/>
      <c r="O111" s="286"/>
      <c r="P111" s="286"/>
      <c r="Q111" s="286"/>
      <c r="R111" s="286"/>
    </row>
    <row r="112" spans="1:18" x14ac:dyDescent="0.2">
      <c r="A112" s="286"/>
      <c r="B112" s="286"/>
      <c r="C112" s="286"/>
      <c r="D112" s="286"/>
      <c r="E112" s="286"/>
      <c r="F112" s="286"/>
      <c r="G112" s="286"/>
      <c r="H112" s="286"/>
      <c r="I112" s="286"/>
      <c r="J112" s="286"/>
      <c r="K112" s="286"/>
      <c r="L112" s="286"/>
      <c r="M112" s="286"/>
      <c r="N112" s="286"/>
      <c r="O112" s="286"/>
      <c r="P112" s="286"/>
      <c r="Q112" s="286"/>
      <c r="R112" s="286"/>
    </row>
    <row r="113" spans="1:18" x14ac:dyDescent="0.2">
      <c r="A113" s="286"/>
      <c r="B113" s="286"/>
      <c r="C113" s="286"/>
      <c r="D113" s="286"/>
      <c r="E113" s="286"/>
      <c r="F113" s="286"/>
      <c r="G113" s="286"/>
      <c r="H113" s="286"/>
      <c r="I113" s="286"/>
      <c r="J113" s="286"/>
      <c r="K113" s="286"/>
      <c r="L113" s="286"/>
      <c r="M113" s="286"/>
      <c r="N113" s="286"/>
      <c r="O113" s="286"/>
      <c r="P113" s="286"/>
      <c r="Q113" s="286"/>
      <c r="R113" s="286"/>
    </row>
    <row r="114" spans="1:18" x14ac:dyDescent="0.2">
      <c r="A114" s="286"/>
      <c r="B114" s="286"/>
      <c r="C114" s="286"/>
      <c r="D114" s="286"/>
      <c r="E114" s="286"/>
      <c r="F114" s="286"/>
      <c r="G114" s="286"/>
      <c r="H114" s="286"/>
      <c r="I114" s="286"/>
      <c r="J114" s="286"/>
      <c r="K114" s="286"/>
      <c r="L114" s="286"/>
      <c r="M114" s="286"/>
      <c r="N114" s="286"/>
      <c r="O114" s="286"/>
      <c r="P114" s="286"/>
      <c r="Q114" s="286"/>
      <c r="R114" s="286"/>
    </row>
    <row r="115" spans="1:18" x14ac:dyDescent="0.2">
      <c r="A115" s="286"/>
      <c r="B115" s="286"/>
      <c r="C115" s="286"/>
      <c r="D115" s="286"/>
      <c r="E115" s="286"/>
      <c r="F115" s="286"/>
      <c r="G115" s="286"/>
      <c r="H115" s="286"/>
      <c r="I115" s="286"/>
      <c r="J115" s="286"/>
      <c r="K115" s="286"/>
      <c r="L115" s="286"/>
      <c r="M115" s="286"/>
      <c r="N115" s="286"/>
      <c r="O115" s="286"/>
      <c r="P115" s="286"/>
      <c r="Q115" s="286"/>
      <c r="R115" s="286"/>
    </row>
    <row r="116" spans="1:18" x14ac:dyDescent="0.2">
      <c r="A116" s="286"/>
      <c r="B116" s="286"/>
      <c r="C116" s="286"/>
      <c r="D116" s="286"/>
      <c r="E116" s="286"/>
      <c r="F116" s="286"/>
      <c r="G116" s="286"/>
      <c r="H116" s="286"/>
      <c r="I116" s="286"/>
      <c r="J116" s="286"/>
      <c r="K116" s="286"/>
      <c r="L116" s="286"/>
      <c r="M116" s="286"/>
      <c r="N116" s="286"/>
      <c r="O116" s="286"/>
      <c r="P116" s="286"/>
      <c r="Q116" s="286"/>
      <c r="R116" s="286"/>
    </row>
    <row r="117" spans="1:18" x14ac:dyDescent="0.2">
      <c r="A117" s="286"/>
      <c r="B117" s="286"/>
      <c r="C117" s="286"/>
      <c r="D117" s="286"/>
      <c r="E117" s="286"/>
      <c r="F117" s="286"/>
      <c r="G117" s="286"/>
      <c r="H117" s="286"/>
      <c r="I117" s="286"/>
      <c r="J117" s="286"/>
      <c r="K117" s="286"/>
      <c r="L117" s="286"/>
      <c r="M117" s="286"/>
      <c r="N117" s="286"/>
      <c r="O117" s="286"/>
      <c r="P117" s="286"/>
      <c r="Q117" s="286"/>
      <c r="R117" s="286"/>
    </row>
    <row r="118" spans="1:18" x14ac:dyDescent="0.2">
      <c r="A118" s="286"/>
      <c r="B118" s="286"/>
      <c r="C118" s="286"/>
      <c r="D118" s="286"/>
      <c r="E118" s="286"/>
      <c r="F118" s="286"/>
      <c r="G118" s="286"/>
      <c r="H118" s="286"/>
      <c r="I118" s="286"/>
      <c r="J118" s="286"/>
      <c r="K118" s="286"/>
      <c r="L118" s="286"/>
      <c r="M118" s="286"/>
      <c r="N118" s="286"/>
      <c r="O118" s="286"/>
      <c r="P118" s="286"/>
      <c r="Q118" s="286"/>
      <c r="R118" s="286"/>
    </row>
    <row r="119" spans="1:18" x14ac:dyDescent="0.2">
      <c r="A119" s="286"/>
      <c r="B119" s="286"/>
      <c r="C119" s="286"/>
      <c r="D119" s="286"/>
      <c r="E119" s="286"/>
      <c r="F119" s="286"/>
      <c r="G119" s="286"/>
      <c r="H119" s="286"/>
      <c r="I119" s="286"/>
      <c r="J119" s="286"/>
      <c r="K119" s="286"/>
      <c r="L119" s="286"/>
      <c r="M119" s="286"/>
      <c r="N119" s="286"/>
      <c r="O119" s="286"/>
      <c r="P119" s="286"/>
      <c r="Q119" s="286"/>
      <c r="R119" s="286"/>
    </row>
    <row r="120" spans="1:18" x14ac:dyDescent="0.2">
      <c r="A120" s="286"/>
      <c r="B120" s="286"/>
      <c r="C120" s="286"/>
      <c r="D120" s="286"/>
      <c r="E120" s="286"/>
      <c r="F120" s="286"/>
      <c r="G120" s="286"/>
      <c r="H120" s="286"/>
      <c r="I120" s="286"/>
      <c r="J120" s="286"/>
      <c r="K120" s="286"/>
      <c r="L120" s="286"/>
      <c r="M120" s="286"/>
      <c r="N120" s="286"/>
      <c r="O120" s="286"/>
      <c r="P120" s="286"/>
      <c r="Q120" s="286"/>
      <c r="R120" s="286"/>
    </row>
    <row r="121" spans="1:18" x14ac:dyDescent="0.2">
      <c r="A121" s="286"/>
      <c r="B121" s="286"/>
      <c r="C121" s="286"/>
      <c r="D121" s="286"/>
      <c r="E121" s="286"/>
      <c r="F121" s="286"/>
      <c r="G121" s="286"/>
      <c r="H121" s="286"/>
      <c r="I121" s="286"/>
      <c r="J121" s="286"/>
      <c r="K121" s="286"/>
      <c r="L121" s="286"/>
      <c r="M121" s="286"/>
      <c r="N121" s="286"/>
      <c r="O121" s="286"/>
      <c r="P121" s="286"/>
      <c r="Q121" s="286"/>
      <c r="R121" s="286"/>
    </row>
    <row r="122" spans="1:18" x14ac:dyDescent="0.2">
      <c r="A122" s="286"/>
      <c r="B122" s="286"/>
      <c r="C122" s="286"/>
      <c r="D122" s="286"/>
      <c r="E122" s="286"/>
      <c r="F122" s="286"/>
      <c r="G122" s="286"/>
      <c r="H122" s="286"/>
      <c r="I122" s="286"/>
      <c r="J122" s="286"/>
      <c r="K122" s="286"/>
      <c r="L122" s="286"/>
      <c r="M122" s="286"/>
      <c r="N122" s="286"/>
      <c r="O122" s="286"/>
      <c r="P122" s="286"/>
      <c r="Q122" s="286"/>
      <c r="R122" s="286"/>
    </row>
    <row r="123" spans="1:18" x14ac:dyDescent="0.2">
      <c r="A123" s="286"/>
      <c r="B123" s="286"/>
      <c r="C123" s="286"/>
      <c r="D123" s="286"/>
      <c r="E123" s="286"/>
      <c r="F123" s="286"/>
      <c r="G123" s="286"/>
      <c r="H123" s="286"/>
      <c r="I123" s="286"/>
      <c r="J123" s="286"/>
      <c r="K123" s="286"/>
      <c r="L123" s="286"/>
      <c r="M123" s="286"/>
      <c r="N123" s="286"/>
      <c r="O123" s="286"/>
      <c r="P123" s="286"/>
      <c r="Q123" s="286"/>
      <c r="R123" s="286"/>
    </row>
    <row r="124" spans="1:18" x14ac:dyDescent="0.2">
      <c r="A124" s="286"/>
      <c r="B124" s="286"/>
      <c r="C124" s="286"/>
      <c r="D124" s="286"/>
      <c r="E124" s="286"/>
      <c r="F124" s="286"/>
      <c r="G124" s="286"/>
      <c r="H124" s="286"/>
      <c r="I124" s="286"/>
      <c r="J124" s="286"/>
      <c r="K124" s="286"/>
      <c r="L124" s="286"/>
      <c r="M124" s="286"/>
      <c r="N124" s="286"/>
      <c r="O124" s="286"/>
      <c r="P124" s="286"/>
      <c r="Q124" s="286"/>
      <c r="R124" s="286"/>
    </row>
    <row r="125" spans="1:18" x14ac:dyDescent="0.2">
      <c r="A125" s="286"/>
      <c r="B125" s="286"/>
      <c r="C125" s="286"/>
      <c r="D125" s="286"/>
      <c r="E125" s="286"/>
      <c r="F125" s="286"/>
      <c r="G125" s="286"/>
      <c r="H125" s="286"/>
      <c r="I125" s="286"/>
      <c r="J125" s="286"/>
      <c r="K125" s="286"/>
      <c r="L125" s="286"/>
      <c r="M125" s="286"/>
      <c r="N125" s="286"/>
      <c r="O125" s="286"/>
      <c r="P125" s="286"/>
      <c r="Q125" s="286"/>
      <c r="R125" s="286"/>
    </row>
    <row r="126" spans="1:18" x14ac:dyDescent="0.2">
      <c r="A126" s="286"/>
      <c r="B126" s="286"/>
      <c r="C126" s="286"/>
      <c r="D126" s="286"/>
      <c r="E126" s="286"/>
      <c r="F126" s="286"/>
      <c r="G126" s="286"/>
      <c r="H126" s="286"/>
      <c r="I126" s="286"/>
      <c r="J126" s="286"/>
      <c r="K126" s="286"/>
      <c r="L126" s="286"/>
      <c r="M126" s="286"/>
      <c r="N126" s="286"/>
      <c r="O126" s="286"/>
      <c r="P126" s="286"/>
      <c r="Q126" s="286"/>
      <c r="R126" s="286"/>
    </row>
    <row r="127" spans="1:18" x14ac:dyDescent="0.2">
      <c r="A127" s="286"/>
      <c r="B127" s="286"/>
      <c r="C127" s="286"/>
      <c r="D127" s="286"/>
      <c r="E127" s="286"/>
      <c r="F127" s="286"/>
      <c r="G127" s="286"/>
      <c r="H127" s="286"/>
      <c r="I127" s="286"/>
      <c r="J127" s="286"/>
      <c r="K127" s="286"/>
      <c r="L127" s="286"/>
      <c r="M127" s="286"/>
      <c r="N127" s="286"/>
      <c r="O127" s="286"/>
      <c r="P127" s="286"/>
      <c r="Q127" s="286"/>
      <c r="R127" s="286"/>
    </row>
    <row r="128" spans="1:18" x14ac:dyDescent="0.2">
      <c r="A128" s="286"/>
      <c r="B128" s="286"/>
      <c r="C128" s="286"/>
      <c r="D128" s="286"/>
      <c r="E128" s="286"/>
      <c r="F128" s="286"/>
      <c r="G128" s="286"/>
      <c r="H128" s="286"/>
      <c r="I128" s="286"/>
      <c r="J128" s="286"/>
      <c r="K128" s="286"/>
      <c r="L128" s="286"/>
      <c r="M128" s="286"/>
      <c r="N128" s="286"/>
      <c r="O128" s="286"/>
      <c r="P128" s="286"/>
      <c r="Q128" s="286"/>
      <c r="R128" s="286"/>
    </row>
    <row r="129" spans="1:18" x14ac:dyDescent="0.2">
      <c r="A129" s="286"/>
      <c r="B129" s="286"/>
      <c r="C129" s="286"/>
      <c r="D129" s="286"/>
      <c r="E129" s="286"/>
      <c r="F129" s="286"/>
      <c r="G129" s="286"/>
      <c r="H129" s="286"/>
      <c r="I129" s="286"/>
      <c r="J129" s="286"/>
      <c r="K129" s="286"/>
      <c r="L129" s="286"/>
      <c r="M129" s="286"/>
      <c r="N129" s="286"/>
      <c r="O129" s="286"/>
      <c r="P129" s="286"/>
      <c r="Q129" s="286"/>
      <c r="R129" s="286"/>
    </row>
    <row r="130" spans="1:18" x14ac:dyDescent="0.2">
      <c r="A130" s="286"/>
      <c r="B130" s="286"/>
      <c r="C130" s="286"/>
      <c r="D130" s="286"/>
      <c r="E130" s="286"/>
      <c r="F130" s="286"/>
      <c r="G130" s="286"/>
      <c r="H130" s="286"/>
      <c r="I130" s="286"/>
      <c r="J130" s="286"/>
      <c r="K130" s="286"/>
      <c r="L130" s="286"/>
      <c r="M130" s="286"/>
      <c r="N130" s="286"/>
      <c r="O130" s="286"/>
      <c r="P130" s="286"/>
      <c r="Q130" s="286"/>
      <c r="R130" s="286"/>
    </row>
    <row r="131" spans="1:18" x14ac:dyDescent="0.2">
      <c r="A131" s="286"/>
      <c r="B131" s="286"/>
      <c r="C131" s="286"/>
      <c r="D131" s="286"/>
      <c r="E131" s="286"/>
      <c r="F131" s="286"/>
      <c r="G131" s="286"/>
      <c r="H131" s="286"/>
      <c r="I131" s="286"/>
      <c r="J131" s="286"/>
      <c r="K131" s="286"/>
      <c r="L131" s="286"/>
      <c r="M131" s="286"/>
      <c r="N131" s="286"/>
      <c r="O131" s="286"/>
      <c r="P131" s="286"/>
      <c r="Q131" s="286"/>
      <c r="R131" s="286"/>
    </row>
    <row r="132" spans="1:18" x14ac:dyDescent="0.2">
      <c r="A132" s="286"/>
      <c r="B132" s="286"/>
      <c r="C132" s="286"/>
      <c r="D132" s="286"/>
      <c r="E132" s="286"/>
      <c r="F132" s="286"/>
      <c r="G132" s="286"/>
      <c r="H132" s="286"/>
      <c r="I132" s="286"/>
      <c r="J132" s="286"/>
      <c r="K132" s="286"/>
      <c r="L132" s="286"/>
      <c r="M132" s="286"/>
      <c r="N132" s="286"/>
      <c r="O132" s="286"/>
      <c r="P132" s="286"/>
      <c r="Q132" s="286"/>
      <c r="R132" s="286"/>
    </row>
    <row r="133" spans="1:18" x14ac:dyDescent="0.2">
      <c r="A133" s="286"/>
      <c r="B133" s="286"/>
      <c r="C133" s="286"/>
      <c r="D133" s="286"/>
      <c r="E133" s="286"/>
      <c r="F133" s="286"/>
      <c r="G133" s="286"/>
      <c r="H133" s="286"/>
      <c r="I133" s="286"/>
      <c r="J133" s="286"/>
      <c r="K133" s="286"/>
      <c r="L133" s="286"/>
      <c r="M133" s="286"/>
      <c r="N133" s="286"/>
      <c r="O133" s="286"/>
      <c r="P133" s="286"/>
      <c r="Q133" s="286"/>
      <c r="R133" s="286"/>
    </row>
    <row r="134" spans="1:18" x14ac:dyDescent="0.2">
      <c r="A134" s="286"/>
      <c r="B134" s="286"/>
      <c r="C134" s="286"/>
      <c r="D134" s="286"/>
      <c r="E134" s="286"/>
      <c r="F134" s="286"/>
      <c r="G134" s="286"/>
      <c r="H134" s="286"/>
      <c r="I134" s="286"/>
      <c r="J134" s="286"/>
      <c r="K134" s="286"/>
      <c r="L134" s="286"/>
      <c r="M134" s="286"/>
      <c r="N134" s="286"/>
      <c r="O134" s="286"/>
      <c r="P134" s="286"/>
      <c r="Q134" s="286"/>
      <c r="R134" s="286"/>
    </row>
    <row r="135" spans="1:18" x14ac:dyDescent="0.2">
      <c r="A135" s="286"/>
      <c r="B135" s="286"/>
      <c r="C135" s="286"/>
      <c r="D135" s="286"/>
      <c r="E135" s="286"/>
      <c r="F135" s="286"/>
      <c r="G135" s="286"/>
      <c r="H135" s="286"/>
      <c r="I135" s="286"/>
      <c r="J135" s="286"/>
      <c r="K135" s="286"/>
      <c r="L135" s="286"/>
      <c r="M135" s="286"/>
      <c r="N135" s="286"/>
      <c r="O135" s="286"/>
      <c r="P135" s="286"/>
      <c r="Q135" s="286"/>
      <c r="R135" s="286"/>
    </row>
    <row r="136" spans="1:18" x14ac:dyDescent="0.2">
      <c r="A136" s="286"/>
      <c r="B136" s="286"/>
      <c r="C136" s="286"/>
      <c r="D136" s="286"/>
      <c r="E136" s="286"/>
      <c r="F136" s="286"/>
      <c r="G136" s="286"/>
      <c r="H136" s="286"/>
      <c r="I136" s="286"/>
      <c r="J136" s="286"/>
      <c r="K136" s="286"/>
      <c r="L136" s="286"/>
      <c r="M136" s="286"/>
      <c r="N136" s="286"/>
      <c r="O136" s="286"/>
      <c r="P136" s="286"/>
      <c r="Q136" s="286"/>
      <c r="R136" s="286"/>
    </row>
    <row r="137" spans="1:18" x14ac:dyDescent="0.2">
      <c r="A137" s="286"/>
      <c r="B137" s="286"/>
      <c r="C137" s="286"/>
      <c r="D137" s="286"/>
      <c r="E137" s="286"/>
      <c r="F137" s="286"/>
      <c r="G137" s="286"/>
      <c r="H137" s="286"/>
      <c r="I137" s="286"/>
      <c r="J137" s="286"/>
      <c r="K137" s="286"/>
      <c r="L137" s="286"/>
      <c r="M137" s="286"/>
      <c r="N137" s="286"/>
      <c r="O137" s="286"/>
      <c r="P137" s="286"/>
      <c r="Q137" s="286"/>
      <c r="R137" s="286"/>
    </row>
    <row r="138" spans="1:18" x14ac:dyDescent="0.2">
      <c r="A138" s="286"/>
      <c r="B138" s="286"/>
      <c r="C138" s="286"/>
      <c r="D138" s="286"/>
      <c r="E138" s="286"/>
      <c r="F138" s="286"/>
      <c r="G138" s="286"/>
      <c r="H138" s="286"/>
      <c r="I138" s="286"/>
      <c r="J138" s="286"/>
      <c r="K138" s="286"/>
      <c r="L138" s="286"/>
      <c r="M138" s="286"/>
      <c r="N138" s="286"/>
      <c r="O138" s="286"/>
      <c r="P138" s="286"/>
      <c r="Q138" s="286"/>
      <c r="R138" s="286"/>
    </row>
    <row r="139" spans="1:18" x14ac:dyDescent="0.2">
      <c r="A139" s="286"/>
      <c r="B139" s="286"/>
      <c r="C139" s="286"/>
      <c r="D139" s="286"/>
      <c r="E139" s="286"/>
      <c r="F139" s="286"/>
      <c r="G139" s="286"/>
      <c r="H139" s="286"/>
      <c r="I139" s="286"/>
      <c r="J139" s="286"/>
      <c r="K139" s="286"/>
      <c r="L139" s="286"/>
      <c r="M139" s="286"/>
      <c r="N139" s="286"/>
      <c r="O139" s="286"/>
      <c r="P139" s="286"/>
      <c r="Q139" s="286"/>
      <c r="R139" s="286"/>
    </row>
    <row r="140" spans="1:18" x14ac:dyDescent="0.2">
      <c r="A140" s="286"/>
      <c r="B140" s="286"/>
      <c r="C140" s="286"/>
      <c r="D140" s="286"/>
      <c r="E140" s="286"/>
      <c r="F140" s="286"/>
      <c r="G140" s="286"/>
      <c r="H140" s="286"/>
      <c r="I140" s="286"/>
      <c r="J140" s="286"/>
      <c r="K140" s="286"/>
      <c r="L140" s="286"/>
      <c r="M140" s="286"/>
      <c r="N140" s="286"/>
      <c r="O140" s="286"/>
      <c r="P140" s="286"/>
      <c r="Q140" s="286"/>
      <c r="R140" s="286"/>
    </row>
    <row r="141" spans="1:18" x14ac:dyDescent="0.2">
      <c r="A141" s="286"/>
      <c r="B141" s="286"/>
      <c r="C141" s="286"/>
      <c r="D141" s="286"/>
      <c r="E141" s="286"/>
      <c r="F141" s="286"/>
      <c r="G141" s="286"/>
      <c r="H141" s="286"/>
      <c r="I141" s="286"/>
      <c r="J141" s="286"/>
      <c r="K141" s="286"/>
      <c r="L141" s="286"/>
      <c r="M141" s="286"/>
      <c r="N141" s="286"/>
      <c r="O141" s="286"/>
      <c r="P141" s="286"/>
      <c r="Q141" s="286"/>
      <c r="R141" s="286"/>
    </row>
    <row r="142" spans="1:18" x14ac:dyDescent="0.2">
      <c r="A142" s="286"/>
      <c r="B142" s="286"/>
      <c r="C142" s="286"/>
      <c r="D142" s="286"/>
      <c r="E142" s="286"/>
      <c r="F142" s="286"/>
      <c r="G142" s="286"/>
      <c r="H142" s="286"/>
      <c r="I142" s="286"/>
      <c r="J142" s="286"/>
      <c r="K142" s="286"/>
      <c r="L142" s="286"/>
      <c r="M142" s="286"/>
      <c r="N142" s="286"/>
      <c r="O142" s="286"/>
      <c r="P142" s="286"/>
      <c r="Q142" s="286"/>
      <c r="R142" s="286"/>
    </row>
    <row r="143" spans="1:18" x14ac:dyDescent="0.2">
      <c r="A143" s="286"/>
      <c r="B143" s="286"/>
      <c r="C143" s="286"/>
      <c r="D143" s="286"/>
      <c r="E143" s="286"/>
      <c r="F143" s="286"/>
      <c r="G143" s="286"/>
      <c r="H143" s="286"/>
      <c r="I143" s="286"/>
      <c r="J143" s="286"/>
      <c r="K143" s="286"/>
      <c r="L143" s="286"/>
      <c r="M143" s="286"/>
      <c r="N143" s="286"/>
      <c r="O143" s="286"/>
      <c r="P143" s="286"/>
      <c r="Q143" s="286"/>
      <c r="R143" s="286"/>
    </row>
    <row r="144" spans="1:18" x14ac:dyDescent="0.2">
      <c r="A144" s="286"/>
      <c r="B144" s="286"/>
      <c r="C144" s="286"/>
      <c r="D144" s="286"/>
      <c r="E144" s="286"/>
      <c r="F144" s="286"/>
      <c r="G144" s="286"/>
      <c r="H144" s="286"/>
      <c r="I144" s="286"/>
      <c r="J144" s="286"/>
      <c r="K144" s="286"/>
      <c r="L144" s="286"/>
      <c r="M144" s="286"/>
      <c r="N144" s="286"/>
      <c r="O144" s="286"/>
      <c r="P144" s="286"/>
      <c r="Q144" s="286"/>
      <c r="R144" s="286"/>
    </row>
    <row r="145" spans="1:18" x14ac:dyDescent="0.2">
      <c r="A145" s="286"/>
      <c r="B145" s="286"/>
      <c r="C145" s="286"/>
      <c r="D145" s="286"/>
      <c r="E145" s="286"/>
      <c r="F145" s="286"/>
      <c r="G145" s="286"/>
      <c r="H145" s="286"/>
      <c r="I145" s="286"/>
      <c r="J145" s="286"/>
      <c r="K145" s="286"/>
      <c r="L145" s="286"/>
      <c r="M145" s="286"/>
      <c r="N145" s="286"/>
      <c r="O145" s="286"/>
      <c r="P145" s="286"/>
      <c r="Q145" s="286"/>
      <c r="R145" s="286"/>
    </row>
    <row r="146" spans="1:18" x14ac:dyDescent="0.2">
      <c r="A146" s="286"/>
      <c r="B146" s="286"/>
      <c r="C146" s="286"/>
      <c r="D146" s="286"/>
      <c r="E146" s="286"/>
      <c r="F146" s="286"/>
      <c r="G146" s="286"/>
      <c r="H146" s="286"/>
      <c r="I146" s="286"/>
      <c r="J146" s="286"/>
      <c r="K146" s="286"/>
      <c r="L146" s="286"/>
      <c r="M146" s="286"/>
      <c r="N146" s="286"/>
      <c r="O146" s="286"/>
      <c r="P146" s="286"/>
      <c r="Q146" s="286"/>
      <c r="R146" s="286"/>
    </row>
    <row r="147" spans="1:18" x14ac:dyDescent="0.2">
      <c r="A147" s="286"/>
      <c r="B147" s="286"/>
      <c r="C147" s="286"/>
      <c r="D147" s="286"/>
      <c r="E147" s="286"/>
      <c r="F147" s="286"/>
      <c r="G147" s="286"/>
      <c r="H147" s="286"/>
      <c r="I147" s="286"/>
      <c r="J147" s="286"/>
      <c r="K147" s="286"/>
      <c r="L147" s="286"/>
      <c r="M147" s="286"/>
      <c r="N147" s="286"/>
      <c r="O147" s="286"/>
      <c r="P147" s="286"/>
      <c r="Q147" s="286"/>
      <c r="R147" s="286"/>
    </row>
    <row r="148" spans="1:18" x14ac:dyDescent="0.2">
      <c r="A148" s="286"/>
      <c r="B148" s="286"/>
      <c r="C148" s="286"/>
      <c r="D148" s="286"/>
      <c r="E148" s="286"/>
      <c r="F148" s="286"/>
      <c r="G148" s="286"/>
      <c r="H148" s="286"/>
      <c r="I148" s="286"/>
      <c r="J148" s="286"/>
      <c r="K148" s="286"/>
      <c r="L148" s="286"/>
      <c r="M148" s="286"/>
      <c r="N148" s="286"/>
      <c r="O148" s="286"/>
      <c r="P148" s="286"/>
      <c r="Q148" s="286"/>
      <c r="R148" s="286"/>
    </row>
    <row r="149" spans="1:18" x14ac:dyDescent="0.2">
      <c r="A149" s="286"/>
      <c r="B149" s="286"/>
      <c r="C149" s="286"/>
      <c r="D149" s="286"/>
      <c r="E149" s="286"/>
      <c r="F149" s="286"/>
      <c r="G149" s="286"/>
      <c r="H149" s="286"/>
      <c r="I149" s="286"/>
      <c r="J149" s="286"/>
      <c r="K149" s="286"/>
      <c r="L149" s="286"/>
      <c r="M149" s="286"/>
      <c r="N149" s="286"/>
      <c r="O149" s="286"/>
      <c r="P149" s="286"/>
      <c r="Q149" s="286"/>
      <c r="R149" s="286"/>
    </row>
    <row r="150" spans="1:18" x14ac:dyDescent="0.2">
      <c r="A150" s="286"/>
      <c r="B150" s="286"/>
      <c r="C150" s="286"/>
      <c r="D150" s="286"/>
      <c r="E150" s="286"/>
      <c r="F150" s="286"/>
      <c r="G150" s="286"/>
      <c r="H150" s="286"/>
      <c r="I150" s="286"/>
      <c r="J150" s="286"/>
      <c r="K150" s="286"/>
      <c r="L150" s="286"/>
      <c r="M150" s="286"/>
      <c r="N150" s="286"/>
      <c r="O150" s="286"/>
      <c r="P150" s="286"/>
      <c r="Q150" s="286"/>
      <c r="R150" s="286"/>
    </row>
    <row r="151" spans="1:18" x14ac:dyDescent="0.2">
      <c r="A151" s="286"/>
      <c r="B151" s="286"/>
      <c r="C151" s="286"/>
      <c r="D151" s="286"/>
      <c r="E151" s="286"/>
      <c r="F151" s="286"/>
      <c r="G151" s="286"/>
      <c r="H151" s="286"/>
      <c r="I151" s="286"/>
      <c r="J151" s="286"/>
      <c r="K151" s="286"/>
      <c r="L151" s="286"/>
      <c r="M151" s="286"/>
      <c r="N151" s="286"/>
      <c r="O151" s="286"/>
      <c r="P151" s="286"/>
      <c r="Q151" s="286"/>
      <c r="R151" s="286"/>
    </row>
    <row r="152" spans="1:18" x14ac:dyDescent="0.2">
      <c r="A152" s="286"/>
      <c r="B152" s="286"/>
      <c r="C152" s="286"/>
      <c r="D152" s="286"/>
      <c r="E152" s="286"/>
      <c r="F152" s="286"/>
      <c r="G152" s="286"/>
      <c r="H152" s="286"/>
      <c r="I152" s="286"/>
      <c r="J152" s="286"/>
      <c r="K152" s="286"/>
      <c r="L152" s="286"/>
      <c r="M152" s="286"/>
      <c r="N152" s="286"/>
      <c r="O152" s="286"/>
      <c r="P152" s="286"/>
      <c r="Q152" s="286"/>
      <c r="R152" s="286"/>
    </row>
    <row r="153" spans="1:18" x14ac:dyDescent="0.2">
      <c r="A153" s="286"/>
      <c r="B153" s="286"/>
      <c r="C153" s="286"/>
      <c r="D153" s="286"/>
      <c r="E153" s="286"/>
      <c r="F153" s="286"/>
      <c r="G153" s="286"/>
      <c r="H153" s="286"/>
      <c r="I153" s="286"/>
      <c r="J153" s="286"/>
      <c r="K153" s="286"/>
      <c r="L153" s="286"/>
      <c r="M153" s="286"/>
      <c r="N153" s="286"/>
      <c r="O153" s="286"/>
      <c r="P153" s="286"/>
      <c r="Q153" s="286"/>
      <c r="R153" s="286"/>
    </row>
    <row r="154" spans="1:18" x14ac:dyDescent="0.2">
      <c r="A154" s="286"/>
      <c r="B154" s="286"/>
      <c r="C154" s="286"/>
      <c r="D154" s="286"/>
      <c r="E154" s="286"/>
      <c r="F154" s="286"/>
      <c r="G154" s="286"/>
      <c r="H154" s="286"/>
      <c r="I154" s="286"/>
      <c r="J154" s="286"/>
      <c r="K154" s="286"/>
      <c r="L154" s="286"/>
      <c r="M154" s="286"/>
      <c r="N154" s="286"/>
      <c r="O154" s="286"/>
      <c r="P154" s="286"/>
      <c r="Q154" s="286"/>
      <c r="R154" s="286"/>
    </row>
    <row r="155" spans="1:18" x14ac:dyDescent="0.2">
      <c r="A155" s="286"/>
      <c r="B155" s="286"/>
      <c r="C155" s="286"/>
      <c r="D155" s="286"/>
      <c r="E155" s="286"/>
      <c r="F155" s="286"/>
      <c r="G155" s="286"/>
      <c r="H155" s="286"/>
      <c r="I155" s="286"/>
      <c r="J155" s="286"/>
      <c r="K155" s="286"/>
      <c r="L155" s="286"/>
      <c r="M155" s="286"/>
      <c r="N155" s="286"/>
      <c r="O155" s="286"/>
      <c r="P155" s="286"/>
      <c r="Q155" s="286"/>
      <c r="R155" s="286"/>
    </row>
    <row r="156" spans="1:18" x14ac:dyDescent="0.2">
      <c r="A156" s="286"/>
      <c r="B156" s="286"/>
      <c r="C156" s="286"/>
      <c r="D156" s="286"/>
      <c r="E156" s="286"/>
      <c r="F156" s="286"/>
      <c r="G156" s="286"/>
      <c r="H156" s="286"/>
      <c r="I156" s="286"/>
      <c r="J156" s="286"/>
      <c r="K156" s="286"/>
      <c r="L156" s="286"/>
      <c r="M156" s="286"/>
      <c r="N156" s="286"/>
      <c r="O156" s="286"/>
      <c r="P156" s="286"/>
      <c r="Q156" s="286"/>
      <c r="R156" s="286"/>
    </row>
    <row r="157" spans="1:18" x14ac:dyDescent="0.2">
      <c r="A157" s="286"/>
      <c r="B157" s="286"/>
      <c r="C157" s="286"/>
      <c r="D157" s="286"/>
      <c r="E157" s="286"/>
      <c r="F157" s="286"/>
      <c r="G157" s="286"/>
      <c r="H157" s="286"/>
      <c r="I157" s="286"/>
      <c r="J157" s="286"/>
      <c r="K157" s="286"/>
      <c r="L157" s="286"/>
      <c r="M157" s="286"/>
      <c r="N157" s="286"/>
      <c r="O157" s="286"/>
      <c r="P157" s="286"/>
      <c r="Q157" s="286"/>
      <c r="R157" s="286"/>
    </row>
    <row r="158" spans="1:18" x14ac:dyDescent="0.2">
      <c r="A158" s="286"/>
      <c r="B158" s="286"/>
      <c r="C158" s="286"/>
      <c r="D158" s="286"/>
      <c r="E158" s="286"/>
      <c r="F158" s="286"/>
      <c r="G158" s="286"/>
      <c r="H158" s="286"/>
      <c r="I158" s="286"/>
      <c r="J158" s="286"/>
      <c r="K158" s="286"/>
      <c r="L158" s="286"/>
      <c r="M158" s="286"/>
      <c r="N158" s="286"/>
      <c r="O158" s="286"/>
      <c r="P158" s="286"/>
      <c r="Q158" s="286"/>
      <c r="R158" s="286"/>
    </row>
    <row r="159" spans="1:18" x14ac:dyDescent="0.2">
      <c r="A159" s="286"/>
      <c r="B159" s="286"/>
      <c r="C159" s="286"/>
      <c r="D159" s="286"/>
      <c r="E159" s="286"/>
      <c r="F159" s="286"/>
      <c r="G159" s="286"/>
      <c r="H159" s="286"/>
      <c r="I159" s="286"/>
      <c r="J159" s="286"/>
      <c r="K159" s="286"/>
      <c r="L159" s="286"/>
      <c r="M159" s="286"/>
      <c r="N159" s="286"/>
      <c r="O159" s="286"/>
      <c r="P159" s="286"/>
      <c r="Q159" s="286"/>
      <c r="R159" s="286"/>
    </row>
    <row r="160" spans="1:18" x14ac:dyDescent="0.2">
      <c r="A160" s="286"/>
      <c r="B160" s="286"/>
      <c r="C160" s="286"/>
      <c r="D160" s="286"/>
      <c r="E160" s="286"/>
      <c r="F160" s="286"/>
      <c r="G160" s="286"/>
      <c r="H160" s="286"/>
      <c r="I160" s="286"/>
      <c r="J160" s="286"/>
      <c r="K160" s="286"/>
      <c r="L160" s="286"/>
      <c r="M160" s="286"/>
      <c r="N160" s="286"/>
      <c r="O160" s="286"/>
      <c r="P160" s="286"/>
      <c r="Q160" s="286"/>
      <c r="R160" s="286"/>
    </row>
    <row r="161" spans="1:18" x14ac:dyDescent="0.2">
      <c r="A161" s="286"/>
      <c r="B161" s="286"/>
      <c r="C161" s="286"/>
      <c r="D161" s="286"/>
      <c r="E161" s="286"/>
      <c r="F161" s="286"/>
      <c r="G161" s="286"/>
      <c r="H161" s="286"/>
      <c r="I161" s="286"/>
      <c r="J161" s="286"/>
      <c r="K161" s="286"/>
      <c r="L161" s="286"/>
      <c r="M161" s="286"/>
      <c r="N161" s="286"/>
      <c r="O161" s="286"/>
      <c r="P161" s="286"/>
      <c r="Q161" s="286"/>
      <c r="R161" s="286"/>
    </row>
    <row r="162" spans="1:18" x14ac:dyDescent="0.2">
      <c r="A162" s="286"/>
      <c r="B162" s="286"/>
      <c r="C162" s="286"/>
      <c r="D162" s="286"/>
      <c r="E162" s="286"/>
      <c r="F162" s="286"/>
      <c r="G162" s="286"/>
      <c r="H162" s="286"/>
      <c r="I162" s="286"/>
      <c r="J162" s="286"/>
      <c r="K162" s="286"/>
      <c r="L162" s="286"/>
      <c r="M162" s="286"/>
      <c r="N162" s="286"/>
      <c r="O162" s="286"/>
      <c r="P162" s="286"/>
      <c r="Q162" s="286"/>
      <c r="R162" s="286"/>
    </row>
    <row r="163" spans="1:18" x14ac:dyDescent="0.2">
      <c r="A163" s="286"/>
      <c r="B163" s="286"/>
      <c r="C163" s="286"/>
      <c r="D163" s="286"/>
      <c r="E163" s="286"/>
      <c r="F163" s="286"/>
      <c r="G163" s="286"/>
      <c r="H163" s="286"/>
      <c r="I163" s="286"/>
      <c r="J163" s="286"/>
      <c r="K163" s="286"/>
      <c r="L163" s="286"/>
      <c r="M163" s="286"/>
      <c r="N163" s="286"/>
      <c r="O163" s="286"/>
      <c r="P163" s="286"/>
      <c r="Q163" s="286"/>
      <c r="R163" s="286"/>
    </row>
    <row r="164" spans="1:18" x14ac:dyDescent="0.2">
      <c r="A164" s="286"/>
      <c r="B164" s="286"/>
      <c r="C164" s="286"/>
      <c r="D164" s="286"/>
      <c r="E164" s="286"/>
      <c r="F164" s="286"/>
      <c r="G164" s="286"/>
      <c r="H164" s="286"/>
      <c r="I164" s="286"/>
      <c r="J164" s="286"/>
      <c r="K164" s="286"/>
      <c r="L164" s="286"/>
      <c r="M164" s="286"/>
      <c r="N164" s="286"/>
      <c r="O164" s="286"/>
      <c r="P164" s="286"/>
      <c r="Q164" s="286"/>
      <c r="R164" s="286"/>
    </row>
    <row r="165" spans="1:18" x14ac:dyDescent="0.2">
      <c r="A165" s="286"/>
      <c r="B165" s="286"/>
      <c r="C165" s="286"/>
      <c r="D165" s="286"/>
      <c r="E165" s="286"/>
      <c r="F165" s="286"/>
      <c r="G165" s="286"/>
      <c r="H165" s="286"/>
      <c r="I165" s="286"/>
      <c r="J165" s="286"/>
      <c r="K165" s="286"/>
      <c r="L165" s="286"/>
      <c r="M165" s="286"/>
      <c r="N165" s="286"/>
      <c r="O165" s="286"/>
      <c r="P165" s="286"/>
      <c r="Q165" s="286"/>
      <c r="R165" s="286"/>
    </row>
    <row r="166" spans="1:18" x14ac:dyDescent="0.2">
      <c r="A166" s="286"/>
      <c r="B166" s="286"/>
      <c r="C166" s="286"/>
      <c r="D166" s="286"/>
      <c r="E166" s="286"/>
      <c r="F166" s="286"/>
      <c r="G166" s="286"/>
      <c r="H166" s="286"/>
      <c r="I166" s="286"/>
      <c r="J166" s="286"/>
      <c r="K166" s="286"/>
      <c r="L166" s="286"/>
      <c r="M166" s="286"/>
      <c r="N166" s="286"/>
      <c r="O166" s="286"/>
      <c r="P166" s="286"/>
      <c r="Q166" s="286"/>
      <c r="R166" s="286"/>
    </row>
    <row r="167" spans="1:18" x14ac:dyDescent="0.2">
      <c r="A167" s="286"/>
      <c r="B167" s="286"/>
      <c r="C167" s="286"/>
      <c r="D167" s="286"/>
      <c r="E167" s="286"/>
      <c r="F167" s="286"/>
      <c r="G167" s="286"/>
      <c r="H167" s="286"/>
      <c r="I167" s="286"/>
      <c r="J167" s="286"/>
      <c r="K167" s="286"/>
      <c r="L167" s="286"/>
      <c r="M167" s="286"/>
      <c r="N167" s="286"/>
      <c r="O167" s="286"/>
      <c r="P167" s="286"/>
      <c r="Q167" s="286"/>
      <c r="R167" s="286"/>
    </row>
    <row r="168" spans="1:18" x14ac:dyDescent="0.2">
      <c r="A168" s="286"/>
      <c r="B168" s="286"/>
      <c r="C168" s="286"/>
      <c r="D168" s="286"/>
      <c r="E168" s="286"/>
      <c r="F168" s="286"/>
      <c r="G168" s="286"/>
      <c r="H168" s="286"/>
      <c r="I168" s="286"/>
      <c r="J168" s="286"/>
      <c r="K168" s="286"/>
      <c r="L168" s="286"/>
      <c r="M168" s="286"/>
      <c r="N168" s="286"/>
      <c r="O168" s="286"/>
      <c r="P168" s="286"/>
      <c r="Q168" s="286"/>
      <c r="R168" s="286"/>
    </row>
    <row r="169" spans="1:18" x14ac:dyDescent="0.2">
      <c r="A169" s="286"/>
      <c r="B169" s="286"/>
      <c r="C169" s="286"/>
      <c r="D169" s="286"/>
      <c r="E169" s="286"/>
      <c r="F169" s="286"/>
      <c r="G169" s="286"/>
      <c r="H169" s="286"/>
      <c r="I169" s="286"/>
      <c r="J169" s="286"/>
      <c r="K169" s="286"/>
      <c r="L169" s="286"/>
      <c r="M169" s="286"/>
      <c r="N169" s="286"/>
      <c r="O169" s="286"/>
      <c r="P169" s="286"/>
      <c r="Q169" s="286"/>
      <c r="R169" s="286"/>
    </row>
    <row r="170" spans="1:18" x14ac:dyDescent="0.2">
      <c r="A170" s="286"/>
      <c r="B170" s="286"/>
      <c r="C170" s="286"/>
      <c r="D170" s="286"/>
      <c r="E170" s="286"/>
      <c r="F170" s="286"/>
      <c r="G170" s="286"/>
      <c r="H170" s="286"/>
      <c r="I170" s="286"/>
      <c r="J170" s="286"/>
      <c r="K170" s="286"/>
      <c r="L170" s="286"/>
      <c r="M170" s="286"/>
      <c r="N170" s="286"/>
      <c r="O170" s="286"/>
      <c r="P170" s="286"/>
      <c r="Q170" s="286"/>
      <c r="R170" s="286"/>
    </row>
    <row r="171" spans="1:18" x14ac:dyDescent="0.2">
      <c r="A171" s="286"/>
      <c r="B171" s="286"/>
      <c r="C171" s="286"/>
      <c r="D171" s="286"/>
      <c r="E171" s="286"/>
      <c r="F171" s="286"/>
      <c r="G171" s="286"/>
      <c r="H171" s="286"/>
      <c r="I171" s="286"/>
      <c r="J171" s="286"/>
      <c r="K171" s="286"/>
      <c r="L171" s="286"/>
      <c r="M171" s="286"/>
      <c r="N171" s="286"/>
      <c r="O171" s="286"/>
      <c r="P171" s="286"/>
      <c r="Q171" s="286"/>
      <c r="R171" s="286"/>
    </row>
    <row r="172" spans="1:18" x14ac:dyDescent="0.2">
      <c r="A172" s="286"/>
      <c r="B172" s="286"/>
      <c r="C172" s="286"/>
      <c r="D172" s="286"/>
      <c r="E172" s="286"/>
      <c r="F172" s="286"/>
      <c r="G172" s="286"/>
      <c r="H172" s="286"/>
      <c r="I172" s="286"/>
      <c r="J172" s="286"/>
      <c r="K172" s="286"/>
      <c r="L172" s="286"/>
      <c r="M172" s="286"/>
      <c r="N172" s="286"/>
      <c r="O172" s="286"/>
      <c r="P172" s="286"/>
      <c r="Q172" s="286"/>
      <c r="R172" s="286"/>
    </row>
    <row r="173" spans="1:18" x14ac:dyDescent="0.2">
      <c r="A173" s="286"/>
      <c r="B173" s="286"/>
      <c r="C173" s="286"/>
      <c r="D173" s="286"/>
      <c r="E173" s="286"/>
      <c r="F173" s="286"/>
      <c r="G173" s="286"/>
      <c r="H173" s="286"/>
      <c r="I173" s="286"/>
      <c r="J173" s="286"/>
      <c r="K173" s="286"/>
      <c r="L173" s="286"/>
      <c r="M173" s="286"/>
      <c r="N173" s="286"/>
      <c r="O173" s="286"/>
      <c r="P173" s="286"/>
      <c r="Q173" s="286"/>
      <c r="R173" s="286"/>
    </row>
    <row r="174" spans="1:18" x14ac:dyDescent="0.2">
      <c r="A174" s="286"/>
      <c r="B174" s="286"/>
      <c r="C174" s="286"/>
      <c r="D174" s="286"/>
      <c r="E174" s="286"/>
      <c r="F174" s="286"/>
      <c r="G174" s="286"/>
      <c r="H174" s="286"/>
      <c r="I174" s="286"/>
      <c r="J174" s="286"/>
      <c r="K174" s="286"/>
      <c r="L174" s="286"/>
      <c r="M174" s="286"/>
      <c r="N174" s="286"/>
      <c r="O174" s="286"/>
      <c r="P174" s="286"/>
      <c r="Q174" s="286"/>
      <c r="R174" s="286"/>
    </row>
    <row r="175" spans="1:18" x14ac:dyDescent="0.2">
      <c r="A175" s="286"/>
      <c r="B175" s="286"/>
      <c r="C175" s="286"/>
      <c r="D175" s="286"/>
      <c r="E175" s="286"/>
      <c r="F175" s="286"/>
      <c r="G175" s="286"/>
      <c r="H175" s="286"/>
      <c r="I175" s="286"/>
      <c r="J175" s="286"/>
      <c r="K175" s="286"/>
      <c r="L175" s="286"/>
      <c r="M175" s="286"/>
      <c r="N175" s="286"/>
      <c r="O175" s="286"/>
      <c r="P175" s="286"/>
      <c r="Q175" s="286"/>
      <c r="R175" s="286"/>
    </row>
    <row r="176" spans="1:18" x14ac:dyDescent="0.2">
      <c r="A176" s="286"/>
      <c r="B176" s="286"/>
      <c r="C176" s="286"/>
      <c r="D176" s="286"/>
      <c r="E176" s="286"/>
      <c r="F176" s="286"/>
      <c r="G176" s="286"/>
      <c r="H176" s="286"/>
      <c r="I176" s="286"/>
      <c r="J176" s="286"/>
      <c r="K176" s="286"/>
      <c r="L176" s="286"/>
      <c r="M176" s="286"/>
      <c r="N176" s="286"/>
      <c r="O176" s="286"/>
      <c r="P176" s="286"/>
      <c r="Q176" s="286"/>
      <c r="R176" s="286"/>
    </row>
    <row r="177" spans="1:18" x14ac:dyDescent="0.2">
      <c r="A177" s="286"/>
      <c r="B177" s="286"/>
      <c r="C177" s="286"/>
      <c r="D177" s="286"/>
      <c r="E177" s="286"/>
      <c r="F177" s="286"/>
      <c r="G177" s="286"/>
      <c r="H177" s="286"/>
      <c r="I177" s="286"/>
      <c r="J177" s="286"/>
      <c r="K177" s="286"/>
      <c r="L177" s="286"/>
      <c r="M177" s="286"/>
      <c r="N177" s="286"/>
      <c r="O177" s="286"/>
      <c r="P177" s="286"/>
      <c r="Q177" s="286"/>
      <c r="R177" s="286"/>
    </row>
    <row r="178" spans="1:18" x14ac:dyDescent="0.2">
      <c r="A178" s="286"/>
      <c r="B178" s="286"/>
      <c r="C178" s="286"/>
      <c r="D178" s="286"/>
      <c r="E178" s="286"/>
      <c r="F178" s="286"/>
      <c r="G178" s="286"/>
      <c r="H178" s="286"/>
      <c r="I178" s="286"/>
      <c r="J178" s="286"/>
      <c r="K178" s="286"/>
      <c r="L178" s="286"/>
      <c r="M178" s="286"/>
      <c r="N178" s="286"/>
      <c r="O178" s="286"/>
      <c r="P178" s="286"/>
      <c r="Q178" s="286"/>
      <c r="R178" s="286"/>
    </row>
  </sheetData>
  <sheetProtection algorithmName="SHA-512" hashValue="ZvYSL9/meAB8s5l+Hw08Hx8eqzp3n0pHDirsweSNsOklVKWnmdlko/WwkastyvJSFcS9qvqEw8OiM4wWctUVgA==" saltValue="AHpV04z6LBFXSjXDt3H6nw==" spinCount="100000" sheet="1" objects="1" scenarios="1"/>
  <customSheetViews>
    <customSheetView guid="{C14ADB05-A93A-418D-987A-E90E4B59772D}" scale="70" fitToPage="1" hiddenColumns="1">
      <selection activeCell="C6" sqref="C6"/>
      <pageMargins left="0" right="0" top="0.5" bottom="0.5" header="0.3" footer="0.3"/>
      <printOptions horizontalCentered="1"/>
      <pageSetup scale="73" orientation="portrait" r:id="rId1"/>
      <headerFooter>
        <oddFooter>&amp;LV 2015-1&amp;Rprinted: &amp;D, &amp;T</oddFooter>
      </headerFooter>
    </customSheetView>
  </customSheetViews>
  <mergeCells count="15">
    <mergeCell ref="A8:C8"/>
    <mergeCell ref="A1:E1"/>
    <mergeCell ref="A2:E2"/>
    <mergeCell ref="A3:E3"/>
    <mergeCell ref="A4:E4"/>
    <mergeCell ref="A6:B6"/>
    <mergeCell ref="A7:C7"/>
    <mergeCell ref="A43:B43"/>
    <mergeCell ref="A42:B42"/>
    <mergeCell ref="A41:E41"/>
    <mergeCell ref="A10:E10"/>
    <mergeCell ref="C12:E12"/>
    <mergeCell ref="C21:E21"/>
    <mergeCell ref="A39:E39"/>
    <mergeCell ref="A40:E40"/>
  </mergeCells>
  <dataValidations count="1">
    <dataValidation allowBlank="1" showInputMessage="1" showErrorMessage="1" sqref="E6 E7" xr:uid="{C4AA490F-A82C-41C0-BDB0-D18D6D7EB048}"/>
  </dataValidations>
  <printOptions horizontalCentered="1"/>
  <pageMargins left="0" right="0" top="0.75" bottom="0.5" header="0.3" footer="0.3"/>
  <pageSetup scale="65" orientation="portrait" r:id="rId2"/>
  <headerFooter>
    <oddFooter>&amp;LV 2024-5&amp;Rprinted: &amp;D, &amp;T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pageSetUpPr fitToPage="1"/>
  </sheetPr>
  <dimension ref="A1:G62"/>
  <sheetViews>
    <sheetView workbookViewId="0">
      <selection sqref="A1:E1"/>
    </sheetView>
  </sheetViews>
  <sheetFormatPr defaultColWidth="9.140625" defaultRowHeight="12.75" x14ac:dyDescent="0.2"/>
  <cols>
    <col min="1" max="1" width="29.42578125" customWidth="1"/>
    <col min="2" max="2" width="13.28515625" customWidth="1"/>
    <col min="3" max="3" width="29.140625" customWidth="1"/>
    <col min="4" max="4" width="22.7109375" customWidth="1"/>
    <col min="5" max="5" width="41.28515625" customWidth="1"/>
  </cols>
  <sheetData>
    <row r="1" spans="1:5" ht="36.75" customHeight="1" x14ac:dyDescent="0.2">
      <c r="A1" s="1333" t="s">
        <v>542</v>
      </c>
      <c r="B1" s="1334"/>
      <c r="C1" s="1334"/>
      <c r="D1" s="1334"/>
      <c r="E1" s="1335"/>
    </row>
    <row r="2" spans="1:5" ht="18" hidden="1" customHeight="1" x14ac:dyDescent="0.2">
      <c r="A2" s="1336"/>
      <c r="B2" s="1337"/>
      <c r="C2" s="1337"/>
      <c r="D2" s="1337"/>
      <c r="E2" s="1338"/>
    </row>
    <row r="3" spans="1:5" ht="18" hidden="1" customHeight="1" x14ac:dyDescent="0.25">
      <c r="A3" s="1568"/>
      <c r="B3" s="1569"/>
      <c r="C3" s="1569"/>
      <c r="D3" s="1569"/>
      <c r="E3" s="1570"/>
    </row>
    <row r="4" spans="1:5" ht="6.75" customHeight="1" thickBot="1" x14ac:dyDescent="0.3">
      <c r="A4" s="1571"/>
      <c r="B4" s="1572"/>
      <c r="C4" s="1572"/>
      <c r="D4" s="1572"/>
      <c r="E4" s="1573"/>
    </row>
    <row r="5" spans="1:5" ht="16.5" x14ac:dyDescent="0.25">
      <c r="A5" s="296"/>
      <c r="B5" s="296"/>
      <c r="C5" s="296"/>
      <c r="D5" s="296"/>
      <c r="E5" s="296"/>
    </row>
    <row r="6" spans="1:5" ht="15.75" x14ac:dyDescent="0.25">
      <c r="A6" s="290"/>
      <c r="B6" s="290"/>
      <c r="C6" s="290"/>
      <c r="D6" s="290"/>
      <c r="E6" s="290"/>
    </row>
    <row r="7" spans="1:5" ht="18" customHeight="1" x14ac:dyDescent="0.25">
      <c r="A7" s="1574" t="s">
        <v>5</v>
      </c>
      <c r="B7" s="1574"/>
      <c r="C7" s="866">
        <f>+'Medicaid Worksheet'!D5</f>
        <v>0</v>
      </c>
      <c r="D7" s="291" t="s">
        <v>178</v>
      </c>
      <c r="E7" s="867" t="str">
        <f>'Medicaid Worksheet'!D6</f>
        <v>SELECT</v>
      </c>
    </row>
    <row r="8" spans="1:5" ht="18" customHeight="1" x14ac:dyDescent="0.25">
      <c r="A8" s="1575"/>
      <c r="B8" s="1576"/>
      <c r="C8" s="1577"/>
      <c r="D8" s="291" t="s">
        <v>332</v>
      </c>
      <c r="E8" s="777" t="str">
        <f>'Medicaid Worksheet'!D7</f>
        <v>SELECT</v>
      </c>
    </row>
    <row r="9" spans="1:5" ht="18" customHeight="1" x14ac:dyDescent="0.25">
      <c r="A9" s="1567"/>
      <c r="B9" s="1567"/>
      <c r="C9" s="1567"/>
      <c r="D9" s="291" t="s">
        <v>333</v>
      </c>
      <c r="E9" s="371">
        <f>'Medicaid Worksheet'!D8</f>
        <v>0</v>
      </c>
    </row>
    <row r="10" spans="1:5" ht="18" customHeight="1" thickBot="1" x14ac:dyDescent="0.25"/>
    <row r="11" spans="1:5" ht="18" customHeight="1" x14ac:dyDescent="0.2">
      <c r="A11" s="1587" t="s">
        <v>343</v>
      </c>
      <c r="B11" s="1588"/>
      <c r="C11" s="1588"/>
      <c r="D11" s="1588"/>
      <c r="E11" s="1589"/>
    </row>
    <row r="12" spans="1:5" ht="18" customHeight="1" x14ac:dyDescent="0.2">
      <c r="A12" s="1590"/>
      <c r="B12" s="1591"/>
      <c r="C12" s="1591"/>
      <c r="D12" s="1591"/>
      <c r="E12" s="1592"/>
    </row>
    <row r="13" spans="1:5" ht="18" customHeight="1" thickBot="1" x14ac:dyDescent="0.25">
      <c r="A13" s="1593"/>
      <c r="B13" s="1594"/>
      <c r="C13" s="1594"/>
      <c r="D13" s="1594"/>
      <c r="E13" s="1595"/>
    </row>
    <row r="14" spans="1:5" ht="18" customHeight="1" thickBot="1" x14ac:dyDescent="0.25">
      <c r="A14" s="97"/>
      <c r="B14" s="97"/>
      <c r="C14" s="97"/>
      <c r="D14" s="97"/>
      <c r="E14" s="97"/>
    </row>
    <row r="15" spans="1:5" ht="18" customHeight="1" x14ac:dyDescent="0.25">
      <c r="A15" s="299" t="s">
        <v>336</v>
      </c>
      <c r="B15" s="294"/>
      <c r="C15" s="294"/>
      <c r="D15" s="294"/>
      <c r="E15" s="295"/>
    </row>
    <row r="16" spans="1:5" ht="18" customHeight="1" x14ac:dyDescent="0.2">
      <c r="A16" s="300" t="s">
        <v>337</v>
      </c>
      <c r="B16" s="297" t="s">
        <v>339</v>
      </c>
      <c r="C16" s="297"/>
      <c r="D16" s="297"/>
      <c r="E16" s="298"/>
    </row>
    <row r="17" spans="1:7" ht="18" customHeight="1" x14ac:dyDescent="0.2">
      <c r="A17" s="300" t="s">
        <v>338</v>
      </c>
      <c r="B17" s="297" t="s">
        <v>340</v>
      </c>
      <c r="C17" s="297"/>
      <c r="D17" s="297"/>
      <c r="E17" s="298"/>
    </row>
    <row r="18" spans="1:7" ht="18" customHeight="1" thickBot="1" x14ac:dyDescent="0.25">
      <c r="A18" s="300" t="s">
        <v>341</v>
      </c>
      <c r="B18" s="297" t="s">
        <v>342</v>
      </c>
      <c r="C18" s="297"/>
      <c r="D18" s="297"/>
      <c r="E18" s="298"/>
    </row>
    <row r="19" spans="1:7" ht="18" customHeight="1" thickBot="1" x14ac:dyDescent="0.25"/>
    <row r="20" spans="1:7" ht="30.75" thickBot="1" x14ac:dyDescent="0.25">
      <c r="A20" s="292" t="s">
        <v>334</v>
      </c>
      <c r="B20" s="293" t="s">
        <v>335</v>
      </c>
      <c r="C20" s="1581" t="s">
        <v>330</v>
      </c>
      <c r="D20" s="1581"/>
      <c r="E20" s="1582"/>
    </row>
    <row r="21" spans="1:7" ht="64.5" customHeight="1" x14ac:dyDescent="0.2">
      <c r="A21" s="301" t="s">
        <v>323</v>
      </c>
      <c r="B21" s="302"/>
      <c r="C21" s="1578"/>
      <c r="D21" s="1579"/>
      <c r="E21" s="1580"/>
      <c r="G21" s="247"/>
    </row>
    <row r="22" spans="1:7" ht="18" customHeight="1" thickBot="1" x14ac:dyDescent="0.25">
      <c r="A22" s="288"/>
      <c r="B22" s="289"/>
      <c r="C22" s="287"/>
      <c r="D22" s="287"/>
      <c r="E22" s="287"/>
    </row>
    <row r="23" spans="1:7" ht="30.75" thickBot="1" x14ac:dyDescent="0.25">
      <c r="A23" s="292" t="s">
        <v>334</v>
      </c>
      <c r="B23" s="293" t="s">
        <v>335</v>
      </c>
      <c r="C23" s="1581" t="s">
        <v>330</v>
      </c>
      <c r="D23" s="1581"/>
      <c r="E23" s="1582"/>
    </row>
    <row r="24" spans="1:7" ht="64.5" customHeight="1" x14ac:dyDescent="0.2">
      <c r="A24" s="301" t="s">
        <v>323</v>
      </c>
      <c r="B24" s="302"/>
      <c r="C24" s="1578"/>
      <c r="D24" s="1579"/>
      <c r="E24" s="1580"/>
    </row>
    <row r="25" spans="1:7" ht="18" customHeight="1" thickBot="1" x14ac:dyDescent="0.25">
      <c r="A25" s="288"/>
      <c r="B25" s="289"/>
      <c r="C25" s="287"/>
      <c r="D25" s="287"/>
      <c r="E25" s="287"/>
    </row>
    <row r="26" spans="1:7" ht="30.75" thickBot="1" x14ac:dyDescent="0.25">
      <c r="A26" s="292" t="s">
        <v>334</v>
      </c>
      <c r="B26" s="293" t="s">
        <v>335</v>
      </c>
      <c r="C26" s="1586" t="s">
        <v>330</v>
      </c>
      <c r="D26" s="1581"/>
      <c r="E26" s="1582"/>
    </row>
    <row r="27" spans="1:7" ht="64.5" customHeight="1" x14ac:dyDescent="0.2">
      <c r="A27" s="301" t="s">
        <v>323</v>
      </c>
      <c r="B27" s="302"/>
      <c r="C27" s="1578"/>
      <c r="D27" s="1579"/>
      <c r="E27" s="1580"/>
    </row>
    <row r="28" spans="1:7" ht="18" customHeight="1" thickBot="1" x14ac:dyDescent="0.25">
      <c r="A28" s="288"/>
      <c r="B28" s="289"/>
      <c r="C28" s="287"/>
      <c r="D28" s="286"/>
      <c r="E28" s="286"/>
    </row>
    <row r="29" spans="1:7" ht="30.75" thickBot="1" x14ac:dyDescent="0.25">
      <c r="A29" s="292" t="s">
        <v>334</v>
      </c>
      <c r="B29" s="293" t="s">
        <v>335</v>
      </c>
      <c r="C29" s="1581" t="s">
        <v>330</v>
      </c>
      <c r="D29" s="1581"/>
      <c r="E29" s="1582"/>
    </row>
    <row r="30" spans="1:7" ht="64.5" customHeight="1" x14ac:dyDescent="0.2">
      <c r="A30" s="301" t="s">
        <v>323</v>
      </c>
      <c r="B30" s="302"/>
      <c r="C30" s="1578"/>
      <c r="D30" s="1579"/>
      <c r="E30" s="1580"/>
    </row>
    <row r="31" spans="1:7" ht="18" customHeight="1" thickBot="1" x14ac:dyDescent="0.25">
      <c r="A31" s="286"/>
      <c r="B31" s="286"/>
      <c r="C31" s="286"/>
      <c r="D31" s="286"/>
      <c r="E31" s="286"/>
    </row>
    <row r="32" spans="1:7" ht="30.75" thickBot="1" x14ac:dyDescent="0.25">
      <c r="A32" s="292" t="s">
        <v>334</v>
      </c>
      <c r="B32" s="293" t="s">
        <v>335</v>
      </c>
      <c r="C32" s="1581" t="s">
        <v>330</v>
      </c>
      <c r="D32" s="1581"/>
      <c r="E32" s="1582"/>
    </row>
    <row r="33" spans="1:5" ht="64.5" customHeight="1" x14ac:dyDescent="0.2">
      <c r="A33" s="301" t="s">
        <v>323</v>
      </c>
      <c r="B33" s="302"/>
      <c r="C33" s="1583"/>
      <c r="D33" s="1584"/>
      <c r="E33" s="1585"/>
    </row>
    <row r="34" spans="1:5" x14ac:dyDescent="0.2">
      <c r="A34" s="286"/>
      <c r="B34" s="286"/>
      <c r="C34" s="286"/>
      <c r="D34" s="286"/>
      <c r="E34" s="286"/>
    </row>
    <row r="35" spans="1:5" x14ac:dyDescent="0.2">
      <c r="A35" s="286"/>
      <c r="B35" s="286"/>
      <c r="C35" s="286"/>
      <c r="D35" s="286"/>
      <c r="E35" s="286"/>
    </row>
    <row r="36" spans="1:5" x14ac:dyDescent="0.2">
      <c r="A36" s="286"/>
      <c r="B36" s="286"/>
      <c r="C36" s="286"/>
      <c r="D36" s="286"/>
      <c r="E36" s="286"/>
    </row>
    <row r="37" spans="1:5" x14ac:dyDescent="0.2">
      <c r="A37" s="286"/>
      <c r="B37" s="286"/>
      <c r="C37" s="286"/>
      <c r="D37" s="286"/>
      <c r="E37" s="286"/>
    </row>
    <row r="38" spans="1:5" x14ac:dyDescent="0.2">
      <c r="A38" s="286"/>
      <c r="B38" s="286"/>
      <c r="C38" s="286"/>
      <c r="D38" s="286"/>
      <c r="E38" s="286"/>
    </row>
    <row r="39" spans="1:5" x14ac:dyDescent="0.2">
      <c r="A39" s="286"/>
      <c r="B39" s="286"/>
      <c r="C39" s="286"/>
      <c r="D39" s="286"/>
      <c r="E39" s="286"/>
    </row>
    <row r="40" spans="1:5" x14ac:dyDescent="0.2">
      <c r="A40" s="286"/>
      <c r="B40" s="286"/>
      <c r="C40" s="286"/>
      <c r="D40" s="286"/>
      <c r="E40" s="286"/>
    </row>
    <row r="41" spans="1:5" x14ac:dyDescent="0.2">
      <c r="A41" s="286"/>
      <c r="B41" s="286"/>
      <c r="C41" s="286"/>
      <c r="D41" s="286"/>
      <c r="E41" s="286"/>
    </row>
    <row r="42" spans="1:5" x14ac:dyDescent="0.2">
      <c r="A42" s="286"/>
      <c r="B42" s="286"/>
      <c r="C42" s="286"/>
      <c r="D42" s="286"/>
      <c r="E42" s="286"/>
    </row>
    <row r="43" spans="1:5" x14ac:dyDescent="0.2">
      <c r="A43" s="286"/>
      <c r="B43" s="286"/>
      <c r="C43" s="286"/>
      <c r="D43" s="286"/>
      <c r="E43" s="286"/>
    </row>
    <row r="44" spans="1:5" x14ac:dyDescent="0.2">
      <c r="A44" s="286"/>
      <c r="B44" s="286"/>
      <c r="C44" s="286"/>
      <c r="D44" s="286"/>
      <c r="E44" s="286"/>
    </row>
    <row r="45" spans="1:5" x14ac:dyDescent="0.2">
      <c r="A45" s="286"/>
      <c r="B45" s="286"/>
      <c r="C45" s="286"/>
      <c r="D45" s="286"/>
      <c r="E45" s="286"/>
    </row>
    <row r="46" spans="1:5" x14ac:dyDescent="0.2">
      <c r="A46" s="286"/>
      <c r="B46" s="286"/>
      <c r="C46" s="286"/>
      <c r="D46" s="286"/>
      <c r="E46" s="286"/>
    </row>
    <row r="47" spans="1:5" x14ac:dyDescent="0.2">
      <c r="A47" s="286"/>
      <c r="B47" s="286"/>
      <c r="C47" s="286"/>
      <c r="D47" s="286"/>
      <c r="E47" s="286"/>
    </row>
    <row r="48" spans="1:5" x14ac:dyDescent="0.2">
      <c r="A48" s="286"/>
      <c r="B48" s="286"/>
      <c r="C48" s="286"/>
      <c r="D48" s="286"/>
      <c r="E48" s="286"/>
    </row>
    <row r="49" spans="1:6" x14ac:dyDescent="0.2">
      <c r="A49" s="286"/>
      <c r="B49" s="286"/>
      <c r="C49" s="286"/>
      <c r="D49" s="286"/>
      <c r="E49" s="286"/>
    </row>
    <row r="50" spans="1:6" x14ac:dyDescent="0.2">
      <c r="B50" s="286"/>
      <c r="C50" s="286"/>
      <c r="D50" s="286"/>
      <c r="E50" s="286"/>
    </row>
    <row r="51" spans="1:6" x14ac:dyDescent="0.2">
      <c r="B51" s="286"/>
      <c r="C51" s="286"/>
      <c r="D51" s="286"/>
      <c r="E51" s="286"/>
    </row>
    <row r="52" spans="1:6" x14ac:dyDescent="0.2">
      <c r="B52" s="286"/>
      <c r="C52" s="286"/>
      <c r="D52" s="286"/>
      <c r="E52" s="286"/>
    </row>
    <row r="53" spans="1:6" x14ac:dyDescent="0.2">
      <c r="B53" s="286"/>
      <c r="C53" s="286"/>
      <c r="D53" s="286"/>
      <c r="E53" s="286"/>
    </row>
    <row r="54" spans="1:6" x14ac:dyDescent="0.2">
      <c r="B54" s="286"/>
      <c r="C54" s="286"/>
      <c r="D54" s="286"/>
      <c r="E54" s="286"/>
    </row>
    <row r="55" spans="1:6" x14ac:dyDescent="0.2">
      <c r="B55" s="286"/>
      <c r="C55" s="286"/>
      <c r="D55" s="286"/>
      <c r="E55" s="286"/>
    </row>
    <row r="56" spans="1:6" x14ac:dyDescent="0.2">
      <c r="B56" s="286"/>
      <c r="C56" s="286"/>
      <c r="D56" s="286"/>
      <c r="E56" s="286"/>
    </row>
    <row r="57" spans="1:6" x14ac:dyDescent="0.2">
      <c r="B57" s="286"/>
      <c r="C57" s="286"/>
      <c r="D57" s="286"/>
      <c r="E57" s="286"/>
    </row>
    <row r="58" spans="1:6" x14ac:dyDescent="0.2">
      <c r="B58" s="286"/>
      <c r="C58" s="286"/>
      <c r="D58" s="286"/>
      <c r="E58" s="286"/>
    </row>
    <row r="59" spans="1:6" x14ac:dyDescent="0.2">
      <c r="B59" s="286"/>
      <c r="C59" s="286"/>
      <c r="D59" s="286"/>
      <c r="E59" s="286"/>
    </row>
    <row r="60" spans="1:6" x14ac:dyDescent="0.2">
      <c r="B60" s="286"/>
      <c r="C60" s="286"/>
      <c r="D60" s="286"/>
      <c r="E60" s="286"/>
    </row>
    <row r="61" spans="1:6" x14ac:dyDescent="0.2">
      <c r="B61" s="286"/>
      <c r="C61" s="286"/>
      <c r="D61" s="286"/>
      <c r="E61" s="286"/>
    </row>
    <row r="62" spans="1:6" x14ac:dyDescent="0.2">
      <c r="B62" s="286"/>
      <c r="C62" s="286"/>
      <c r="D62" s="286"/>
      <c r="E62" s="286"/>
      <c r="F62" s="8"/>
    </row>
  </sheetData>
  <sheetProtection algorithmName="SHA-512" hashValue="A5NqDop0HQY9sSDvnu2tU9MJdDpKKKbfYjUpWqUvsFp2VsbaHrMuW3JsnClkJWCgOJTQ8fbMHXUqPzw+eBytSg==" saltValue="JRnjEZ2Lj5jl50GEQl1oJQ==" spinCount="100000" sheet="1" objects="1" scenarios="1"/>
  <customSheetViews>
    <customSheetView guid="{C14ADB05-A93A-418D-987A-E90E4B59772D}" scale="90" fitToPage="1">
      <selection activeCell="C8" sqref="C8"/>
      <pageMargins left="0" right="0" top="0.5" bottom="0.5" header="0.3" footer="0.3"/>
      <printOptions horizontalCentered="1"/>
      <pageSetup scale="78" orientation="portrait" r:id="rId1"/>
      <headerFooter>
        <oddFooter>&amp;LV 2015-1&amp;Rprinted: &amp;D, &amp;T</oddFooter>
      </headerFooter>
    </customSheetView>
  </customSheetViews>
  <mergeCells count="18">
    <mergeCell ref="C24:E24"/>
    <mergeCell ref="C26:E26"/>
    <mergeCell ref="A1:E1"/>
    <mergeCell ref="A3:E3"/>
    <mergeCell ref="A4:E4"/>
    <mergeCell ref="A7:B7"/>
    <mergeCell ref="A9:C9"/>
    <mergeCell ref="A2:E2"/>
    <mergeCell ref="A11:E13"/>
    <mergeCell ref="C20:E20"/>
    <mergeCell ref="C21:E21"/>
    <mergeCell ref="C23:E23"/>
    <mergeCell ref="A8:C8"/>
    <mergeCell ref="C27:E27"/>
    <mergeCell ref="C29:E29"/>
    <mergeCell ref="C30:E30"/>
    <mergeCell ref="C32:E32"/>
    <mergeCell ref="C33:E33"/>
  </mergeCells>
  <dataValidations count="2">
    <dataValidation allowBlank="1" showInputMessage="1" showErrorMessage="1" sqref="E7 E8" xr:uid="{E7534720-D170-4A10-8407-057DBB6EEF30}"/>
    <dataValidation type="list" allowBlank="1" showInputMessage="1" showErrorMessage="1" sqref="A21 A24 A27 A30 A33" xr:uid="{80F16153-17EA-44AA-A7A0-648A1CBB53C5}">
      <formula1>"SELECT, Med Wrksht, Med CRCS, FSR - Med, FSR - HMP, FSR - MI Hlth Link, FSR - HHBH, RES Fnd Bal, Med ISF, Med Shrd Risk, FSR - All Non Med, FSR - All Non-Med Supp, FSR - CCBHC, FSR - CCBHC Supp"</formula1>
    </dataValidation>
  </dataValidations>
  <printOptions horizontalCentered="1"/>
  <pageMargins left="0" right="0" top="0.75" bottom="0.5" header="0.3" footer="0.3"/>
  <pageSetup scale="77" orientation="portrait" r:id="rId2"/>
  <headerFooter>
    <oddFooter>&amp;LV 2024-5&amp;Rprinted: &amp;D, &amp;T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D52BC-0221-445A-A250-5AC0ECD32346}">
  <sheetPr codeName="Sheet14">
    <tabColor rgb="FFFF0000"/>
  </sheetPr>
  <dimension ref="A1:A12"/>
  <sheetViews>
    <sheetView workbookViewId="0">
      <selection sqref="A1:E1"/>
    </sheetView>
  </sheetViews>
  <sheetFormatPr defaultRowHeight="12.75" x14ac:dyDescent="0.2"/>
  <cols>
    <col min="1" max="1" width="47.42578125" bestFit="1" customWidth="1"/>
  </cols>
  <sheetData>
    <row r="1" spans="1:1" x14ac:dyDescent="0.2">
      <c r="A1" s="247" t="s">
        <v>1006</v>
      </c>
    </row>
    <row r="2" spans="1:1" x14ac:dyDescent="0.2">
      <c r="A2" s="247"/>
    </row>
    <row r="3" spans="1:1" x14ac:dyDescent="0.2">
      <c r="A3" s="226" t="s">
        <v>998</v>
      </c>
    </row>
    <row r="4" spans="1:1" x14ac:dyDescent="0.2">
      <c r="A4" s="719" t="s">
        <v>997</v>
      </c>
    </row>
    <row r="5" spans="1:1" x14ac:dyDescent="0.2">
      <c r="A5" s="226" t="s">
        <v>996</v>
      </c>
    </row>
    <row r="6" spans="1:1" x14ac:dyDescent="0.2">
      <c r="A6" s="226" t="s">
        <v>999</v>
      </c>
    </row>
    <row r="7" spans="1:1" x14ac:dyDescent="0.2">
      <c r="A7" s="226" t="s">
        <v>1000</v>
      </c>
    </row>
    <row r="8" spans="1:1" x14ac:dyDescent="0.2">
      <c r="A8" s="226" t="s">
        <v>1001</v>
      </c>
    </row>
    <row r="9" spans="1:1" x14ac:dyDescent="0.2">
      <c r="A9" s="226" t="s">
        <v>1002</v>
      </c>
    </row>
    <row r="10" spans="1:1" x14ac:dyDescent="0.2">
      <c r="A10" s="226" t="s">
        <v>1003</v>
      </c>
    </row>
    <row r="11" spans="1:1" x14ac:dyDescent="0.2">
      <c r="A11" s="226" t="s">
        <v>1004</v>
      </c>
    </row>
    <row r="12" spans="1:1" x14ac:dyDescent="0.2">
      <c r="A12" s="226" t="s">
        <v>1005</v>
      </c>
    </row>
  </sheetData>
  <pageMargins left="0.7" right="0.7" top="0.75" bottom="0.75" header="0.3" footer="0.3"/>
  <pageSetup orientation="portrait" horizontalDpi="1200" vertic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ADCA0-8E56-4880-9B43-79476636603C}">
  <sheetPr codeName="Sheet23">
    <tabColor rgb="FFFF0000"/>
  </sheetPr>
  <dimension ref="A1:K67"/>
  <sheetViews>
    <sheetView workbookViewId="0">
      <selection sqref="A1:E1"/>
    </sheetView>
  </sheetViews>
  <sheetFormatPr defaultRowHeight="12.75" x14ac:dyDescent="0.2"/>
  <cols>
    <col min="1" max="1" width="47.42578125" bestFit="1" customWidth="1"/>
    <col min="2" max="2" width="51.140625" bestFit="1" customWidth="1"/>
    <col min="3" max="3" width="28.28515625" bestFit="1" customWidth="1"/>
    <col min="5" max="5" width="14" bestFit="1" customWidth="1"/>
    <col min="6" max="6" width="16.28515625" bestFit="1" customWidth="1"/>
    <col min="10" max="10" width="9.7109375" bestFit="1" customWidth="1"/>
    <col min="11" max="11" width="21.85546875" bestFit="1" customWidth="1"/>
  </cols>
  <sheetData>
    <row r="1" spans="1:11" ht="114.75" x14ac:dyDescent="0.2">
      <c r="A1" s="139" t="s">
        <v>983</v>
      </c>
      <c r="B1" s="139" t="s">
        <v>471</v>
      </c>
      <c r="C1" s="139" t="s">
        <v>957</v>
      </c>
      <c r="D1" s="139" t="s">
        <v>1104</v>
      </c>
      <c r="E1" s="768" t="s">
        <v>1243</v>
      </c>
      <c r="F1" s="768" t="s">
        <v>1242</v>
      </c>
      <c r="G1" s="768" t="s">
        <v>1244</v>
      </c>
      <c r="H1" s="768" t="s">
        <v>1245</v>
      </c>
      <c r="I1" s="768" t="s">
        <v>1246</v>
      </c>
      <c r="J1" s="768" t="s">
        <v>1272</v>
      </c>
      <c r="K1" s="768" t="s">
        <v>1279</v>
      </c>
    </row>
    <row r="2" spans="1:11" x14ac:dyDescent="0.2">
      <c r="A2" s="226" t="s">
        <v>998</v>
      </c>
      <c r="B2" t="str">
        <f>A2&amp;COUNTIF($A$2:$A2,A2)</f>
        <v>CMH PARTNERSHIP OF SOUTHEAST MI1</v>
      </c>
      <c r="C2" t="s">
        <v>1228</v>
      </c>
      <c r="D2">
        <v>6</v>
      </c>
      <c r="E2" s="767">
        <v>149.51</v>
      </c>
      <c r="F2" s="767">
        <v>414.44</v>
      </c>
      <c r="G2" s="862">
        <f t="shared" ref="G2:G31" si="0">MAX(0,F2-E2)</f>
        <v>264.93</v>
      </c>
      <c r="H2" s="863">
        <v>2.009E-2</v>
      </c>
      <c r="I2" s="767">
        <f t="shared" ref="I2:I31" si="1">MIN(E2:F2)</f>
        <v>149.51</v>
      </c>
      <c r="J2" t="s">
        <v>1273</v>
      </c>
      <c r="K2" t="s">
        <v>1228</v>
      </c>
    </row>
    <row r="3" spans="1:11" x14ac:dyDescent="0.2">
      <c r="A3" s="226" t="s">
        <v>998</v>
      </c>
      <c r="B3" t="str">
        <f>A3&amp;COUNTIF($A$2:$A3,A3)</f>
        <v>CMH PARTNERSHIP OF SOUTHEAST MI2</v>
      </c>
      <c r="C3" t="s">
        <v>991</v>
      </c>
      <c r="D3">
        <v>6</v>
      </c>
      <c r="E3" s="767">
        <v>183.47</v>
      </c>
      <c r="F3" s="767">
        <v>377.55</v>
      </c>
      <c r="G3" s="862">
        <f t="shared" si="0"/>
        <v>194.08</v>
      </c>
      <c r="H3" s="863">
        <v>2.009E-2</v>
      </c>
      <c r="I3" s="767">
        <f t="shared" si="1"/>
        <v>183.47</v>
      </c>
      <c r="J3" t="s">
        <v>1273</v>
      </c>
      <c r="K3" t="s">
        <v>991</v>
      </c>
    </row>
    <row r="4" spans="1:11" x14ac:dyDescent="0.2">
      <c r="A4" t="s">
        <v>997</v>
      </c>
      <c r="B4" t="str">
        <f>A4&amp;COUNTIF($A$2:$A4,A4)</f>
        <v>DETROIT WAYNE INTEGRATED HEALTH NETWORK1</v>
      </c>
      <c r="C4" s="247" t="s">
        <v>1229</v>
      </c>
      <c r="D4">
        <v>7</v>
      </c>
      <c r="E4" s="767">
        <v>173.68</v>
      </c>
      <c r="F4" s="767">
        <v>231.64</v>
      </c>
      <c r="G4" s="862">
        <f t="shared" si="0"/>
        <v>57.96</v>
      </c>
      <c r="H4" s="863">
        <v>2.5909999999999999E-2</v>
      </c>
      <c r="I4" s="767">
        <f t="shared" si="1"/>
        <v>173.68</v>
      </c>
      <c r="J4" t="s">
        <v>1274</v>
      </c>
      <c r="K4" t="s">
        <v>1229</v>
      </c>
    </row>
    <row r="5" spans="1:11" x14ac:dyDescent="0.2">
      <c r="A5" t="s">
        <v>997</v>
      </c>
      <c r="B5" t="str">
        <f>A5&amp;COUNTIF($A$2:$A5,A5)</f>
        <v>DETROIT WAYNE INTEGRATED HEALTH NETWORK2</v>
      </c>
      <c r="C5" s="247" t="s">
        <v>1291</v>
      </c>
      <c r="D5">
        <v>7</v>
      </c>
      <c r="E5" s="767">
        <v>161.37</v>
      </c>
      <c r="F5" s="767">
        <v>487.57</v>
      </c>
      <c r="G5" s="862">
        <f t="shared" si="0"/>
        <v>326.2</v>
      </c>
      <c r="H5" s="863">
        <v>2.5909999999999999E-2</v>
      </c>
      <c r="I5" s="767">
        <f t="shared" si="1"/>
        <v>161.37</v>
      </c>
      <c r="J5" t="s">
        <v>1274</v>
      </c>
      <c r="K5" t="s">
        <v>994</v>
      </c>
    </row>
    <row r="6" spans="1:11" x14ac:dyDescent="0.2">
      <c r="A6" t="s">
        <v>997</v>
      </c>
      <c r="B6" t="str">
        <f>A6&amp;COUNTIF($A$2:$A6,A6)</f>
        <v>DETROIT WAYNE INTEGRATED HEALTH NETWORK3</v>
      </c>
      <c r="C6" s="247" t="s">
        <v>1230</v>
      </c>
      <c r="D6">
        <v>7</v>
      </c>
      <c r="E6" s="767">
        <v>183.5</v>
      </c>
      <c r="F6" s="767">
        <v>229.86</v>
      </c>
      <c r="G6" s="862">
        <f t="shared" si="0"/>
        <v>46.36</v>
      </c>
      <c r="H6" s="863">
        <v>2.5909999999999999E-2</v>
      </c>
      <c r="I6" s="767">
        <f t="shared" si="1"/>
        <v>183.5</v>
      </c>
      <c r="J6" t="s">
        <v>1274</v>
      </c>
      <c r="K6" t="s">
        <v>1230</v>
      </c>
    </row>
    <row r="7" spans="1:11" x14ac:dyDescent="0.2">
      <c r="A7" t="s">
        <v>997</v>
      </c>
      <c r="B7" t="str">
        <f>A7&amp;COUNTIF($A$2:$A7,A7)</f>
        <v>DETROIT WAYNE INTEGRATED HEALTH NETWORK4</v>
      </c>
      <c r="C7" s="247" t="s">
        <v>1231</v>
      </c>
      <c r="D7">
        <v>7</v>
      </c>
      <c r="E7" s="767">
        <v>95.18</v>
      </c>
      <c r="F7" s="767">
        <v>348.58</v>
      </c>
      <c r="G7" s="862">
        <f t="shared" si="0"/>
        <v>253.4</v>
      </c>
      <c r="H7" s="863">
        <v>2.5909999999999999E-2</v>
      </c>
      <c r="I7" s="767">
        <f t="shared" si="1"/>
        <v>95.18</v>
      </c>
      <c r="J7" t="s">
        <v>1274</v>
      </c>
      <c r="K7" t="s">
        <v>1231</v>
      </c>
    </row>
    <row r="8" spans="1:11" x14ac:dyDescent="0.2">
      <c r="A8" t="s">
        <v>997</v>
      </c>
      <c r="B8" t="str">
        <f>A8&amp;COUNTIF($A$2:$A8,A8)</f>
        <v>DETROIT WAYNE INTEGRATED HEALTH NETWORK5</v>
      </c>
      <c r="C8" s="247" t="s">
        <v>1232</v>
      </c>
      <c r="D8">
        <v>7</v>
      </c>
      <c r="E8" s="767">
        <v>208.32</v>
      </c>
      <c r="F8" s="767">
        <v>265.05</v>
      </c>
      <c r="G8" s="862">
        <f t="shared" si="0"/>
        <v>56.73</v>
      </c>
      <c r="H8" s="863">
        <v>2.5909999999999999E-2</v>
      </c>
      <c r="I8" s="767">
        <f t="shared" si="1"/>
        <v>208.32</v>
      </c>
      <c r="J8" t="s">
        <v>1274</v>
      </c>
      <c r="K8" t="s">
        <v>1232</v>
      </c>
    </row>
    <row r="9" spans="1:11" x14ac:dyDescent="0.2">
      <c r="A9" t="s">
        <v>997</v>
      </c>
      <c r="B9" t="str">
        <f>A9&amp;COUNTIF($A$2:$A9,A9)</f>
        <v>DETROIT WAYNE INTEGRATED HEALTH NETWORK6</v>
      </c>
      <c r="C9" s="247" t="s">
        <v>1027</v>
      </c>
      <c r="D9">
        <v>7</v>
      </c>
      <c r="E9" s="767">
        <v>190.24</v>
      </c>
      <c r="F9" s="767">
        <v>437.88</v>
      </c>
      <c r="G9" s="862">
        <f t="shared" si="0"/>
        <v>247.64</v>
      </c>
      <c r="H9" s="863">
        <v>2.5909999999999999E-2</v>
      </c>
      <c r="I9" s="767">
        <f t="shared" si="1"/>
        <v>190.24</v>
      </c>
      <c r="J9" t="s">
        <v>1274</v>
      </c>
      <c r="K9" t="s">
        <v>1280</v>
      </c>
    </row>
    <row r="10" spans="1:11" x14ac:dyDescent="0.2">
      <c r="A10" s="226" t="s">
        <v>996</v>
      </c>
      <c r="B10" t="str">
        <f>A10&amp;COUNTIF($A$2:$A10,A10)</f>
        <v>LAKESHORE REGIONAL ENTITY1</v>
      </c>
      <c r="C10" t="s">
        <v>1233</v>
      </c>
      <c r="D10">
        <v>3</v>
      </c>
      <c r="E10" s="767">
        <v>197.27</v>
      </c>
      <c r="F10" s="767">
        <v>414.27</v>
      </c>
      <c r="G10" s="862">
        <f t="shared" si="0"/>
        <v>217</v>
      </c>
      <c r="H10" s="863">
        <v>2.2460000000000001E-2</v>
      </c>
      <c r="I10" s="767">
        <f t="shared" si="1"/>
        <v>197.27</v>
      </c>
      <c r="J10" t="s">
        <v>1275</v>
      </c>
      <c r="K10" t="s">
        <v>1281</v>
      </c>
    </row>
    <row r="11" spans="1:11" x14ac:dyDescent="0.2">
      <c r="A11" s="226" t="s">
        <v>996</v>
      </c>
      <c r="B11" t="str">
        <f>A11&amp;COUNTIF($A$2:$A11,A11)</f>
        <v>LAKESHORE REGIONAL ENTITY2</v>
      </c>
      <c r="C11" t="s">
        <v>984</v>
      </c>
      <c r="D11">
        <v>3</v>
      </c>
      <c r="E11" s="767">
        <v>201.42</v>
      </c>
      <c r="F11" s="767">
        <v>391</v>
      </c>
      <c r="G11" s="862">
        <f t="shared" si="0"/>
        <v>189.58</v>
      </c>
      <c r="H11" s="863">
        <v>2.2460000000000001E-2</v>
      </c>
      <c r="I11" s="767">
        <f t="shared" si="1"/>
        <v>201.42</v>
      </c>
      <c r="J11" t="s">
        <v>1275</v>
      </c>
      <c r="K11" t="s">
        <v>984</v>
      </c>
    </row>
    <row r="12" spans="1:11" x14ac:dyDescent="0.2">
      <c r="A12" s="226" t="s">
        <v>996</v>
      </c>
      <c r="B12" t="str">
        <f>A12&amp;COUNTIF($A$2:$A12,A12)</f>
        <v>LAKESHORE REGIONAL ENTITY3</v>
      </c>
      <c r="C12" t="s">
        <v>1234</v>
      </c>
      <c r="D12">
        <v>3</v>
      </c>
      <c r="E12" s="767">
        <v>209.13</v>
      </c>
      <c r="F12" s="767">
        <v>382.82</v>
      </c>
      <c r="G12" s="862">
        <f t="shared" si="0"/>
        <v>173.69</v>
      </c>
      <c r="H12" s="863">
        <v>2.2460000000000001E-2</v>
      </c>
      <c r="I12" s="767">
        <f t="shared" si="1"/>
        <v>209.13</v>
      </c>
      <c r="J12" t="s">
        <v>1275</v>
      </c>
      <c r="K12" t="s">
        <v>1282</v>
      </c>
    </row>
    <row r="13" spans="1:11" x14ac:dyDescent="0.2">
      <c r="A13" s="226" t="s">
        <v>996</v>
      </c>
      <c r="B13" t="str">
        <f>A13&amp;COUNTIF($A$2:$A13,A13)</f>
        <v>LAKESHORE REGIONAL ENTITY4</v>
      </c>
      <c r="C13" t="s">
        <v>1195</v>
      </c>
      <c r="D13">
        <v>3</v>
      </c>
      <c r="E13" s="767">
        <v>169.4</v>
      </c>
      <c r="F13" s="767">
        <v>513.61</v>
      </c>
      <c r="G13" s="862">
        <f t="shared" si="0"/>
        <v>344.21</v>
      </c>
      <c r="H13" s="863">
        <v>2.2460000000000001E-2</v>
      </c>
      <c r="I13" s="767">
        <f t="shared" si="1"/>
        <v>169.4</v>
      </c>
      <c r="J13" t="s">
        <v>1275</v>
      </c>
      <c r="K13" t="s">
        <v>1283</v>
      </c>
    </row>
    <row r="14" spans="1:11" x14ac:dyDescent="0.2">
      <c r="A14" s="226" t="s">
        <v>996</v>
      </c>
      <c r="B14" t="str">
        <f>A14&amp;COUNTIF($A$2:$A14,A14)</f>
        <v>LAKESHORE REGIONAL ENTITY5</v>
      </c>
      <c r="C14" t="s">
        <v>985</v>
      </c>
      <c r="D14">
        <v>3</v>
      </c>
      <c r="E14" s="767">
        <v>159.28</v>
      </c>
      <c r="F14" s="767">
        <v>307.26</v>
      </c>
      <c r="G14" s="862">
        <f t="shared" si="0"/>
        <v>147.97999999999999</v>
      </c>
      <c r="H14" s="863">
        <v>2.2460000000000001E-2</v>
      </c>
      <c r="I14" s="767">
        <f t="shared" si="1"/>
        <v>159.28</v>
      </c>
      <c r="J14" t="s">
        <v>1275</v>
      </c>
      <c r="K14" t="s">
        <v>985</v>
      </c>
    </row>
    <row r="15" spans="1:11" x14ac:dyDescent="0.2">
      <c r="A15" s="226" t="s">
        <v>999</v>
      </c>
      <c r="B15" t="str">
        <f>A15&amp;COUNTIF($A$2:$A15,A15)</f>
        <v>MACOMB COUNTY CMH SERVICES1</v>
      </c>
      <c r="C15" s="247" t="s">
        <v>992</v>
      </c>
      <c r="D15">
        <v>9</v>
      </c>
      <c r="E15" s="767">
        <v>171.53</v>
      </c>
      <c r="F15" s="767">
        <v>387.91</v>
      </c>
      <c r="G15" s="862">
        <f t="shared" si="0"/>
        <v>216.38</v>
      </c>
      <c r="H15" s="863">
        <v>2.1069999999999998E-2</v>
      </c>
      <c r="I15" s="767">
        <f t="shared" si="1"/>
        <v>171.53</v>
      </c>
      <c r="J15" t="s">
        <v>1258</v>
      </c>
      <c r="K15" t="s">
        <v>992</v>
      </c>
    </row>
    <row r="16" spans="1:11" x14ac:dyDescent="0.2">
      <c r="A16" s="226" t="s">
        <v>1000</v>
      </c>
      <c r="B16" t="str">
        <f>A16&amp;COUNTIF($A$2:$A16,A16)</f>
        <v>MID-STATE HEALTH NETWORK1</v>
      </c>
      <c r="C16" t="s">
        <v>988</v>
      </c>
      <c r="D16">
        <v>5</v>
      </c>
      <c r="E16" s="767">
        <v>188.95</v>
      </c>
      <c r="F16" s="767">
        <v>548.92999999999995</v>
      </c>
      <c r="G16" s="862">
        <f t="shared" si="0"/>
        <v>359.98</v>
      </c>
      <c r="H16" s="863">
        <v>1.9619999999999999E-2</v>
      </c>
      <c r="I16" s="767">
        <f t="shared" si="1"/>
        <v>188.95</v>
      </c>
      <c r="J16" t="s">
        <v>1277</v>
      </c>
      <c r="K16" t="s">
        <v>988</v>
      </c>
    </row>
    <row r="17" spans="1:11" x14ac:dyDescent="0.2">
      <c r="A17" s="226" t="s">
        <v>1000</v>
      </c>
      <c r="B17" t="str">
        <f>A17&amp;COUNTIF($A$2:$A17,A17)</f>
        <v>MID-STATE HEALTH NETWORK2</v>
      </c>
      <c r="C17" t="s">
        <v>989</v>
      </c>
      <c r="D17">
        <v>5</v>
      </c>
      <c r="E17" s="767">
        <v>211.2</v>
      </c>
      <c r="F17" s="767">
        <v>369.87</v>
      </c>
      <c r="G17" s="862">
        <f t="shared" si="0"/>
        <v>158.66999999999999</v>
      </c>
      <c r="H17" s="863">
        <v>1.9619999999999999E-2</v>
      </c>
      <c r="I17" s="767">
        <f t="shared" si="1"/>
        <v>211.2</v>
      </c>
      <c r="J17" t="s">
        <v>1277</v>
      </c>
      <c r="K17" t="s">
        <v>989</v>
      </c>
    </row>
    <row r="18" spans="1:11" x14ac:dyDescent="0.2">
      <c r="A18" s="226" t="s">
        <v>1000</v>
      </c>
      <c r="B18" t="str">
        <f>A18&amp;COUNTIF($A$2:$A18,A18)</f>
        <v>MID-STATE HEALTH NETWORK3</v>
      </c>
      <c r="C18" t="s">
        <v>1235</v>
      </c>
      <c r="D18">
        <v>5</v>
      </c>
      <c r="E18" s="767">
        <v>248.25</v>
      </c>
      <c r="F18" s="767">
        <v>459.61</v>
      </c>
      <c r="G18" s="862">
        <f t="shared" si="0"/>
        <v>211.36</v>
      </c>
      <c r="H18" s="863">
        <v>1.9619999999999999E-2</v>
      </c>
      <c r="I18" s="767">
        <f t="shared" si="1"/>
        <v>248.25</v>
      </c>
      <c r="J18" t="s">
        <v>1277</v>
      </c>
      <c r="K18" t="s">
        <v>1284</v>
      </c>
    </row>
    <row r="19" spans="1:11" x14ac:dyDescent="0.2">
      <c r="A19" s="226" t="s">
        <v>1000</v>
      </c>
      <c r="B19" t="str">
        <f>A19&amp;COUNTIF($A$2:$A19,A19)</f>
        <v>MID-STATE HEALTH NETWORK4</v>
      </c>
      <c r="C19" t="s">
        <v>990</v>
      </c>
      <c r="D19">
        <v>5</v>
      </c>
      <c r="E19" s="767">
        <v>187.26</v>
      </c>
      <c r="F19" s="767">
        <v>508.08</v>
      </c>
      <c r="G19" s="862">
        <f t="shared" si="0"/>
        <v>320.82</v>
      </c>
      <c r="H19" s="863">
        <v>1.9619999999999999E-2</v>
      </c>
      <c r="I19" s="767">
        <f t="shared" si="1"/>
        <v>187.26</v>
      </c>
      <c r="J19" t="s">
        <v>1277</v>
      </c>
      <c r="K19" t="s">
        <v>990</v>
      </c>
    </row>
    <row r="20" spans="1:11" x14ac:dyDescent="0.2">
      <c r="A20" s="226" t="s">
        <v>1003</v>
      </c>
      <c r="B20" t="str">
        <f>A20&amp;COUNTIF($A$2:$A20,A20)</f>
        <v>OAKLAND COMMUNITY HEALTH NETWORK1</v>
      </c>
      <c r="C20" t="s">
        <v>1290</v>
      </c>
      <c r="D20">
        <v>8</v>
      </c>
      <c r="E20" s="767">
        <v>126.91</v>
      </c>
      <c r="F20" s="767">
        <v>335.57</v>
      </c>
      <c r="G20" s="862">
        <f t="shared" si="0"/>
        <v>208.66</v>
      </c>
      <c r="H20" s="863">
        <v>2.3939999999999999E-2</v>
      </c>
      <c r="I20" s="767">
        <f t="shared" si="1"/>
        <v>126.91</v>
      </c>
      <c r="J20" t="s">
        <v>1251</v>
      </c>
      <c r="K20" t="s">
        <v>994</v>
      </c>
    </row>
    <row r="21" spans="1:11" x14ac:dyDescent="0.2">
      <c r="A21" s="226" t="s">
        <v>1003</v>
      </c>
      <c r="B21" t="str">
        <f>A21&amp;COUNTIF($A$2:$A21,A21)</f>
        <v>OAKLAND COMMUNITY HEALTH NETWORK2</v>
      </c>
      <c r="C21" t="s">
        <v>995</v>
      </c>
      <c r="D21">
        <v>8</v>
      </c>
      <c r="E21" s="767">
        <v>206.66</v>
      </c>
      <c r="F21" s="767">
        <v>388.25</v>
      </c>
      <c r="G21" s="862">
        <f t="shared" si="0"/>
        <v>181.59</v>
      </c>
      <c r="H21" s="863">
        <v>2.3939999999999999E-2</v>
      </c>
      <c r="I21" s="767">
        <f t="shared" si="1"/>
        <v>206.66</v>
      </c>
      <c r="J21" t="s">
        <v>1251</v>
      </c>
      <c r="K21" t="s">
        <v>995</v>
      </c>
    </row>
    <row r="22" spans="1:11" x14ac:dyDescent="0.2">
      <c r="A22" s="226" t="s">
        <v>1004</v>
      </c>
      <c r="B22" t="str">
        <f>A22&amp;COUNTIF($A$2:$A22,A22)</f>
        <v>REGION 10 PIHP1</v>
      </c>
      <c r="C22" t="s">
        <v>1236</v>
      </c>
      <c r="D22">
        <v>10</v>
      </c>
      <c r="E22" s="767">
        <v>172.32</v>
      </c>
      <c r="F22" s="767">
        <v>391.58</v>
      </c>
      <c r="G22" s="862">
        <f t="shared" si="0"/>
        <v>219.26</v>
      </c>
      <c r="H22" s="863">
        <v>2.0570000000000001E-2</v>
      </c>
      <c r="I22" s="767">
        <f t="shared" si="1"/>
        <v>172.32</v>
      </c>
      <c r="J22" t="s">
        <v>1278</v>
      </c>
      <c r="K22" t="s">
        <v>1285</v>
      </c>
    </row>
    <row r="23" spans="1:11" x14ac:dyDescent="0.2">
      <c r="A23" s="226" t="s">
        <v>1004</v>
      </c>
      <c r="B23" t="str">
        <f>A23&amp;COUNTIF($A$2:$A23,A23)</f>
        <v>REGION 10 PIHP2</v>
      </c>
      <c r="C23" t="s">
        <v>1237</v>
      </c>
      <c r="D23">
        <v>10</v>
      </c>
      <c r="E23" s="767">
        <v>128.01</v>
      </c>
      <c r="F23" s="767">
        <v>393.2</v>
      </c>
      <c r="G23" s="862">
        <f t="shared" si="0"/>
        <v>265.19</v>
      </c>
      <c r="H23" s="863">
        <v>2.0570000000000001E-2</v>
      </c>
      <c r="I23" s="767">
        <f t="shared" si="1"/>
        <v>128.01</v>
      </c>
      <c r="J23" t="s">
        <v>1278</v>
      </c>
      <c r="K23" t="s">
        <v>1286</v>
      </c>
    </row>
    <row r="24" spans="1:11" x14ac:dyDescent="0.2">
      <c r="A24" s="226" t="s">
        <v>1004</v>
      </c>
      <c r="B24" t="str">
        <f>A24&amp;COUNTIF($A$2:$A24,A24)</f>
        <v>REGION 10 PIHP3</v>
      </c>
      <c r="C24" t="s">
        <v>1238</v>
      </c>
      <c r="D24">
        <v>10</v>
      </c>
      <c r="E24" s="767">
        <v>136.54</v>
      </c>
      <c r="F24" s="767">
        <v>358.94</v>
      </c>
      <c r="G24" s="862">
        <f t="shared" si="0"/>
        <v>222.4</v>
      </c>
      <c r="H24" s="863">
        <v>2.0570000000000001E-2</v>
      </c>
      <c r="I24" s="767">
        <f t="shared" si="1"/>
        <v>136.54</v>
      </c>
      <c r="J24" t="s">
        <v>1278</v>
      </c>
      <c r="K24" t="s">
        <v>1238</v>
      </c>
    </row>
    <row r="25" spans="1:11" x14ac:dyDescent="0.2">
      <c r="A25" s="226" t="s">
        <v>1004</v>
      </c>
      <c r="B25" t="str">
        <f>A25&amp;COUNTIF($A$2:$A25,A25)</f>
        <v>REGION 10 PIHP4</v>
      </c>
      <c r="C25" t="s">
        <v>993</v>
      </c>
      <c r="D25">
        <v>10</v>
      </c>
      <c r="E25" s="767">
        <v>170.77</v>
      </c>
      <c r="F25" s="767">
        <v>333.7</v>
      </c>
      <c r="G25" s="862">
        <f t="shared" si="0"/>
        <v>162.93</v>
      </c>
      <c r="H25" s="863">
        <v>2.0570000000000001E-2</v>
      </c>
      <c r="I25" s="767">
        <f t="shared" si="1"/>
        <v>170.77</v>
      </c>
      <c r="J25" t="s">
        <v>1278</v>
      </c>
      <c r="K25" t="s">
        <v>993</v>
      </c>
    </row>
    <row r="26" spans="1:11" x14ac:dyDescent="0.2">
      <c r="A26" s="226" t="s">
        <v>1005</v>
      </c>
      <c r="B26" t="str">
        <f>A26&amp;COUNTIF($A$2:$A26,A26)</f>
        <v>SOUTHWEST MI BEHAVIORAL HEALTH1</v>
      </c>
      <c r="C26" t="s">
        <v>1239</v>
      </c>
      <c r="D26">
        <v>4</v>
      </c>
      <c r="E26" s="767">
        <v>143.13</v>
      </c>
      <c r="F26" s="767">
        <v>346.33</v>
      </c>
      <c r="G26" s="862">
        <f t="shared" si="0"/>
        <v>203.2</v>
      </c>
      <c r="H26" s="863">
        <v>2.511E-2</v>
      </c>
      <c r="I26" s="767">
        <f t="shared" si="1"/>
        <v>143.13</v>
      </c>
      <c r="J26" t="s">
        <v>1276</v>
      </c>
      <c r="K26" t="s">
        <v>1239</v>
      </c>
    </row>
    <row r="27" spans="1:11" x14ac:dyDescent="0.2">
      <c r="A27" s="226" t="s">
        <v>1005</v>
      </c>
      <c r="B27" t="str">
        <f>A27&amp;COUNTIF($A$2:$A27,A27)</f>
        <v>SOUTHWEST MI BEHAVIORAL HEALTH2</v>
      </c>
      <c r="C27" t="s">
        <v>986</v>
      </c>
      <c r="D27">
        <v>4</v>
      </c>
      <c r="E27" s="767">
        <v>185.66</v>
      </c>
      <c r="F27" s="767">
        <v>287.35000000000002</v>
      </c>
      <c r="G27" s="862">
        <f t="shared" si="0"/>
        <v>101.69</v>
      </c>
      <c r="H27" s="863">
        <v>2.511E-2</v>
      </c>
      <c r="I27" s="767">
        <f t="shared" si="1"/>
        <v>185.66</v>
      </c>
      <c r="J27" t="s">
        <v>1276</v>
      </c>
      <c r="K27" t="s">
        <v>986</v>
      </c>
    </row>
    <row r="28" spans="1:11" x14ac:dyDescent="0.2">
      <c r="A28" s="226" t="s">
        <v>1005</v>
      </c>
      <c r="B28" t="str">
        <f>A28&amp;COUNTIF($A$2:$A28,A28)</f>
        <v>SOUTHWEST MI BEHAVIORAL HEALTH3</v>
      </c>
      <c r="C28" t="s">
        <v>1240</v>
      </c>
      <c r="D28">
        <v>4</v>
      </c>
      <c r="E28" s="767">
        <v>166.52</v>
      </c>
      <c r="F28" s="767">
        <v>304.58</v>
      </c>
      <c r="G28" s="862">
        <f t="shared" si="0"/>
        <v>138.06</v>
      </c>
      <c r="H28" s="863">
        <v>2.511E-2</v>
      </c>
      <c r="I28" s="767">
        <f t="shared" si="1"/>
        <v>166.52</v>
      </c>
      <c r="J28" t="s">
        <v>1276</v>
      </c>
      <c r="K28" t="s">
        <v>1287</v>
      </c>
    </row>
    <row r="29" spans="1:11" x14ac:dyDescent="0.2">
      <c r="A29" s="226" t="s">
        <v>1005</v>
      </c>
      <c r="B29" t="str">
        <f>A29&amp;COUNTIF($A$2:$A29,A29)</f>
        <v>SOUTHWEST MI BEHAVIORAL HEALTH4</v>
      </c>
      <c r="C29" t="s">
        <v>1196</v>
      </c>
      <c r="D29">
        <v>4</v>
      </c>
      <c r="E29" s="767">
        <v>209.35</v>
      </c>
      <c r="F29" s="767">
        <v>399.9</v>
      </c>
      <c r="G29" s="862">
        <f t="shared" si="0"/>
        <v>190.55</v>
      </c>
      <c r="H29" s="863">
        <v>2.511E-2</v>
      </c>
      <c r="I29" s="767">
        <f t="shared" si="1"/>
        <v>209.35</v>
      </c>
      <c r="J29" t="s">
        <v>1276</v>
      </c>
      <c r="K29" t="s">
        <v>1288</v>
      </c>
    </row>
    <row r="30" spans="1:11" x14ac:dyDescent="0.2">
      <c r="A30" s="226" t="s">
        <v>1005</v>
      </c>
      <c r="B30" t="str">
        <f>A30&amp;COUNTIF($A$2:$A30,A30)</f>
        <v>SOUTHWEST MI BEHAVIORAL HEALTH5</v>
      </c>
      <c r="C30" t="s">
        <v>987</v>
      </c>
      <c r="D30">
        <v>4</v>
      </c>
      <c r="E30" s="767">
        <v>149.96</v>
      </c>
      <c r="F30" s="767">
        <v>264.92</v>
      </c>
      <c r="G30" s="862">
        <f t="shared" si="0"/>
        <v>114.96</v>
      </c>
      <c r="H30" s="863">
        <v>2.511E-2</v>
      </c>
      <c r="I30" s="767">
        <f t="shared" si="1"/>
        <v>149.96</v>
      </c>
      <c r="J30" t="s">
        <v>1276</v>
      </c>
      <c r="K30" t="s">
        <v>987</v>
      </c>
    </row>
    <row r="31" spans="1:11" x14ac:dyDescent="0.2">
      <c r="A31" s="226" t="s">
        <v>1005</v>
      </c>
      <c r="B31" t="str">
        <f>A31&amp;COUNTIF($A$2:$A31,A31)</f>
        <v>SOUTHWEST MI BEHAVIORAL HEALTH6</v>
      </c>
      <c r="C31" t="s">
        <v>1241</v>
      </c>
      <c r="D31">
        <v>4</v>
      </c>
      <c r="E31" s="767">
        <v>163.26</v>
      </c>
      <c r="F31" s="767">
        <v>348.18</v>
      </c>
      <c r="G31" s="862">
        <f t="shared" si="0"/>
        <v>184.92</v>
      </c>
      <c r="H31" s="863">
        <v>2.511E-2</v>
      </c>
      <c r="I31" s="767">
        <f t="shared" si="1"/>
        <v>163.26</v>
      </c>
      <c r="J31" t="s">
        <v>1276</v>
      </c>
      <c r="K31" t="s">
        <v>1289</v>
      </c>
    </row>
    <row r="38" spans="1:4" x14ac:dyDescent="0.2">
      <c r="B38" s="859" t="s">
        <v>1197</v>
      </c>
      <c r="C38" s="859" t="s">
        <v>1248</v>
      </c>
      <c r="D38" t="s">
        <v>1226</v>
      </c>
    </row>
    <row r="39" spans="1:4" x14ac:dyDescent="0.2">
      <c r="B39" s="859" t="s">
        <v>1198</v>
      </c>
      <c r="C39" s="859" t="s">
        <v>1249</v>
      </c>
      <c r="D39" t="s">
        <v>1226</v>
      </c>
    </row>
    <row r="40" spans="1:4" x14ac:dyDescent="0.2">
      <c r="A40" s="860" t="s">
        <v>988</v>
      </c>
      <c r="B40" s="860" t="s">
        <v>1199</v>
      </c>
      <c r="C40" s="860" t="s">
        <v>1250</v>
      </c>
      <c r="D40" t="s">
        <v>1227</v>
      </c>
    </row>
    <row r="41" spans="1:4" x14ac:dyDescent="0.2">
      <c r="A41" s="860" t="s">
        <v>994</v>
      </c>
      <c r="B41" s="860" t="s">
        <v>1200</v>
      </c>
      <c r="C41" s="860" t="s">
        <v>1251</v>
      </c>
      <c r="D41" t="s">
        <v>1227</v>
      </c>
    </row>
    <row r="42" spans="1:4" x14ac:dyDescent="0.2">
      <c r="B42" s="859" t="s">
        <v>1200</v>
      </c>
      <c r="C42" s="859" t="s">
        <v>1248</v>
      </c>
      <c r="D42" t="s">
        <v>1226</v>
      </c>
    </row>
    <row r="43" spans="1:4" x14ac:dyDescent="0.2">
      <c r="B43" s="859" t="s">
        <v>1201</v>
      </c>
      <c r="C43" s="859" t="s">
        <v>1252</v>
      </c>
      <c r="D43" t="s">
        <v>1226</v>
      </c>
    </row>
    <row r="44" spans="1:4" x14ac:dyDescent="0.2">
      <c r="B44" s="858" t="s">
        <v>1202</v>
      </c>
      <c r="C44" s="858" t="s">
        <v>1248</v>
      </c>
    </row>
    <row r="45" spans="1:4" x14ac:dyDescent="0.2">
      <c r="A45" s="860" t="s">
        <v>995</v>
      </c>
      <c r="B45" s="860" t="s">
        <v>1203</v>
      </c>
      <c r="C45" s="860" t="s">
        <v>1251</v>
      </c>
      <c r="D45" t="s">
        <v>1227</v>
      </c>
    </row>
    <row r="46" spans="1:4" x14ac:dyDescent="0.2">
      <c r="B46" s="859" t="s">
        <v>1204</v>
      </c>
      <c r="C46" s="859" t="s">
        <v>1248</v>
      </c>
      <c r="D46" t="s">
        <v>1226</v>
      </c>
    </row>
    <row r="47" spans="1:4" x14ac:dyDescent="0.2">
      <c r="B47" s="859" t="s">
        <v>1205</v>
      </c>
      <c r="C47" s="859" t="s">
        <v>1253</v>
      </c>
      <c r="D47" t="s">
        <v>1226</v>
      </c>
    </row>
    <row r="48" spans="1:4" x14ac:dyDescent="0.2">
      <c r="A48" s="857" t="s">
        <v>984</v>
      </c>
      <c r="B48" s="857" t="s">
        <v>1206</v>
      </c>
      <c r="C48" s="857" t="s">
        <v>1254</v>
      </c>
    </row>
    <row r="49" spans="1:4" x14ac:dyDescent="0.2">
      <c r="A49" s="860" t="s">
        <v>986</v>
      </c>
      <c r="B49" s="860" t="s">
        <v>1207</v>
      </c>
      <c r="C49" s="860" t="s">
        <v>1255</v>
      </c>
      <c r="D49" t="s">
        <v>1227</v>
      </c>
    </row>
    <row r="50" spans="1:4" x14ac:dyDescent="0.2">
      <c r="B50" s="859" t="s">
        <v>1208</v>
      </c>
      <c r="C50" s="859" t="s">
        <v>1256</v>
      </c>
      <c r="D50" t="s">
        <v>1226</v>
      </c>
    </row>
    <row r="51" spans="1:4" x14ac:dyDescent="0.2">
      <c r="B51" s="859" t="s">
        <v>1209</v>
      </c>
      <c r="C51" s="859" t="s">
        <v>1257</v>
      </c>
      <c r="D51" t="s">
        <v>1226</v>
      </c>
    </row>
    <row r="52" spans="1:4" x14ac:dyDescent="0.2">
      <c r="A52" s="861" t="s">
        <v>992</v>
      </c>
      <c r="B52" s="860" t="s">
        <v>1210</v>
      </c>
      <c r="C52" s="860" t="s">
        <v>1258</v>
      </c>
      <c r="D52" t="s">
        <v>1227</v>
      </c>
    </row>
    <row r="53" spans="1:4" x14ac:dyDescent="0.2">
      <c r="B53" s="858" t="s">
        <v>1211</v>
      </c>
      <c r="C53" s="858" t="s">
        <v>1270</v>
      </c>
    </row>
    <row r="54" spans="1:4" x14ac:dyDescent="0.2">
      <c r="B54" s="859" t="s">
        <v>1212</v>
      </c>
      <c r="C54" s="859" t="s">
        <v>1259</v>
      </c>
      <c r="D54" t="s">
        <v>1226</v>
      </c>
    </row>
    <row r="55" spans="1:4" x14ac:dyDescent="0.2">
      <c r="B55" s="859" t="s">
        <v>1213</v>
      </c>
      <c r="C55" s="859" t="s">
        <v>1260</v>
      </c>
      <c r="D55" t="s">
        <v>1226</v>
      </c>
    </row>
    <row r="56" spans="1:4" x14ac:dyDescent="0.2">
      <c r="B56" s="859" t="s">
        <v>1214</v>
      </c>
      <c r="C56" s="859" t="s">
        <v>1261</v>
      </c>
      <c r="D56" t="s">
        <v>1226</v>
      </c>
    </row>
    <row r="57" spans="1:4" x14ac:dyDescent="0.2">
      <c r="A57" s="857" t="s">
        <v>987</v>
      </c>
      <c r="B57" s="857" t="s">
        <v>1215</v>
      </c>
      <c r="C57" s="857" t="s">
        <v>1262</v>
      </c>
    </row>
    <row r="58" spans="1:4" x14ac:dyDescent="0.2">
      <c r="B58" s="859" t="s">
        <v>1216</v>
      </c>
      <c r="C58" s="859" t="s">
        <v>1263</v>
      </c>
      <c r="D58" t="s">
        <v>1226</v>
      </c>
    </row>
    <row r="59" spans="1:4" x14ac:dyDescent="0.2">
      <c r="A59" s="860" t="s">
        <v>990</v>
      </c>
      <c r="B59" s="860" t="s">
        <v>1217</v>
      </c>
      <c r="C59" s="860" t="s">
        <v>1264</v>
      </c>
      <c r="D59" t="s">
        <v>1227</v>
      </c>
    </row>
    <row r="60" spans="1:4" x14ac:dyDescent="0.2">
      <c r="B60" s="859" t="s">
        <v>1218</v>
      </c>
      <c r="C60" s="859" t="s">
        <v>1265</v>
      </c>
      <c r="D60" t="s">
        <v>1226</v>
      </c>
    </row>
    <row r="61" spans="1:4" x14ac:dyDescent="0.2">
      <c r="B61" s="859" t="s">
        <v>1219</v>
      </c>
      <c r="C61" s="859" t="s">
        <v>1248</v>
      </c>
      <c r="D61" t="s">
        <v>1226</v>
      </c>
    </row>
    <row r="62" spans="1:4" x14ac:dyDescent="0.2">
      <c r="A62" s="860" t="s">
        <v>993</v>
      </c>
      <c r="B62" s="860" t="s">
        <v>1220</v>
      </c>
      <c r="C62" s="860" t="s">
        <v>1266</v>
      </c>
      <c r="D62" t="s">
        <v>1227</v>
      </c>
    </row>
    <row r="63" spans="1:4" x14ac:dyDescent="0.2">
      <c r="B63" s="859" t="s">
        <v>1221</v>
      </c>
      <c r="C63" s="859" t="s">
        <v>1271</v>
      </c>
      <c r="D63" t="s">
        <v>1226</v>
      </c>
    </row>
    <row r="64" spans="1:4" x14ac:dyDescent="0.2">
      <c r="A64" s="861" t="s">
        <v>1027</v>
      </c>
      <c r="B64" s="860" t="s">
        <v>1222</v>
      </c>
      <c r="C64" s="860" t="s">
        <v>1248</v>
      </c>
      <c r="D64" t="s">
        <v>1227</v>
      </c>
    </row>
    <row r="65" spans="1:4" x14ac:dyDescent="0.2">
      <c r="A65" s="857" t="s">
        <v>989</v>
      </c>
      <c r="B65" s="857" t="s">
        <v>1223</v>
      </c>
      <c r="C65" s="857" t="s">
        <v>1267</v>
      </c>
    </row>
    <row r="66" spans="1:4" x14ac:dyDescent="0.2">
      <c r="A66" s="860" t="s">
        <v>991</v>
      </c>
      <c r="B66" s="860" t="s">
        <v>1224</v>
      </c>
      <c r="C66" s="860" t="s">
        <v>1268</v>
      </c>
      <c r="D66" t="s">
        <v>1227</v>
      </c>
    </row>
    <row r="67" spans="1:4" x14ac:dyDescent="0.2">
      <c r="A67" s="860" t="s">
        <v>985</v>
      </c>
      <c r="B67" s="860" t="s">
        <v>1225</v>
      </c>
      <c r="C67" s="860" t="s">
        <v>1269</v>
      </c>
    </row>
  </sheetData>
  <sortState xmlns:xlrd2="http://schemas.microsoft.com/office/spreadsheetml/2017/richdata2" ref="A2:I31">
    <sortCondition ref="A2:A31"/>
    <sortCondition ref="C2:C31"/>
  </sortState>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K94"/>
  <sheetViews>
    <sheetView workbookViewId="0">
      <selection activeCell="B78" sqref="B78:C78"/>
    </sheetView>
  </sheetViews>
  <sheetFormatPr defaultRowHeight="12.75" x14ac:dyDescent="0.2"/>
  <cols>
    <col min="1" max="1" width="5" style="65" bestFit="1" customWidth="1"/>
    <col min="2" max="2" width="3.140625" bestFit="1" customWidth="1"/>
    <col min="3" max="3" width="82.42578125" customWidth="1"/>
    <col min="4" max="4" width="21.85546875" customWidth="1"/>
    <col min="5" max="5" width="3.7109375" customWidth="1"/>
    <col min="6" max="6" width="6" customWidth="1"/>
    <col min="7" max="7" width="20.85546875" customWidth="1"/>
    <col min="8" max="8" width="32.7109375" customWidth="1"/>
    <col min="9" max="9" width="19.85546875" customWidth="1"/>
  </cols>
  <sheetData>
    <row r="1" spans="1:9" ht="18.75" thickTop="1" x14ac:dyDescent="0.25">
      <c r="A1" s="1029" t="s">
        <v>527</v>
      </c>
      <c r="B1" s="1030"/>
      <c r="C1" s="1030"/>
      <c r="D1" s="1030"/>
      <c r="E1" s="1030"/>
      <c r="F1" s="1030"/>
      <c r="G1" s="1030"/>
      <c r="H1" s="1030"/>
      <c r="I1" s="1031"/>
    </row>
    <row r="2" spans="1:9" ht="18" x14ac:dyDescent="0.25">
      <c r="A2" s="1032" t="s">
        <v>354</v>
      </c>
      <c r="B2" s="1033"/>
      <c r="C2" s="1033"/>
      <c r="D2" s="1033"/>
      <c r="E2" s="1033"/>
      <c r="F2" s="1033"/>
      <c r="G2" s="1033"/>
      <c r="H2" s="1033"/>
      <c r="I2" s="1034"/>
    </row>
    <row r="3" spans="1:9" ht="18.75" thickBot="1" x14ac:dyDescent="0.3">
      <c r="A3" s="1035" t="s">
        <v>627</v>
      </c>
      <c r="B3" s="1036"/>
      <c r="C3" s="1036"/>
      <c r="D3" s="1036"/>
      <c r="E3" s="1036"/>
      <c r="F3" s="1036"/>
      <c r="G3" s="1036"/>
      <c r="H3" s="1036"/>
      <c r="I3" s="1037"/>
    </row>
    <row r="4" spans="1:9" ht="13.5" thickTop="1" x14ac:dyDescent="0.2"/>
    <row r="5" spans="1:9" ht="18.75" thickBot="1" x14ac:dyDescent="0.3">
      <c r="B5" s="141"/>
      <c r="C5" s="141" t="s">
        <v>37</v>
      </c>
      <c r="D5" s="1038">
        <f>+'Medicaid Worksheet'!D5</f>
        <v>0</v>
      </c>
      <c r="E5" s="1038"/>
      <c r="F5" s="1038"/>
      <c r="G5" s="1039"/>
      <c r="H5" s="1039"/>
    </row>
    <row r="6" spans="1:9" ht="19.5" thickTop="1" thickBot="1" x14ac:dyDescent="0.3">
      <c r="B6" s="141"/>
      <c r="C6" s="141" t="s">
        <v>14</v>
      </c>
      <c r="D6" s="536" t="str">
        <f>+'Medicaid Worksheet'!D6</f>
        <v>SELECT</v>
      </c>
      <c r="E6" s="141"/>
      <c r="I6" s="69"/>
    </row>
    <row r="7" spans="1:9" ht="19.5" thickTop="1" thickBot="1" x14ac:dyDescent="0.3">
      <c r="B7" s="141"/>
      <c r="C7" s="141" t="s">
        <v>203</v>
      </c>
      <c r="D7" s="536" t="str">
        <f>+'Medicaid Worksheet'!D7</f>
        <v>SELECT</v>
      </c>
      <c r="E7" s="141"/>
      <c r="I7" s="69"/>
    </row>
    <row r="8" spans="1:9" ht="19.5" thickTop="1" thickBot="1" x14ac:dyDescent="0.3">
      <c r="B8" s="141"/>
      <c r="C8" s="141" t="s">
        <v>15</v>
      </c>
      <c r="D8" s="537">
        <f>+'Medicaid Worksheet'!D8</f>
        <v>0</v>
      </c>
      <c r="E8" s="490"/>
      <c r="F8" s="490"/>
    </row>
    <row r="9" spans="1:9" ht="16.5" thickTop="1" x14ac:dyDescent="0.25">
      <c r="C9" s="142"/>
    </row>
    <row r="10" spans="1:9" x14ac:dyDescent="0.2">
      <c r="D10" s="50"/>
      <c r="E10" s="50"/>
      <c r="F10" s="50"/>
      <c r="G10" s="50"/>
      <c r="H10" s="50"/>
      <c r="I10" s="50"/>
    </row>
    <row r="11" spans="1:9" ht="13.5" thickBot="1" x14ac:dyDescent="0.25">
      <c r="D11" s="50"/>
      <c r="E11" s="50"/>
      <c r="F11" s="50"/>
      <c r="G11" s="50"/>
      <c r="H11" s="50"/>
      <c r="I11" s="50"/>
    </row>
    <row r="12" spans="1:9" ht="18.75" thickTop="1" x14ac:dyDescent="0.25">
      <c r="A12" s="146"/>
      <c r="B12" s="69"/>
      <c r="C12" s="69"/>
      <c r="D12" s="1040" t="s">
        <v>450</v>
      </c>
      <c r="E12" s="290"/>
      <c r="F12" s="47"/>
      <c r="G12" s="47"/>
      <c r="H12" s="47"/>
      <c r="I12" s="69"/>
    </row>
    <row r="13" spans="1:9" ht="18.75" thickBot="1" x14ac:dyDescent="0.3">
      <c r="A13" s="362"/>
      <c r="B13" s="143"/>
      <c r="C13" s="143"/>
      <c r="D13" s="1041"/>
      <c r="E13" s="290"/>
      <c r="F13" s="290"/>
      <c r="G13" s="290"/>
      <c r="H13" s="290"/>
      <c r="I13" s="69"/>
    </row>
    <row r="14" spans="1:9" ht="18" thickTop="1" thickBot="1" x14ac:dyDescent="0.3">
      <c r="A14" s="363" t="s">
        <v>16</v>
      </c>
      <c r="B14" s="1012" t="s">
        <v>204</v>
      </c>
      <c r="C14" s="1012"/>
      <c r="D14" s="1042"/>
      <c r="E14" s="823"/>
      <c r="F14" s="823"/>
      <c r="G14" s="823"/>
      <c r="H14" s="823"/>
      <c r="I14" s="69"/>
    </row>
    <row r="15" spans="1:9" ht="33" customHeight="1" thickTop="1" thickBot="1" x14ac:dyDescent="0.25">
      <c r="A15" s="145" t="s">
        <v>0</v>
      </c>
      <c r="B15" s="1043" t="s">
        <v>1115</v>
      </c>
      <c r="C15" s="1044"/>
      <c r="D15" s="850">
        <f>+'Medicaid Worksheet'!J21+'FSR - Medicaid'!M13+'FSR - Medicaid'!E14+'FSR - Healthy Michigan'!M13+'FSR - Healthy Michigan'!E14</f>
        <v>0</v>
      </c>
      <c r="E15" s="824"/>
      <c r="F15" s="825"/>
      <c r="G15" s="825"/>
      <c r="H15" s="825"/>
      <c r="I15" s="69"/>
    </row>
    <row r="16" spans="1:9" ht="15.75" thickTop="1" x14ac:dyDescent="0.2">
      <c r="A16" s="146"/>
      <c r="B16" s="69"/>
      <c r="C16" s="69"/>
      <c r="D16" s="147"/>
      <c r="E16" s="826"/>
      <c r="F16" s="826"/>
      <c r="G16" s="826"/>
      <c r="H16" s="826"/>
      <c r="I16" s="69"/>
    </row>
    <row r="17" spans="1:9" ht="15" x14ac:dyDescent="0.2">
      <c r="A17" s="145" t="s">
        <v>1</v>
      </c>
      <c r="B17" s="1005" t="s">
        <v>392</v>
      </c>
      <c r="C17" s="1006"/>
      <c r="D17" s="271">
        <f>+'FSR - Medicaid'!M18</f>
        <v>0</v>
      </c>
      <c r="E17" s="827"/>
      <c r="F17" s="826"/>
      <c r="G17" s="826"/>
      <c r="H17" s="826"/>
      <c r="I17" s="69"/>
    </row>
    <row r="18" spans="1:9" ht="15" x14ac:dyDescent="0.2">
      <c r="A18" s="145" t="s">
        <v>2</v>
      </c>
      <c r="B18" s="544" t="s">
        <v>412</v>
      </c>
      <c r="C18" s="545"/>
      <c r="D18" s="271">
        <f>+'FSR - Healthy Michigan'!M18</f>
        <v>0</v>
      </c>
      <c r="E18" s="827"/>
      <c r="F18" s="826"/>
      <c r="G18" s="826"/>
      <c r="H18" s="826"/>
      <c r="I18" s="69"/>
    </row>
    <row r="19" spans="1:9" ht="15" x14ac:dyDescent="0.2">
      <c r="A19" s="145" t="s">
        <v>3</v>
      </c>
      <c r="B19" s="1005" t="s">
        <v>411</v>
      </c>
      <c r="C19" s="1006"/>
      <c r="D19" s="271">
        <f>+'FSR - Medicaid'!M20+'FSR - Healthy Michigan'!M20</f>
        <v>0</v>
      </c>
      <c r="E19" s="827"/>
      <c r="F19" s="826"/>
      <c r="G19" s="826"/>
      <c r="H19" s="826"/>
      <c r="I19" s="69"/>
    </row>
    <row r="20" spans="1:9" ht="15" x14ac:dyDescent="0.2">
      <c r="A20" s="145" t="s">
        <v>4</v>
      </c>
      <c r="B20" s="1007" t="s">
        <v>413</v>
      </c>
      <c r="C20" s="1007"/>
      <c r="D20" s="271">
        <f>+'FSR - Medicaid'!M21+'FSR - Healthy Michigan'!M21</f>
        <v>0</v>
      </c>
      <c r="E20" s="827"/>
      <c r="F20" s="826"/>
      <c r="G20" s="826"/>
      <c r="H20" s="826"/>
      <c r="I20" s="69"/>
    </row>
    <row r="21" spans="1:9" ht="15" x14ac:dyDescent="0.2">
      <c r="A21" s="145" t="s">
        <v>188</v>
      </c>
      <c r="B21" s="1005" t="s">
        <v>881</v>
      </c>
      <c r="C21" s="1024"/>
      <c r="D21" s="271">
        <f>+'FSR - Medicaid'!M22+'FSR - Healthy Michigan'!M22</f>
        <v>0</v>
      </c>
      <c r="E21" s="827"/>
      <c r="F21" s="826"/>
      <c r="G21" s="826"/>
      <c r="H21" s="826"/>
      <c r="I21" s="69"/>
    </row>
    <row r="22" spans="1:9" ht="15" x14ac:dyDescent="0.2">
      <c r="A22" s="145" t="s">
        <v>205</v>
      </c>
      <c r="B22" s="1007" t="s">
        <v>734</v>
      </c>
      <c r="C22" s="1007"/>
      <c r="D22" s="271">
        <f>+'FSR - Medicaid'!M39+'FSR - Healthy Michigan'!M37</f>
        <v>0</v>
      </c>
      <c r="E22" s="827"/>
      <c r="F22" s="826"/>
      <c r="G22" s="826"/>
      <c r="H22" s="826"/>
      <c r="I22" s="69"/>
    </row>
    <row r="23" spans="1:9" ht="15" x14ac:dyDescent="0.2">
      <c r="A23" s="145" t="s">
        <v>206</v>
      </c>
      <c r="B23" s="1005" t="s">
        <v>735</v>
      </c>
      <c r="C23" s="1006"/>
      <c r="D23" s="271">
        <f>+'FSR - Medicaid'!M40+'FSR - Healthy Michigan'!M38</f>
        <v>0</v>
      </c>
      <c r="E23" s="827"/>
      <c r="F23" s="826"/>
      <c r="G23" s="826"/>
      <c r="H23" s="826"/>
      <c r="I23" s="69"/>
    </row>
    <row r="24" spans="1:9" ht="15" x14ac:dyDescent="0.2">
      <c r="A24" s="145" t="s">
        <v>207</v>
      </c>
      <c r="B24" s="1005" t="s">
        <v>773</v>
      </c>
      <c r="C24" s="1006"/>
      <c r="D24" s="271">
        <f>+'FSR - Medicaid'!M42+'FSR - Healthy Michigan'!M40+'FSR - MI Health Link'!E29</f>
        <v>0</v>
      </c>
      <c r="E24" s="827"/>
      <c r="F24" s="826"/>
      <c r="G24" s="826"/>
      <c r="H24" s="826"/>
      <c r="I24" s="69"/>
    </row>
    <row r="25" spans="1:9" ht="15.75" thickBot="1" x14ac:dyDescent="0.25">
      <c r="A25" s="145" t="s">
        <v>208</v>
      </c>
      <c r="B25" s="992" t="s">
        <v>209</v>
      </c>
      <c r="C25" s="993"/>
      <c r="D25" s="251">
        <f>SUM($D$17:$D$24)</f>
        <v>0</v>
      </c>
      <c r="E25" s="824"/>
      <c r="F25" s="825"/>
      <c r="G25" s="825"/>
      <c r="H25" s="825"/>
      <c r="I25" s="69"/>
    </row>
    <row r="26" spans="1:9" ht="15.75" thickTop="1" x14ac:dyDescent="0.2">
      <c r="A26" s="700"/>
      <c r="B26" s="552"/>
      <c r="C26" s="69"/>
      <c r="D26" s="147"/>
      <c r="E26" s="826"/>
      <c r="F26" s="826"/>
      <c r="G26" s="826"/>
      <c r="H26" s="826"/>
      <c r="I26" s="69"/>
    </row>
    <row r="27" spans="1:9" ht="15.75" thickBot="1" x14ac:dyDescent="0.25">
      <c r="A27" s="145" t="s">
        <v>210</v>
      </c>
      <c r="B27" s="992" t="s">
        <v>211</v>
      </c>
      <c r="C27" s="993"/>
      <c r="D27" s="251">
        <f>+$D$25+$D$15</f>
        <v>0</v>
      </c>
      <c r="E27" s="824"/>
      <c r="F27" s="825"/>
      <c r="G27" s="825"/>
      <c r="H27" s="825"/>
      <c r="I27" s="69"/>
    </row>
    <row r="28" spans="1:9" ht="16.5" thickTop="1" thickBot="1" x14ac:dyDescent="0.25">
      <c r="A28" s="364"/>
      <c r="B28" s="69"/>
      <c r="C28" s="69"/>
      <c r="D28" s="147"/>
      <c r="E28" s="826"/>
      <c r="F28" s="826"/>
      <c r="G28" s="826"/>
      <c r="H28" s="826"/>
      <c r="I28" s="69"/>
    </row>
    <row r="29" spans="1:9" ht="18" thickTop="1" thickBot="1" x14ac:dyDescent="0.3">
      <c r="A29" s="365" t="s">
        <v>17</v>
      </c>
      <c r="B29" s="1012" t="s">
        <v>212</v>
      </c>
      <c r="C29" s="1013"/>
      <c r="D29" s="147"/>
      <c r="E29" s="826"/>
      <c r="F29" s="826"/>
      <c r="G29" s="826"/>
      <c r="H29" s="826"/>
      <c r="I29" s="69"/>
    </row>
    <row r="30" spans="1:9" ht="15.75" thickTop="1" x14ac:dyDescent="0.2">
      <c r="A30" s="144" t="s">
        <v>0</v>
      </c>
      <c r="B30" s="1022" t="s">
        <v>741</v>
      </c>
      <c r="C30" s="1023"/>
      <c r="D30" s="271">
        <f>+'FSR - Medicaid'!M26+'FSR - Healthy Michigan'!M26</f>
        <v>0</v>
      </c>
      <c r="E30" s="827"/>
      <c r="F30" s="826"/>
      <c r="G30" s="826"/>
      <c r="H30" s="826"/>
      <c r="I30" s="69"/>
    </row>
    <row r="31" spans="1:9" ht="15" x14ac:dyDescent="0.2">
      <c r="A31" s="145" t="s">
        <v>1</v>
      </c>
      <c r="B31" s="1005" t="s">
        <v>1116</v>
      </c>
      <c r="C31" s="1006"/>
      <c r="D31" s="271">
        <f>+'FSR - Medicaid'!M27-'FSR - Medicaid'!M19-'FSR - Medicaid'!M43</f>
        <v>0</v>
      </c>
      <c r="E31" s="827"/>
      <c r="F31" s="826"/>
      <c r="G31" s="826"/>
      <c r="H31" s="826"/>
      <c r="I31" s="69"/>
    </row>
    <row r="32" spans="1:9" ht="15" x14ac:dyDescent="0.2">
      <c r="A32" s="145" t="s">
        <v>356</v>
      </c>
      <c r="B32" s="1005" t="s">
        <v>1117</v>
      </c>
      <c r="C32" s="1006"/>
      <c r="D32" s="271">
        <f>+'FSR - Healthy Michigan'!M27-'FSR - Healthy Michigan'!M19-'FSR - Healthy Michigan'!M41</f>
        <v>0</v>
      </c>
      <c r="E32" s="827"/>
      <c r="F32" s="826"/>
      <c r="G32" s="826"/>
      <c r="H32" s="826"/>
      <c r="I32" s="69"/>
    </row>
    <row r="33" spans="1:9" ht="15" x14ac:dyDescent="0.2">
      <c r="A33" s="145" t="s">
        <v>478</v>
      </c>
      <c r="B33" s="1005" t="s">
        <v>477</v>
      </c>
      <c r="C33" s="1006"/>
      <c r="D33" s="271">
        <f>+'FSR - Medicaid'!M30</f>
        <v>0</v>
      </c>
      <c r="E33" s="827"/>
      <c r="F33" s="826"/>
      <c r="G33" s="826"/>
      <c r="H33" s="826"/>
      <c r="I33" s="69"/>
    </row>
    <row r="34" spans="1:9" ht="15" x14ac:dyDescent="0.2">
      <c r="A34" s="145" t="s">
        <v>2</v>
      </c>
      <c r="B34" s="1005" t="s">
        <v>414</v>
      </c>
      <c r="C34" s="1006"/>
      <c r="D34" s="271">
        <f>+'FSR - Medicaid'!M28+'FSR - Healthy Michigan'!M28</f>
        <v>0</v>
      </c>
      <c r="E34" s="827"/>
      <c r="F34" s="826"/>
      <c r="G34" s="826"/>
      <c r="H34" s="826"/>
      <c r="I34" s="69"/>
    </row>
    <row r="35" spans="1:9" ht="15" x14ac:dyDescent="0.2">
      <c r="A35" s="145" t="s">
        <v>3</v>
      </c>
      <c r="B35" s="1005" t="s">
        <v>740</v>
      </c>
      <c r="C35" s="1024"/>
      <c r="D35" s="284">
        <f>+'FSR - Medicaid'!M29+'FSR - Healthy Michigan'!M29</f>
        <v>0</v>
      </c>
      <c r="E35" s="827"/>
      <c r="F35" s="826"/>
      <c r="G35" s="826"/>
      <c r="H35" s="826"/>
      <c r="I35" s="69"/>
    </row>
    <row r="36" spans="1:9" ht="15.75" thickBot="1" x14ac:dyDescent="0.25">
      <c r="A36" s="145" t="s">
        <v>4</v>
      </c>
      <c r="B36" s="1025" t="s">
        <v>213</v>
      </c>
      <c r="C36" s="1026"/>
      <c r="D36" s="706">
        <f>SUM($D$30:$D$35)</f>
        <v>0</v>
      </c>
      <c r="E36" s="824"/>
      <c r="F36" s="825"/>
      <c r="G36" s="825"/>
      <c r="H36" s="825"/>
      <c r="I36" s="69"/>
    </row>
    <row r="37" spans="1:9" ht="15.75" thickTop="1" x14ac:dyDescent="0.2">
      <c r="A37" s="148"/>
      <c r="B37" s="1027"/>
      <c r="C37" s="1027"/>
      <c r="D37" s="149"/>
      <c r="E37" s="826"/>
      <c r="F37" s="826"/>
      <c r="G37" s="826"/>
      <c r="H37" s="826"/>
      <c r="I37" s="69"/>
    </row>
    <row r="38" spans="1:9" ht="15" x14ac:dyDescent="0.2">
      <c r="A38" s="145" t="s">
        <v>188</v>
      </c>
      <c r="B38" s="998" t="s">
        <v>736</v>
      </c>
      <c r="C38" s="999"/>
      <c r="D38" s="271">
        <f>-'FSR - Medicaid'!M35+-'FSR - Healthy Michigan'!M34</f>
        <v>0</v>
      </c>
      <c r="E38" s="827"/>
      <c r="F38" s="826"/>
      <c r="G38" s="826"/>
      <c r="H38" s="826"/>
      <c r="I38" s="69"/>
    </row>
    <row r="39" spans="1:9" ht="15" hidden="1" x14ac:dyDescent="0.2">
      <c r="A39" s="145" t="s">
        <v>205</v>
      </c>
      <c r="B39" s="1005" t="s">
        <v>1069</v>
      </c>
      <c r="C39" s="1006"/>
      <c r="D39" s="851">
        <v>0</v>
      </c>
      <c r="E39" s="827"/>
      <c r="F39" s="825"/>
      <c r="G39" s="826"/>
      <c r="H39" s="826"/>
      <c r="I39" s="69"/>
    </row>
    <row r="40" spans="1:9" ht="15" x14ac:dyDescent="0.2">
      <c r="A40" s="145" t="s">
        <v>206</v>
      </c>
      <c r="B40" s="1005" t="s">
        <v>737</v>
      </c>
      <c r="C40" s="1006"/>
      <c r="D40" s="284">
        <f>-'FSR - Medicaid'!E38</f>
        <v>0</v>
      </c>
      <c r="E40" s="826"/>
      <c r="F40" s="826"/>
      <c r="G40" s="826"/>
      <c r="H40" s="1028"/>
      <c r="I40" s="1028"/>
    </row>
    <row r="41" spans="1:9" ht="15.75" thickBot="1" x14ac:dyDescent="0.25">
      <c r="A41" s="145" t="s">
        <v>207</v>
      </c>
      <c r="B41" s="1010" t="s">
        <v>502</v>
      </c>
      <c r="C41" s="1011"/>
      <c r="D41" s="706">
        <f>SUM($D$38:$D$40)</f>
        <v>0</v>
      </c>
      <c r="E41" s="826"/>
      <c r="F41" s="826"/>
      <c r="G41" s="826"/>
      <c r="H41" s="826"/>
      <c r="I41" s="69"/>
    </row>
    <row r="42" spans="1:9" ht="15.75" thickTop="1" x14ac:dyDescent="0.2">
      <c r="A42" s="148"/>
      <c r="B42" s="1027"/>
      <c r="C42" s="1027"/>
      <c r="D42" s="150"/>
      <c r="E42" s="826"/>
      <c r="F42" s="826"/>
      <c r="G42" s="826"/>
      <c r="H42" s="826"/>
      <c r="I42" s="69"/>
    </row>
    <row r="43" spans="1:9" ht="15.75" thickBot="1" x14ac:dyDescent="0.25">
      <c r="A43" s="145" t="s">
        <v>208</v>
      </c>
      <c r="B43" s="992" t="s">
        <v>214</v>
      </c>
      <c r="C43" s="993"/>
      <c r="D43" s="251">
        <f>+$D$36+$D$41</f>
        <v>0</v>
      </c>
      <c r="E43" s="824"/>
      <c r="F43" s="825"/>
      <c r="G43" s="825"/>
      <c r="H43" s="825"/>
      <c r="I43" s="69"/>
    </row>
    <row r="44" spans="1:9" ht="16.5" thickTop="1" thickBot="1" x14ac:dyDescent="0.25">
      <c r="A44" s="366"/>
      <c r="B44" s="151"/>
      <c r="C44" s="151"/>
      <c r="D44" s="147"/>
      <c r="E44" s="828"/>
      <c r="F44" s="828"/>
      <c r="G44" s="828"/>
      <c r="H44" s="828"/>
      <c r="I44" s="69"/>
    </row>
    <row r="45" spans="1:9" ht="18" thickTop="1" thickBot="1" x14ac:dyDescent="0.3">
      <c r="A45" s="365" t="s">
        <v>9</v>
      </c>
      <c r="B45" s="1012" t="s">
        <v>215</v>
      </c>
      <c r="C45" s="1013"/>
      <c r="D45" s="152"/>
      <c r="E45" s="829"/>
      <c r="F45" s="829"/>
      <c r="G45" s="829"/>
      <c r="H45" s="829"/>
      <c r="I45" s="69"/>
    </row>
    <row r="46" spans="1:9" ht="15.75" thickTop="1" x14ac:dyDescent="0.2">
      <c r="A46" s="153" t="s">
        <v>0</v>
      </c>
      <c r="B46" s="1020" t="s">
        <v>216</v>
      </c>
      <c r="C46" s="1021"/>
      <c r="D46" s="271">
        <f>+$D$27-$D$43</f>
        <v>0</v>
      </c>
      <c r="E46" s="830"/>
      <c r="F46" s="829"/>
      <c r="G46" s="829"/>
      <c r="H46" s="829"/>
      <c r="I46" s="69"/>
    </row>
    <row r="47" spans="1:9" ht="15" hidden="1" x14ac:dyDescent="0.2">
      <c r="A47" s="154" t="s">
        <v>1</v>
      </c>
      <c r="B47" s="1005" t="s">
        <v>1069</v>
      </c>
      <c r="C47" s="1006"/>
      <c r="D47" s="851">
        <v>0</v>
      </c>
      <c r="E47" s="830"/>
      <c r="F47" s="829"/>
      <c r="G47" s="825"/>
      <c r="H47" s="825"/>
      <c r="I47" s="69"/>
    </row>
    <row r="48" spans="1:9" ht="15.75" thickBot="1" x14ac:dyDescent="0.25">
      <c r="A48" s="154" t="s">
        <v>2</v>
      </c>
      <c r="B48" s="1014" t="s">
        <v>217</v>
      </c>
      <c r="C48" s="1015"/>
      <c r="D48" s="251">
        <f>SUM($D$46-$D$47)</f>
        <v>0</v>
      </c>
      <c r="E48" s="830"/>
      <c r="F48" s="829"/>
      <c r="G48" s="829"/>
      <c r="H48" s="829"/>
      <c r="I48" s="69"/>
    </row>
    <row r="49" spans="1:9" ht="16.5" thickTop="1" thickBot="1" x14ac:dyDescent="0.25">
      <c r="A49" s="146"/>
      <c r="B49" s="69"/>
      <c r="C49" s="69"/>
      <c r="D49" s="155"/>
      <c r="E49" s="831"/>
      <c r="F49" s="831"/>
      <c r="G49" s="831"/>
      <c r="H49" s="831"/>
      <c r="I49" s="69"/>
    </row>
    <row r="50" spans="1:9" ht="18" thickTop="1" thickBot="1" x14ac:dyDescent="0.3">
      <c r="A50" s="365" t="s">
        <v>6</v>
      </c>
      <c r="B50" s="1012" t="s">
        <v>218</v>
      </c>
      <c r="C50" s="1013"/>
      <c r="D50" s="156" t="s">
        <v>19</v>
      </c>
      <c r="E50" s="832"/>
    </row>
    <row r="51" spans="1:9" ht="18.75" thickTop="1" x14ac:dyDescent="0.25">
      <c r="A51" s="144" t="s">
        <v>0</v>
      </c>
      <c r="B51" s="1019" t="s">
        <v>219</v>
      </c>
      <c r="C51" s="985"/>
      <c r="D51" s="157"/>
      <c r="E51" s="828"/>
    </row>
    <row r="52" spans="1:9" ht="15" x14ac:dyDescent="0.2">
      <c r="A52" s="148"/>
      <c r="B52" s="158" t="s">
        <v>16</v>
      </c>
      <c r="C52" s="159" t="s">
        <v>220</v>
      </c>
      <c r="D52" s="271">
        <f>-'Medicaid Worksheet'!G60</f>
        <v>0</v>
      </c>
      <c r="E52" s="828"/>
    </row>
    <row r="53" spans="1:9" ht="15" x14ac:dyDescent="0.2">
      <c r="A53" s="148"/>
      <c r="B53" s="158" t="s">
        <v>17</v>
      </c>
      <c r="C53" s="159" t="s">
        <v>530</v>
      </c>
      <c r="D53" s="271">
        <f>-'Medicaid Worksheet'!F60</f>
        <v>0</v>
      </c>
      <c r="E53" s="828"/>
    </row>
    <row r="54" spans="1:9" ht="15.75" thickBot="1" x14ac:dyDescent="0.25">
      <c r="A54" s="148"/>
      <c r="B54" s="158" t="s">
        <v>9</v>
      </c>
      <c r="C54" s="145" t="s">
        <v>221</v>
      </c>
      <c r="D54" s="251">
        <f>+$D$52+$D$53</f>
        <v>0</v>
      </c>
      <c r="E54" s="828"/>
    </row>
    <row r="55" spans="1:9" ht="15.75" thickTop="1" x14ac:dyDescent="0.2">
      <c r="A55" s="367"/>
      <c r="B55" s="1016"/>
      <c r="C55" s="1016"/>
      <c r="D55" s="160"/>
      <c r="E55" s="828"/>
    </row>
    <row r="56" spans="1:9" ht="18" x14ac:dyDescent="0.25">
      <c r="A56" s="148" t="s">
        <v>1</v>
      </c>
      <c r="B56" s="1017" t="s">
        <v>222</v>
      </c>
      <c r="C56" s="1018"/>
      <c r="D56" s="157"/>
      <c r="E56" s="828"/>
    </row>
    <row r="57" spans="1:9" ht="15" x14ac:dyDescent="0.2">
      <c r="A57" s="148"/>
      <c r="B57" s="158" t="s">
        <v>16</v>
      </c>
      <c r="C57" s="493" t="s">
        <v>742</v>
      </c>
      <c r="D57" s="271">
        <f>+'FSR - Medicaid'!M45+'FSR - Healthy Michigan'!M43+'FSR - MI Health Link'!E32</f>
        <v>0</v>
      </c>
      <c r="E57" s="828"/>
      <c r="F57" s="833"/>
      <c r="G57" s="834"/>
    </row>
    <row r="58" spans="1:9" ht="15" x14ac:dyDescent="0.2">
      <c r="A58" s="148"/>
      <c r="B58" s="158" t="s">
        <v>17</v>
      </c>
      <c r="C58" s="493" t="s">
        <v>743</v>
      </c>
      <c r="D58" s="271">
        <f>+'FSR - Medicaid'!M46+'FSR - Healthy Michigan'!M44+'FSR - MI Health Link'!E33</f>
        <v>0</v>
      </c>
      <c r="E58" s="828"/>
      <c r="F58" s="828"/>
      <c r="G58" s="834"/>
      <c r="H58" s="828"/>
      <c r="I58" s="69"/>
    </row>
    <row r="59" spans="1:9" ht="15" x14ac:dyDescent="0.2">
      <c r="A59" s="148"/>
      <c r="B59" s="158" t="s">
        <v>9</v>
      </c>
      <c r="C59" s="493" t="s">
        <v>619</v>
      </c>
      <c r="D59" s="271">
        <f>+'FSR - Medicaid'!M47+'FSR - Healthy Michigan'!M45</f>
        <v>0</v>
      </c>
      <c r="E59" s="69"/>
      <c r="F59" s="828"/>
      <c r="G59" s="828"/>
      <c r="H59" s="828"/>
      <c r="I59" s="69"/>
    </row>
    <row r="60" spans="1:9" ht="15" x14ac:dyDescent="0.2">
      <c r="A60" s="148"/>
      <c r="B60" s="158" t="s">
        <v>6</v>
      </c>
      <c r="C60" s="493" t="s">
        <v>620</v>
      </c>
      <c r="D60" s="271">
        <f>+'FSR - Medicaid'!M48+'FSR - Healthy Michigan'!M46</f>
        <v>0</v>
      </c>
      <c r="E60" s="69"/>
      <c r="F60" s="828"/>
      <c r="G60" s="828"/>
      <c r="H60" s="828"/>
      <c r="I60" s="69"/>
    </row>
    <row r="61" spans="1:9" ht="15" x14ac:dyDescent="0.2">
      <c r="A61" s="148"/>
      <c r="B61" s="158" t="s">
        <v>7</v>
      </c>
      <c r="C61" s="493" t="s">
        <v>758</v>
      </c>
      <c r="D61" s="284">
        <f>+'FSR - Medicaid'!M49+'FSR - Healthy Michigan'!M47+'FSR - MI Health Link'!M36</f>
        <v>0</v>
      </c>
      <c r="E61" s="69"/>
      <c r="F61" s="828"/>
      <c r="G61" s="834"/>
      <c r="H61" s="828"/>
      <c r="I61" s="69"/>
    </row>
    <row r="62" spans="1:9" ht="15.75" thickBot="1" x14ac:dyDescent="0.25">
      <c r="A62" s="148"/>
      <c r="B62" s="158" t="s">
        <v>10</v>
      </c>
      <c r="C62" s="145" t="s">
        <v>223</v>
      </c>
      <c r="D62" s="251">
        <f>SUM($D$57:$D$61)</f>
        <v>0</v>
      </c>
      <c r="E62" s="161"/>
      <c r="F62" s="828"/>
      <c r="G62" s="828"/>
      <c r="H62" s="828"/>
      <c r="I62" s="69"/>
    </row>
    <row r="63" spans="1:9" ht="16.5" thickTop="1" thickBot="1" x14ac:dyDescent="0.25">
      <c r="A63" s="146"/>
      <c r="B63" s="69"/>
      <c r="C63" s="146"/>
      <c r="D63" s="161"/>
      <c r="E63" s="161"/>
      <c r="F63" s="828"/>
      <c r="G63" s="828"/>
      <c r="H63" s="828"/>
      <c r="I63" s="69"/>
    </row>
    <row r="64" spans="1:9" ht="18" hidden="1" thickTop="1" thickBot="1" x14ac:dyDescent="0.3">
      <c r="A64" s="365" t="s">
        <v>348</v>
      </c>
      <c r="B64" s="1012" t="s">
        <v>349</v>
      </c>
      <c r="C64" s="1013"/>
      <c r="D64" s="156" t="s">
        <v>19</v>
      </c>
      <c r="E64" s="161"/>
      <c r="F64" s="828"/>
      <c r="G64" s="828"/>
      <c r="H64" s="828"/>
      <c r="I64" s="69"/>
    </row>
    <row r="65" spans="1:11" ht="30" hidden="1" customHeight="1" thickTop="1" x14ac:dyDescent="0.25">
      <c r="A65" s="368"/>
      <c r="B65" s="1008" t="s">
        <v>351</v>
      </c>
      <c r="C65" s="1009"/>
      <c r="D65" s="320" t="s">
        <v>350</v>
      </c>
      <c r="E65" s="161"/>
      <c r="F65" s="828"/>
      <c r="G65" s="97"/>
      <c r="H65" s="97"/>
    </row>
    <row r="66" spans="1:11" ht="15" hidden="1" x14ac:dyDescent="0.2">
      <c r="A66" s="313" t="s">
        <v>0</v>
      </c>
      <c r="B66" s="980"/>
      <c r="C66" s="981"/>
      <c r="D66" s="467"/>
      <c r="E66" s="161"/>
      <c r="F66" s="828"/>
      <c r="G66" s="324"/>
      <c r="H66" s="324"/>
    </row>
    <row r="67" spans="1:11" ht="15" hidden="1" x14ac:dyDescent="0.2">
      <c r="A67" s="313" t="s">
        <v>1</v>
      </c>
      <c r="B67" s="980"/>
      <c r="C67" s="981"/>
      <c r="D67" s="467"/>
      <c r="E67" s="161"/>
      <c r="F67" s="828"/>
      <c r="G67" s="324"/>
      <c r="H67" s="324"/>
    </row>
    <row r="68" spans="1:11" ht="15" hidden="1" x14ac:dyDescent="0.2">
      <c r="A68" s="313" t="s">
        <v>2</v>
      </c>
      <c r="B68" s="980"/>
      <c r="C68" s="981"/>
      <c r="D68" s="467"/>
      <c r="E68" s="161"/>
      <c r="F68" s="828"/>
      <c r="G68" s="324"/>
      <c r="H68" s="324"/>
    </row>
    <row r="69" spans="1:11" ht="15" hidden="1" x14ac:dyDescent="0.2">
      <c r="A69" s="313" t="s">
        <v>3</v>
      </c>
      <c r="B69" s="980"/>
      <c r="C69" s="981"/>
      <c r="D69" s="467"/>
      <c r="E69" s="69"/>
      <c r="F69" s="826"/>
      <c r="G69" s="324"/>
      <c r="H69" s="324"/>
    </row>
    <row r="70" spans="1:11" ht="15" hidden="1" x14ac:dyDescent="0.2">
      <c r="A70" s="313" t="s">
        <v>4</v>
      </c>
      <c r="B70" s="980"/>
      <c r="C70" s="981"/>
      <c r="D70" s="467"/>
      <c r="E70" s="69"/>
      <c r="F70" s="826"/>
      <c r="G70" s="324"/>
      <c r="H70" s="324"/>
    </row>
    <row r="71" spans="1:11" ht="15" hidden="1" x14ac:dyDescent="0.2">
      <c r="A71" s="313" t="s">
        <v>188</v>
      </c>
      <c r="B71" s="990" t="s">
        <v>12</v>
      </c>
      <c r="C71" s="991"/>
      <c r="D71" s="369">
        <f>SUM(D66:D70)</f>
        <v>0</v>
      </c>
      <c r="E71" s="69"/>
      <c r="F71" s="828"/>
      <c r="G71" s="244"/>
      <c r="H71" s="244"/>
    </row>
    <row r="72" spans="1:11" ht="15.75" hidden="1" thickBot="1" x14ac:dyDescent="0.25">
      <c r="A72" s="319"/>
      <c r="B72" s="244"/>
      <c r="C72" s="244"/>
      <c r="D72" s="244"/>
      <c r="E72" s="69"/>
      <c r="F72" s="828"/>
      <c r="G72" s="828"/>
      <c r="H72" s="828"/>
      <c r="I72" s="69"/>
    </row>
    <row r="73" spans="1:11" ht="19.5" thickTop="1" thickBot="1" x14ac:dyDescent="0.3">
      <c r="A73" s="365" t="s">
        <v>7</v>
      </c>
      <c r="B73" s="986" t="s">
        <v>531</v>
      </c>
      <c r="C73" s="987"/>
      <c r="D73" s="156" t="s">
        <v>19</v>
      </c>
      <c r="E73" s="162"/>
      <c r="F73" s="505" t="s">
        <v>10</v>
      </c>
      <c r="G73" s="988" t="s">
        <v>532</v>
      </c>
      <c r="H73" s="989"/>
      <c r="I73" s="156" t="s">
        <v>19</v>
      </c>
      <c r="K73" s="247"/>
    </row>
    <row r="74" spans="1:11" ht="15.75" thickTop="1" x14ac:dyDescent="0.2">
      <c r="A74" s="144" t="s">
        <v>0</v>
      </c>
      <c r="B74" s="982" t="s">
        <v>528</v>
      </c>
      <c r="C74" s="983"/>
      <c r="D74" s="468"/>
      <c r="E74" s="163"/>
      <c r="F74" s="309" t="s">
        <v>0</v>
      </c>
      <c r="G74" s="984" t="s">
        <v>533</v>
      </c>
      <c r="H74" s="985"/>
      <c r="I74" s="252">
        <f>SUM(+$D$15+$D$52+$D$53)</f>
        <v>0</v>
      </c>
    </row>
    <row r="75" spans="1:11" ht="15" x14ac:dyDescent="0.2">
      <c r="A75" s="145" t="s">
        <v>1</v>
      </c>
      <c r="B75" s="998" t="s">
        <v>530</v>
      </c>
      <c r="C75" s="999"/>
      <c r="D75" s="312">
        <f>+$D$53</f>
        <v>0</v>
      </c>
      <c r="E75" s="164"/>
      <c r="F75" s="310" t="s">
        <v>1</v>
      </c>
      <c r="G75" s="996" t="s">
        <v>224</v>
      </c>
      <c r="H75" s="997"/>
      <c r="I75" s="252">
        <f>-$D$52</f>
        <v>0</v>
      </c>
    </row>
    <row r="76" spans="1:11" ht="15.75" thickBot="1" x14ac:dyDescent="0.25">
      <c r="A76" s="145" t="s">
        <v>2</v>
      </c>
      <c r="B76" s="998" t="s">
        <v>534</v>
      </c>
      <c r="C76" s="999"/>
      <c r="D76" s="312">
        <f>+D$60</f>
        <v>0</v>
      </c>
      <c r="E76" s="164"/>
      <c r="F76" s="310" t="s">
        <v>2</v>
      </c>
      <c r="G76" s="1000" t="s">
        <v>535</v>
      </c>
      <c r="H76" s="997"/>
      <c r="I76" s="253">
        <f>SUM($I$74:$I$75)</f>
        <v>0</v>
      </c>
    </row>
    <row r="77" spans="1:11" ht="15.75" thickTop="1" x14ac:dyDescent="0.2">
      <c r="A77" s="145" t="s">
        <v>3</v>
      </c>
      <c r="B77" s="998" t="s">
        <v>225</v>
      </c>
      <c r="C77" s="999"/>
      <c r="D77" s="468"/>
      <c r="E77" s="164"/>
      <c r="F77" s="310" t="s">
        <v>3</v>
      </c>
      <c r="G77" s="1000" t="s">
        <v>536</v>
      </c>
      <c r="H77" s="997"/>
      <c r="I77" s="254">
        <f>+$D$60</f>
        <v>0</v>
      </c>
    </row>
    <row r="78" spans="1:11" ht="15.75" thickBot="1" x14ac:dyDescent="0.25">
      <c r="A78" s="145" t="s">
        <v>4</v>
      </c>
      <c r="B78" s="1001" t="s">
        <v>1302</v>
      </c>
      <c r="C78" s="1002"/>
      <c r="D78" s="468"/>
      <c r="E78" s="164"/>
      <c r="F78" s="313" t="s">
        <v>4</v>
      </c>
      <c r="G78" s="1000" t="s">
        <v>537</v>
      </c>
      <c r="H78" s="997"/>
      <c r="I78" s="253">
        <f>+$I$76+$I$77</f>
        <v>0</v>
      </c>
    </row>
    <row r="79" spans="1:11" ht="15.75" thickTop="1" x14ac:dyDescent="0.2">
      <c r="A79" s="145" t="s">
        <v>188</v>
      </c>
      <c r="B79" s="1001" t="s">
        <v>1302</v>
      </c>
      <c r="C79" s="1002"/>
      <c r="D79" s="468"/>
      <c r="E79" s="164"/>
      <c r="F79" s="311" t="s">
        <v>344</v>
      </c>
      <c r="G79" s="1003" t="s">
        <v>226</v>
      </c>
      <c r="H79" s="1004"/>
      <c r="I79" s="255">
        <f>+$D$57</f>
        <v>0</v>
      </c>
    </row>
    <row r="80" spans="1:11" ht="15.75" thickBot="1" x14ac:dyDescent="0.25">
      <c r="A80" s="145" t="s">
        <v>205</v>
      </c>
      <c r="B80" s="992" t="s">
        <v>538</v>
      </c>
      <c r="C80" s="993"/>
      <c r="D80" s="251">
        <f>SUM($D$74:$D$79)</f>
        <v>0</v>
      </c>
      <c r="E80" s="164"/>
    </row>
    <row r="81" spans="1:9" ht="16.5" thickTop="1" thickBot="1" x14ac:dyDescent="0.25">
      <c r="B81" s="69"/>
      <c r="C81" s="69"/>
      <c r="D81" s="69"/>
      <c r="E81" s="69"/>
      <c r="F81" s="69"/>
      <c r="G81" s="69"/>
      <c r="H81" s="69"/>
      <c r="I81" s="161"/>
    </row>
    <row r="82" spans="1:9" ht="17.25" thickBot="1" x14ac:dyDescent="0.3">
      <c r="A82" s="835" t="s">
        <v>227</v>
      </c>
      <c r="B82" s="994" t="s">
        <v>228</v>
      </c>
      <c r="C82" s="994"/>
      <c r="D82" s="994"/>
      <c r="E82" s="994"/>
      <c r="F82" s="994"/>
      <c r="G82" s="995"/>
      <c r="H82" s="69"/>
      <c r="I82" s="69"/>
    </row>
    <row r="83" spans="1:9" ht="15.75" x14ac:dyDescent="0.25">
      <c r="A83" s="69"/>
      <c r="B83" s="69"/>
      <c r="C83" s="868"/>
      <c r="D83" s="868"/>
      <c r="E83" s="868"/>
      <c r="F83" s="868"/>
      <c r="G83" s="869"/>
      <c r="H83" s="69"/>
      <c r="I83" s="69"/>
    </row>
    <row r="84" spans="1:9" ht="15" customHeight="1" x14ac:dyDescent="0.25">
      <c r="A84" s="69"/>
      <c r="B84" s="69"/>
      <c r="C84" s="868"/>
      <c r="D84" s="870" t="s">
        <v>1292</v>
      </c>
      <c r="E84" s="871"/>
      <c r="F84" s="872"/>
      <c r="G84" s="873" t="s">
        <v>244</v>
      </c>
      <c r="H84" s="836"/>
      <c r="I84" s="69"/>
    </row>
    <row r="85" spans="1:9" ht="15" x14ac:dyDescent="0.2">
      <c r="A85" s="69"/>
      <c r="B85" s="69"/>
      <c r="C85" s="874" t="s">
        <v>1293</v>
      </c>
      <c r="D85" s="875">
        <f>+$D$80</f>
        <v>0</v>
      </c>
      <c r="E85" s="876"/>
      <c r="F85" s="876"/>
      <c r="G85" s="877">
        <f>+$I$75</f>
        <v>0</v>
      </c>
      <c r="H85" s="837"/>
      <c r="I85" s="69"/>
    </row>
    <row r="86" spans="1:9" ht="15" x14ac:dyDescent="0.2">
      <c r="A86" s="69"/>
      <c r="B86" s="69"/>
      <c r="C86" s="874" t="s">
        <v>1294</v>
      </c>
      <c r="D86" s="878"/>
      <c r="E86" s="876"/>
      <c r="F86" s="876"/>
      <c r="G86" s="879"/>
      <c r="H86" s="837"/>
      <c r="I86" s="69"/>
    </row>
    <row r="87" spans="1:9" ht="15.75" thickBot="1" x14ac:dyDescent="0.25">
      <c r="A87" s="69"/>
      <c r="B87" s="69"/>
      <c r="C87" s="874" t="s">
        <v>1295</v>
      </c>
      <c r="D87" s="880">
        <f>D85-D86</f>
        <v>0</v>
      </c>
      <c r="E87" s="881"/>
      <c r="F87" s="881"/>
      <c r="G87" s="882">
        <f>SUM(G85-G86)</f>
        <v>0</v>
      </c>
      <c r="H87" s="838"/>
      <c r="I87" s="69"/>
    </row>
    <row r="88" spans="1:9" ht="15.75" thickTop="1" x14ac:dyDescent="0.2">
      <c r="A88" s="69"/>
      <c r="B88" s="69"/>
      <c r="C88" s="69"/>
      <c r="D88" s="69"/>
      <c r="E88" s="69"/>
      <c r="F88" s="69"/>
      <c r="G88" s="839"/>
      <c r="H88" s="69"/>
      <c r="I88" s="69"/>
    </row>
    <row r="89" spans="1:9" ht="15.75" x14ac:dyDescent="0.25">
      <c r="A89" s="69"/>
      <c r="B89" s="69"/>
      <c r="C89" s="874"/>
      <c r="D89" s="868"/>
      <c r="E89" s="868"/>
      <c r="F89" s="868"/>
      <c r="G89" s="869"/>
      <c r="H89" s="69"/>
      <c r="I89" s="69"/>
    </row>
    <row r="90" spans="1:9" ht="15" customHeight="1" x14ac:dyDescent="0.2">
      <c r="A90" s="69"/>
      <c r="B90" s="69"/>
      <c r="C90" s="874" t="s">
        <v>1296</v>
      </c>
      <c r="D90" s="883"/>
      <c r="E90" s="876"/>
      <c r="F90" s="876"/>
      <c r="G90" s="884"/>
      <c r="H90" s="837"/>
      <c r="I90" s="69"/>
    </row>
    <row r="91" spans="1:9" ht="12.75" customHeight="1" x14ac:dyDescent="0.2">
      <c r="A91" s="69"/>
      <c r="B91" s="69"/>
      <c r="C91" s="69"/>
      <c r="D91" s="69"/>
      <c r="E91" s="69"/>
      <c r="F91" s="69"/>
      <c r="G91" s="839"/>
      <c r="H91" s="840"/>
    </row>
    <row r="92" spans="1:9" ht="12.75" customHeight="1" x14ac:dyDescent="0.2">
      <c r="A92" s="69"/>
      <c r="B92" s="69"/>
      <c r="C92" s="69"/>
      <c r="D92" s="69"/>
      <c r="E92" s="69"/>
      <c r="F92" s="69"/>
      <c r="G92" s="839"/>
      <c r="H92" s="840"/>
    </row>
    <row r="93" spans="1:9" ht="15" x14ac:dyDescent="0.2">
      <c r="A93" s="69"/>
      <c r="B93" s="69"/>
      <c r="C93" s="69"/>
      <c r="D93" s="69"/>
      <c r="E93" s="69"/>
      <c r="F93" s="69"/>
      <c r="G93" s="839"/>
      <c r="H93" s="838"/>
    </row>
    <row r="94" spans="1:9" x14ac:dyDescent="0.2">
      <c r="A94" s="841"/>
      <c r="B94" s="842"/>
      <c r="C94" s="842"/>
      <c r="D94" s="842"/>
      <c r="E94" s="842"/>
      <c r="F94" s="842"/>
      <c r="G94" s="843"/>
    </row>
  </sheetData>
  <sheetProtection algorithmName="SHA-512" hashValue="9d3sBwxn1wBA2lZ8L/4mkBKdVATPkE2AiQJwa9WAJl9QXV/N2crq3fAL8EaOmahH6owl2ElTzAWvqLePBaaIWQ==" saltValue="IfnR8gzPHw9NgtKF1PO/aA==" spinCount="100000" sheet="1" objects="1" scenarios="1"/>
  <customSheetViews>
    <customSheetView guid="{C14ADB05-A93A-418D-987A-E90E4B59772D}" scale="65">
      <selection activeCell="D73" sqref="D73"/>
      <pageMargins left="0" right="0" top="0.5" bottom="0.5" header="0.3" footer="0.3"/>
      <printOptions horizontalCentered="1" verticalCentered="1"/>
      <pageSetup scale="48" orientation="portrait" r:id="rId1"/>
      <headerFooter>
        <oddFooter>&amp;LV 2015-1&amp;Rprinted: &amp;D, &amp;T</oddFooter>
      </headerFooter>
    </customSheetView>
  </customSheetViews>
  <mergeCells count="64">
    <mergeCell ref="B21:C21"/>
    <mergeCell ref="H40:I40"/>
    <mergeCell ref="B14:C14"/>
    <mergeCell ref="A1:I1"/>
    <mergeCell ref="A2:I2"/>
    <mergeCell ref="A3:I3"/>
    <mergeCell ref="D5:H5"/>
    <mergeCell ref="D12:D14"/>
    <mergeCell ref="B15:C15"/>
    <mergeCell ref="B17:C17"/>
    <mergeCell ref="B23:C23"/>
    <mergeCell ref="B19:C19"/>
    <mergeCell ref="B33:C33"/>
    <mergeCell ref="B39:C39"/>
    <mergeCell ref="B29:C29"/>
    <mergeCell ref="B20:C20"/>
    <mergeCell ref="B25:C25"/>
    <mergeCell ref="B37:C37"/>
    <mergeCell ref="B42:C42"/>
    <mergeCell ref="B43:C43"/>
    <mergeCell ref="B45:C45"/>
    <mergeCell ref="B27:C27"/>
    <mergeCell ref="B46:C46"/>
    <mergeCell ref="B30:C30"/>
    <mergeCell ref="B31:C31"/>
    <mergeCell ref="B34:C34"/>
    <mergeCell ref="B35:C35"/>
    <mergeCell ref="B36:C36"/>
    <mergeCell ref="B24:C24"/>
    <mergeCell ref="B22:C22"/>
    <mergeCell ref="B38:C38"/>
    <mergeCell ref="B76:C76"/>
    <mergeCell ref="B32:C32"/>
    <mergeCell ref="B65:C65"/>
    <mergeCell ref="B66:C66"/>
    <mergeCell ref="B41:C41"/>
    <mergeCell ref="B40:C40"/>
    <mergeCell ref="B64:C64"/>
    <mergeCell ref="B48:C48"/>
    <mergeCell ref="B50:C50"/>
    <mergeCell ref="B55:C55"/>
    <mergeCell ref="B56:C56"/>
    <mergeCell ref="B47:C47"/>
    <mergeCell ref="B51:C51"/>
    <mergeCell ref="B80:C80"/>
    <mergeCell ref="B82:G82"/>
    <mergeCell ref="G75:H75"/>
    <mergeCell ref="B75:C75"/>
    <mergeCell ref="G76:H76"/>
    <mergeCell ref="B77:C77"/>
    <mergeCell ref="B78:C78"/>
    <mergeCell ref="B79:C79"/>
    <mergeCell ref="G77:H77"/>
    <mergeCell ref="G79:H79"/>
    <mergeCell ref="G78:H78"/>
    <mergeCell ref="B67:C67"/>
    <mergeCell ref="B68:C68"/>
    <mergeCell ref="B69:C69"/>
    <mergeCell ref="B74:C74"/>
    <mergeCell ref="G74:H74"/>
    <mergeCell ref="B73:C73"/>
    <mergeCell ref="G73:H73"/>
    <mergeCell ref="B70:C70"/>
    <mergeCell ref="B71:C71"/>
  </mergeCells>
  <printOptions horizontalCentered="1"/>
  <pageMargins left="0.25" right="0.25" top="0.75" bottom="0.75" header="0.3" footer="0.3"/>
  <pageSetup scale="46" orientation="portrait" r:id="rId2"/>
  <headerFooter>
    <oddFooter>&amp;LV 2024-5&amp;Rprinted: &amp;D, &amp;T</oddFooter>
  </headerFooter>
  <ignoredErrors>
    <ignoredError sqref="A14 A29 A45 A50 A64 A73 A82 F73 B52:B54 B57:B6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N121"/>
  <sheetViews>
    <sheetView workbookViewId="0">
      <selection activeCell="O17" sqref="O17"/>
    </sheetView>
  </sheetViews>
  <sheetFormatPr defaultColWidth="9.140625" defaultRowHeight="12.75" x14ac:dyDescent="0.2"/>
  <cols>
    <col min="1" max="1" width="3.5703125" style="434" customWidth="1"/>
    <col min="2" max="2" width="5.5703125" style="389" bestFit="1" customWidth="1"/>
    <col min="3" max="3" width="62.7109375" style="389" customWidth="1"/>
    <col min="4" max="4" width="17.5703125" style="389" customWidth="1"/>
    <col min="5" max="5" width="13.28515625" style="405" customWidth="1"/>
    <col min="6" max="7" width="13.28515625" style="446" customWidth="1"/>
    <col min="8" max="12" width="12.7109375" style="389" customWidth="1"/>
    <col min="13" max="13" width="13.28515625" style="405" customWidth="1"/>
    <col min="14" max="16384" width="9.140625" style="389"/>
  </cols>
  <sheetData>
    <row r="1" spans="1:13" ht="18" x14ac:dyDescent="0.25">
      <c r="A1" s="1077" t="s">
        <v>539</v>
      </c>
      <c r="B1" s="1078"/>
      <c r="C1" s="1078"/>
      <c r="D1" s="1078"/>
      <c r="E1" s="1078"/>
      <c r="F1" s="1078"/>
      <c r="G1" s="1078"/>
      <c r="H1" s="1078"/>
      <c r="I1" s="1078"/>
      <c r="J1" s="1078"/>
      <c r="K1" s="1078"/>
      <c r="L1" s="1078"/>
      <c r="M1" s="1079"/>
    </row>
    <row r="2" spans="1:13" ht="18.75" thickBot="1" x14ac:dyDescent="0.3">
      <c r="A2" s="1060" t="s">
        <v>376</v>
      </c>
      <c r="B2" s="1061"/>
      <c r="C2" s="1061"/>
      <c r="D2" s="1061"/>
      <c r="E2" s="1061"/>
      <c r="F2" s="1061"/>
      <c r="G2" s="1061"/>
      <c r="H2" s="1061"/>
      <c r="I2" s="1061"/>
      <c r="J2" s="1061"/>
      <c r="K2" s="1061"/>
      <c r="L2" s="1061"/>
      <c r="M2" s="1062"/>
    </row>
    <row r="3" spans="1:13" ht="15" customHeight="1" x14ac:dyDescent="0.25">
      <c r="A3" s="394"/>
      <c r="B3" s="394"/>
      <c r="C3" s="394"/>
      <c r="D3" s="394"/>
      <c r="E3" s="394"/>
      <c r="F3" s="394"/>
      <c r="G3" s="394"/>
      <c r="H3" s="394"/>
      <c r="I3" s="394"/>
      <c r="J3" s="394"/>
      <c r="K3" s="394"/>
      <c r="L3" s="394"/>
      <c r="M3" s="394"/>
    </row>
    <row r="4" spans="1:13" ht="15" customHeight="1" x14ac:dyDescent="0.2">
      <c r="A4" s="1065" t="s">
        <v>5</v>
      </c>
      <c r="B4" s="1065"/>
      <c r="C4" s="1080">
        <f>'Medicaid Worksheet'!D5</f>
        <v>0</v>
      </c>
      <c r="D4" s="1081"/>
      <c r="E4" s="1045" t="s">
        <v>131</v>
      </c>
      <c r="F4" s="1045"/>
      <c r="G4" s="1045"/>
      <c r="H4" s="1045"/>
      <c r="I4" s="1045"/>
      <c r="J4" s="1045"/>
      <c r="K4" s="1045"/>
      <c r="L4" s="1045"/>
      <c r="M4" s="1046"/>
    </row>
    <row r="5" spans="1:13" ht="15" customHeight="1" x14ac:dyDescent="0.2">
      <c r="A5" s="1066" t="s">
        <v>179</v>
      </c>
      <c r="B5" s="932"/>
      <c r="C5" s="1067"/>
      <c r="D5" s="534" t="str">
        <f>'Medicaid Worksheet'!D6</f>
        <v>SELECT</v>
      </c>
      <c r="E5" s="431" t="s">
        <v>71</v>
      </c>
      <c r="F5" s="329" t="s">
        <v>72</v>
      </c>
      <c r="G5" s="329" t="s">
        <v>73</v>
      </c>
      <c r="H5" s="431" t="s">
        <v>77</v>
      </c>
      <c r="I5" s="431" t="s">
        <v>78</v>
      </c>
      <c r="J5" s="431" t="s">
        <v>87</v>
      </c>
      <c r="K5" s="431" t="s">
        <v>88</v>
      </c>
      <c r="L5" s="431" t="s">
        <v>92</v>
      </c>
      <c r="M5" s="431" t="s">
        <v>94</v>
      </c>
    </row>
    <row r="6" spans="1:13" ht="15" customHeight="1" x14ac:dyDescent="0.2">
      <c r="A6" s="1066" t="s">
        <v>180</v>
      </c>
      <c r="B6" s="932"/>
      <c r="C6" s="1067"/>
      <c r="D6" s="534" t="str">
        <f>'Medicaid Worksheet'!D7</f>
        <v>SELECT</v>
      </c>
      <c r="E6" s="1097" t="s">
        <v>368</v>
      </c>
      <c r="F6" s="1101" t="s">
        <v>325</v>
      </c>
      <c r="G6" s="1102"/>
      <c r="H6" s="1102"/>
      <c r="I6" s="1102"/>
      <c r="J6" s="1102"/>
      <c r="K6" s="1102"/>
      <c r="L6" s="1102"/>
      <c r="M6" s="1099" t="s">
        <v>370</v>
      </c>
    </row>
    <row r="7" spans="1:13" ht="39.75" customHeight="1" x14ac:dyDescent="0.2">
      <c r="A7" s="1073" t="s">
        <v>181</v>
      </c>
      <c r="B7" s="1073"/>
      <c r="C7" s="1073"/>
      <c r="D7" s="469">
        <f>'Medicaid Worksheet'!D8</f>
        <v>0</v>
      </c>
      <c r="E7" s="1098"/>
      <c r="F7" s="327" t="s">
        <v>133</v>
      </c>
      <c r="G7" s="327" t="s">
        <v>134</v>
      </c>
      <c r="H7" s="327" t="s">
        <v>135</v>
      </c>
      <c r="I7" s="327" t="s">
        <v>136</v>
      </c>
      <c r="J7" s="327" t="s">
        <v>137</v>
      </c>
      <c r="K7" s="327" t="s">
        <v>138</v>
      </c>
      <c r="L7" s="327" t="s">
        <v>139</v>
      </c>
      <c r="M7" s="1100"/>
    </row>
    <row r="8" spans="1:13" ht="14.25" x14ac:dyDescent="0.2">
      <c r="A8" s="433">
        <v>1</v>
      </c>
      <c r="B8" s="410"/>
      <c r="C8" s="1103" t="s">
        <v>656</v>
      </c>
      <c r="D8" s="1104"/>
      <c r="E8" s="126"/>
      <c r="F8" s="126"/>
      <c r="G8" s="126"/>
      <c r="H8" s="127"/>
      <c r="I8" s="128"/>
      <c r="J8" s="128"/>
      <c r="K8" s="128"/>
      <c r="L8" s="128"/>
      <c r="M8" s="129"/>
    </row>
    <row r="9" spans="1:13" x14ac:dyDescent="0.2">
      <c r="C9" s="1068"/>
      <c r="D9" s="1068"/>
      <c r="E9" s="130"/>
      <c r="F9" s="34"/>
      <c r="G9" s="34"/>
      <c r="H9" s="130"/>
      <c r="I9" s="34"/>
      <c r="J9" s="34"/>
      <c r="K9" s="34"/>
      <c r="L9" s="34"/>
      <c r="M9" s="34"/>
    </row>
    <row r="10" spans="1:13" x14ac:dyDescent="0.2">
      <c r="A10" s="435" t="s">
        <v>71</v>
      </c>
      <c r="B10" s="436"/>
      <c r="C10" s="1070" t="s">
        <v>151</v>
      </c>
      <c r="D10" s="1070"/>
      <c r="E10" s="437"/>
      <c r="F10" s="437"/>
      <c r="G10" s="437"/>
      <c r="H10" s="437"/>
      <c r="I10" s="437"/>
      <c r="J10" s="437"/>
      <c r="K10" s="437"/>
      <c r="L10" s="437"/>
      <c r="M10" s="437"/>
    </row>
    <row r="11" spans="1:13" x14ac:dyDescent="0.2">
      <c r="A11" s="433" t="s">
        <v>71</v>
      </c>
      <c r="B11" s="438">
        <v>100</v>
      </c>
      <c r="C11" s="1047" t="s">
        <v>69</v>
      </c>
      <c r="D11" s="1047"/>
      <c r="E11" s="439"/>
      <c r="F11" s="439"/>
      <c r="G11" s="439"/>
      <c r="H11" s="439"/>
      <c r="I11" s="439"/>
      <c r="J11" s="439"/>
      <c r="K11" s="439"/>
      <c r="L11" s="439"/>
      <c r="M11" s="439"/>
    </row>
    <row r="12" spans="1:13" x14ac:dyDescent="0.2">
      <c r="A12" s="433" t="s">
        <v>71</v>
      </c>
      <c r="B12" s="438">
        <v>101</v>
      </c>
      <c r="C12" s="1054" t="s">
        <v>612</v>
      </c>
      <c r="D12" s="1054"/>
      <c r="E12" s="445">
        <f>'Medicaid Worksheet'!D21+'Medicaid Worksheet'!F21+'Medicaid Worksheet'!G21+'Medicaid Worksheet'!H21+'Medicaid Worksheet'!I21</f>
        <v>0</v>
      </c>
      <c r="F12" s="440"/>
      <c r="G12" s="440"/>
      <c r="H12" s="440"/>
      <c r="I12" s="440"/>
      <c r="J12" s="440"/>
      <c r="K12" s="440"/>
      <c r="L12" s="440"/>
      <c r="M12" s="441">
        <f>SUM(E12:L12,E81:M81)</f>
        <v>0</v>
      </c>
    </row>
    <row r="13" spans="1:13" x14ac:dyDescent="0.2">
      <c r="A13" s="433" t="s">
        <v>71</v>
      </c>
      <c r="B13" s="438">
        <v>102</v>
      </c>
      <c r="C13" s="1054" t="s">
        <v>1040</v>
      </c>
      <c r="D13" s="1054"/>
      <c r="E13" s="445">
        <f>+'FSR - CCBHC'!E14</f>
        <v>0</v>
      </c>
      <c r="F13" s="440"/>
      <c r="G13" s="440"/>
      <c r="H13" s="440"/>
      <c r="I13" s="440"/>
      <c r="J13" s="440"/>
      <c r="K13" s="440"/>
      <c r="L13" s="440"/>
      <c r="M13" s="441">
        <f>SUM(E13:L13,E82:M82)</f>
        <v>0</v>
      </c>
    </row>
    <row r="14" spans="1:13" x14ac:dyDescent="0.2">
      <c r="A14" s="433" t="s">
        <v>71</v>
      </c>
      <c r="B14" s="438">
        <v>103</v>
      </c>
      <c r="C14" s="1054" t="s">
        <v>1105</v>
      </c>
      <c r="D14" s="1054"/>
      <c r="E14" s="445">
        <f>-'FSR - CCBHC'!E17</f>
        <v>0</v>
      </c>
      <c r="F14" s="440"/>
      <c r="G14" s="440"/>
      <c r="H14" s="440"/>
      <c r="I14" s="440"/>
      <c r="J14" s="440"/>
      <c r="K14" s="440"/>
      <c r="L14" s="440"/>
      <c r="M14" s="441">
        <f>SUM(E14:L14,E83:M83)</f>
        <v>0</v>
      </c>
    </row>
    <row r="15" spans="1:13" x14ac:dyDescent="0.2">
      <c r="A15" s="433" t="s">
        <v>71</v>
      </c>
      <c r="B15" s="438">
        <v>115</v>
      </c>
      <c r="C15" s="1054" t="s">
        <v>61</v>
      </c>
      <c r="D15" s="1054"/>
      <c r="E15" s="415">
        <f>-SUM(F15:L15,E84:M84)</f>
        <v>0</v>
      </c>
      <c r="F15" s="442"/>
      <c r="G15" s="388"/>
      <c r="H15" s="388"/>
      <c r="I15" s="388"/>
      <c r="J15" s="388"/>
      <c r="K15" s="388"/>
      <c r="L15" s="388"/>
      <c r="M15" s="441">
        <f>SUM(E15:L15,E84:M84)</f>
        <v>0</v>
      </c>
    </row>
    <row r="16" spans="1:13" hidden="1" x14ac:dyDescent="0.2">
      <c r="A16" s="433" t="s">
        <v>71</v>
      </c>
      <c r="B16" s="438">
        <v>116</v>
      </c>
      <c r="C16" s="1054" t="s">
        <v>1069</v>
      </c>
      <c r="D16" s="1054"/>
      <c r="E16" s="852">
        <v>0</v>
      </c>
      <c r="F16" s="723">
        <f>+F31</f>
        <v>0</v>
      </c>
      <c r="G16" s="723">
        <f t="shared" ref="G16:L16" si="0">+G31</f>
        <v>0</v>
      </c>
      <c r="H16" s="723">
        <f t="shared" si="0"/>
        <v>0</v>
      </c>
      <c r="I16" s="723">
        <f t="shared" si="0"/>
        <v>0</v>
      </c>
      <c r="J16" s="723">
        <f t="shared" si="0"/>
        <v>0</v>
      </c>
      <c r="K16" s="723">
        <f t="shared" si="0"/>
        <v>0</v>
      </c>
      <c r="L16" s="723">
        <f t="shared" si="0"/>
        <v>0</v>
      </c>
      <c r="M16" s="441">
        <f>SUM(E16:L16,E85:M85)</f>
        <v>0</v>
      </c>
    </row>
    <row r="17" spans="1:14" x14ac:dyDescent="0.2">
      <c r="A17" s="433" t="s">
        <v>71</v>
      </c>
      <c r="B17" s="438">
        <v>120</v>
      </c>
      <c r="C17" s="1047" t="s">
        <v>58</v>
      </c>
      <c r="D17" s="1047"/>
      <c r="E17" s="441">
        <f t="shared" ref="E17:M17" si="1">SUM(E11:E16)</f>
        <v>0</v>
      </c>
      <c r="F17" s="441">
        <f t="shared" si="1"/>
        <v>0</v>
      </c>
      <c r="G17" s="441">
        <f t="shared" si="1"/>
        <v>0</v>
      </c>
      <c r="H17" s="441">
        <f t="shared" si="1"/>
        <v>0</v>
      </c>
      <c r="I17" s="441">
        <f t="shared" si="1"/>
        <v>0</v>
      </c>
      <c r="J17" s="441">
        <f t="shared" si="1"/>
        <v>0</v>
      </c>
      <c r="K17" s="441">
        <f t="shared" si="1"/>
        <v>0</v>
      </c>
      <c r="L17" s="441">
        <f t="shared" si="1"/>
        <v>0</v>
      </c>
      <c r="M17" s="441">
        <f t="shared" si="1"/>
        <v>0</v>
      </c>
      <c r="N17" s="444"/>
    </row>
    <row r="18" spans="1:14" x14ac:dyDescent="0.2">
      <c r="A18" s="433" t="s">
        <v>71</v>
      </c>
      <c r="B18" s="438">
        <v>121</v>
      </c>
      <c r="C18" s="1059" t="s">
        <v>1303</v>
      </c>
      <c r="D18" s="1059"/>
      <c r="E18" s="380"/>
      <c r="F18" s="440"/>
      <c r="G18" s="440"/>
      <c r="H18" s="440"/>
      <c r="I18" s="440"/>
      <c r="J18" s="440"/>
      <c r="K18" s="440"/>
      <c r="L18" s="440"/>
      <c r="M18" s="441">
        <f>SUM(E18:L18,E87:M87)</f>
        <v>0</v>
      </c>
    </row>
    <row r="19" spans="1:14" x14ac:dyDescent="0.2">
      <c r="A19" s="433" t="s">
        <v>71</v>
      </c>
      <c r="B19" s="438">
        <v>122</v>
      </c>
      <c r="C19" s="1059" t="s">
        <v>62</v>
      </c>
      <c r="D19" s="1059"/>
      <c r="E19" s="440"/>
      <c r="F19" s="380"/>
      <c r="G19" s="380"/>
      <c r="H19" s="380"/>
      <c r="I19" s="380"/>
      <c r="J19" s="380"/>
      <c r="K19" s="380"/>
      <c r="L19" s="380"/>
      <c r="M19" s="441">
        <f>SUM(E19:L19,E88:M88)</f>
        <v>0</v>
      </c>
    </row>
    <row r="20" spans="1:14" x14ac:dyDescent="0.2">
      <c r="A20" s="433" t="s">
        <v>71</v>
      </c>
      <c r="B20" s="438">
        <v>123</v>
      </c>
      <c r="C20" s="1054" t="s">
        <v>117</v>
      </c>
      <c r="D20" s="1054"/>
      <c r="E20" s="445">
        <f>+'Medicaid Worksheet'!H71</f>
        <v>0</v>
      </c>
      <c r="F20" s="440"/>
      <c r="G20" s="440"/>
      <c r="H20" s="440"/>
      <c r="I20" s="440"/>
      <c r="J20" s="440"/>
      <c r="K20" s="440"/>
      <c r="L20" s="440"/>
      <c r="M20" s="441">
        <f>SUM(E20:L20,E89:M89)</f>
        <v>0</v>
      </c>
    </row>
    <row r="21" spans="1:14" x14ac:dyDescent="0.2">
      <c r="A21" s="433" t="s">
        <v>71</v>
      </c>
      <c r="B21" s="438">
        <v>124</v>
      </c>
      <c r="C21" s="1054" t="s">
        <v>407</v>
      </c>
      <c r="D21" s="1054"/>
      <c r="E21" s="380"/>
      <c r="F21" s="440"/>
      <c r="G21" s="440"/>
      <c r="H21" s="440"/>
      <c r="I21" s="440"/>
      <c r="J21" s="440"/>
      <c r="K21" s="440"/>
      <c r="L21" s="440"/>
      <c r="M21" s="441">
        <f>SUM(E21:L21,E90:M90)</f>
        <v>0</v>
      </c>
    </row>
    <row r="22" spans="1:14" x14ac:dyDescent="0.2">
      <c r="A22" s="433" t="s">
        <v>71</v>
      </c>
      <c r="B22" s="438">
        <v>125</v>
      </c>
      <c r="C22" s="1050" t="s">
        <v>197</v>
      </c>
      <c r="D22" s="1050"/>
      <c r="E22" s="380"/>
      <c r="F22" s="440"/>
      <c r="G22" s="440"/>
      <c r="H22" s="440"/>
      <c r="I22" s="440"/>
      <c r="J22" s="440"/>
      <c r="K22" s="440"/>
      <c r="L22" s="440"/>
      <c r="M22" s="441">
        <f>SUM(E22:L22,E91:M91)</f>
        <v>0</v>
      </c>
    </row>
    <row r="23" spans="1:14" x14ac:dyDescent="0.2">
      <c r="A23" s="433" t="s">
        <v>71</v>
      </c>
      <c r="B23" s="438">
        <v>140</v>
      </c>
      <c r="C23" s="1055" t="s">
        <v>86</v>
      </c>
      <c r="D23" s="1056"/>
      <c r="E23" s="443">
        <f>SUM(E18:E22)</f>
        <v>0</v>
      </c>
      <c r="F23" s="443">
        <f t="shared" ref="F23:M23" si="2">SUM(F18:F22)</f>
        <v>0</v>
      </c>
      <c r="G23" s="443">
        <f t="shared" si="2"/>
        <v>0</v>
      </c>
      <c r="H23" s="443">
        <f t="shared" si="2"/>
        <v>0</v>
      </c>
      <c r="I23" s="443">
        <f t="shared" si="2"/>
        <v>0</v>
      </c>
      <c r="J23" s="443">
        <f t="shared" si="2"/>
        <v>0</v>
      </c>
      <c r="K23" s="443">
        <f t="shared" si="2"/>
        <v>0</v>
      </c>
      <c r="L23" s="443">
        <f t="shared" si="2"/>
        <v>0</v>
      </c>
      <c r="M23" s="443">
        <f t="shared" si="2"/>
        <v>0</v>
      </c>
    </row>
    <row r="24" spans="1:14" x14ac:dyDescent="0.2">
      <c r="A24" s="433" t="s">
        <v>71</v>
      </c>
      <c r="B24" s="438">
        <v>190</v>
      </c>
      <c r="C24" s="1047" t="s">
        <v>70</v>
      </c>
      <c r="D24" s="1047"/>
      <c r="E24" s="443">
        <f t="shared" ref="E24:M24" si="3">+E17+E23</f>
        <v>0</v>
      </c>
      <c r="F24" s="441">
        <f t="shared" si="3"/>
        <v>0</v>
      </c>
      <c r="G24" s="443">
        <f t="shared" si="3"/>
        <v>0</v>
      </c>
      <c r="H24" s="443">
        <f t="shared" si="3"/>
        <v>0</v>
      </c>
      <c r="I24" s="443">
        <f t="shared" si="3"/>
        <v>0</v>
      </c>
      <c r="J24" s="443">
        <f t="shared" si="3"/>
        <v>0</v>
      </c>
      <c r="K24" s="443">
        <f t="shared" si="3"/>
        <v>0</v>
      </c>
      <c r="L24" s="443">
        <f t="shared" si="3"/>
        <v>0</v>
      </c>
      <c r="M24" s="443">
        <f t="shared" si="3"/>
        <v>0</v>
      </c>
    </row>
    <row r="25" spans="1:14" x14ac:dyDescent="0.2">
      <c r="A25" s="433" t="s">
        <v>71</v>
      </c>
      <c r="B25" s="438">
        <v>200</v>
      </c>
      <c r="C25" s="1047" t="s">
        <v>97</v>
      </c>
      <c r="D25" s="1047"/>
      <c r="E25" s="439"/>
      <c r="F25" s="439"/>
      <c r="G25" s="439"/>
      <c r="H25" s="439"/>
      <c r="I25" s="439"/>
      <c r="J25" s="439"/>
      <c r="K25" s="439"/>
      <c r="L25" s="439"/>
      <c r="M25" s="439"/>
    </row>
    <row r="26" spans="1:14" x14ac:dyDescent="0.2">
      <c r="A26" s="433" t="s">
        <v>71</v>
      </c>
      <c r="B26" s="438">
        <v>201</v>
      </c>
      <c r="C26" s="1063" t="s">
        <v>712</v>
      </c>
      <c r="D26" s="1064"/>
      <c r="E26" s="380"/>
      <c r="F26" s="380"/>
      <c r="G26" s="380"/>
      <c r="H26" s="380"/>
      <c r="I26" s="380"/>
      <c r="J26" s="380"/>
      <c r="K26" s="380"/>
      <c r="L26" s="380"/>
      <c r="M26" s="441">
        <f t="shared" ref="M26:M31" si="4">SUM(E26:L26,E95:M95)</f>
        <v>0</v>
      </c>
    </row>
    <row r="27" spans="1:14" x14ac:dyDescent="0.2">
      <c r="A27" s="433" t="s">
        <v>71</v>
      </c>
      <c r="B27" s="438">
        <v>202</v>
      </c>
      <c r="C27" s="1054" t="s">
        <v>885</v>
      </c>
      <c r="D27" s="1054"/>
      <c r="E27" s="380"/>
      <c r="F27" s="380"/>
      <c r="G27" s="380"/>
      <c r="H27" s="380"/>
      <c r="I27" s="380"/>
      <c r="J27" s="380"/>
      <c r="K27" s="380"/>
      <c r="L27" s="380"/>
      <c r="M27" s="441">
        <f t="shared" si="4"/>
        <v>0</v>
      </c>
    </row>
    <row r="28" spans="1:14" x14ac:dyDescent="0.2">
      <c r="A28" s="433" t="s">
        <v>71</v>
      </c>
      <c r="B28" s="438">
        <v>203</v>
      </c>
      <c r="C28" s="1054" t="s">
        <v>105</v>
      </c>
      <c r="D28" s="1054"/>
      <c r="E28" s="380"/>
      <c r="F28" s="380"/>
      <c r="G28" s="380"/>
      <c r="H28" s="380"/>
      <c r="I28" s="380"/>
      <c r="J28" s="380"/>
      <c r="K28" s="380"/>
      <c r="L28" s="380"/>
      <c r="M28" s="441">
        <f t="shared" si="4"/>
        <v>0</v>
      </c>
    </row>
    <row r="29" spans="1:14" x14ac:dyDescent="0.2">
      <c r="A29" s="433" t="s">
        <v>71</v>
      </c>
      <c r="B29" s="438">
        <v>204</v>
      </c>
      <c r="C29" s="1050" t="s">
        <v>197</v>
      </c>
      <c r="D29" s="1050"/>
      <c r="E29" s="380"/>
      <c r="F29" s="380"/>
      <c r="G29" s="380"/>
      <c r="H29" s="380"/>
      <c r="I29" s="380"/>
      <c r="J29" s="380"/>
      <c r="K29" s="380"/>
      <c r="L29" s="380"/>
      <c r="M29" s="441">
        <f t="shared" si="4"/>
        <v>0</v>
      </c>
    </row>
    <row r="30" spans="1:14" x14ac:dyDescent="0.2">
      <c r="A30" s="433" t="s">
        <v>71</v>
      </c>
      <c r="B30" s="449">
        <v>205</v>
      </c>
      <c r="C30" s="1054" t="s">
        <v>467</v>
      </c>
      <c r="D30" s="1054"/>
      <c r="E30" s="475"/>
      <c r="F30" s="380"/>
      <c r="G30" s="380"/>
      <c r="H30" s="380"/>
      <c r="I30" s="380"/>
      <c r="J30" s="380"/>
      <c r="K30" s="380"/>
      <c r="L30" s="380"/>
      <c r="M30" s="441">
        <f t="shared" si="4"/>
        <v>0</v>
      </c>
    </row>
    <row r="31" spans="1:14" hidden="1" x14ac:dyDescent="0.2">
      <c r="A31" s="433" t="s">
        <v>71</v>
      </c>
      <c r="B31" s="449">
        <v>206</v>
      </c>
      <c r="C31" s="1051" t="s">
        <v>1069</v>
      </c>
      <c r="D31" s="1052"/>
      <c r="E31" s="853"/>
      <c r="F31" s="439"/>
      <c r="G31" s="439"/>
      <c r="H31" s="439"/>
      <c r="I31" s="439"/>
      <c r="J31" s="439"/>
      <c r="K31" s="439"/>
      <c r="L31" s="439"/>
      <c r="M31" s="441">
        <f t="shared" si="4"/>
        <v>0</v>
      </c>
    </row>
    <row r="32" spans="1:14" x14ac:dyDescent="0.2">
      <c r="A32" s="433" t="s">
        <v>71</v>
      </c>
      <c r="B32" s="438">
        <v>290</v>
      </c>
      <c r="C32" s="1069" t="s">
        <v>100</v>
      </c>
      <c r="D32" s="1069"/>
      <c r="E32" s="443">
        <f>SUM(E25:E31)</f>
        <v>0</v>
      </c>
      <c r="F32" s="443">
        <f t="shared" ref="F32:M32" si="5">SUM(F25:F31)</f>
        <v>0</v>
      </c>
      <c r="G32" s="443">
        <f t="shared" si="5"/>
        <v>0</v>
      </c>
      <c r="H32" s="443">
        <f t="shared" si="5"/>
        <v>0</v>
      </c>
      <c r="I32" s="443">
        <f t="shared" si="5"/>
        <v>0</v>
      </c>
      <c r="J32" s="443">
        <f t="shared" si="5"/>
        <v>0</v>
      </c>
      <c r="K32" s="443">
        <f t="shared" si="5"/>
        <v>0</v>
      </c>
      <c r="L32" s="443">
        <f t="shared" si="5"/>
        <v>0</v>
      </c>
      <c r="M32" s="443">
        <f t="shared" si="5"/>
        <v>0</v>
      </c>
    </row>
    <row r="33" spans="1:13" x14ac:dyDescent="0.2">
      <c r="A33" s="433" t="s">
        <v>71</v>
      </c>
      <c r="B33" s="438">
        <v>295</v>
      </c>
      <c r="C33" s="1055" t="s">
        <v>63</v>
      </c>
      <c r="D33" s="1056"/>
      <c r="E33" s="443">
        <f t="shared" ref="E33:M33" si="6">+E24-E32</f>
        <v>0</v>
      </c>
      <c r="F33" s="443">
        <f t="shared" si="6"/>
        <v>0</v>
      </c>
      <c r="G33" s="443">
        <f t="shared" si="6"/>
        <v>0</v>
      </c>
      <c r="H33" s="443">
        <f t="shared" si="6"/>
        <v>0</v>
      </c>
      <c r="I33" s="443">
        <f t="shared" si="6"/>
        <v>0</v>
      </c>
      <c r="J33" s="443">
        <f t="shared" si="6"/>
        <v>0</v>
      </c>
      <c r="K33" s="443">
        <f t="shared" si="6"/>
        <v>0</v>
      </c>
      <c r="L33" s="443">
        <f t="shared" si="6"/>
        <v>0</v>
      </c>
      <c r="M33" s="443">
        <f t="shared" si="6"/>
        <v>0</v>
      </c>
    </row>
    <row r="34" spans="1:13" x14ac:dyDescent="0.2">
      <c r="A34" s="433" t="s">
        <v>71</v>
      </c>
      <c r="B34" s="438">
        <v>300</v>
      </c>
      <c r="C34" s="1055" t="s">
        <v>85</v>
      </c>
      <c r="D34" s="1056"/>
      <c r="E34" s="439"/>
      <c r="F34" s="439"/>
      <c r="G34" s="439"/>
      <c r="H34" s="439"/>
      <c r="I34" s="439"/>
      <c r="J34" s="439"/>
      <c r="K34" s="439"/>
      <c r="L34" s="439"/>
      <c r="M34" s="439"/>
    </row>
    <row r="35" spans="1:13" hidden="1" x14ac:dyDescent="0.2">
      <c r="A35" s="433" t="s">
        <v>71</v>
      </c>
      <c r="B35" s="438">
        <v>301</v>
      </c>
      <c r="C35" s="1054" t="s">
        <v>159</v>
      </c>
      <c r="D35" s="1054"/>
      <c r="E35" s="445">
        <f>-'FSR - All Non Medicaid'!E309</f>
        <v>0</v>
      </c>
      <c r="F35" s="440"/>
      <c r="G35" s="440"/>
      <c r="H35" s="440"/>
      <c r="I35" s="440"/>
      <c r="J35" s="440"/>
      <c r="K35" s="440"/>
      <c r="L35" s="440"/>
      <c r="M35" s="441">
        <f t="shared" ref="M35:M43" si="7">SUM(E35:L35,E104:M104)</f>
        <v>0</v>
      </c>
    </row>
    <row r="36" spans="1:13" hidden="1" x14ac:dyDescent="0.2">
      <c r="A36" s="433" t="s">
        <v>71</v>
      </c>
      <c r="B36" s="403" t="s">
        <v>408</v>
      </c>
      <c r="C36" s="1054" t="s">
        <v>1069</v>
      </c>
      <c r="D36" s="1054"/>
      <c r="E36" s="439">
        <v>0</v>
      </c>
      <c r="F36" s="440"/>
      <c r="G36" s="440"/>
      <c r="H36" s="440"/>
      <c r="I36" s="440"/>
      <c r="J36" s="440"/>
      <c r="K36" s="440"/>
      <c r="L36" s="440"/>
      <c r="M36" s="441">
        <f t="shared" si="7"/>
        <v>0</v>
      </c>
    </row>
    <row r="37" spans="1:13" x14ac:dyDescent="0.2">
      <c r="A37" s="433" t="s">
        <v>71</v>
      </c>
      <c r="B37" s="565" t="s">
        <v>464</v>
      </c>
      <c r="C37" s="1051" t="s">
        <v>650</v>
      </c>
      <c r="D37" s="1052"/>
      <c r="E37" s="474">
        <f>-'FSR - Healthy Michigan'!E39</f>
        <v>0</v>
      </c>
      <c r="F37" s="440"/>
      <c r="G37" s="440"/>
      <c r="H37" s="440"/>
      <c r="I37" s="440"/>
      <c r="J37" s="440"/>
      <c r="K37" s="440"/>
      <c r="L37" s="440"/>
      <c r="M37" s="441">
        <f t="shared" si="7"/>
        <v>0</v>
      </c>
    </row>
    <row r="38" spans="1:13" x14ac:dyDescent="0.2">
      <c r="A38" s="433" t="s">
        <v>71</v>
      </c>
      <c r="B38" s="565" t="s">
        <v>640</v>
      </c>
      <c r="C38" s="1054" t="s">
        <v>524</v>
      </c>
      <c r="D38" s="1054"/>
      <c r="E38" s="474">
        <f>-'FSR - MI Health Link'!E28</f>
        <v>0</v>
      </c>
      <c r="F38" s="440"/>
      <c r="G38" s="440"/>
      <c r="H38" s="440"/>
      <c r="I38" s="440"/>
      <c r="J38" s="440"/>
      <c r="K38" s="440"/>
      <c r="L38" s="440"/>
      <c r="M38" s="441">
        <f t="shared" si="7"/>
        <v>0</v>
      </c>
    </row>
    <row r="39" spans="1:13" x14ac:dyDescent="0.2">
      <c r="A39" s="433" t="s">
        <v>71</v>
      </c>
      <c r="B39" s="438">
        <v>302</v>
      </c>
      <c r="C39" s="1071" t="s">
        <v>427</v>
      </c>
      <c r="D39" s="1072"/>
      <c r="E39" s="380"/>
      <c r="F39" s="440"/>
      <c r="G39" s="440"/>
      <c r="H39" s="440"/>
      <c r="I39" s="440"/>
      <c r="J39" s="440"/>
      <c r="K39" s="440"/>
      <c r="L39" s="440"/>
      <c r="M39" s="441">
        <f t="shared" si="7"/>
        <v>0</v>
      </c>
    </row>
    <row r="40" spans="1:13" x14ac:dyDescent="0.2">
      <c r="A40" s="433" t="s">
        <v>71</v>
      </c>
      <c r="B40" s="438">
        <v>303</v>
      </c>
      <c r="C40" s="1054" t="s">
        <v>581</v>
      </c>
      <c r="D40" s="1054"/>
      <c r="E40" s="380"/>
      <c r="F40" s="440"/>
      <c r="G40" s="440"/>
      <c r="H40" s="440"/>
      <c r="I40" s="440"/>
      <c r="J40" s="440"/>
      <c r="K40" s="440"/>
      <c r="L40" s="440"/>
      <c r="M40" s="441">
        <f t="shared" si="7"/>
        <v>0</v>
      </c>
    </row>
    <row r="41" spans="1:13" x14ac:dyDescent="0.2">
      <c r="A41" s="433" t="s">
        <v>71</v>
      </c>
      <c r="B41" s="403" t="s">
        <v>641</v>
      </c>
      <c r="C41" s="1051" t="s">
        <v>642</v>
      </c>
      <c r="D41" s="1052"/>
      <c r="E41" s="504"/>
      <c r="F41" s="440"/>
      <c r="G41" s="440"/>
      <c r="H41" s="440"/>
      <c r="I41" s="440"/>
      <c r="J41" s="440"/>
      <c r="K41" s="440"/>
      <c r="L41" s="440"/>
      <c r="M41" s="441">
        <f t="shared" si="7"/>
        <v>0</v>
      </c>
    </row>
    <row r="42" spans="1:13" x14ac:dyDescent="0.2">
      <c r="A42" s="433" t="s">
        <v>71</v>
      </c>
      <c r="B42" s="438">
        <v>315</v>
      </c>
      <c r="C42" s="1051" t="s">
        <v>692</v>
      </c>
      <c r="D42" s="1052"/>
      <c r="E42" s="445">
        <f>-SUM('Res Fund Bal'!E14+'Res Fund Bal'!H14)</f>
        <v>0</v>
      </c>
      <c r="F42" s="440"/>
      <c r="G42" s="440"/>
      <c r="H42" s="440"/>
      <c r="I42" s="440"/>
      <c r="J42" s="440"/>
      <c r="K42" s="440"/>
      <c r="L42" s="440"/>
      <c r="M42" s="441">
        <f t="shared" si="7"/>
        <v>0</v>
      </c>
    </row>
    <row r="43" spans="1:13" x14ac:dyDescent="0.2">
      <c r="A43" s="433" t="s">
        <v>71</v>
      </c>
      <c r="B43" s="438">
        <v>325</v>
      </c>
      <c r="C43" s="1054" t="s">
        <v>329</v>
      </c>
      <c r="D43" s="1054"/>
      <c r="E43" s="440"/>
      <c r="F43" s="380"/>
      <c r="G43" s="380"/>
      <c r="H43" s="380"/>
      <c r="I43" s="380"/>
      <c r="J43" s="380"/>
      <c r="K43" s="380"/>
      <c r="L43" s="380"/>
      <c r="M43" s="441">
        <f t="shared" si="7"/>
        <v>0</v>
      </c>
    </row>
    <row r="44" spans="1:13" x14ac:dyDescent="0.2">
      <c r="A44" s="433" t="s">
        <v>71</v>
      </c>
      <c r="B44" s="438">
        <v>330</v>
      </c>
      <c r="C44" s="1055" t="s">
        <v>331</v>
      </c>
      <c r="D44" s="1056"/>
      <c r="E44" s="443">
        <f t="shared" ref="E44:M44" si="8">SUBTOTAL(9,E34:E43)</f>
        <v>0</v>
      </c>
      <c r="F44" s="443">
        <f t="shared" si="8"/>
        <v>0</v>
      </c>
      <c r="G44" s="443">
        <f t="shared" si="8"/>
        <v>0</v>
      </c>
      <c r="H44" s="443">
        <f t="shared" si="8"/>
        <v>0</v>
      </c>
      <c r="I44" s="443">
        <f t="shared" si="8"/>
        <v>0</v>
      </c>
      <c r="J44" s="443">
        <f t="shared" si="8"/>
        <v>0</v>
      </c>
      <c r="K44" s="443">
        <f t="shared" si="8"/>
        <v>0</v>
      </c>
      <c r="L44" s="443">
        <f t="shared" si="8"/>
        <v>0</v>
      </c>
      <c r="M44" s="443">
        <f t="shared" si="8"/>
        <v>0</v>
      </c>
    </row>
    <row r="45" spans="1:13" hidden="1" x14ac:dyDescent="0.2">
      <c r="A45" s="433" t="s">
        <v>71</v>
      </c>
      <c r="B45" s="438">
        <v>331</v>
      </c>
      <c r="C45" s="1054" t="s">
        <v>66</v>
      </c>
      <c r="D45" s="1054"/>
      <c r="E45" s="380"/>
      <c r="F45" s="440"/>
      <c r="G45" s="440"/>
      <c r="H45" s="440"/>
      <c r="I45" s="440"/>
      <c r="J45" s="440"/>
      <c r="K45" s="440"/>
      <c r="L45" s="440"/>
      <c r="M45" s="441">
        <f>SUM(E45:L45,E114:M114)</f>
        <v>0</v>
      </c>
    </row>
    <row r="46" spans="1:13" x14ac:dyDescent="0.2">
      <c r="A46" s="433" t="s">
        <v>71</v>
      </c>
      <c r="B46" s="438">
        <v>332</v>
      </c>
      <c r="C46" s="1054" t="s">
        <v>160</v>
      </c>
      <c r="D46" s="1054"/>
      <c r="E46" s="380"/>
      <c r="F46" s="440"/>
      <c r="G46" s="440"/>
      <c r="H46" s="440"/>
      <c r="I46" s="440"/>
      <c r="J46" s="440"/>
      <c r="K46" s="440"/>
      <c r="L46" s="440"/>
      <c r="M46" s="441">
        <f>SUM(E46:L46,E115:M115)</f>
        <v>0</v>
      </c>
    </row>
    <row r="47" spans="1:13" x14ac:dyDescent="0.2">
      <c r="A47" s="433" t="s">
        <v>71</v>
      </c>
      <c r="B47" s="438">
        <v>333</v>
      </c>
      <c r="C47" s="1054" t="s">
        <v>161</v>
      </c>
      <c r="D47" s="1054"/>
      <c r="E47" s="445">
        <f>-'Medicaid ISF Report'!H16</f>
        <v>0</v>
      </c>
      <c r="F47" s="440"/>
      <c r="G47" s="440"/>
      <c r="H47" s="440"/>
      <c r="I47" s="440"/>
      <c r="J47" s="440"/>
      <c r="K47" s="440"/>
      <c r="L47" s="440"/>
      <c r="M47" s="441">
        <f>SUM(E47:L47,E116:M116)</f>
        <v>0</v>
      </c>
    </row>
    <row r="48" spans="1:13" x14ac:dyDescent="0.2">
      <c r="A48" s="433" t="s">
        <v>71</v>
      </c>
      <c r="B48" s="438">
        <v>334</v>
      </c>
      <c r="C48" s="1054" t="s">
        <v>580</v>
      </c>
      <c r="D48" s="1054"/>
      <c r="E48" s="380"/>
      <c r="F48" s="440"/>
      <c r="G48" s="440"/>
      <c r="H48" s="440"/>
      <c r="I48" s="440"/>
      <c r="J48" s="440"/>
      <c r="K48" s="440"/>
      <c r="L48" s="440"/>
      <c r="M48" s="441">
        <f>SUM(E48:L48,E117:M117)</f>
        <v>0</v>
      </c>
    </row>
    <row r="49" spans="1:13" x14ac:dyDescent="0.2">
      <c r="A49" s="433" t="s">
        <v>71</v>
      </c>
      <c r="B49" s="438">
        <v>335</v>
      </c>
      <c r="C49" s="1051" t="s">
        <v>768</v>
      </c>
      <c r="D49" s="1052"/>
      <c r="E49" s="445">
        <f>-SUM('Res Fund Bal'!F14+'Res Fund Bal'!I14)</f>
        <v>0</v>
      </c>
      <c r="F49" s="440"/>
      <c r="G49" s="440"/>
      <c r="H49" s="440"/>
      <c r="I49" s="440"/>
      <c r="J49" s="440"/>
      <c r="K49" s="440"/>
      <c r="L49" s="440"/>
      <c r="M49" s="441">
        <f>SUM(E49:L49,E118:M118)</f>
        <v>0</v>
      </c>
    </row>
    <row r="50" spans="1:13" x14ac:dyDescent="0.2">
      <c r="A50" s="433" t="s">
        <v>71</v>
      </c>
      <c r="B50" s="438">
        <v>390</v>
      </c>
      <c r="C50" s="1047" t="s">
        <v>82</v>
      </c>
      <c r="D50" s="1047"/>
      <c r="E50" s="443">
        <f t="shared" ref="E50:M50" si="9">(SUBTOTAL(9,E34:E49))</f>
        <v>0</v>
      </c>
      <c r="F50" s="443">
        <f t="shared" si="9"/>
        <v>0</v>
      </c>
      <c r="G50" s="443">
        <f t="shared" si="9"/>
        <v>0</v>
      </c>
      <c r="H50" s="443">
        <f t="shared" si="9"/>
        <v>0</v>
      </c>
      <c r="I50" s="443">
        <f t="shared" si="9"/>
        <v>0</v>
      </c>
      <c r="J50" s="443">
        <f t="shared" si="9"/>
        <v>0</v>
      </c>
      <c r="K50" s="443">
        <f t="shared" si="9"/>
        <v>0</v>
      </c>
      <c r="L50" s="443">
        <f t="shared" si="9"/>
        <v>0</v>
      </c>
      <c r="M50" s="443">
        <f t="shared" si="9"/>
        <v>0</v>
      </c>
    </row>
    <row r="51" spans="1:13" x14ac:dyDescent="0.2">
      <c r="A51" s="433" t="s">
        <v>71</v>
      </c>
      <c r="B51" s="438">
        <v>400</v>
      </c>
      <c r="C51" s="1053" t="s">
        <v>60</v>
      </c>
      <c r="D51" s="1053"/>
      <c r="E51" s="441">
        <f t="shared" ref="E51:M51" si="10">+E33+E50-E52</f>
        <v>0</v>
      </c>
      <c r="F51" s="441">
        <f t="shared" si="10"/>
        <v>0</v>
      </c>
      <c r="G51" s="441">
        <f t="shared" si="10"/>
        <v>0</v>
      </c>
      <c r="H51" s="441">
        <f t="shared" si="10"/>
        <v>0</v>
      </c>
      <c r="I51" s="441">
        <f t="shared" si="10"/>
        <v>0</v>
      </c>
      <c r="J51" s="441">
        <f t="shared" si="10"/>
        <v>0</v>
      </c>
      <c r="K51" s="441">
        <f t="shared" si="10"/>
        <v>0</v>
      </c>
      <c r="L51" s="441">
        <f t="shared" si="10"/>
        <v>0</v>
      </c>
      <c r="M51" s="441">
        <f t="shared" si="10"/>
        <v>0</v>
      </c>
    </row>
    <row r="52" spans="1:13" hidden="1" x14ac:dyDescent="0.2">
      <c r="A52" s="433" t="s">
        <v>71</v>
      </c>
      <c r="B52" s="438">
        <v>401</v>
      </c>
      <c r="C52" s="1053" t="s">
        <v>1069</v>
      </c>
      <c r="D52" s="1053"/>
      <c r="E52" s="441">
        <f t="shared" ref="E52:M52" si="11">E16-E31</f>
        <v>0</v>
      </c>
      <c r="F52" s="441">
        <f t="shared" si="11"/>
        <v>0</v>
      </c>
      <c r="G52" s="441">
        <f t="shared" si="11"/>
        <v>0</v>
      </c>
      <c r="H52" s="441">
        <f t="shared" si="11"/>
        <v>0</v>
      </c>
      <c r="I52" s="441">
        <f t="shared" si="11"/>
        <v>0</v>
      </c>
      <c r="J52" s="441">
        <f t="shared" si="11"/>
        <v>0</v>
      </c>
      <c r="K52" s="441">
        <f t="shared" si="11"/>
        <v>0</v>
      </c>
      <c r="L52" s="441">
        <f t="shared" si="11"/>
        <v>0</v>
      </c>
      <c r="M52" s="441">
        <f t="shared" si="11"/>
        <v>0</v>
      </c>
    </row>
    <row r="53" spans="1:13" hidden="1" x14ac:dyDescent="0.2">
      <c r="E53" s="406"/>
      <c r="H53" s="406"/>
      <c r="I53" s="406"/>
      <c r="J53" s="406"/>
      <c r="K53" s="406"/>
      <c r="L53" s="406"/>
      <c r="M53" s="406"/>
    </row>
    <row r="55" spans="1:13" x14ac:dyDescent="0.2">
      <c r="A55" s="447" t="s">
        <v>65</v>
      </c>
      <c r="B55" s="436"/>
      <c r="C55" s="1094" t="s">
        <v>126</v>
      </c>
      <c r="D55" s="1095"/>
      <c r="E55" s="1095"/>
      <c r="F55" s="1095"/>
      <c r="G55" s="1095"/>
      <c r="H55" s="1095"/>
      <c r="I55" s="1095"/>
      <c r="J55" s="1095"/>
      <c r="K55" s="1095"/>
      <c r="L55" s="1095"/>
      <c r="M55" s="1096"/>
    </row>
    <row r="56" spans="1:13" x14ac:dyDescent="0.2">
      <c r="A56" s="448" t="s">
        <v>65</v>
      </c>
      <c r="B56" s="438"/>
      <c r="C56" s="1091" t="s">
        <v>64</v>
      </c>
      <c r="D56" s="1092"/>
      <c r="E56" s="1092"/>
      <c r="F56" s="1092"/>
      <c r="G56" s="1092"/>
      <c r="H56" s="1092"/>
      <c r="I56" s="1092"/>
      <c r="J56" s="1092"/>
      <c r="K56" s="1092"/>
      <c r="L56" s="1092"/>
      <c r="M56" s="1093"/>
    </row>
    <row r="57" spans="1:13" x14ac:dyDescent="0.2">
      <c r="A57" s="448" t="s">
        <v>65</v>
      </c>
      <c r="B57" s="450"/>
      <c r="C57" s="1082"/>
      <c r="D57" s="1083"/>
      <c r="E57" s="1083"/>
      <c r="F57" s="1083"/>
      <c r="G57" s="1083"/>
      <c r="H57" s="1083"/>
      <c r="I57" s="1083"/>
      <c r="J57" s="1083"/>
      <c r="K57" s="1083"/>
      <c r="L57" s="1083"/>
      <c r="M57" s="1084"/>
    </row>
    <row r="58" spans="1:13" x14ac:dyDescent="0.2">
      <c r="A58" s="448" t="s">
        <v>65</v>
      </c>
      <c r="B58" s="451"/>
      <c r="C58" s="1085"/>
      <c r="D58" s="1086"/>
      <c r="E58" s="1086"/>
      <c r="F58" s="1086"/>
      <c r="G58" s="1086"/>
      <c r="H58" s="1086"/>
      <c r="I58" s="1086"/>
      <c r="J58" s="1086"/>
      <c r="K58" s="1086"/>
      <c r="L58" s="1086"/>
      <c r="M58" s="1087"/>
    </row>
    <row r="59" spans="1:13" x14ac:dyDescent="0.2">
      <c r="A59" s="448" t="s">
        <v>65</v>
      </c>
      <c r="B59" s="451"/>
      <c r="C59" s="1085"/>
      <c r="D59" s="1086"/>
      <c r="E59" s="1086"/>
      <c r="F59" s="1086"/>
      <c r="G59" s="1086"/>
      <c r="H59" s="1086"/>
      <c r="I59" s="1086"/>
      <c r="J59" s="1086"/>
      <c r="K59" s="1086"/>
      <c r="L59" s="1086"/>
      <c r="M59" s="1087"/>
    </row>
    <row r="60" spans="1:13" x14ac:dyDescent="0.2">
      <c r="A60" s="448" t="s">
        <v>65</v>
      </c>
      <c r="B60" s="451"/>
      <c r="C60" s="1085"/>
      <c r="D60" s="1086"/>
      <c r="E60" s="1086"/>
      <c r="F60" s="1086"/>
      <c r="G60" s="1086"/>
      <c r="H60" s="1086"/>
      <c r="I60" s="1086"/>
      <c r="J60" s="1086"/>
      <c r="K60" s="1086"/>
      <c r="L60" s="1086"/>
      <c r="M60" s="1087"/>
    </row>
    <row r="61" spans="1:13" x14ac:dyDescent="0.2">
      <c r="A61" s="448" t="s">
        <v>65</v>
      </c>
      <c r="B61" s="451"/>
      <c r="C61" s="1085"/>
      <c r="D61" s="1086"/>
      <c r="E61" s="1086"/>
      <c r="F61" s="1086"/>
      <c r="G61" s="1086"/>
      <c r="H61" s="1086"/>
      <c r="I61" s="1086"/>
      <c r="J61" s="1086"/>
      <c r="K61" s="1086"/>
      <c r="L61" s="1086"/>
      <c r="M61" s="1087"/>
    </row>
    <row r="62" spans="1:13" x14ac:dyDescent="0.2">
      <c r="A62" s="448" t="s">
        <v>65</v>
      </c>
      <c r="B62" s="451"/>
      <c r="C62" s="1085"/>
      <c r="D62" s="1086"/>
      <c r="E62" s="1086"/>
      <c r="F62" s="1086"/>
      <c r="G62" s="1086"/>
      <c r="H62" s="1086"/>
      <c r="I62" s="1086"/>
      <c r="J62" s="1086"/>
      <c r="K62" s="1086"/>
      <c r="L62" s="1086"/>
      <c r="M62" s="1087"/>
    </row>
    <row r="63" spans="1:13" hidden="1" x14ac:dyDescent="0.2">
      <c r="A63" s="448" t="s">
        <v>65</v>
      </c>
      <c r="B63" s="451"/>
      <c r="C63" s="1085"/>
      <c r="D63" s="1086"/>
      <c r="E63" s="1086"/>
      <c r="F63" s="1086"/>
      <c r="G63" s="1086"/>
      <c r="H63" s="1086"/>
      <c r="I63" s="1086"/>
      <c r="J63" s="1086"/>
      <c r="K63" s="1086"/>
      <c r="L63" s="1086"/>
      <c r="M63" s="1087"/>
    </row>
    <row r="64" spans="1:13" hidden="1" x14ac:dyDescent="0.2">
      <c r="A64" s="448" t="s">
        <v>65</v>
      </c>
      <c r="B64" s="451"/>
      <c r="C64" s="1085"/>
      <c r="D64" s="1086"/>
      <c r="E64" s="1086"/>
      <c r="F64" s="1086"/>
      <c r="G64" s="1086"/>
      <c r="H64" s="1086"/>
      <c r="I64" s="1086"/>
      <c r="J64" s="1086"/>
      <c r="K64" s="1086"/>
      <c r="L64" s="1086"/>
      <c r="M64" s="1087"/>
    </row>
    <row r="65" spans="1:13" hidden="1" x14ac:dyDescent="0.2">
      <c r="A65" s="448" t="s">
        <v>65</v>
      </c>
      <c r="B65" s="451"/>
      <c r="C65" s="1085"/>
      <c r="D65" s="1086"/>
      <c r="E65" s="1086"/>
      <c r="F65" s="1086"/>
      <c r="G65" s="1086"/>
      <c r="H65" s="1086"/>
      <c r="I65" s="1086"/>
      <c r="J65" s="1086"/>
      <c r="K65" s="1086"/>
      <c r="L65" s="1086"/>
      <c r="M65" s="1087"/>
    </row>
    <row r="66" spans="1:13" hidden="1" x14ac:dyDescent="0.2">
      <c r="A66" s="448" t="s">
        <v>65</v>
      </c>
      <c r="B66" s="452"/>
      <c r="C66" s="1088"/>
      <c r="D66" s="1089"/>
      <c r="E66" s="1089"/>
      <c r="F66" s="1089"/>
      <c r="G66" s="1089"/>
      <c r="H66" s="1089"/>
      <c r="I66" s="1089"/>
      <c r="J66" s="1089"/>
      <c r="K66" s="1089"/>
      <c r="L66" s="1089"/>
      <c r="M66" s="1090"/>
    </row>
    <row r="67" spans="1:13" hidden="1" x14ac:dyDescent="0.2"/>
    <row r="68" spans="1:13" hidden="1" x14ac:dyDescent="0.2"/>
    <row r="69" spans="1:13" ht="13.5" thickBot="1" x14ac:dyDescent="0.25"/>
    <row r="70" spans="1:13" ht="18" x14ac:dyDescent="0.25">
      <c r="A70" s="1077" t="s">
        <v>539</v>
      </c>
      <c r="B70" s="1078"/>
      <c r="C70" s="1078"/>
      <c r="D70" s="1078"/>
      <c r="E70" s="1078"/>
      <c r="F70" s="1078"/>
      <c r="G70" s="1078"/>
      <c r="H70" s="1078"/>
      <c r="I70" s="1078"/>
      <c r="J70" s="1078"/>
      <c r="K70" s="1078"/>
      <c r="L70" s="1078"/>
      <c r="M70" s="1079"/>
    </row>
    <row r="71" spans="1:13" ht="18.75" thickBot="1" x14ac:dyDescent="0.3">
      <c r="A71" s="1060" t="s">
        <v>369</v>
      </c>
      <c r="B71" s="1061"/>
      <c r="C71" s="1061"/>
      <c r="D71" s="1061"/>
      <c r="E71" s="1061"/>
      <c r="F71" s="1061"/>
      <c r="G71" s="1061"/>
      <c r="H71" s="1061"/>
      <c r="I71" s="1061"/>
      <c r="J71" s="1061"/>
      <c r="K71" s="1061"/>
      <c r="L71" s="1061"/>
      <c r="M71" s="1062"/>
    </row>
    <row r="72" spans="1:13" ht="15" customHeight="1" x14ac:dyDescent="0.25">
      <c r="A72" s="394"/>
      <c r="B72" s="394"/>
      <c r="C72" s="394"/>
      <c r="D72" s="394"/>
      <c r="E72" s="394"/>
      <c r="F72" s="394"/>
      <c r="G72" s="394"/>
      <c r="H72" s="394"/>
      <c r="I72" s="394"/>
      <c r="J72" s="394"/>
      <c r="K72" s="394"/>
      <c r="L72" s="394"/>
      <c r="M72" s="394"/>
    </row>
    <row r="73" spans="1:13" x14ac:dyDescent="0.2">
      <c r="A73" s="1065" t="s">
        <v>5</v>
      </c>
      <c r="B73" s="1065"/>
      <c r="C73" s="1048">
        <f>+C4</f>
        <v>0</v>
      </c>
      <c r="D73" s="1049"/>
      <c r="E73" s="1045" t="s">
        <v>131</v>
      </c>
      <c r="F73" s="1045"/>
      <c r="G73" s="1045"/>
      <c r="H73" s="1045"/>
      <c r="I73" s="1045"/>
      <c r="J73" s="1045"/>
      <c r="K73" s="1045"/>
      <c r="L73" s="1045"/>
      <c r="M73" s="1046"/>
    </row>
    <row r="74" spans="1:13" x14ac:dyDescent="0.2">
      <c r="A74" s="1066" t="s">
        <v>179</v>
      </c>
      <c r="B74" s="932"/>
      <c r="C74" s="1105"/>
      <c r="D74" s="535" t="str">
        <f>D5</f>
        <v>SELECT</v>
      </c>
      <c r="E74" s="431" t="s">
        <v>95</v>
      </c>
      <c r="F74" s="329" t="s">
        <v>103</v>
      </c>
      <c r="G74" s="329" t="s">
        <v>104</v>
      </c>
      <c r="H74" s="431" t="s">
        <v>111</v>
      </c>
      <c r="I74" s="431" t="s">
        <v>120</v>
      </c>
      <c r="J74" s="431" t="s">
        <v>121</v>
      </c>
      <c r="K74" s="431" t="s">
        <v>127</v>
      </c>
      <c r="L74" s="431" t="s">
        <v>149</v>
      </c>
      <c r="M74" s="431" t="s">
        <v>375</v>
      </c>
    </row>
    <row r="75" spans="1:13" x14ac:dyDescent="0.2">
      <c r="A75" s="1066" t="s">
        <v>180</v>
      </c>
      <c r="B75" s="932"/>
      <c r="C75" s="1067"/>
      <c r="D75" s="535" t="str">
        <f>+D6</f>
        <v>SELECT</v>
      </c>
      <c r="E75" s="1074" t="s">
        <v>325</v>
      </c>
      <c r="F75" s="1075"/>
      <c r="G75" s="1075"/>
      <c r="H75" s="1075"/>
      <c r="I75" s="1075"/>
      <c r="J75" s="1075"/>
      <c r="K75" s="1075"/>
      <c r="L75" s="1076"/>
      <c r="M75" s="432"/>
    </row>
    <row r="76" spans="1:13" x14ac:dyDescent="0.2">
      <c r="A76" s="1073" t="s">
        <v>181</v>
      </c>
      <c r="B76" s="1073"/>
      <c r="C76" s="1073"/>
      <c r="D76" s="498">
        <f>+D7</f>
        <v>0</v>
      </c>
      <c r="E76" s="326" t="s">
        <v>357</v>
      </c>
      <c r="F76" s="326" t="s">
        <v>358</v>
      </c>
      <c r="G76" s="326" t="s">
        <v>359</v>
      </c>
      <c r="H76" s="326" t="s">
        <v>360</v>
      </c>
      <c r="I76" s="326" t="s">
        <v>361</v>
      </c>
      <c r="J76" s="326" t="s">
        <v>362</v>
      </c>
      <c r="K76" s="326" t="s">
        <v>363</v>
      </c>
      <c r="L76" s="326" t="s">
        <v>364</v>
      </c>
      <c r="M76" s="326" t="s">
        <v>365</v>
      </c>
    </row>
    <row r="77" spans="1:13" ht="14.25" x14ac:dyDescent="0.2">
      <c r="A77" s="433">
        <v>1</v>
      </c>
      <c r="B77" s="410"/>
      <c r="C77" s="1103" t="s">
        <v>656</v>
      </c>
      <c r="D77" s="1104"/>
      <c r="E77" s="470"/>
      <c r="F77" s="470"/>
      <c r="G77" s="470"/>
      <c r="H77" s="471"/>
      <c r="I77" s="472"/>
      <c r="J77" s="472"/>
      <c r="K77" s="472"/>
      <c r="L77" s="472"/>
      <c r="M77" s="472"/>
    </row>
    <row r="78" spans="1:13" x14ac:dyDescent="0.2">
      <c r="C78" s="1068"/>
      <c r="D78" s="1068"/>
      <c r="E78" s="130"/>
      <c r="F78" s="34"/>
      <c r="G78" s="34"/>
      <c r="H78" s="130"/>
      <c r="I78" s="34"/>
      <c r="J78" s="34"/>
      <c r="K78" s="34"/>
      <c r="L78" s="34"/>
      <c r="M78" s="34"/>
    </row>
    <row r="79" spans="1:13" x14ac:dyDescent="0.2">
      <c r="A79" s="435" t="s">
        <v>71</v>
      </c>
      <c r="B79" s="436"/>
      <c r="C79" s="1070" t="s">
        <v>151</v>
      </c>
      <c r="D79" s="1070"/>
      <c r="E79" s="437"/>
      <c r="F79" s="437"/>
      <c r="G79" s="437"/>
      <c r="H79" s="437"/>
      <c r="I79" s="437"/>
      <c r="J79" s="437"/>
      <c r="K79" s="437"/>
      <c r="L79" s="437"/>
      <c r="M79" s="437"/>
    </row>
    <row r="80" spans="1:13" x14ac:dyDescent="0.2">
      <c r="A80" s="433" t="s">
        <v>71</v>
      </c>
      <c r="B80" s="438">
        <v>100</v>
      </c>
      <c r="C80" s="1047" t="s">
        <v>69</v>
      </c>
      <c r="D80" s="1047"/>
      <c r="E80" s="439"/>
      <c r="F80" s="439"/>
      <c r="G80" s="439"/>
      <c r="H80" s="439"/>
      <c r="I80" s="439"/>
      <c r="J80" s="439"/>
      <c r="K80" s="439"/>
      <c r="L80" s="439"/>
      <c r="M80" s="439"/>
    </row>
    <row r="81" spans="1:13" x14ac:dyDescent="0.2">
      <c r="A81" s="433" t="s">
        <v>71</v>
      </c>
      <c r="B81" s="438">
        <v>101</v>
      </c>
      <c r="C81" s="1054" t="s">
        <v>611</v>
      </c>
      <c r="D81" s="1054"/>
      <c r="E81" s="440"/>
      <c r="F81" s="440"/>
      <c r="G81" s="440"/>
      <c r="H81" s="440"/>
      <c r="I81" s="440"/>
      <c r="J81" s="440"/>
      <c r="K81" s="440"/>
      <c r="L81" s="440"/>
      <c r="M81" s="440"/>
    </row>
    <row r="82" spans="1:13" x14ac:dyDescent="0.2">
      <c r="A82" s="433" t="s">
        <v>71</v>
      </c>
      <c r="B82" s="438">
        <v>102</v>
      </c>
      <c r="C82" s="1054" t="s">
        <v>1040</v>
      </c>
      <c r="D82" s="1054"/>
      <c r="E82" s="440"/>
      <c r="F82" s="440"/>
      <c r="G82" s="440"/>
      <c r="H82" s="440"/>
      <c r="I82" s="440"/>
      <c r="J82" s="440"/>
      <c r="K82" s="440"/>
      <c r="L82" s="440"/>
      <c r="M82" s="440"/>
    </row>
    <row r="83" spans="1:13" x14ac:dyDescent="0.2">
      <c r="A83" s="433" t="s">
        <v>71</v>
      </c>
      <c r="B83" s="438">
        <v>103</v>
      </c>
      <c r="C83" s="1054" t="s">
        <v>1105</v>
      </c>
      <c r="D83" s="1054"/>
      <c r="E83" s="440"/>
      <c r="F83" s="440"/>
      <c r="G83" s="440"/>
      <c r="H83" s="440"/>
      <c r="I83" s="440"/>
      <c r="J83" s="440"/>
      <c r="K83" s="440"/>
      <c r="L83" s="440"/>
      <c r="M83" s="440"/>
    </row>
    <row r="84" spans="1:13" x14ac:dyDescent="0.2">
      <c r="A84" s="433" t="s">
        <v>71</v>
      </c>
      <c r="B84" s="438">
        <v>115</v>
      </c>
      <c r="C84" s="1051" t="s">
        <v>61</v>
      </c>
      <c r="D84" s="1052"/>
      <c r="E84" s="442"/>
      <c r="F84" s="442"/>
      <c r="G84" s="388"/>
      <c r="H84" s="388"/>
      <c r="I84" s="388"/>
      <c r="J84" s="388"/>
      <c r="K84" s="388"/>
      <c r="L84" s="388"/>
      <c r="M84" s="388"/>
    </row>
    <row r="85" spans="1:13" hidden="1" x14ac:dyDescent="0.2">
      <c r="A85" s="433" t="s">
        <v>71</v>
      </c>
      <c r="B85" s="438">
        <v>116</v>
      </c>
      <c r="C85" s="1051" t="s">
        <v>1069</v>
      </c>
      <c r="D85" s="1052"/>
      <c r="E85" s="723">
        <f>+E100</f>
        <v>0</v>
      </c>
      <c r="F85" s="723">
        <f t="shared" ref="F85:M85" si="12">+F100</f>
        <v>0</v>
      </c>
      <c r="G85" s="723">
        <f t="shared" si="12"/>
        <v>0</v>
      </c>
      <c r="H85" s="723">
        <f t="shared" si="12"/>
        <v>0</v>
      </c>
      <c r="I85" s="723">
        <f t="shared" si="12"/>
        <v>0</v>
      </c>
      <c r="J85" s="723">
        <f t="shared" si="12"/>
        <v>0</v>
      </c>
      <c r="K85" s="723">
        <f t="shared" si="12"/>
        <v>0</v>
      </c>
      <c r="L85" s="723">
        <f t="shared" si="12"/>
        <v>0</v>
      </c>
      <c r="M85" s="723">
        <f t="shared" si="12"/>
        <v>0</v>
      </c>
    </row>
    <row r="86" spans="1:13" x14ac:dyDescent="0.2">
      <c r="A86" s="433" t="s">
        <v>71</v>
      </c>
      <c r="B86" s="438">
        <v>120</v>
      </c>
      <c r="C86" s="1047" t="s">
        <v>58</v>
      </c>
      <c r="D86" s="1047"/>
      <c r="E86" s="441">
        <f>SUM(E80:E85)</f>
        <v>0</v>
      </c>
      <c r="F86" s="441">
        <f t="shared" ref="F86:M86" si="13">SUM(F80:F85)</f>
        <v>0</v>
      </c>
      <c r="G86" s="441">
        <f t="shared" si="13"/>
        <v>0</v>
      </c>
      <c r="H86" s="441">
        <f t="shared" si="13"/>
        <v>0</v>
      </c>
      <c r="I86" s="441">
        <f t="shared" si="13"/>
        <v>0</v>
      </c>
      <c r="J86" s="441">
        <f t="shared" si="13"/>
        <v>0</v>
      </c>
      <c r="K86" s="441">
        <f t="shared" si="13"/>
        <v>0</v>
      </c>
      <c r="L86" s="441">
        <f t="shared" si="13"/>
        <v>0</v>
      </c>
      <c r="M86" s="441">
        <f t="shared" si="13"/>
        <v>0</v>
      </c>
    </row>
    <row r="87" spans="1:13" x14ac:dyDescent="0.2">
      <c r="A87" s="433" t="s">
        <v>71</v>
      </c>
      <c r="B87" s="438">
        <v>121</v>
      </c>
      <c r="C87" s="1059" t="s">
        <v>1303</v>
      </c>
      <c r="D87" s="1059"/>
      <c r="E87" s="440"/>
      <c r="F87" s="440"/>
      <c r="G87" s="440"/>
      <c r="H87" s="440"/>
      <c r="I87" s="440"/>
      <c r="J87" s="440"/>
      <c r="K87" s="440"/>
      <c r="L87" s="340"/>
      <c r="M87" s="340"/>
    </row>
    <row r="88" spans="1:13" x14ac:dyDescent="0.2">
      <c r="A88" s="433" t="s">
        <v>71</v>
      </c>
      <c r="B88" s="438">
        <v>122</v>
      </c>
      <c r="C88" s="1059" t="s">
        <v>62</v>
      </c>
      <c r="D88" s="1059"/>
      <c r="E88" s="504"/>
      <c r="F88" s="380"/>
      <c r="G88" s="380"/>
      <c r="H88" s="380"/>
      <c r="I88" s="380"/>
      <c r="J88" s="380"/>
      <c r="K88" s="380"/>
      <c r="L88" s="380"/>
      <c r="M88" s="380"/>
    </row>
    <row r="89" spans="1:13" x14ac:dyDescent="0.2">
      <c r="A89" s="433" t="s">
        <v>71</v>
      </c>
      <c r="B89" s="438">
        <v>123</v>
      </c>
      <c r="C89" s="1054" t="s">
        <v>117</v>
      </c>
      <c r="D89" s="1054"/>
      <c r="E89" s="440"/>
      <c r="F89" s="440"/>
      <c r="G89" s="440"/>
      <c r="H89" s="440"/>
      <c r="I89" s="440"/>
      <c r="J89" s="440"/>
      <c r="K89" s="440"/>
      <c r="L89" s="440"/>
      <c r="M89" s="440"/>
    </row>
    <row r="90" spans="1:13" x14ac:dyDescent="0.2">
      <c r="A90" s="433" t="s">
        <v>71</v>
      </c>
      <c r="B90" s="438">
        <v>124</v>
      </c>
      <c r="C90" s="1051" t="s">
        <v>407</v>
      </c>
      <c r="D90" s="1052"/>
      <c r="E90" s="440"/>
      <c r="F90" s="440"/>
      <c r="G90" s="440"/>
      <c r="H90" s="440"/>
      <c r="I90" s="440"/>
      <c r="J90" s="440"/>
      <c r="K90" s="440"/>
      <c r="L90" s="440"/>
      <c r="M90" s="440"/>
    </row>
    <row r="91" spans="1:13" x14ac:dyDescent="0.2">
      <c r="A91" s="433" t="s">
        <v>71</v>
      </c>
      <c r="B91" s="438">
        <v>125</v>
      </c>
      <c r="C91" s="1050" t="s">
        <v>197</v>
      </c>
      <c r="D91" s="1050"/>
      <c r="E91" s="440"/>
      <c r="F91" s="440"/>
      <c r="G91" s="440"/>
      <c r="H91" s="440"/>
      <c r="I91" s="440"/>
      <c r="J91" s="440"/>
      <c r="K91" s="440"/>
      <c r="L91" s="440"/>
      <c r="M91" s="440"/>
    </row>
    <row r="92" spans="1:13" x14ac:dyDescent="0.2">
      <c r="A92" s="433" t="s">
        <v>71</v>
      </c>
      <c r="B92" s="438">
        <v>140</v>
      </c>
      <c r="C92" s="1047" t="s">
        <v>86</v>
      </c>
      <c r="D92" s="1047"/>
      <c r="E92" s="443">
        <f>SUM(E87:E91)</f>
        <v>0</v>
      </c>
      <c r="F92" s="443">
        <f t="shared" ref="F92:M92" si="14">SUM(F87:F91)</f>
        <v>0</v>
      </c>
      <c r="G92" s="443">
        <f t="shared" si="14"/>
        <v>0</v>
      </c>
      <c r="H92" s="443">
        <f t="shared" si="14"/>
        <v>0</v>
      </c>
      <c r="I92" s="443">
        <f t="shared" si="14"/>
        <v>0</v>
      </c>
      <c r="J92" s="443">
        <f t="shared" si="14"/>
        <v>0</v>
      </c>
      <c r="K92" s="443">
        <f t="shared" si="14"/>
        <v>0</v>
      </c>
      <c r="L92" s="443">
        <f t="shared" si="14"/>
        <v>0</v>
      </c>
      <c r="M92" s="443">
        <f t="shared" si="14"/>
        <v>0</v>
      </c>
    </row>
    <row r="93" spans="1:13" x14ac:dyDescent="0.2">
      <c r="A93" s="433" t="s">
        <v>71</v>
      </c>
      <c r="B93" s="438">
        <v>190</v>
      </c>
      <c r="C93" s="1047" t="s">
        <v>70</v>
      </c>
      <c r="D93" s="1047"/>
      <c r="E93" s="443">
        <f t="shared" ref="E93:M93" si="15">+E86+E92</f>
        <v>0</v>
      </c>
      <c r="F93" s="441">
        <f t="shared" si="15"/>
        <v>0</v>
      </c>
      <c r="G93" s="443">
        <f t="shared" si="15"/>
        <v>0</v>
      </c>
      <c r="H93" s="443">
        <f t="shared" si="15"/>
        <v>0</v>
      </c>
      <c r="I93" s="443">
        <f t="shared" si="15"/>
        <v>0</v>
      </c>
      <c r="J93" s="443">
        <f t="shared" si="15"/>
        <v>0</v>
      </c>
      <c r="K93" s="443">
        <f t="shared" si="15"/>
        <v>0</v>
      </c>
      <c r="L93" s="443">
        <f t="shared" si="15"/>
        <v>0</v>
      </c>
      <c r="M93" s="443">
        <f t="shared" si="15"/>
        <v>0</v>
      </c>
    </row>
    <row r="94" spans="1:13" x14ac:dyDescent="0.2">
      <c r="A94" s="433" t="s">
        <v>71</v>
      </c>
      <c r="B94" s="438">
        <v>200</v>
      </c>
      <c r="C94" s="1047" t="s">
        <v>97</v>
      </c>
      <c r="D94" s="1047"/>
      <c r="E94" s="439"/>
      <c r="F94" s="439"/>
      <c r="G94" s="439"/>
      <c r="H94" s="439"/>
      <c r="I94" s="439"/>
      <c r="J94" s="439"/>
      <c r="K94" s="439"/>
      <c r="L94" s="439"/>
      <c r="M94" s="439"/>
    </row>
    <row r="95" spans="1:13" x14ac:dyDescent="0.2">
      <c r="A95" s="433" t="s">
        <v>71</v>
      </c>
      <c r="B95" s="438">
        <v>201</v>
      </c>
      <c r="C95" s="1063" t="s">
        <v>712</v>
      </c>
      <c r="D95" s="1064"/>
      <c r="E95" s="380"/>
      <c r="F95" s="380"/>
      <c r="G95" s="380"/>
      <c r="H95" s="380"/>
      <c r="I95" s="380"/>
      <c r="J95" s="380"/>
      <c r="K95" s="380"/>
      <c r="L95" s="380"/>
      <c r="M95" s="380"/>
    </row>
    <row r="96" spans="1:13" x14ac:dyDescent="0.2">
      <c r="A96" s="433" t="s">
        <v>71</v>
      </c>
      <c r="B96" s="438">
        <v>202</v>
      </c>
      <c r="C96" s="1054" t="s">
        <v>885</v>
      </c>
      <c r="D96" s="1054"/>
      <c r="E96" s="380"/>
      <c r="F96" s="380"/>
      <c r="G96" s="380"/>
      <c r="H96" s="380"/>
      <c r="I96" s="380"/>
      <c r="J96" s="380"/>
      <c r="K96" s="380"/>
      <c r="L96" s="380"/>
      <c r="M96" s="380"/>
    </row>
    <row r="97" spans="1:13" x14ac:dyDescent="0.2">
      <c r="A97" s="433" t="s">
        <v>71</v>
      </c>
      <c r="B97" s="438">
        <v>203</v>
      </c>
      <c r="C97" s="1054" t="s">
        <v>105</v>
      </c>
      <c r="D97" s="1054"/>
      <c r="E97" s="380"/>
      <c r="F97" s="380"/>
      <c r="G97" s="380"/>
      <c r="H97" s="380"/>
      <c r="I97" s="380"/>
      <c r="J97" s="380"/>
      <c r="K97" s="380"/>
      <c r="L97" s="380"/>
      <c r="M97" s="380"/>
    </row>
    <row r="98" spans="1:13" x14ac:dyDescent="0.2">
      <c r="A98" s="433" t="s">
        <v>71</v>
      </c>
      <c r="B98" s="438">
        <v>204</v>
      </c>
      <c r="C98" s="1050" t="s">
        <v>197</v>
      </c>
      <c r="D98" s="1050"/>
      <c r="E98" s="380"/>
      <c r="F98" s="380"/>
      <c r="G98" s="380"/>
      <c r="H98" s="380"/>
      <c r="I98" s="380"/>
      <c r="J98" s="380"/>
      <c r="K98" s="380"/>
      <c r="L98" s="380"/>
      <c r="M98" s="380"/>
    </row>
    <row r="99" spans="1:13" x14ac:dyDescent="0.2">
      <c r="A99" s="433" t="s">
        <v>71</v>
      </c>
      <c r="B99" s="449">
        <v>205</v>
      </c>
      <c r="C99" s="1054" t="s">
        <v>467</v>
      </c>
      <c r="D99" s="1054"/>
      <c r="E99" s="380"/>
      <c r="F99" s="380"/>
      <c r="G99" s="380"/>
      <c r="H99" s="380"/>
      <c r="I99" s="380"/>
      <c r="J99" s="380"/>
      <c r="K99" s="380"/>
      <c r="L99" s="380"/>
      <c r="M99" s="380"/>
    </row>
    <row r="100" spans="1:13" hidden="1" x14ac:dyDescent="0.2">
      <c r="A100" s="433" t="s">
        <v>71</v>
      </c>
      <c r="B100" s="449">
        <v>206</v>
      </c>
      <c r="C100" s="1051" t="s">
        <v>1069</v>
      </c>
      <c r="D100" s="1052"/>
      <c r="E100" s="439"/>
      <c r="F100" s="439"/>
      <c r="G100" s="439"/>
      <c r="H100" s="439"/>
      <c r="I100" s="439"/>
      <c r="J100" s="439"/>
      <c r="K100" s="439"/>
      <c r="L100" s="439"/>
      <c r="M100" s="439"/>
    </row>
    <row r="101" spans="1:13" x14ac:dyDescent="0.2">
      <c r="A101" s="433" t="s">
        <v>71</v>
      </c>
      <c r="B101" s="438">
        <v>290</v>
      </c>
      <c r="C101" s="1069" t="s">
        <v>100</v>
      </c>
      <c r="D101" s="1069"/>
      <c r="E101" s="443">
        <f>SUM(E94:E100)</f>
        <v>0</v>
      </c>
      <c r="F101" s="443">
        <f t="shared" ref="F101:M101" si="16">SUM(F94:F100)</f>
        <v>0</v>
      </c>
      <c r="G101" s="443">
        <f t="shared" si="16"/>
        <v>0</v>
      </c>
      <c r="H101" s="443">
        <f t="shared" si="16"/>
        <v>0</v>
      </c>
      <c r="I101" s="443">
        <f t="shared" si="16"/>
        <v>0</v>
      </c>
      <c r="J101" s="443">
        <f t="shared" si="16"/>
        <v>0</v>
      </c>
      <c r="K101" s="443">
        <f t="shared" si="16"/>
        <v>0</v>
      </c>
      <c r="L101" s="443">
        <f t="shared" si="16"/>
        <v>0</v>
      </c>
      <c r="M101" s="443">
        <f t="shared" si="16"/>
        <v>0</v>
      </c>
    </row>
    <row r="102" spans="1:13" x14ac:dyDescent="0.2">
      <c r="A102" s="433" t="s">
        <v>71</v>
      </c>
      <c r="B102" s="438">
        <v>295</v>
      </c>
      <c r="C102" s="1055" t="s">
        <v>63</v>
      </c>
      <c r="D102" s="1056"/>
      <c r="E102" s="443">
        <f t="shared" ref="E102:M102" si="17">+E93-E101</f>
        <v>0</v>
      </c>
      <c r="F102" s="443">
        <f t="shared" si="17"/>
        <v>0</v>
      </c>
      <c r="G102" s="443">
        <f t="shared" si="17"/>
        <v>0</v>
      </c>
      <c r="H102" s="443">
        <f t="shared" si="17"/>
        <v>0</v>
      </c>
      <c r="I102" s="443">
        <f t="shared" si="17"/>
        <v>0</v>
      </c>
      <c r="J102" s="443">
        <f t="shared" si="17"/>
        <v>0</v>
      </c>
      <c r="K102" s="443">
        <f t="shared" si="17"/>
        <v>0</v>
      </c>
      <c r="L102" s="443">
        <f t="shared" si="17"/>
        <v>0</v>
      </c>
      <c r="M102" s="443">
        <f t="shared" si="17"/>
        <v>0</v>
      </c>
    </row>
    <row r="103" spans="1:13" x14ac:dyDescent="0.2">
      <c r="A103" s="433" t="s">
        <v>71</v>
      </c>
      <c r="B103" s="438">
        <v>300</v>
      </c>
      <c r="C103" s="1055" t="s">
        <v>85</v>
      </c>
      <c r="D103" s="1056"/>
      <c r="E103" s="439"/>
      <c r="F103" s="439"/>
      <c r="G103" s="439"/>
      <c r="H103" s="439"/>
      <c r="I103" s="439"/>
      <c r="J103" s="439"/>
      <c r="K103" s="439"/>
      <c r="L103" s="439"/>
      <c r="M103" s="439"/>
    </row>
    <row r="104" spans="1:13" hidden="1" x14ac:dyDescent="0.2">
      <c r="A104" s="433" t="s">
        <v>71</v>
      </c>
      <c r="B104" s="438">
        <v>301</v>
      </c>
      <c r="C104" s="1054" t="s">
        <v>159</v>
      </c>
      <c r="D104" s="1054"/>
      <c r="E104" s="440"/>
      <c r="F104" s="440"/>
      <c r="G104" s="440"/>
      <c r="H104" s="440"/>
      <c r="I104" s="440"/>
      <c r="J104" s="440"/>
      <c r="K104" s="440"/>
      <c r="L104" s="440"/>
      <c r="M104" s="440"/>
    </row>
    <row r="105" spans="1:13" hidden="1" x14ac:dyDescent="0.2">
      <c r="A105" s="433" t="s">
        <v>71</v>
      </c>
      <c r="B105" s="403" t="s">
        <v>408</v>
      </c>
      <c r="C105" s="1054" t="s">
        <v>1069</v>
      </c>
      <c r="D105" s="1054"/>
      <c r="E105" s="440"/>
      <c r="F105" s="440"/>
      <c r="G105" s="440"/>
      <c r="H105" s="440"/>
      <c r="I105" s="440"/>
      <c r="J105" s="440"/>
      <c r="K105" s="440"/>
      <c r="L105" s="440"/>
      <c r="M105" s="440"/>
    </row>
    <row r="106" spans="1:13" x14ac:dyDescent="0.2">
      <c r="A106" s="433" t="s">
        <v>71</v>
      </c>
      <c r="B106" s="565" t="s">
        <v>464</v>
      </c>
      <c r="C106" s="1051" t="s">
        <v>650</v>
      </c>
      <c r="D106" s="1052"/>
      <c r="E106" s="440"/>
      <c r="F106" s="440"/>
      <c r="G106" s="440"/>
      <c r="H106" s="440"/>
      <c r="I106" s="440"/>
      <c r="J106" s="440"/>
      <c r="K106" s="440"/>
      <c r="L106" s="440"/>
      <c r="M106" s="440"/>
    </row>
    <row r="107" spans="1:13" x14ac:dyDescent="0.2">
      <c r="A107" s="433" t="s">
        <v>71</v>
      </c>
      <c r="B107" s="565" t="s">
        <v>640</v>
      </c>
      <c r="C107" s="1054" t="s">
        <v>524</v>
      </c>
      <c r="D107" s="1054"/>
      <c r="E107" s="440"/>
      <c r="F107" s="440"/>
      <c r="G107" s="440"/>
      <c r="H107" s="440"/>
      <c r="I107" s="440"/>
      <c r="J107" s="440"/>
      <c r="K107" s="440"/>
      <c r="L107" s="440"/>
      <c r="M107" s="440"/>
    </row>
    <row r="108" spans="1:13" x14ac:dyDescent="0.2">
      <c r="A108" s="433" t="s">
        <v>71</v>
      </c>
      <c r="B108" s="438">
        <v>302</v>
      </c>
      <c r="C108" s="1071" t="s">
        <v>427</v>
      </c>
      <c r="D108" s="1072"/>
      <c r="E108" s="440"/>
      <c r="F108" s="440"/>
      <c r="G108" s="440"/>
      <c r="H108" s="440"/>
      <c r="I108" s="440"/>
      <c r="J108" s="440"/>
      <c r="K108" s="440"/>
      <c r="L108" s="440"/>
      <c r="M108" s="440"/>
    </row>
    <row r="109" spans="1:13" x14ac:dyDescent="0.2">
      <c r="A109" s="433" t="s">
        <v>71</v>
      </c>
      <c r="B109" s="438">
        <v>303</v>
      </c>
      <c r="C109" s="1054" t="s">
        <v>581</v>
      </c>
      <c r="D109" s="1054"/>
      <c r="E109" s="440"/>
      <c r="F109" s="440"/>
      <c r="G109" s="440"/>
      <c r="H109" s="440"/>
      <c r="I109" s="440"/>
      <c r="J109" s="440"/>
      <c r="K109" s="440"/>
      <c r="L109" s="440"/>
      <c r="M109" s="440"/>
    </row>
    <row r="110" spans="1:13" x14ac:dyDescent="0.2">
      <c r="A110" s="433" t="s">
        <v>71</v>
      </c>
      <c r="B110" s="403" t="s">
        <v>641</v>
      </c>
      <c r="C110" s="1051" t="s">
        <v>642</v>
      </c>
      <c r="D110" s="1052"/>
      <c r="E110" s="440"/>
      <c r="F110" s="440"/>
      <c r="G110" s="440"/>
      <c r="H110" s="440"/>
      <c r="I110" s="440"/>
      <c r="J110" s="440"/>
      <c r="K110" s="440"/>
      <c r="L110" s="440"/>
      <c r="M110" s="440"/>
    </row>
    <row r="111" spans="1:13" x14ac:dyDescent="0.2">
      <c r="A111" s="433" t="s">
        <v>71</v>
      </c>
      <c r="B111" s="438">
        <v>315</v>
      </c>
      <c r="C111" s="1057" t="s">
        <v>692</v>
      </c>
      <c r="D111" s="1058"/>
      <c r="E111" s="440"/>
      <c r="F111" s="440"/>
      <c r="G111" s="440"/>
      <c r="H111" s="440"/>
      <c r="I111" s="440"/>
      <c r="J111" s="440"/>
      <c r="K111" s="440"/>
      <c r="L111" s="440"/>
      <c r="M111" s="440"/>
    </row>
    <row r="112" spans="1:13" x14ac:dyDescent="0.2">
      <c r="A112" s="433" t="s">
        <v>71</v>
      </c>
      <c r="B112" s="438">
        <v>325</v>
      </c>
      <c r="C112" s="1054" t="s">
        <v>329</v>
      </c>
      <c r="D112" s="1054"/>
      <c r="E112" s="380"/>
      <c r="F112" s="380"/>
      <c r="G112" s="380"/>
      <c r="H112" s="380"/>
      <c r="I112" s="380"/>
      <c r="J112" s="380"/>
      <c r="K112" s="380"/>
      <c r="L112" s="380"/>
      <c r="M112" s="380"/>
    </row>
    <row r="113" spans="1:13" x14ac:dyDescent="0.2">
      <c r="A113" s="433" t="s">
        <v>71</v>
      </c>
      <c r="B113" s="438">
        <v>330</v>
      </c>
      <c r="C113" s="1055" t="s">
        <v>331</v>
      </c>
      <c r="D113" s="1056"/>
      <c r="E113" s="443">
        <f t="shared" ref="E113:L113" si="18">SUBTOTAL(9,E103:E112)</f>
        <v>0</v>
      </c>
      <c r="F113" s="443">
        <f t="shared" si="18"/>
        <v>0</v>
      </c>
      <c r="G113" s="443">
        <f t="shared" si="18"/>
        <v>0</v>
      </c>
      <c r="H113" s="443">
        <f t="shared" si="18"/>
        <v>0</v>
      </c>
      <c r="I113" s="443">
        <f t="shared" si="18"/>
        <v>0</v>
      </c>
      <c r="J113" s="443">
        <f t="shared" si="18"/>
        <v>0</v>
      </c>
      <c r="K113" s="443">
        <f t="shared" si="18"/>
        <v>0</v>
      </c>
      <c r="L113" s="443">
        <f t="shared" si="18"/>
        <v>0</v>
      </c>
      <c r="M113" s="443">
        <f>SUBTOTAL(9,M103:M112)</f>
        <v>0</v>
      </c>
    </row>
    <row r="114" spans="1:13" hidden="1" x14ac:dyDescent="0.2">
      <c r="A114" s="433" t="s">
        <v>71</v>
      </c>
      <c r="B114" s="438">
        <v>331</v>
      </c>
      <c r="C114" s="1054" t="s">
        <v>66</v>
      </c>
      <c r="D114" s="1054"/>
      <c r="E114" s="440"/>
      <c r="F114" s="440"/>
      <c r="G114" s="440"/>
      <c r="H114" s="440"/>
      <c r="I114" s="440"/>
      <c r="J114" s="440"/>
      <c r="K114" s="440"/>
      <c r="L114" s="440"/>
      <c r="M114" s="440"/>
    </row>
    <row r="115" spans="1:13" x14ac:dyDescent="0.2">
      <c r="A115" s="433" t="s">
        <v>71</v>
      </c>
      <c r="B115" s="438">
        <v>332</v>
      </c>
      <c r="C115" s="1054" t="s">
        <v>160</v>
      </c>
      <c r="D115" s="1054"/>
      <c r="E115" s="440"/>
      <c r="F115" s="440"/>
      <c r="G115" s="440"/>
      <c r="H115" s="440"/>
      <c r="I115" s="440"/>
      <c r="J115" s="440"/>
      <c r="K115" s="440"/>
      <c r="L115" s="440"/>
      <c r="M115" s="440"/>
    </row>
    <row r="116" spans="1:13" x14ac:dyDescent="0.2">
      <c r="A116" s="433" t="s">
        <v>71</v>
      </c>
      <c r="B116" s="438">
        <v>333</v>
      </c>
      <c r="C116" s="1054" t="s">
        <v>161</v>
      </c>
      <c r="D116" s="1054"/>
      <c r="E116" s="440"/>
      <c r="F116" s="440"/>
      <c r="G116" s="440"/>
      <c r="H116" s="440"/>
      <c r="I116" s="440"/>
      <c r="J116" s="440"/>
      <c r="K116" s="440"/>
      <c r="L116" s="440"/>
      <c r="M116" s="440"/>
    </row>
    <row r="117" spans="1:13" x14ac:dyDescent="0.2">
      <c r="A117" s="433" t="s">
        <v>71</v>
      </c>
      <c r="B117" s="438">
        <v>334</v>
      </c>
      <c r="C117" s="1054" t="s">
        <v>580</v>
      </c>
      <c r="D117" s="1054"/>
      <c r="E117" s="440"/>
      <c r="F117" s="440"/>
      <c r="G117" s="440"/>
      <c r="H117" s="440"/>
      <c r="I117" s="440"/>
      <c r="J117" s="440"/>
      <c r="K117" s="440"/>
      <c r="L117" s="440"/>
      <c r="M117" s="440"/>
    </row>
    <row r="118" spans="1:13" x14ac:dyDescent="0.2">
      <c r="A118" s="433" t="s">
        <v>71</v>
      </c>
      <c r="B118" s="438">
        <v>335</v>
      </c>
      <c r="C118" s="1057" t="s">
        <v>768</v>
      </c>
      <c r="D118" s="1058"/>
      <c r="E118" s="440"/>
      <c r="F118" s="440"/>
      <c r="G118" s="440"/>
      <c r="H118" s="440"/>
      <c r="I118" s="440"/>
      <c r="J118" s="440"/>
      <c r="K118" s="440"/>
      <c r="L118" s="440"/>
      <c r="M118" s="440"/>
    </row>
    <row r="119" spans="1:13" x14ac:dyDescent="0.2">
      <c r="A119" s="433" t="s">
        <v>71</v>
      </c>
      <c r="B119" s="438">
        <v>390</v>
      </c>
      <c r="C119" s="1047" t="s">
        <v>82</v>
      </c>
      <c r="D119" s="1047"/>
      <c r="E119" s="443">
        <f>(SUBTOTAL(9,E103:E118))</f>
        <v>0</v>
      </c>
      <c r="F119" s="443">
        <f t="shared" ref="F119:M119" si="19">(SUBTOTAL(9,F103:F118))</f>
        <v>0</v>
      </c>
      <c r="G119" s="443">
        <f t="shared" si="19"/>
        <v>0</v>
      </c>
      <c r="H119" s="443">
        <f t="shared" si="19"/>
        <v>0</v>
      </c>
      <c r="I119" s="443">
        <f t="shared" si="19"/>
        <v>0</v>
      </c>
      <c r="J119" s="443">
        <f t="shared" si="19"/>
        <v>0</v>
      </c>
      <c r="K119" s="443">
        <f t="shared" si="19"/>
        <v>0</v>
      </c>
      <c r="L119" s="443">
        <f t="shared" si="19"/>
        <v>0</v>
      </c>
      <c r="M119" s="443">
        <f t="shared" si="19"/>
        <v>0</v>
      </c>
    </row>
    <row r="120" spans="1:13" x14ac:dyDescent="0.2">
      <c r="A120" s="433" t="s">
        <v>71</v>
      </c>
      <c r="B120" s="438">
        <v>400</v>
      </c>
      <c r="C120" s="1053" t="s">
        <v>60</v>
      </c>
      <c r="D120" s="1053"/>
      <c r="E120" s="443">
        <f>+E102+E119-E121</f>
        <v>0</v>
      </c>
      <c r="F120" s="443">
        <f t="shared" ref="F120:M120" si="20">+F102+F119-F121</f>
        <v>0</v>
      </c>
      <c r="G120" s="443">
        <f t="shared" si="20"/>
        <v>0</v>
      </c>
      <c r="H120" s="443">
        <f t="shared" si="20"/>
        <v>0</v>
      </c>
      <c r="I120" s="443">
        <f t="shared" si="20"/>
        <v>0</v>
      </c>
      <c r="J120" s="443">
        <f t="shared" si="20"/>
        <v>0</v>
      </c>
      <c r="K120" s="443">
        <f t="shared" si="20"/>
        <v>0</v>
      </c>
      <c r="L120" s="443">
        <f t="shared" si="20"/>
        <v>0</v>
      </c>
      <c r="M120" s="443">
        <f t="shared" si="20"/>
        <v>0</v>
      </c>
    </row>
    <row r="121" spans="1:13" hidden="1" x14ac:dyDescent="0.2">
      <c r="A121" s="433" t="s">
        <v>71</v>
      </c>
      <c r="B121" s="438">
        <v>401</v>
      </c>
      <c r="C121" s="1053" t="s">
        <v>1069</v>
      </c>
      <c r="D121" s="1053"/>
      <c r="E121" s="441">
        <f t="shared" ref="E121:M121" si="21">E85-E100</f>
        <v>0</v>
      </c>
      <c r="F121" s="441">
        <f t="shared" si="21"/>
        <v>0</v>
      </c>
      <c r="G121" s="441">
        <f t="shared" si="21"/>
        <v>0</v>
      </c>
      <c r="H121" s="441">
        <f t="shared" si="21"/>
        <v>0</v>
      </c>
      <c r="I121" s="441">
        <f t="shared" si="21"/>
        <v>0</v>
      </c>
      <c r="J121" s="441">
        <f t="shared" si="21"/>
        <v>0</v>
      </c>
      <c r="K121" s="441">
        <f t="shared" si="21"/>
        <v>0</v>
      </c>
      <c r="L121" s="441">
        <f t="shared" si="21"/>
        <v>0</v>
      </c>
      <c r="M121" s="441">
        <f t="shared" si="21"/>
        <v>0</v>
      </c>
    </row>
  </sheetData>
  <sheetProtection algorithmName="SHA-512" hashValue="N0h0cYxdDSI6sMBnKv76CnjKoe+q9JSU6d6all5uDveOA/bBykDbnROrzsTGeMtYRsUYomaHTiKVxUf/1Y53fA==" saltValue="ceLH9DjbytysZstuvSH1Og==" spinCount="100000" sheet="1" objects="1" scenarios="1"/>
  <customSheetViews>
    <customSheetView guid="{C14ADB05-A93A-418D-987A-E90E4B59772D}" scale="65">
      <selection activeCell="E48" sqref="E48"/>
      <rowBreaks count="1" manualBreakCount="1">
        <brk id="63" max="12" man="1"/>
      </rowBreaks>
      <pageMargins left="0" right="0" top="0.65" bottom="0.5" header="0.3" footer="0.3"/>
      <printOptions horizontalCentered="1"/>
      <pageSetup scale="63" fitToHeight="2" orientation="landscape" r:id="rId1"/>
      <headerFooter>
        <oddFooter>&amp;LV 2015-1&amp;Rprinted: &amp;D, &amp;T</oddFooter>
      </headerFooter>
    </customSheetView>
  </customSheetViews>
  <mergeCells count="113">
    <mergeCell ref="C14:D14"/>
    <mergeCell ref="C83:D83"/>
    <mergeCell ref="C121:D121"/>
    <mergeCell ref="E6:E7"/>
    <mergeCell ref="M6:M7"/>
    <mergeCell ref="C110:D110"/>
    <mergeCell ref="C9:D9"/>
    <mergeCell ref="A5:C5"/>
    <mergeCell ref="A6:C6"/>
    <mergeCell ref="F6:L6"/>
    <mergeCell ref="A7:C7"/>
    <mergeCell ref="C8:D8"/>
    <mergeCell ref="A70:M70"/>
    <mergeCell ref="C47:D47"/>
    <mergeCell ref="C48:D48"/>
    <mergeCell ref="C50:D50"/>
    <mergeCell ref="C21:D21"/>
    <mergeCell ref="C43:D43"/>
    <mergeCell ref="C44:D44"/>
    <mergeCell ref="C45:D45"/>
    <mergeCell ref="C46:D46"/>
    <mergeCell ref="C77:D77"/>
    <mergeCell ref="A74:C74"/>
    <mergeCell ref="C23:D23"/>
    <mergeCell ref="E75:L75"/>
    <mergeCell ref="C111:D111"/>
    <mergeCell ref="A1:M1"/>
    <mergeCell ref="A2:M2"/>
    <mergeCell ref="A4:B4"/>
    <mergeCell ref="C4:D4"/>
    <mergeCell ref="E4:M4"/>
    <mergeCell ref="C10:D10"/>
    <mergeCell ref="C51:D51"/>
    <mergeCell ref="C57:M66"/>
    <mergeCell ref="C56:M56"/>
    <mergeCell ref="C55:M55"/>
    <mergeCell ref="C11:D11"/>
    <mergeCell ref="C12:D12"/>
    <mergeCell ref="C15:D15"/>
    <mergeCell ref="C17:D17"/>
    <mergeCell ref="C18:D18"/>
    <mergeCell ref="C19:D19"/>
    <mergeCell ref="C20:D20"/>
    <mergeCell ref="C38:D38"/>
    <mergeCell ref="C49:D49"/>
    <mergeCell ref="C39:D39"/>
    <mergeCell ref="C16:D16"/>
    <mergeCell ref="C13:D13"/>
    <mergeCell ref="C22:D22"/>
    <mergeCell ref="C107:D107"/>
    <mergeCell ref="C79:D79"/>
    <mergeCell ref="C81:D81"/>
    <mergeCell ref="C98:D98"/>
    <mergeCell ref="C108:D108"/>
    <mergeCell ref="C103:D103"/>
    <mergeCell ref="C104:D104"/>
    <mergeCell ref="C105:D105"/>
    <mergeCell ref="C106:D106"/>
    <mergeCell ref="C102:D102"/>
    <mergeCell ref="C101:D101"/>
    <mergeCell ref="C99:D99"/>
    <mergeCell ref="C80:D80"/>
    <mergeCell ref="C85:D85"/>
    <mergeCell ref="C100:D100"/>
    <mergeCell ref="C82:D82"/>
    <mergeCell ref="A76:C76"/>
    <mergeCell ref="C109:D109"/>
    <mergeCell ref="C94:D94"/>
    <mergeCell ref="C95:D95"/>
    <mergeCell ref="C96:D96"/>
    <mergeCell ref="A73:B73"/>
    <mergeCell ref="C24:D24"/>
    <mergeCell ref="C97:D97"/>
    <mergeCell ref="A75:C75"/>
    <mergeCell ref="C78:D78"/>
    <mergeCell ref="C25:D25"/>
    <mergeCell ref="C26:D26"/>
    <mergeCell ref="C27:D27"/>
    <mergeCell ref="C28:D28"/>
    <mergeCell ref="C29:D29"/>
    <mergeCell ref="C32:D32"/>
    <mergeCell ref="C33:D33"/>
    <mergeCell ref="C34:D34"/>
    <mergeCell ref="C35:D35"/>
    <mergeCell ref="C30:D30"/>
    <mergeCell ref="C31:D31"/>
    <mergeCell ref="C52:D52"/>
    <mergeCell ref="C40:D40"/>
    <mergeCell ref="C36:D36"/>
    <mergeCell ref="E73:M73"/>
    <mergeCell ref="C93:D93"/>
    <mergeCell ref="C73:D73"/>
    <mergeCell ref="C91:D91"/>
    <mergeCell ref="C37:D37"/>
    <mergeCell ref="C41:D41"/>
    <mergeCell ref="C120:D120"/>
    <mergeCell ref="C112:D112"/>
    <mergeCell ref="C113:D113"/>
    <mergeCell ref="C114:D114"/>
    <mergeCell ref="C115:D115"/>
    <mergeCell ref="C116:D116"/>
    <mergeCell ref="C117:D117"/>
    <mergeCell ref="C118:D118"/>
    <mergeCell ref="C119:D119"/>
    <mergeCell ref="C89:D89"/>
    <mergeCell ref="C90:D90"/>
    <mergeCell ref="C92:D92"/>
    <mergeCell ref="C88:D88"/>
    <mergeCell ref="C84:D84"/>
    <mergeCell ref="C86:D86"/>
    <mergeCell ref="C87:D87"/>
    <mergeCell ref="C42:D42"/>
    <mergeCell ref="A71:M71"/>
  </mergeCells>
  <conditionalFormatting sqref="C4">
    <cfRule type="cellIs" dxfId="37" priority="9" stopIfTrue="1" operator="equal">
      <formula>""""""</formula>
    </cfRule>
  </conditionalFormatting>
  <conditionalFormatting sqref="C73">
    <cfRule type="cellIs" dxfId="36" priority="12" stopIfTrue="1" operator="equal">
      <formula>""""""</formula>
    </cfRule>
  </conditionalFormatting>
  <conditionalFormatting sqref="E102:M102">
    <cfRule type="expression" dxfId="35" priority="1">
      <formula>E$102+E$113&lt;&gt;0</formula>
    </cfRule>
  </conditionalFormatting>
  <conditionalFormatting sqref="F33:L33">
    <cfRule type="expression" dxfId="34" priority="2">
      <formula>F$33+F$44&lt;&gt;0</formula>
    </cfRule>
  </conditionalFormatting>
  <conditionalFormatting sqref="F51:L51">
    <cfRule type="cellIs" dxfId="33" priority="3" operator="notEqual">
      <formula>0</formula>
    </cfRule>
  </conditionalFormatting>
  <conditionalFormatting sqref="F120:L120">
    <cfRule type="cellIs" dxfId="32" priority="19" stopIfTrue="1" operator="notEqual">
      <formula>0</formula>
    </cfRule>
  </conditionalFormatting>
  <conditionalFormatting sqref="M24">
    <cfRule type="cellIs" dxfId="31" priority="5" stopIfTrue="1" operator="notEqual">
      <formula>SUM(E24:L24,$E$93:$M$93)</formula>
    </cfRule>
  </conditionalFormatting>
  <dataValidations disablePrompts="1" count="1">
    <dataValidation showDropDown="1" showInputMessage="1" showErrorMessage="1" sqref="D74" xr:uid="{00000000-0002-0000-0300-000000000000}"/>
  </dataValidations>
  <printOptions horizontalCentered="1"/>
  <pageMargins left="0" right="0" top="0.75" bottom="0.5" header="0.3" footer="0.3"/>
  <pageSetup scale="67" fitToHeight="0" orientation="landscape" r:id="rId2"/>
  <headerFooter>
    <oddFooter>&amp;LV 2024-5&amp;Rprinted: &amp;D, &amp;T</oddFooter>
  </headerFooter>
  <rowBreaks count="1" manualBreakCount="1">
    <brk id="67" max="16383" man="1"/>
  </rowBreaks>
  <ignoredErrors>
    <ignoredError sqref="M17"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Q119"/>
  <sheetViews>
    <sheetView workbookViewId="0">
      <selection activeCell="C116" sqref="C116:D116"/>
    </sheetView>
  </sheetViews>
  <sheetFormatPr defaultColWidth="9.140625" defaultRowHeight="12.75" x14ac:dyDescent="0.2"/>
  <cols>
    <col min="1" max="1" width="3.5703125" style="24" customWidth="1"/>
    <col min="2" max="2" width="5.5703125" style="9" bestFit="1" customWidth="1"/>
    <col min="3" max="3" width="62.7109375" style="9" customWidth="1"/>
    <col min="4" max="4" width="17.5703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7" ht="18" x14ac:dyDescent="0.25">
      <c r="A1" s="1110" t="s">
        <v>539</v>
      </c>
      <c r="B1" s="1111"/>
      <c r="C1" s="1111"/>
      <c r="D1" s="1111"/>
      <c r="E1" s="1111"/>
      <c r="F1" s="1111"/>
      <c r="G1" s="1111"/>
      <c r="H1" s="1111"/>
      <c r="I1" s="1111"/>
      <c r="J1" s="1111"/>
      <c r="K1" s="1111"/>
      <c r="L1" s="1111"/>
      <c r="M1" s="1112"/>
    </row>
    <row r="2" spans="1:17" ht="18.75" thickBot="1" x14ac:dyDescent="0.3">
      <c r="A2" s="1113" t="s">
        <v>397</v>
      </c>
      <c r="B2" s="1114"/>
      <c r="C2" s="1114"/>
      <c r="D2" s="1114"/>
      <c r="E2" s="1114"/>
      <c r="F2" s="1114"/>
      <c r="G2" s="1114"/>
      <c r="H2" s="1114"/>
      <c r="I2" s="1114"/>
      <c r="J2" s="1114"/>
      <c r="K2" s="1114"/>
      <c r="L2" s="1114"/>
      <c r="M2" s="1115"/>
    </row>
    <row r="3" spans="1:17" ht="15" customHeight="1" x14ac:dyDescent="0.25">
      <c r="A3" s="46"/>
      <c r="B3" s="46"/>
      <c r="C3" s="46"/>
      <c r="D3" s="46"/>
      <c r="E3" s="46"/>
      <c r="F3" s="46"/>
      <c r="G3" s="46"/>
      <c r="H3" s="46"/>
      <c r="I3" s="46"/>
      <c r="J3" s="46"/>
      <c r="K3" s="46"/>
      <c r="L3" s="46"/>
      <c r="M3" s="46"/>
    </row>
    <row r="4" spans="1:17" ht="15" customHeight="1" x14ac:dyDescent="0.2">
      <c r="A4" s="1116" t="s">
        <v>5</v>
      </c>
      <c r="B4" s="1116"/>
      <c r="C4" s="1117">
        <f>'FSR - Medicaid'!C4</f>
        <v>0</v>
      </c>
      <c r="D4" s="1118"/>
      <c r="E4" s="1119" t="s">
        <v>131</v>
      </c>
      <c r="F4" s="1119"/>
      <c r="G4" s="1119"/>
      <c r="H4" s="1119"/>
      <c r="I4" s="1119"/>
      <c r="J4" s="1119"/>
      <c r="K4" s="1119"/>
      <c r="L4" s="1119"/>
      <c r="M4" s="1120"/>
    </row>
    <row r="5" spans="1:17" ht="15" customHeight="1" x14ac:dyDescent="0.2">
      <c r="A5" s="1121" t="s">
        <v>179</v>
      </c>
      <c r="B5" s="1122"/>
      <c r="C5" s="1123"/>
      <c r="D5" s="534" t="str">
        <f>'FSR - Medicaid'!D5</f>
        <v>SELECT</v>
      </c>
      <c r="E5" s="12" t="s">
        <v>71</v>
      </c>
      <c r="F5" s="13" t="s">
        <v>72</v>
      </c>
      <c r="G5" s="13" t="s">
        <v>73</v>
      </c>
      <c r="H5" s="12" t="s">
        <v>77</v>
      </c>
      <c r="I5" s="12" t="s">
        <v>78</v>
      </c>
      <c r="J5" s="12" t="s">
        <v>87</v>
      </c>
      <c r="K5" s="12" t="s">
        <v>88</v>
      </c>
      <c r="L5" s="12" t="s">
        <v>92</v>
      </c>
      <c r="M5" s="12" t="s">
        <v>94</v>
      </c>
    </row>
    <row r="6" spans="1:17" ht="15" customHeight="1" x14ac:dyDescent="0.2">
      <c r="A6" s="1121" t="s">
        <v>180</v>
      </c>
      <c r="B6" s="1122"/>
      <c r="C6" s="1123"/>
      <c r="D6" s="534" t="str">
        <f>'FSR - Medicaid'!D6</f>
        <v>SELECT</v>
      </c>
      <c r="E6" s="1097" t="s">
        <v>368</v>
      </c>
      <c r="F6" s="1102" t="s">
        <v>325</v>
      </c>
      <c r="G6" s="1102"/>
      <c r="H6" s="1102"/>
      <c r="I6" s="1102"/>
      <c r="J6" s="1102"/>
      <c r="K6" s="1102"/>
      <c r="L6" s="1102"/>
      <c r="M6" s="1099" t="s">
        <v>370</v>
      </c>
    </row>
    <row r="7" spans="1:17" ht="39.75" customHeight="1" x14ac:dyDescent="0.2">
      <c r="A7" s="1124" t="s">
        <v>181</v>
      </c>
      <c r="B7" s="1124"/>
      <c r="C7" s="1124"/>
      <c r="D7" s="372">
        <f>'FSR - Medicaid'!D7</f>
        <v>0</v>
      </c>
      <c r="E7" s="1098"/>
      <c r="F7" s="327" t="s">
        <v>133</v>
      </c>
      <c r="G7" s="14" t="s">
        <v>134</v>
      </c>
      <c r="H7" s="14" t="s">
        <v>135</v>
      </c>
      <c r="I7" s="14" t="s">
        <v>136</v>
      </c>
      <c r="J7" s="14" t="s">
        <v>137</v>
      </c>
      <c r="K7" s="14" t="s">
        <v>138</v>
      </c>
      <c r="L7" s="327" t="s">
        <v>139</v>
      </c>
      <c r="M7" s="1100"/>
    </row>
    <row r="8" spans="1:17" ht="14.25" x14ac:dyDescent="0.2">
      <c r="A8" s="19">
        <v>1</v>
      </c>
      <c r="B8" s="36"/>
      <c r="C8" s="1103" t="s">
        <v>656</v>
      </c>
      <c r="D8" s="1104"/>
      <c r="E8" s="586">
        <f>'FSR - Medicaid'!E8</f>
        <v>0</v>
      </c>
      <c r="F8" s="586">
        <f>'FSR - Medicaid'!F8</f>
        <v>0</v>
      </c>
      <c r="G8" s="586">
        <f>'FSR - Medicaid'!G8</f>
        <v>0</v>
      </c>
      <c r="H8" s="586">
        <f>'FSR - Medicaid'!H8</f>
        <v>0</v>
      </c>
      <c r="I8" s="586">
        <f>'FSR - Medicaid'!I8</f>
        <v>0</v>
      </c>
      <c r="J8" s="586">
        <f>'FSR - Medicaid'!J8</f>
        <v>0</v>
      </c>
      <c r="K8" s="586">
        <f>'FSR - Medicaid'!K8</f>
        <v>0</v>
      </c>
      <c r="L8" s="586">
        <f>'FSR - Medicaid'!L8</f>
        <v>0</v>
      </c>
      <c r="M8" s="129"/>
    </row>
    <row r="9" spans="1:17" x14ac:dyDescent="0.2">
      <c r="C9" s="1108"/>
      <c r="D9" s="1108"/>
      <c r="E9" s="130"/>
      <c r="F9" s="34"/>
      <c r="G9" s="34"/>
      <c r="H9" s="130"/>
      <c r="I9" s="34"/>
      <c r="J9" s="34"/>
      <c r="K9" s="34"/>
      <c r="L9" s="34"/>
      <c r="M9" s="34"/>
    </row>
    <row r="10" spans="1:17" x14ac:dyDescent="0.2">
      <c r="A10" s="16" t="s">
        <v>399</v>
      </c>
      <c r="B10" s="17"/>
      <c r="C10" s="1133" t="s">
        <v>404</v>
      </c>
      <c r="D10" s="1133"/>
      <c r="E10" s="18"/>
      <c r="F10" s="18"/>
      <c r="G10" s="18"/>
      <c r="H10" s="18"/>
      <c r="I10" s="18"/>
      <c r="J10" s="18"/>
      <c r="K10" s="18"/>
      <c r="L10" s="18"/>
      <c r="M10" s="18"/>
    </row>
    <row r="11" spans="1:17" x14ac:dyDescent="0.2">
      <c r="A11" s="19" t="s">
        <v>399</v>
      </c>
      <c r="B11" s="20">
        <v>100</v>
      </c>
      <c r="C11" s="1109" t="s">
        <v>69</v>
      </c>
      <c r="D11" s="1109"/>
      <c r="E11" s="21"/>
      <c r="F11" s="21"/>
      <c r="G11" s="21"/>
      <c r="H11" s="21"/>
      <c r="I11" s="21"/>
      <c r="J11" s="21"/>
      <c r="K11" s="21"/>
      <c r="L11" s="21"/>
      <c r="M11" s="21"/>
    </row>
    <row r="12" spans="1:17" x14ac:dyDescent="0.2">
      <c r="A12" s="19" t="s">
        <v>399</v>
      </c>
      <c r="B12" s="20">
        <v>101</v>
      </c>
      <c r="C12" s="1106" t="s">
        <v>352</v>
      </c>
      <c r="D12" s="1107"/>
      <c r="E12" s="279">
        <f>+'Medicaid Worksheet'!E21</f>
        <v>0</v>
      </c>
      <c r="F12" s="22"/>
      <c r="G12" s="22"/>
      <c r="H12" s="22"/>
      <c r="I12" s="22"/>
      <c r="J12" s="22"/>
      <c r="K12" s="22"/>
      <c r="L12" s="22"/>
      <c r="M12" s="238">
        <f>SUM(E12:L12,E79:M79)</f>
        <v>0</v>
      </c>
      <c r="N12" s="389"/>
    </row>
    <row r="13" spans="1:17" x14ac:dyDescent="0.2">
      <c r="A13" s="19" t="s">
        <v>399</v>
      </c>
      <c r="B13" s="20">
        <v>102</v>
      </c>
      <c r="C13" s="1106" t="s">
        <v>1041</v>
      </c>
      <c r="D13" s="1107"/>
      <c r="E13" s="279">
        <f>+'FSR - CCBHC'!E25</f>
        <v>0</v>
      </c>
      <c r="F13" s="22"/>
      <c r="G13" s="22"/>
      <c r="H13" s="22"/>
      <c r="I13" s="22"/>
      <c r="J13" s="22"/>
      <c r="K13" s="22"/>
      <c r="L13" s="22"/>
      <c r="M13" s="238">
        <f>SUM(E13:L13,E80:M80)</f>
        <v>0</v>
      </c>
      <c r="N13" s="389"/>
    </row>
    <row r="14" spans="1:17" x14ac:dyDescent="0.2">
      <c r="A14" s="433" t="s">
        <v>399</v>
      </c>
      <c r="B14" s="438">
        <v>103</v>
      </c>
      <c r="C14" s="1054" t="s">
        <v>1114</v>
      </c>
      <c r="D14" s="1054"/>
      <c r="E14" s="445">
        <f>-'FSR - CCBHC'!E28</f>
        <v>0</v>
      </c>
      <c r="F14" s="22"/>
      <c r="G14" s="22"/>
      <c r="H14" s="22"/>
      <c r="I14" s="22"/>
      <c r="J14" s="22"/>
      <c r="K14" s="22"/>
      <c r="L14" s="22"/>
      <c r="M14" s="238">
        <f>SUM(E14:L14,E81:M81)</f>
        <v>0</v>
      </c>
      <c r="N14" s="389"/>
    </row>
    <row r="15" spans="1:17" x14ac:dyDescent="0.2">
      <c r="A15" s="19" t="s">
        <v>399</v>
      </c>
      <c r="B15" s="322">
        <v>115</v>
      </c>
      <c r="C15" s="1057" t="s">
        <v>403</v>
      </c>
      <c r="D15" s="1058"/>
      <c r="E15" s="243">
        <f>-SUM(F15:L15,E82:M82)</f>
        <v>0</v>
      </c>
      <c r="F15" s="5"/>
      <c r="G15" s="1"/>
      <c r="H15" s="1"/>
      <c r="I15" s="1"/>
      <c r="J15" s="1"/>
      <c r="K15" s="1"/>
      <c r="L15" s="1"/>
      <c r="M15" s="238">
        <f>SUM(E15:L15,E82:M82)</f>
        <v>0</v>
      </c>
    </row>
    <row r="16" spans="1:17" hidden="1" x14ac:dyDescent="0.2">
      <c r="A16" s="19" t="s">
        <v>399</v>
      </c>
      <c r="B16" s="322">
        <v>116</v>
      </c>
      <c r="C16" s="1057" t="s">
        <v>1069</v>
      </c>
      <c r="D16" s="1128"/>
      <c r="E16" s="854">
        <v>0</v>
      </c>
      <c r="F16" s="724">
        <f>+F30</f>
        <v>0</v>
      </c>
      <c r="G16" s="724">
        <f t="shared" ref="G16:L16" si="0">+G30</f>
        <v>0</v>
      </c>
      <c r="H16" s="724">
        <f t="shared" si="0"/>
        <v>0</v>
      </c>
      <c r="I16" s="724">
        <f t="shared" si="0"/>
        <v>0</v>
      </c>
      <c r="J16" s="724">
        <f t="shared" si="0"/>
        <v>0</v>
      </c>
      <c r="K16" s="724">
        <f t="shared" si="0"/>
        <v>0</v>
      </c>
      <c r="L16" s="724">
        <f t="shared" si="0"/>
        <v>0</v>
      </c>
      <c r="M16" s="238">
        <f>SUM(E16:L16,E83:M83)</f>
        <v>0</v>
      </c>
      <c r="N16" s="389"/>
      <c r="O16" s="389"/>
      <c r="P16" s="389"/>
      <c r="Q16" s="389"/>
    </row>
    <row r="17" spans="1:15" x14ac:dyDescent="0.2">
      <c r="A17" s="19" t="s">
        <v>399</v>
      </c>
      <c r="B17" s="20">
        <v>120</v>
      </c>
      <c r="C17" s="1109" t="s">
        <v>402</v>
      </c>
      <c r="D17" s="1109"/>
      <c r="E17" s="238">
        <f t="shared" ref="E17:M17" si="1">SUM(E11:E16)</f>
        <v>0</v>
      </c>
      <c r="F17" s="238">
        <f t="shared" si="1"/>
        <v>0</v>
      </c>
      <c r="G17" s="238">
        <f t="shared" si="1"/>
        <v>0</v>
      </c>
      <c r="H17" s="238">
        <f t="shared" si="1"/>
        <v>0</v>
      </c>
      <c r="I17" s="238">
        <f t="shared" si="1"/>
        <v>0</v>
      </c>
      <c r="J17" s="238">
        <f t="shared" si="1"/>
        <v>0</v>
      </c>
      <c r="K17" s="238">
        <f t="shared" si="1"/>
        <v>0</v>
      </c>
      <c r="L17" s="238">
        <f t="shared" si="1"/>
        <v>0</v>
      </c>
      <c r="M17" s="238">
        <f t="shared" si="1"/>
        <v>0</v>
      </c>
      <c r="O17" s="247"/>
    </row>
    <row r="18" spans="1:15" x14ac:dyDescent="0.2">
      <c r="A18" s="19" t="s">
        <v>399</v>
      </c>
      <c r="B18" s="322">
        <v>121</v>
      </c>
      <c r="C18" s="1126" t="s">
        <v>1304</v>
      </c>
      <c r="D18" s="1127"/>
      <c r="E18" s="2"/>
      <c r="F18" s="22"/>
      <c r="G18" s="22"/>
      <c r="H18" s="22"/>
      <c r="I18" s="22"/>
      <c r="J18" s="22"/>
      <c r="K18" s="22"/>
      <c r="L18" s="22"/>
      <c r="M18" s="238">
        <f>SUM(E18:L18,E85:M85)</f>
        <v>0</v>
      </c>
    </row>
    <row r="19" spans="1:15" x14ac:dyDescent="0.2">
      <c r="A19" s="19" t="s">
        <v>399</v>
      </c>
      <c r="B19" s="322">
        <v>122</v>
      </c>
      <c r="C19" s="1126" t="s">
        <v>409</v>
      </c>
      <c r="D19" s="1127"/>
      <c r="E19" s="22"/>
      <c r="F19" s="2"/>
      <c r="G19" s="2"/>
      <c r="H19" s="2"/>
      <c r="I19" s="2"/>
      <c r="J19" s="2"/>
      <c r="K19" s="2"/>
      <c r="L19" s="2"/>
      <c r="M19" s="238">
        <f>SUM(E19:L19,E86:M86)</f>
        <v>0</v>
      </c>
    </row>
    <row r="20" spans="1:15" x14ac:dyDescent="0.2">
      <c r="A20" s="19" t="s">
        <v>399</v>
      </c>
      <c r="B20" s="20">
        <v>123</v>
      </c>
      <c r="C20" s="1125" t="s">
        <v>410</v>
      </c>
      <c r="D20" s="1107"/>
      <c r="E20" s="279">
        <f>'Medicaid Worksheet'!H73</f>
        <v>0</v>
      </c>
      <c r="F20" s="22"/>
      <c r="G20" s="22"/>
      <c r="H20" s="22"/>
      <c r="I20" s="22"/>
      <c r="J20" s="22"/>
      <c r="K20" s="22"/>
      <c r="L20" s="22"/>
      <c r="M20" s="238">
        <f>SUM(E20:L20,E87:M87)</f>
        <v>0</v>
      </c>
    </row>
    <row r="21" spans="1:15" x14ac:dyDescent="0.2">
      <c r="A21" s="19" t="s">
        <v>399</v>
      </c>
      <c r="B21" s="20">
        <v>124</v>
      </c>
      <c r="C21" s="1125" t="s">
        <v>406</v>
      </c>
      <c r="D21" s="1107"/>
      <c r="E21" s="2"/>
      <c r="F21" s="22"/>
      <c r="G21" s="22"/>
      <c r="H21" s="22"/>
      <c r="I21" s="22"/>
      <c r="J21" s="22"/>
      <c r="K21" s="22"/>
      <c r="L21" s="22"/>
      <c r="M21" s="238">
        <f>SUM(E21:L21,E88:M88)</f>
        <v>0</v>
      </c>
    </row>
    <row r="22" spans="1:15" x14ac:dyDescent="0.2">
      <c r="A22" s="19" t="s">
        <v>399</v>
      </c>
      <c r="B22" s="20">
        <v>125</v>
      </c>
      <c r="C22" s="1054" t="s">
        <v>197</v>
      </c>
      <c r="D22" s="1054"/>
      <c r="E22" s="2"/>
      <c r="F22" s="22"/>
      <c r="G22" s="22"/>
      <c r="H22" s="22"/>
      <c r="I22" s="22"/>
      <c r="J22" s="22"/>
      <c r="K22" s="22"/>
      <c r="L22" s="22"/>
      <c r="M22" s="238">
        <f>SUM(E22:L22,E89:M89)</f>
        <v>0</v>
      </c>
    </row>
    <row r="23" spans="1:15" x14ac:dyDescent="0.2">
      <c r="A23" s="19" t="s">
        <v>399</v>
      </c>
      <c r="B23" s="20">
        <v>140</v>
      </c>
      <c r="C23" s="1138" t="s">
        <v>401</v>
      </c>
      <c r="D23" s="1138"/>
      <c r="E23" s="23">
        <f>SUM(E18:E22)</f>
        <v>0</v>
      </c>
      <c r="F23" s="23">
        <f t="shared" ref="F23:M23" si="2">SUM(F18:F22)</f>
        <v>0</v>
      </c>
      <c r="G23" s="23">
        <f t="shared" si="2"/>
        <v>0</v>
      </c>
      <c r="H23" s="23">
        <f t="shared" si="2"/>
        <v>0</v>
      </c>
      <c r="I23" s="23">
        <f t="shared" si="2"/>
        <v>0</v>
      </c>
      <c r="J23" s="23">
        <f t="shared" si="2"/>
        <v>0</v>
      </c>
      <c r="K23" s="23">
        <f t="shared" si="2"/>
        <v>0</v>
      </c>
      <c r="L23" s="23">
        <f t="shared" si="2"/>
        <v>0</v>
      </c>
      <c r="M23" s="23">
        <f t="shared" si="2"/>
        <v>0</v>
      </c>
    </row>
    <row r="24" spans="1:15" x14ac:dyDescent="0.2">
      <c r="A24" s="19" t="s">
        <v>399</v>
      </c>
      <c r="B24" s="20">
        <v>190</v>
      </c>
      <c r="C24" s="1109" t="s">
        <v>70</v>
      </c>
      <c r="D24" s="1109"/>
      <c r="E24" s="23">
        <f t="shared" ref="E24:M24" si="3">+E17+E23</f>
        <v>0</v>
      </c>
      <c r="F24" s="238">
        <f t="shared" si="3"/>
        <v>0</v>
      </c>
      <c r="G24" s="23">
        <f t="shared" si="3"/>
        <v>0</v>
      </c>
      <c r="H24" s="23">
        <f t="shared" si="3"/>
        <v>0</v>
      </c>
      <c r="I24" s="23">
        <f t="shared" si="3"/>
        <v>0</v>
      </c>
      <c r="J24" s="23">
        <f t="shared" si="3"/>
        <v>0</v>
      </c>
      <c r="K24" s="23">
        <f t="shared" si="3"/>
        <v>0</v>
      </c>
      <c r="L24" s="23">
        <f t="shared" si="3"/>
        <v>0</v>
      </c>
      <c r="M24" s="23">
        <f t="shared" si="3"/>
        <v>0</v>
      </c>
      <c r="O24" s="247"/>
    </row>
    <row r="25" spans="1:15" x14ac:dyDescent="0.2">
      <c r="A25" s="19" t="s">
        <v>399</v>
      </c>
      <c r="B25" s="20">
        <v>200</v>
      </c>
      <c r="C25" s="1109" t="s">
        <v>97</v>
      </c>
      <c r="D25" s="1109"/>
      <c r="E25" s="21"/>
      <c r="F25" s="21"/>
      <c r="G25" s="21"/>
      <c r="H25" s="21"/>
      <c r="I25" s="21"/>
      <c r="J25" s="21"/>
      <c r="K25" s="21"/>
      <c r="L25" s="21"/>
      <c r="M25" s="21"/>
    </row>
    <row r="26" spans="1:15" x14ac:dyDescent="0.2">
      <c r="A26" s="19" t="s">
        <v>399</v>
      </c>
      <c r="B26" s="322">
        <v>201</v>
      </c>
      <c r="C26" s="1134" t="s">
        <v>713</v>
      </c>
      <c r="D26" s="1135"/>
      <c r="E26" s="2"/>
      <c r="F26" s="2"/>
      <c r="G26" s="2"/>
      <c r="H26" s="2"/>
      <c r="I26" s="2"/>
      <c r="J26" s="2"/>
      <c r="K26" s="2"/>
      <c r="L26" s="2"/>
      <c r="M26" s="238">
        <f>SUM(E26:L26,E93:M93)</f>
        <v>0</v>
      </c>
    </row>
    <row r="27" spans="1:15" x14ac:dyDescent="0.2">
      <c r="A27" s="19" t="s">
        <v>399</v>
      </c>
      <c r="B27" s="322">
        <v>202</v>
      </c>
      <c r="C27" s="1134" t="s">
        <v>886</v>
      </c>
      <c r="D27" s="1135"/>
      <c r="E27" s="2"/>
      <c r="F27" s="2"/>
      <c r="G27" s="2"/>
      <c r="H27" s="2"/>
      <c r="I27" s="2"/>
      <c r="J27" s="2"/>
      <c r="K27" s="2"/>
      <c r="L27" s="2"/>
      <c r="M27" s="238">
        <f>SUM(E27:L27,E94:M94)</f>
        <v>0</v>
      </c>
    </row>
    <row r="28" spans="1:15" x14ac:dyDescent="0.2">
      <c r="A28" s="19" t="s">
        <v>399</v>
      </c>
      <c r="B28" s="20">
        <v>203</v>
      </c>
      <c r="C28" s="1125" t="s">
        <v>416</v>
      </c>
      <c r="D28" s="1107"/>
      <c r="E28" s="2"/>
      <c r="F28" s="2"/>
      <c r="G28" s="2"/>
      <c r="H28" s="2"/>
      <c r="I28" s="2"/>
      <c r="J28" s="2"/>
      <c r="K28" s="2"/>
      <c r="L28" s="2"/>
      <c r="M28" s="238">
        <f>SUM(E28:L28,E95:M95)</f>
        <v>0</v>
      </c>
    </row>
    <row r="29" spans="1:15" s="389" customFormat="1" x14ac:dyDescent="0.2">
      <c r="A29" s="433" t="s">
        <v>399</v>
      </c>
      <c r="B29" s="438">
        <v>204</v>
      </c>
      <c r="C29" s="1050" t="s">
        <v>197</v>
      </c>
      <c r="D29" s="1050"/>
      <c r="E29" s="2"/>
      <c r="F29" s="2"/>
      <c r="G29" s="2"/>
      <c r="H29" s="2"/>
      <c r="I29" s="2"/>
      <c r="J29" s="2"/>
      <c r="K29" s="2"/>
      <c r="L29" s="2"/>
      <c r="M29" s="238">
        <f>SUM(E29:L29,E96:M96)</f>
        <v>0</v>
      </c>
    </row>
    <row r="30" spans="1:15" s="389" customFormat="1" hidden="1" x14ac:dyDescent="0.2">
      <c r="A30" s="433" t="s">
        <v>399</v>
      </c>
      <c r="B30" s="438">
        <v>205</v>
      </c>
      <c r="C30" s="1057" t="s">
        <v>1069</v>
      </c>
      <c r="D30" s="1128"/>
      <c r="E30" s="21"/>
      <c r="F30" s="21"/>
      <c r="G30" s="21"/>
      <c r="H30" s="21"/>
      <c r="I30" s="21"/>
      <c r="J30" s="21"/>
      <c r="K30" s="21"/>
      <c r="L30" s="21"/>
      <c r="M30" s="238">
        <f>SUM(E30:L30,E97:M97)</f>
        <v>0</v>
      </c>
    </row>
    <row r="31" spans="1:15" x14ac:dyDescent="0.2">
      <c r="A31" s="19" t="s">
        <v>399</v>
      </c>
      <c r="B31" s="20">
        <v>290</v>
      </c>
      <c r="C31" s="1109" t="s">
        <v>100</v>
      </c>
      <c r="D31" s="1109"/>
      <c r="E31" s="23">
        <f>SUM(E25:E30)</f>
        <v>0</v>
      </c>
      <c r="F31" s="23">
        <f t="shared" ref="F31:M31" si="4">SUM(F25:F30)</f>
        <v>0</v>
      </c>
      <c r="G31" s="23">
        <f t="shared" si="4"/>
        <v>0</v>
      </c>
      <c r="H31" s="23">
        <f t="shared" si="4"/>
        <v>0</v>
      </c>
      <c r="I31" s="23">
        <f t="shared" si="4"/>
        <v>0</v>
      </c>
      <c r="J31" s="23">
        <f t="shared" si="4"/>
        <v>0</v>
      </c>
      <c r="K31" s="23">
        <f t="shared" si="4"/>
        <v>0</v>
      </c>
      <c r="L31" s="23">
        <f t="shared" si="4"/>
        <v>0</v>
      </c>
      <c r="M31" s="23">
        <f t="shared" si="4"/>
        <v>0</v>
      </c>
    </row>
    <row r="32" spans="1:15" x14ac:dyDescent="0.2">
      <c r="A32" s="19" t="s">
        <v>399</v>
      </c>
      <c r="B32" s="20">
        <v>295</v>
      </c>
      <c r="C32" s="1136" t="s">
        <v>405</v>
      </c>
      <c r="D32" s="1137"/>
      <c r="E32" s="23">
        <f t="shared" ref="E32:M32" si="5">+E24-E31</f>
        <v>0</v>
      </c>
      <c r="F32" s="23">
        <f t="shared" si="5"/>
        <v>0</v>
      </c>
      <c r="G32" s="23">
        <f t="shared" si="5"/>
        <v>0</v>
      </c>
      <c r="H32" s="23">
        <f t="shared" si="5"/>
        <v>0</v>
      </c>
      <c r="I32" s="23">
        <f t="shared" si="5"/>
        <v>0</v>
      </c>
      <c r="J32" s="23">
        <f t="shared" si="5"/>
        <v>0</v>
      </c>
      <c r="K32" s="23">
        <f t="shared" si="5"/>
        <v>0</v>
      </c>
      <c r="L32" s="23">
        <f t="shared" si="5"/>
        <v>0</v>
      </c>
      <c r="M32" s="23">
        <f t="shared" si="5"/>
        <v>0</v>
      </c>
    </row>
    <row r="33" spans="1:15" x14ac:dyDescent="0.2">
      <c r="A33" s="19" t="s">
        <v>399</v>
      </c>
      <c r="B33" s="20">
        <v>300</v>
      </c>
      <c r="C33" s="1136" t="s">
        <v>85</v>
      </c>
      <c r="D33" s="1137"/>
      <c r="E33" s="21"/>
      <c r="F33" s="21"/>
      <c r="G33" s="21"/>
      <c r="H33" s="21"/>
      <c r="I33" s="21"/>
      <c r="J33" s="21"/>
      <c r="K33" s="21"/>
      <c r="L33" s="21"/>
      <c r="M33" s="21"/>
    </row>
    <row r="34" spans="1:15" hidden="1" x14ac:dyDescent="0.2">
      <c r="A34" s="19" t="s">
        <v>399</v>
      </c>
      <c r="B34" s="20">
        <v>301</v>
      </c>
      <c r="C34" s="1125" t="s">
        <v>483</v>
      </c>
      <c r="D34" s="1107"/>
      <c r="E34" s="279">
        <f>-'FSR - All Non Medicaid'!E310</f>
        <v>0</v>
      </c>
      <c r="F34" s="22"/>
      <c r="G34" s="22"/>
      <c r="H34" s="22"/>
      <c r="I34" s="22"/>
      <c r="J34" s="22"/>
      <c r="K34" s="22"/>
      <c r="L34" s="22"/>
      <c r="M34" s="238">
        <f t="shared" ref="M34:M41" si="6">SUM(E34:L34,E101:M101)</f>
        <v>0</v>
      </c>
    </row>
    <row r="35" spans="1:15" x14ac:dyDescent="0.2">
      <c r="A35" s="19" t="s">
        <v>399</v>
      </c>
      <c r="B35" s="387" t="s">
        <v>408</v>
      </c>
      <c r="C35" s="1057" t="s">
        <v>643</v>
      </c>
      <c r="D35" s="1128"/>
      <c r="E35" s="279">
        <f>-'FSR - Medicaid'!E41</f>
        <v>0</v>
      </c>
      <c r="F35" s="22"/>
      <c r="G35" s="22"/>
      <c r="H35" s="22"/>
      <c r="I35" s="22"/>
      <c r="J35" s="22"/>
      <c r="K35" s="22"/>
      <c r="L35" s="22"/>
      <c r="M35" s="238">
        <f t="shared" si="6"/>
        <v>0</v>
      </c>
    </row>
    <row r="36" spans="1:15" hidden="1" x14ac:dyDescent="0.2">
      <c r="A36" s="19" t="s">
        <v>399</v>
      </c>
      <c r="B36" s="387" t="s">
        <v>464</v>
      </c>
      <c r="C36" s="1057" t="s">
        <v>1069</v>
      </c>
      <c r="D36" s="1128"/>
      <c r="E36" s="21">
        <v>0</v>
      </c>
      <c r="F36" s="22"/>
      <c r="G36" s="22"/>
      <c r="H36" s="22"/>
      <c r="I36" s="22"/>
      <c r="J36" s="22"/>
      <c r="K36" s="22"/>
      <c r="L36" s="22"/>
      <c r="M36" s="238">
        <f t="shared" si="6"/>
        <v>0</v>
      </c>
      <c r="N36" s="247"/>
      <c r="O36" s="247"/>
    </row>
    <row r="37" spans="1:15" hidden="1" x14ac:dyDescent="0.2">
      <c r="A37" s="19" t="s">
        <v>399</v>
      </c>
      <c r="B37" s="20">
        <v>302</v>
      </c>
      <c r="C37" s="1057" t="s">
        <v>484</v>
      </c>
      <c r="D37" s="1128"/>
      <c r="E37" s="2"/>
      <c r="F37" s="22"/>
      <c r="G37" s="22"/>
      <c r="H37" s="22"/>
      <c r="I37" s="22"/>
      <c r="J37" s="22"/>
      <c r="K37" s="22"/>
      <c r="L37" s="22"/>
      <c r="M37" s="238">
        <f t="shared" si="6"/>
        <v>0</v>
      </c>
    </row>
    <row r="38" spans="1:15" x14ac:dyDescent="0.2">
      <c r="A38" s="19" t="s">
        <v>399</v>
      </c>
      <c r="B38" s="20">
        <v>303</v>
      </c>
      <c r="C38" s="1125" t="s">
        <v>583</v>
      </c>
      <c r="D38" s="1107"/>
      <c r="E38" s="2"/>
      <c r="F38" s="22"/>
      <c r="G38" s="22"/>
      <c r="H38" s="22"/>
      <c r="I38" s="22"/>
      <c r="J38" s="22"/>
      <c r="K38" s="22"/>
      <c r="L38" s="22"/>
      <c r="M38" s="238">
        <f t="shared" si="6"/>
        <v>0</v>
      </c>
    </row>
    <row r="39" spans="1:15" x14ac:dyDescent="0.2">
      <c r="A39" s="19" t="s">
        <v>399</v>
      </c>
      <c r="B39" s="322">
        <v>310</v>
      </c>
      <c r="C39" s="1125" t="s">
        <v>488</v>
      </c>
      <c r="D39" s="1107"/>
      <c r="E39" s="2"/>
      <c r="F39" s="22"/>
      <c r="G39" s="22"/>
      <c r="H39" s="22"/>
      <c r="I39" s="22"/>
      <c r="J39" s="22"/>
      <c r="K39" s="22"/>
      <c r="L39" s="22"/>
      <c r="M39" s="238">
        <f t="shared" si="6"/>
        <v>0</v>
      </c>
    </row>
    <row r="40" spans="1:15" x14ac:dyDescent="0.2">
      <c r="A40" s="19" t="s">
        <v>399</v>
      </c>
      <c r="B40" s="20">
        <v>315</v>
      </c>
      <c r="C40" s="1057" t="s">
        <v>690</v>
      </c>
      <c r="D40" s="1128"/>
      <c r="E40" s="279">
        <f>-SUM('Res Fund Bal'!E18+'Res Fund Bal'!H18)</f>
        <v>0</v>
      </c>
      <c r="F40" s="22"/>
      <c r="G40" s="22"/>
      <c r="H40" s="22"/>
      <c r="I40" s="22"/>
      <c r="J40" s="22"/>
      <c r="K40" s="22"/>
      <c r="L40" s="22"/>
      <c r="M40" s="238">
        <f t="shared" si="6"/>
        <v>0</v>
      </c>
    </row>
    <row r="41" spans="1:15" x14ac:dyDescent="0.2">
      <c r="A41" s="19" t="s">
        <v>399</v>
      </c>
      <c r="B41" s="20">
        <v>325</v>
      </c>
      <c r="C41" s="1125" t="s">
        <v>329</v>
      </c>
      <c r="D41" s="1107"/>
      <c r="E41" s="22"/>
      <c r="F41" s="2"/>
      <c r="G41" s="2"/>
      <c r="H41" s="2"/>
      <c r="I41" s="2"/>
      <c r="J41" s="2"/>
      <c r="K41" s="2"/>
      <c r="L41" s="2"/>
      <c r="M41" s="238">
        <f t="shared" si="6"/>
        <v>0</v>
      </c>
    </row>
    <row r="42" spans="1:15" x14ac:dyDescent="0.2">
      <c r="A42" s="19" t="s">
        <v>399</v>
      </c>
      <c r="B42" s="20">
        <v>330</v>
      </c>
      <c r="C42" s="1136" t="s">
        <v>331</v>
      </c>
      <c r="D42" s="1137"/>
      <c r="E42" s="23">
        <f t="shared" ref="E42:M42" si="7">SUBTOTAL(9,E33:E41)</f>
        <v>0</v>
      </c>
      <c r="F42" s="23">
        <f t="shared" si="7"/>
        <v>0</v>
      </c>
      <c r="G42" s="23">
        <f t="shared" si="7"/>
        <v>0</v>
      </c>
      <c r="H42" s="23">
        <f t="shared" si="7"/>
        <v>0</v>
      </c>
      <c r="I42" s="23">
        <f t="shared" si="7"/>
        <v>0</v>
      </c>
      <c r="J42" s="23">
        <f t="shared" si="7"/>
        <v>0</v>
      </c>
      <c r="K42" s="23">
        <f t="shared" si="7"/>
        <v>0</v>
      </c>
      <c r="L42" s="23">
        <f t="shared" si="7"/>
        <v>0</v>
      </c>
      <c r="M42" s="23">
        <f t="shared" si="7"/>
        <v>0</v>
      </c>
    </row>
    <row r="43" spans="1:15" hidden="1" x14ac:dyDescent="0.2">
      <c r="A43" s="19" t="s">
        <v>399</v>
      </c>
      <c r="B43" s="20">
        <v>331</v>
      </c>
      <c r="C43" s="1125" t="s">
        <v>428</v>
      </c>
      <c r="D43" s="1107"/>
      <c r="E43" s="2"/>
      <c r="F43" s="22"/>
      <c r="G43" s="22"/>
      <c r="H43" s="22"/>
      <c r="I43" s="22"/>
      <c r="J43" s="22"/>
      <c r="K43" s="22"/>
      <c r="L43" s="22"/>
      <c r="M43" s="238">
        <f>SUM(E43:L43,E110:M110)</f>
        <v>0</v>
      </c>
    </row>
    <row r="44" spans="1:15" x14ac:dyDescent="0.2">
      <c r="A44" s="19" t="s">
        <v>399</v>
      </c>
      <c r="B44" s="20">
        <v>332</v>
      </c>
      <c r="C44" s="1125" t="s">
        <v>423</v>
      </c>
      <c r="D44" s="1107"/>
      <c r="E44" s="2"/>
      <c r="F44" s="22"/>
      <c r="G44" s="22"/>
      <c r="H44" s="22"/>
      <c r="I44" s="22"/>
      <c r="J44" s="22"/>
      <c r="K44" s="22"/>
      <c r="L44" s="22"/>
      <c r="M44" s="238">
        <f>SUM(E44:L44,E111:M111)</f>
        <v>0</v>
      </c>
    </row>
    <row r="45" spans="1:15" x14ac:dyDescent="0.2">
      <c r="A45" s="19" t="s">
        <v>399</v>
      </c>
      <c r="B45" s="20">
        <v>333</v>
      </c>
      <c r="C45" s="1125" t="s">
        <v>490</v>
      </c>
      <c r="D45" s="1107"/>
      <c r="E45" s="279">
        <f>-'Medicaid ISF Report'!I16</f>
        <v>0</v>
      </c>
      <c r="F45" s="22"/>
      <c r="G45" s="22"/>
      <c r="H45" s="22"/>
      <c r="I45" s="22"/>
      <c r="J45" s="22"/>
      <c r="K45" s="22"/>
      <c r="L45" s="22"/>
      <c r="M45" s="238">
        <f>SUM(E45:L45,E112:M112)</f>
        <v>0</v>
      </c>
      <c r="N45" s="389"/>
    </row>
    <row r="46" spans="1:15" x14ac:dyDescent="0.2">
      <c r="A46" s="19" t="s">
        <v>399</v>
      </c>
      <c r="B46" s="20">
        <v>334</v>
      </c>
      <c r="C46" s="1125" t="s">
        <v>579</v>
      </c>
      <c r="D46" s="1107"/>
      <c r="E46" s="2"/>
      <c r="F46" s="22"/>
      <c r="G46" s="22"/>
      <c r="H46" s="22"/>
      <c r="I46" s="22"/>
      <c r="J46" s="22"/>
      <c r="K46" s="22"/>
      <c r="L46" s="22"/>
      <c r="M46" s="238">
        <f>SUM(E46:L46,E113:M113)</f>
        <v>0</v>
      </c>
    </row>
    <row r="47" spans="1:15" x14ac:dyDescent="0.2">
      <c r="A47" s="19" t="s">
        <v>399</v>
      </c>
      <c r="B47" s="20">
        <v>335</v>
      </c>
      <c r="C47" s="1057" t="s">
        <v>769</v>
      </c>
      <c r="D47" s="1128"/>
      <c r="E47" s="445">
        <f>-SUM('Res Fund Bal'!F18+'Res Fund Bal'!I18)</f>
        <v>0</v>
      </c>
      <c r="F47" s="22"/>
      <c r="G47" s="22"/>
      <c r="H47" s="22"/>
      <c r="I47" s="22"/>
      <c r="J47" s="22"/>
      <c r="K47" s="22"/>
      <c r="L47" s="22"/>
      <c r="M47" s="238">
        <f>SUM(E47:L47,E114:M114)</f>
        <v>0</v>
      </c>
      <c r="N47" s="247"/>
    </row>
    <row r="48" spans="1:15" x14ac:dyDescent="0.2">
      <c r="A48" s="19" t="s">
        <v>399</v>
      </c>
      <c r="B48" s="20">
        <v>390</v>
      </c>
      <c r="C48" s="1109" t="s">
        <v>82</v>
      </c>
      <c r="D48" s="1109"/>
      <c r="E48" s="23">
        <f t="shared" ref="E48:M48" si="8">(SUBTOTAL(9,E33:E47))</f>
        <v>0</v>
      </c>
      <c r="F48" s="23">
        <f t="shared" si="8"/>
        <v>0</v>
      </c>
      <c r="G48" s="23">
        <f t="shared" si="8"/>
        <v>0</v>
      </c>
      <c r="H48" s="23">
        <f t="shared" si="8"/>
        <v>0</v>
      </c>
      <c r="I48" s="23">
        <f t="shared" si="8"/>
        <v>0</v>
      </c>
      <c r="J48" s="23">
        <f t="shared" si="8"/>
        <v>0</v>
      </c>
      <c r="K48" s="23">
        <f t="shared" si="8"/>
        <v>0</v>
      </c>
      <c r="L48" s="23">
        <f t="shared" si="8"/>
        <v>0</v>
      </c>
      <c r="M48" s="23">
        <f t="shared" si="8"/>
        <v>0</v>
      </c>
    </row>
    <row r="49" spans="1:15" x14ac:dyDescent="0.2">
      <c r="A49" s="19" t="s">
        <v>399</v>
      </c>
      <c r="B49" s="322">
        <v>400</v>
      </c>
      <c r="C49" s="1149" t="s">
        <v>417</v>
      </c>
      <c r="D49" s="1149"/>
      <c r="E49" s="441">
        <f>+E32+E48-E50</f>
        <v>0</v>
      </c>
      <c r="F49" s="441">
        <f t="shared" ref="F49:M49" si="9">+F32+F48-F50</f>
        <v>0</v>
      </c>
      <c r="G49" s="441">
        <f t="shared" si="9"/>
        <v>0</v>
      </c>
      <c r="H49" s="441">
        <f t="shared" si="9"/>
        <v>0</v>
      </c>
      <c r="I49" s="441">
        <f t="shared" si="9"/>
        <v>0</v>
      </c>
      <c r="J49" s="441">
        <f t="shared" si="9"/>
        <v>0</v>
      </c>
      <c r="K49" s="441">
        <f t="shared" si="9"/>
        <v>0</v>
      </c>
      <c r="L49" s="441">
        <f t="shared" si="9"/>
        <v>0</v>
      </c>
      <c r="M49" s="441">
        <f t="shared" si="9"/>
        <v>0</v>
      </c>
    </row>
    <row r="50" spans="1:15" hidden="1" x14ac:dyDescent="0.2">
      <c r="A50" s="433" t="s">
        <v>399</v>
      </c>
      <c r="B50" s="438">
        <v>401</v>
      </c>
      <c r="C50" s="1150" t="s">
        <v>1069</v>
      </c>
      <c r="D50" s="1151"/>
      <c r="E50" s="441">
        <f t="shared" ref="E50:M50" si="10">E16-E30</f>
        <v>0</v>
      </c>
      <c r="F50" s="441">
        <f t="shared" si="10"/>
        <v>0</v>
      </c>
      <c r="G50" s="441">
        <f t="shared" si="10"/>
        <v>0</v>
      </c>
      <c r="H50" s="441">
        <f t="shared" si="10"/>
        <v>0</v>
      </c>
      <c r="I50" s="441">
        <f t="shared" si="10"/>
        <v>0</v>
      </c>
      <c r="J50" s="441">
        <f t="shared" si="10"/>
        <v>0</v>
      </c>
      <c r="K50" s="441">
        <f t="shared" si="10"/>
        <v>0</v>
      </c>
      <c r="L50" s="441">
        <f t="shared" si="10"/>
        <v>0</v>
      </c>
      <c r="M50" s="441">
        <f t="shared" si="10"/>
        <v>0</v>
      </c>
      <c r="N50" s="247"/>
      <c r="O50" s="389"/>
    </row>
    <row r="51" spans="1:15" hidden="1" x14ac:dyDescent="0.2">
      <c r="A51" s="707"/>
      <c r="B51" s="389"/>
      <c r="C51" s="708"/>
      <c r="D51" s="708"/>
      <c r="E51" s="709"/>
      <c r="F51" s="709"/>
      <c r="G51" s="709"/>
      <c r="H51" s="709"/>
      <c r="I51" s="709"/>
      <c r="J51" s="709"/>
      <c r="K51" s="709"/>
      <c r="L51" s="709"/>
      <c r="M51" s="709"/>
    </row>
    <row r="53" spans="1:15" x14ac:dyDescent="0.2">
      <c r="A53" s="29" t="s">
        <v>400</v>
      </c>
      <c r="B53" s="17"/>
      <c r="C53" s="904" t="s">
        <v>126</v>
      </c>
      <c r="D53" s="905"/>
      <c r="E53" s="905"/>
      <c r="F53" s="905"/>
      <c r="G53" s="905"/>
      <c r="H53" s="905"/>
      <c r="I53" s="905"/>
      <c r="J53" s="905"/>
      <c r="K53" s="905"/>
      <c r="L53" s="905"/>
      <c r="M53" s="1129"/>
    </row>
    <row r="54" spans="1:15" x14ac:dyDescent="0.2">
      <c r="A54" s="30" t="s">
        <v>400</v>
      </c>
      <c r="B54" s="20"/>
      <c r="C54" s="1130" t="s">
        <v>64</v>
      </c>
      <c r="D54" s="1131"/>
      <c r="E54" s="1131"/>
      <c r="F54" s="1131"/>
      <c r="G54" s="1131"/>
      <c r="H54" s="1131"/>
      <c r="I54" s="1131"/>
      <c r="J54" s="1131"/>
      <c r="K54" s="1131"/>
      <c r="L54" s="1131"/>
      <c r="M54" s="1132"/>
    </row>
    <row r="55" spans="1:15" x14ac:dyDescent="0.2">
      <c r="A55" s="30" t="s">
        <v>400</v>
      </c>
      <c r="B55" s="31"/>
      <c r="C55" s="1139"/>
      <c r="D55" s="1140"/>
      <c r="E55" s="1140"/>
      <c r="F55" s="1140"/>
      <c r="G55" s="1140"/>
      <c r="H55" s="1140"/>
      <c r="I55" s="1140"/>
      <c r="J55" s="1140"/>
      <c r="K55" s="1140"/>
      <c r="L55" s="1140"/>
      <c r="M55" s="1141"/>
    </row>
    <row r="56" spans="1:15" x14ac:dyDescent="0.2">
      <c r="A56" s="30" t="s">
        <v>400</v>
      </c>
      <c r="B56" s="32"/>
      <c r="C56" s="1142"/>
      <c r="D56" s="1143"/>
      <c r="E56" s="1143"/>
      <c r="F56" s="1143"/>
      <c r="G56" s="1143"/>
      <c r="H56" s="1143"/>
      <c r="I56" s="1143"/>
      <c r="J56" s="1143"/>
      <c r="K56" s="1143"/>
      <c r="L56" s="1143"/>
      <c r="M56" s="1144"/>
    </row>
    <row r="57" spans="1:15" x14ac:dyDescent="0.2">
      <c r="A57" s="30" t="s">
        <v>400</v>
      </c>
      <c r="B57" s="32"/>
      <c r="C57" s="1142"/>
      <c r="D57" s="1143"/>
      <c r="E57" s="1143"/>
      <c r="F57" s="1143"/>
      <c r="G57" s="1143"/>
      <c r="H57" s="1143"/>
      <c r="I57" s="1143"/>
      <c r="J57" s="1143"/>
      <c r="K57" s="1143"/>
      <c r="L57" s="1143"/>
      <c r="M57" s="1144"/>
    </row>
    <row r="58" spans="1:15" x14ac:dyDescent="0.2">
      <c r="A58" s="30" t="s">
        <v>400</v>
      </c>
      <c r="B58" s="32"/>
      <c r="C58" s="1142"/>
      <c r="D58" s="1143"/>
      <c r="E58" s="1143"/>
      <c r="F58" s="1143"/>
      <c r="G58" s="1143"/>
      <c r="H58" s="1143"/>
      <c r="I58" s="1143"/>
      <c r="J58" s="1143"/>
      <c r="K58" s="1143"/>
      <c r="L58" s="1143"/>
      <c r="M58" s="1144"/>
    </row>
    <row r="59" spans="1:15" x14ac:dyDescent="0.2">
      <c r="A59" s="30" t="s">
        <v>400</v>
      </c>
      <c r="B59" s="32"/>
      <c r="C59" s="1142"/>
      <c r="D59" s="1143"/>
      <c r="E59" s="1143"/>
      <c r="F59" s="1143"/>
      <c r="G59" s="1143"/>
      <c r="H59" s="1143"/>
      <c r="I59" s="1143"/>
      <c r="J59" s="1143"/>
      <c r="K59" s="1143"/>
      <c r="L59" s="1143"/>
      <c r="M59" s="1144"/>
    </row>
    <row r="60" spans="1:15" x14ac:dyDescent="0.2">
      <c r="A60" s="30" t="s">
        <v>400</v>
      </c>
      <c r="B60" s="32"/>
      <c r="C60" s="1142"/>
      <c r="D60" s="1143"/>
      <c r="E60" s="1143"/>
      <c r="F60" s="1143"/>
      <c r="G60" s="1143"/>
      <c r="H60" s="1143"/>
      <c r="I60" s="1143"/>
      <c r="J60" s="1143"/>
      <c r="K60" s="1143"/>
      <c r="L60" s="1143"/>
      <c r="M60" s="1144"/>
    </row>
    <row r="61" spans="1:15" x14ac:dyDescent="0.2">
      <c r="A61" s="30" t="s">
        <v>400</v>
      </c>
      <c r="B61" s="32"/>
      <c r="C61" s="1142"/>
      <c r="D61" s="1143"/>
      <c r="E61" s="1143"/>
      <c r="F61" s="1143"/>
      <c r="G61" s="1143"/>
      <c r="H61" s="1143"/>
      <c r="I61" s="1143"/>
      <c r="J61" s="1143"/>
      <c r="K61" s="1143"/>
      <c r="L61" s="1143"/>
      <c r="M61" s="1144"/>
    </row>
    <row r="62" spans="1:15" x14ac:dyDescent="0.2">
      <c r="A62" s="30" t="s">
        <v>400</v>
      </c>
      <c r="B62" s="32"/>
      <c r="C62" s="1142"/>
      <c r="D62" s="1143"/>
      <c r="E62" s="1143"/>
      <c r="F62" s="1143"/>
      <c r="G62" s="1143"/>
      <c r="H62" s="1143"/>
      <c r="I62" s="1143"/>
      <c r="J62" s="1143"/>
      <c r="K62" s="1143"/>
      <c r="L62" s="1143"/>
      <c r="M62" s="1144"/>
    </row>
    <row r="63" spans="1:15" hidden="1" x14ac:dyDescent="0.2">
      <c r="A63" s="30" t="s">
        <v>400</v>
      </c>
      <c r="B63" s="32"/>
      <c r="C63" s="1142"/>
      <c r="D63" s="1143"/>
      <c r="E63" s="1143"/>
      <c r="F63" s="1143"/>
      <c r="G63" s="1143"/>
      <c r="H63" s="1143"/>
      <c r="I63" s="1143"/>
      <c r="J63" s="1143"/>
      <c r="K63" s="1143"/>
      <c r="L63" s="1143"/>
      <c r="M63" s="1144"/>
    </row>
    <row r="64" spans="1:15" hidden="1" x14ac:dyDescent="0.2">
      <c r="A64" s="30" t="s">
        <v>400</v>
      </c>
      <c r="B64" s="15"/>
      <c r="C64" s="1145"/>
      <c r="D64" s="1146"/>
      <c r="E64" s="1146"/>
      <c r="F64" s="1146"/>
      <c r="G64" s="1146"/>
      <c r="H64" s="1146"/>
      <c r="I64" s="1146"/>
      <c r="J64" s="1146"/>
      <c r="K64" s="1146"/>
      <c r="L64" s="1146"/>
      <c r="M64" s="1147"/>
    </row>
    <row r="65" spans="1:14" hidden="1" x14ac:dyDescent="0.2"/>
    <row r="66" spans="1:14" hidden="1" x14ac:dyDescent="0.2"/>
    <row r="67" spans="1:14" ht="13.5" thickBot="1" x14ac:dyDescent="0.25"/>
    <row r="68" spans="1:14" ht="18" x14ac:dyDescent="0.25">
      <c r="A68" s="1110" t="s">
        <v>539</v>
      </c>
      <c r="B68" s="1111"/>
      <c r="C68" s="1111"/>
      <c r="D68" s="1111"/>
      <c r="E68" s="1111"/>
      <c r="F68" s="1111"/>
      <c r="G68" s="1111"/>
      <c r="H68" s="1111"/>
      <c r="I68" s="1111"/>
      <c r="J68" s="1111"/>
      <c r="K68" s="1111"/>
      <c r="L68" s="1111"/>
      <c r="M68" s="1112"/>
    </row>
    <row r="69" spans="1:14" ht="18.75" thickBot="1" x14ac:dyDescent="0.3">
      <c r="A69" s="1113" t="s">
        <v>398</v>
      </c>
      <c r="B69" s="1114"/>
      <c r="C69" s="1114"/>
      <c r="D69" s="1114"/>
      <c r="E69" s="1114"/>
      <c r="F69" s="1114"/>
      <c r="G69" s="1114"/>
      <c r="H69" s="1114"/>
      <c r="I69" s="1114"/>
      <c r="J69" s="1114"/>
      <c r="K69" s="1114"/>
      <c r="L69" s="1114"/>
      <c r="M69" s="1115"/>
    </row>
    <row r="70" spans="1:14" ht="18" x14ac:dyDescent="0.25">
      <c r="A70" s="46"/>
      <c r="B70" s="46"/>
      <c r="C70" s="46"/>
      <c r="D70" s="46"/>
      <c r="E70" s="46"/>
      <c r="F70" s="46"/>
      <c r="G70" s="46"/>
      <c r="H70" s="46"/>
      <c r="I70" s="46"/>
      <c r="J70" s="46"/>
      <c r="K70" s="46"/>
      <c r="L70" s="46"/>
      <c r="M70" s="46"/>
    </row>
    <row r="71" spans="1:14" x14ac:dyDescent="0.2">
      <c r="A71" s="1116" t="s">
        <v>5</v>
      </c>
      <c r="B71" s="1116"/>
      <c r="C71" s="1117">
        <f>+C4</f>
        <v>0</v>
      </c>
      <c r="D71" s="1148"/>
      <c r="E71" s="1119" t="s">
        <v>131</v>
      </c>
      <c r="F71" s="1119"/>
      <c r="G71" s="1119"/>
      <c r="H71" s="1119"/>
      <c r="I71" s="1119"/>
      <c r="J71" s="1119"/>
      <c r="K71" s="1119"/>
      <c r="L71" s="1119"/>
      <c r="M71" s="1120"/>
    </row>
    <row r="72" spans="1:14" x14ac:dyDescent="0.2">
      <c r="A72" s="1121" t="s">
        <v>179</v>
      </c>
      <c r="B72" s="1122"/>
      <c r="C72" s="1152"/>
      <c r="D72" s="535" t="str">
        <f>D5</f>
        <v>SELECT</v>
      </c>
      <c r="E72" s="328" t="s">
        <v>95</v>
      </c>
      <c r="F72" s="329" t="s">
        <v>103</v>
      </c>
      <c r="G72" s="329" t="s">
        <v>104</v>
      </c>
      <c r="H72" s="328" t="s">
        <v>111</v>
      </c>
      <c r="I72" s="328" t="s">
        <v>120</v>
      </c>
      <c r="J72" s="328" t="s">
        <v>121</v>
      </c>
      <c r="K72" s="328" t="s">
        <v>127</v>
      </c>
      <c r="L72" s="328" t="s">
        <v>149</v>
      </c>
      <c r="M72" s="328" t="s">
        <v>375</v>
      </c>
    </row>
    <row r="73" spans="1:14" x14ac:dyDescent="0.2">
      <c r="A73" s="1121" t="s">
        <v>180</v>
      </c>
      <c r="B73" s="1122"/>
      <c r="C73" s="1123"/>
      <c r="D73" s="535" t="str">
        <f>+D6</f>
        <v>SELECT</v>
      </c>
      <c r="E73" s="1153" t="s">
        <v>325</v>
      </c>
      <c r="F73" s="1154"/>
      <c r="G73" s="1154"/>
      <c r="H73" s="1154"/>
      <c r="I73" s="1154"/>
      <c r="J73" s="1154"/>
      <c r="K73" s="1154"/>
      <c r="L73" s="1155"/>
      <c r="M73" s="125"/>
    </row>
    <row r="74" spans="1:14" x14ac:dyDescent="0.2">
      <c r="A74" s="1124" t="s">
        <v>181</v>
      </c>
      <c r="B74" s="1124"/>
      <c r="C74" s="1124"/>
      <c r="D74" s="371">
        <f>+D7</f>
        <v>0</v>
      </c>
      <c r="E74" s="326" t="s">
        <v>357</v>
      </c>
      <c r="F74" s="326" t="s">
        <v>358</v>
      </c>
      <c r="G74" s="326" t="s">
        <v>359</v>
      </c>
      <c r="H74" s="326" t="s">
        <v>360</v>
      </c>
      <c r="I74" s="326" t="s">
        <v>361</v>
      </c>
      <c r="J74" s="326" t="s">
        <v>362</v>
      </c>
      <c r="K74" s="326" t="s">
        <v>363</v>
      </c>
      <c r="L74" s="326" t="s">
        <v>364</v>
      </c>
      <c r="M74" s="326" t="s">
        <v>365</v>
      </c>
    </row>
    <row r="75" spans="1:14" ht="14.25" x14ac:dyDescent="0.2">
      <c r="A75" s="19">
        <v>1</v>
      </c>
      <c r="B75" s="36"/>
      <c r="C75" s="1103" t="s">
        <v>656</v>
      </c>
      <c r="D75" s="1104"/>
      <c r="E75" s="586">
        <f>'FSR - Medicaid'!E77</f>
        <v>0</v>
      </c>
      <c r="F75" s="586">
        <f>'FSR - Medicaid'!F77</f>
        <v>0</v>
      </c>
      <c r="G75" s="586">
        <f>'FSR - Medicaid'!G77</f>
        <v>0</v>
      </c>
      <c r="H75" s="586">
        <f>'FSR - Medicaid'!H77</f>
        <v>0</v>
      </c>
      <c r="I75" s="586">
        <f>'FSR - Medicaid'!I77</f>
        <v>0</v>
      </c>
      <c r="J75" s="586">
        <f>'FSR - Medicaid'!J77</f>
        <v>0</v>
      </c>
      <c r="K75" s="586">
        <f>'FSR - Medicaid'!K77</f>
        <v>0</v>
      </c>
      <c r="L75" s="586">
        <f>'FSR - Medicaid'!L77</f>
        <v>0</v>
      </c>
      <c r="M75" s="586">
        <f>'FSR - Medicaid'!M77</f>
        <v>0</v>
      </c>
    </row>
    <row r="76" spans="1:14" x14ac:dyDescent="0.2">
      <c r="C76" s="1108"/>
      <c r="D76" s="1108"/>
      <c r="E76" s="130"/>
      <c r="F76" s="34"/>
      <c r="G76" s="34"/>
      <c r="H76" s="130"/>
      <c r="I76" s="34"/>
      <c r="J76" s="34"/>
      <c r="K76" s="34"/>
      <c r="L76" s="34"/>
      <c r="M76" s="34"/>
    </row>
    <row r="77" spans="1:14" x14ac:dyDescent="0.2">
      <c r="A77" s="16" t="s">
        <v>399</v>
      </c>
      <c r="B77" s="17"/>
      <c r="C77" s="1133" t="s">
        <v>404</v>
      </c>
      <c r="D77" s="1133"/>
      <c r="E77" s="18"/>
      <c r="F77" s="18"/>
      <c r="G77" s="18"/>
      <c r="H77" s="18"/>
      <c r="I77" s="18"/>
      <c r="J77" s="18"/>
      <c r="K77" s="18"/>
      <c r="L77" s="18"/>
      <c r="M77" s="18"/>
    </row>
    <row r="78" spans="1:14" x14ac:dyDescent="0.2">
      <c r="A78" s="19" t="s">
        <v>399</v>
      </c>
      <c r="B78" s="20">
        <v>100</v>
      </c>
      <c r="C78" s="1109" t="s">
        <v>69</v>
      </c>
      <c r="D78" s="1109"/>
      <c r="E78" s="21"/>
      <c r="F78" s="21"/>
      <c r="G78" s="21"/>
      <c r="H78" s="21"/>
      <c r="I78" s="21"/>
      <c r="J78" s="21"/>
      <c r="K78" s="21"/>
      <c r="L78" s="21"/>
      <c r="M78" s="21"/>
    </row>
    <row r="79" spans="1:14" x14ac:dyDescent="0.2">
      <c r="A79" s="19" t="s">
        <v>399</v>
      </c>
      <c r="B79" s="20">
        <v>101</v>
      </c>
      <c r="C79" s="1106" t="s">
        <v>352</v>
      </c>
      <c r="D79" s="1107"/>
      <c r="E79" s="22"/>
      <c r="F79" s="22"/>
      <c r="G79" s="22"/>
      <c r="H79" s="22"/>
      <c r="I79" s="22"/>
      <c r="J79" s="22"/>
      <c r="K79" s="22"/>
      <c r="L79" s="22"/>
      <c r="M79" s="22"/>
    </row>
    <row r="80" spans="1:14" x14ac:dyDescent="0.2">
      <c r="A80" s="19" t="s">
        <v>399</v>
      </c>
      <c r="B80" s="20">
        <v>102</v>
      </c>
      <c r="C80" s="1106" t="s">
        <v>1041</v>
      </c>
      <c r="D80" s="1107"/>
      <c r="E80" s="22"/>
      <c r="F80" s="22"/>
      <c r="G80" s="22"/>
      <c r="H80" s="22"/>
      <c r="I80" s="22"/>
      <c r="J80" s="22"/>
      <c r="K80" s="22"/>
      <c r="L80" s="22"/>
      <c r="M80" s="22"/>
      <c r="N80" s="389"/>
    </row>
    <row r="81" spans="1:15" x14ac:dyDescent="0.2">
      <c r="A81" s="433" t="s">
        <v>399</v>
      </c>
      <c r="B81" s="438">
        <v>103</v>
      </c>
      <c r="C81" s="1054" t="s">
        <v>1105</v>
      </c>
      <c r="D81" s="1054"/>
      <c r="E81" s="22"/>
      <c r="F81" s="22"/>
      <c r="G81" s="22"/>
      <c r="H81" s="22"/>
      <c r="I81" s="22"/>
      <c r="J81" s="22"/>
      <c r="K81" s="22"/>
      <c r="L81" s="22"/>
      <c r="M81" s="22"/>
      <c r="N81" s="389"/>
    </row>
    <row r="82" spans="1:15" x14ac:dyDescent="0.2">
      <c r="A82" s="19" t="s">
        <v>399</v>
      </c>
      <c r="B82" s="20">
        <v>115</v>
      </c>
      <c r="C82" s="1057" t="s">
        <v>403</v>
      </c>
      <c r="D82" s="1058"/>
      <c r="E82" s="5"/>
      <c r="F82" s="5"/>
      <c r="G82" s="1"/>
      <c r="H82" s="1"/>
      <c r="I82" s="1"/>
      <c r="J82" s="1"/>
      <c r="K82" s="1"/>
      <c r="L82" s="1"/>
      <c r="M82" s="1"/>
    </row>
    <row r="83" spans="1:15" hidden="1" x14ac:dyDescent="0.2">
      <c r="A83" s="19" t="s">
        <v>399</v>
      </c>
      <c r="B83" s="322">
        <v>116</v>
      </c>
      <c r="C83" s="1057" t="s">
        <v>1069</v>
      </c>
      <c r="D83" s="1128"/>
      <c r="E83" s="724">
        <f>+E97</f>
        <v>0</v>
      </c>
      <c r="F83" s="724">
        <f t="shared" ref="F83:M83" si="11">+F97</f>
        <v>0</v>
      </c>
      <c r="G83" s="724">
        <f t="shared" si="11"/>
        <v>0</v>
      </c>
      <c r="H83" s="724">
        <f t="shared" si="11"/>
        <v>0</v>
      </c>
      <c r="I83" s="724">
        <f t="shared" si="11"/>
        <v>0</v>
      </c>
      <c r="J83" s="724">
        <f t="shared" si="11"/>
        <v>0</v>
      </c>
      <c r="K83" s="724">
        <f t="shared" si="11"/>
        <v>0</v>
      </c>
      <c r="L83" s="724">
        <f t="shared" si="11"/>
        <v>0</v>
      </c>
      <c r="M83" s="724">
        <f t="shared" si="11"/>
        <v>0</v>
      </c>
      <c r="N83" s="247"/>
      <c r="O83" s="247"/>
    </row>
    <row r="84" spans="1:15" x14ac:dyDescent="0.2">
      <c r="A84" s="19" t="s">
        <v>399</v>
      </c>
      <c r="B84" s="20">
        <v>120</v>
      </c>
      <c r="C84" s="1109" t="s">
        <v>402</v>
      </c>
      <c r="D84" s="1109"/>
      <c r="E84" s="238">
        <f>SUM(E78:E83)</f>
        <v>0</v>
      </c>
      <c r="F84" s="238">
        <f t="shared" ref="F84:M84" si="12">SUM(F78:F83)</f>
        <v>0</v>
      </c>
      <c r="G84" s="238">
        <f t="shared" si="12"/>
        <v>0</v>
      </c>
      <c r="H84" s="238">
        <f t="shared" si="12"/>
        <v>0</v>
      </c>
      <c r="I84" s="238">
        <f t="shared" si="12"/>
        <v>0</v>
      </c>
      <c r="J84" s="238">
        <f t="shared" si="12"/>
        <v>0</v>
      </c>
      <c r="K84" s="238">
        <f t="shared" si="12"/>
        <v>0</v>
      </c>
      <c r="L84" s="238">
        <f t="shared" si="12"/>
        <v>0</v>
      </c>
      <c r="M84" s="238">
        <f t="shared" si="12"/>
        <v>0</v>
      </c>
    </row>
    <row r="85" spans="1:15" x14ac:dyDescent="0.2">
      <c r="A85" s="19" t="s">
        <v>399</v>
      </c>
      <c r="B85" s="322">
        <v>121</v>
      </c>
      <c r="C85" s="1126" t="s">
        <v>1304</v>
      </c>
      <c r="D85" s="1127"/>
      <c r="E85" s="22"/>
      <c r="F85" s="22"/>
      <c r="G85" s="22"/>
      <c r="H85" s="22"/>
      <c r="I85" s="22"/>
      <c r="J85" s="22"/>
      <c r="K85" s="22"/>
      <c r="L85" s="22"/>
      <c r="M85" s="22"/>
    </row>
    <row r="86" spans="1:15" x14ac:dyDescent="0.2">
      <c r="A86" s="19" t="s">
        <v>399</v>
      </c>
      <c r="B86" s="322">
        <v>122</v>
      </c>
      <c r="C86" s="1126" t="s">
        <v>409</v>
      </c>
      <c r="D86" s="1127"/>
      <c r="E86" s="2"/>
      <c r="F86" s="2"/>
      <c r="G86" s="2"/>
      <c r="H86" s="2"/>
      <c r="I86" s="2"/>
      <c r="J86" s="2"/>
      <c r="K86" s="2"/>
      <c r="L86" s="2"/>
      <c r="M86" s="2"/>
    </row>
    <row r="87" spans="1:15" x14ac:dyDescent="0.2">
      <c r="A87" s="19" t="s">
        <v>399</v>
      </c>
      <c r="B87" s="20">
        <v>123</v>
      </c>
      <c r="C87" s="1125" t="s">
        <v>410</v>
      </c>
      <c r="D87" s="1107"/>
      <c r="E87" s="22"/>
      <c r="F87" s="22"/>
      <c r="G87" s="22"/>
      <c r="H87" s="22"/>
      <c r="I87" s="22"/>
      <c r="J87" s="22"/>
      <c r="K87" s="22"/>
      <c r="L87" s="22"/>
      <c r="M87" s="22"/>
    </row>
    <row r="88" spans="1:15" x14ac:dyDescent="0.2">
      <c r="A88" s="19" t="s">
        <v>399</v>
      </c>
      <c r="B88" s="20">
        <v>124</v>
      </c>
      <c r="C88" s="1125" t="s">
        <v>406</v>
      </c>
      <c r="D88" s="1107"/>
      <c r="E88" s="22"/>
      <c r="F88" s="22"/>
      <c r="G88" s="22"/>
      <c r="H88" s="22"/>
      <c r="I88" s="22"/>
      <c r="J88" s="22"/>
      <c r="K88" s="22"/>
      <c r="L88" s="22"/>
      <c r="M88" s="22"/>
    </row>
    <row r="89" spans="1:15" x14ac:dyDescent="0.2">
      <c r="A89" s="19" t="s">
        <v>399</v>
      </c>
      <c r="B89" s="20">
        <v>125</v>
      </c>
      <c r="C89" s="1054" t="s">
        <v>197</v>
      </c>
      <c r="D89" s="1054"/>
      <c r="E89" s="22"/>
      <c r="F89" s="22"/>
      <c r="G89" s="22"/>
      <c r="H89" s="22"/>
      <c r="I89" s="22"/>
      <c r="J89" s="22"/>
      <c r="K89" s="22"/>
      <c r="L89" s="22"/>
      <c r="M89" s="22"/>
    </row>
    <row r="90" spans="1:15" x14ac:dyDescent="0.2">
      <c r="A90" s="19" t="s">
        <v>399</v>
      </c>
      <c r="B90" s="20">
        <v>140</v>
      </c>
      <c r="C90" s="1138" t="s">
        <v>401</v>
      </c>
      <c r="D90" s="1138"/>
      <c r="E90" s="23">
        <f>SUM(E85:E89)</f>
        <v>0</v>
      </c>
      <c r="F90" s="23">
        <f t="shared" ref="F90:M90" si="13">SUM(F85:F89)</f>
        <v>0</v>
      </c>
      <c r="G90" s="23">
        <f t="shared" si="13"/>
        <v>0</v>
      </c>
      <c r="H90" s="23">
        <f t="shared" si="13"/>
        <v>0</v>
      </c>
      <c r="I90" s="23">
        <f t="shared" si="13"/>
        <v>0</v>
      </c>
      <c r="J90" s="23">
        <f t="shared" si="13"/>
        <v>0</v>
      </c>
      <c r="K90" s="23">
        <f t="shared" si="13"/>
        <v>0</v>
      </c>
      <c r="L90" s="23">
        <f t="shared" si="13"/>
        <v>0</v>
      </c>
      <c r="M90" s="23">
        <f t="shared" si="13"/>
        <v>0</v>
      </c>
    </row>
    <row r="91" spans="1:15" x14ac:dyDescent="0.2">
      <c r="A91" s="19" t="s">
        <v>399</v>
      </c>
      <c r="B91" s="20">
        <v>190</v>
      </c>
      <c r="C91" s="1109" t="s">
        <v>70</v>
      </c>
      <c r="D91" s="1109"/>
      <c r="E91" s="23">
        <f t="shared" ref="E91:M91" si="14">+E84+E90</f>
        <v>0</v>
      </c>
      <c r="F91" s="238">
        <f t="shared" si="14"/>
        <v>0</v>
      </c>
      <c r="G91" s="23">
        <f t="shared" si="14"/>
        <v>0</v>
      </c>
      <c r="H91" s="23">
        <f t="shared" si="14"/>
        <v>0</v>
      </c>
      <c r="I91" s="23">
        <f t="shared" si="14"/>
        <v>0</v>
      </c>
      <c r="J91" s="23">
        <f t="shared" si="14"/>
        <v>0</v>
      </c>
      <c r="K91" s="23">
        <f t="shared" si="14"/>
        <v>0</v>
      </c>
      <c r="L91" s="23">
        <f t="shared" si="14"/>
        <v>0</v>
      </c>
      <c r="M91" s="23">
        <f t="shared" si="14"/>
        <v>0</v>
      </c>
    </row>
    <row r="92" spans="1:15" x14ac:dyDescent="0.2">
      <c r="A92" s="19" t="s">
        <v>399</v>
      </c>
      <c r="B92" s="20">
        <v>200</v>
      </c>
      <c r="C92" s="1109" t="s">
        <v>97</v>
      </c>
      <c r="D92" s="1109"/>
      <c r="E92" s="21"/>
      <c r="F92" s="21"/>
      <c r="G92" s="21"/>
      <c r="H92" s="21"/>
      <c r="I92" s="21"/>
      <c r="J92" s="21"/>
      <c r="K92" s="21"/>
      <c r="L92" s="21"/>
      <c r="M92" s="21"/>
    </row>
    <row r="93" spans="1:15" x14ac:dyDescent="0.2">
      <c r="A93" s="19" t="s">
        <v>399</v>
      </c>
      <c r="B93" s="322">
        <v>201</v>
      </c>
      <c r="C93" s="1134" t="s">
        <v>713</v>
      </c>
      <c r="D93" s="1135"/>
      <c r="E93" s="2"/>
      <c r="F93" s="2"/>
      <c r="G93" s="2"/>
      <c r="H93" s="2"/>
      <c r="I93" s="2"/>
      <c r="J93" s="2"/>
      <c r="K93" s="2"/>
      <c r="L93" s="2"/>
      <c r="M93" s="2"/>
    </row>
    <row r="94" spans="1:15" x14ac:dyDescent="0.2">
      <c r="A94" s="19" t="s">
        <v>399</v>
      </c>
      <c r="B94" s="322">
        <v>202</v>
      </c>
      <c r="C94" s="1134" t="s">
        <v>886</v>
      </c>
      <c r="D94" s="1135"/>
      <c r="E94" s="2"/>
      <c r="F94" s="2"/>
      <c r="G94" s="2"/>
      <c r="H94" s="2"/>
      <c r="I94" s="2"/>
      <c r="J94" s="2"/>
      <c r="K94" s="2"/>
      <c r="L94" s="2"/>
      <c r="M94" s="2"/>
    </row>
    <row r="95" spans="1:15" x14ac:dyDescent="0.2">
      <c r="A95" s="19" t="s">
        <v>399</v>
      </c>
      <c r="B95" s="20">
        <v>203</v>
      </c>
      <c r="C95" s="1125" t="s">
        <v>416</v>
      </c>
      <c r="D95" s="1107"/>
      <c r="E95" s="2"/>
      <c r="F95" s="2"/>
      <c r="G95" s="2"/>
      <c r="H95" s="2"/>
      <c r="I95" s="2"/>
      <c r="J95" s="2"/>
      <c r="K95" s="2"/>
      <c r="L95" s="2"/>
      <c r="M95" s="2"/>
    </row>
    <row r="96" spans="1:15" s="389" customFormat="1" x14ac:dyDescent="0.2">
      <c r="A96" s="433" t="s">
        <v>399</v>
      </c>
      <c r="B96" s="438">
        <v>204</v>
      </c>
      <c r="C96" s="1050" t="s">
        <v>197</v>
      </c>
      <c r="D96" s="1050"/>
      <c r="E96" s="2"/>
      <c r="F96" s="2"/>
      <c r="G96" s="2"/>
      <c r="H96" s="2"/>
      <c r="I96" s="2"/>
      <c r="J96" s="2"/>
      <c r="K96" s="2"/>
      <c r="L96" s="2"/>
      <c r="M96" s="2"/>
    </row>
    <row r="97" spans="1:15" s="389" customFormat="1" hidden="1" x14ac:dyDescent="0.2">
      <c r="A97" s="433" t="s">
        <v>399</v>
      </c>
      <c r="B97" s="438">
        <v>205</v>
      </c>
      <c r="C97" s="1057" t="s">
        <v>1069</v>
      </c>
      <c r="D97" s="1128"/>
      <c r="E97" s="21"/>
      <c r="F97" s="21"/>
      <c r="G97" s="21"/>
      <c r="H97" s="21"/>
      <c r="I97" s="21"/>
      <c r="J97" s="21"/>
      <c r="K97" s="21"/>
      <c r="L97" s="21"/>
      <c r="M97" s="21"/>
    </row>
    <row r="98" spans="1:15" x14ac:dyDescent="0.2">
      <c r="A98" s="19" t="s">
        <v>399</v>
      </c>
      <c r="B98" s="20">
        <v>290</v>
      </c>
      <c r="C98" s="1109" t="s">
        <v>100</v>
      </c>
      <c r="D98" s="1109"/>
      <c r="E98" s="23">
        <f>SUM(E92:E97)</f>
        <v>0</v>
      </c>
      <c r="F98" s="23">
        <f t="shared" ref="F98:M98" si="15">SUM(F92:F97)</f>
        <v>0</v>
      </c>
      <c r="G98" s="23">
        <f t="shared" si="15"/>
        <v>0</v>
      </c>
      <c r="H98" s="23">
        <f t="shared" si="15"/>
        <v>0</v>
      </c>
      <c r="I98" s="23">
        <f t="shared" si="15"/>
        <v>0</v>
      </c>
      <c r="J98" s="23">
        <f t="shared" si="15"/>
        <v>0</v>
      </c>
      <c r="K98" s="23">
        <f t="shared" si="15"/>
        <v>0</v>
      </c>
      <c r="L98" s="23">
        <f t="shared" si="15"/>
        <v>0</v>
      </c>
      <c r="M98" s="23">
        <f t="shared" si="15"/>
        <v>0</v>
      </c>
    </row>
    <row r="99" spans="1:15" x14ac:dyDescent="0.2">
      <c r="A99" s="19" t="s">
        <v>399</v>
      </c>
      <c r="B99" s="20">
        <v>295</v>
      </c>
      <c r="C99" s="1136" t="s">
        <v>405</v>
      </c>
      <c r="D99" s="1137"/>
      <c r="E99" s="23">
        <f t="shared" ref="E99:M99" si="16">+E91-E98</f>
        <v>0</v>
      </c>
      <c r="F99" s="23">
        <f t="shared" si="16"/>
        <v>0</v>
      </c>
      <c r="G99" s="23">
        <f t="shared" si="16"/>
        <v>0</v>
      </c>
      <c r="H99" s="23">
        <f t="shared" si="16"/>
        <v>0</v>
      </c>
      <c r="I99" s="23">
        <f t="shared" si="16"/>
        <v>0</v>
      </c>
      <c r="J99" s="23">
        <f t="shared" si="16"/>
        <v>0</v>
      </c>
      <c r="K99" s="23">
        <f t="shared" si="16"/>
        <v>0</v>
      </c>
      <c r="L99" s="23">
        <f t="shared" si="16"/>
        <v>0</v>
      </c>
      <c r="M99" s="23">
        <f t="shared" si="16"/>
        <v>0</v>
      </c>
    </row>
    <row r="100" spans="1:15" x14ac:dyDescent="0.2">
      <c r="A100" s="19" t="s">
        <v>399</v>
      </c>
      <c r="B100" s="20">
        <v>300</v>
      </c>
      <c r="C100" s="1136" t="s">
        <v>85</v>
      </c>
      <c r="D100" s="1137"/>
      <c r="E100" s="21"/>
      <c r="F100" s="21"/>
      <c r="G100" s="21"/>
      <c r="H100" s="21"/>
      <c r="I100" s="21"/>
      <c r="J100" s="21"/>
      <c r="K100" s="21"/>
      <c r="L100" s="21"/>
      <c r="M100" s="21"/>
    </row>
    <row r="101" spans="1:15" hidden="1" x14ac:dyDescent="0.2">
      <c r="A101" s="19" t="s">
        <v>399</v>
      </c>
      <c r="B101" s="20">
        <v>301</v>
      </c>
      <c r="C101" s="1125" t="s">
        <v>483</v>
      </c>
      <c r="D101" s="1107"/>
      <c r="E101" s="22"/>
      <c r="F101" s="22"/>
      <c r="G101" s="22"/>
      <c r="H101" s="22"/>
      <c r="I101" s="22"/>
      <c r="J101" s="22"/>
      <c r="K101" s="22"/>
      <c r="L101" s="22"/>
      <c r="M101" s="22"/>
    </row>
    <row r="102" spans="1:15" x14ac:dyDescent="0.2">
      <c r="A102" s="19" t="s">
        <v>399</v>
      </c>
      <c r="B102" s="387" t="s">
        <v>408</v>
      </c>
      <c r="C102" s="1057" t="s">
        <v>643</v>
      </c>
      <c r="D102" s="1128"/>
      <c r="E102" s="22"/>
      <c r="F102" s="22"/>
      <c r="G102" s="22"/>
      <c r="H102" s="22"/>
      <c r="I102" s="22"/>
      <c r="J102" s="22"/>
      <c r="K102" s="22"/>
      <c r="L102" s="22"/>
      <c r="M102" s="22"/>
    </row>
    <row r="103" spans="1:15" hidden="1" x14ac:dyDescent="0.2">
      <c r="A103" s="19" t="s">
        <v>399</v>
      </c>
      <c r="B103" s="387" t="s">
        <v>464</v>
      </c>
      <c r="C103" s="1057" t="s">
        <v>1069</v>
      </c>
      <c r="D103" s="1128"/>
      <c r="E103" s="22"/>
      <c r="F103" s="22"/>
      <c r="G103" s="22"/>
      <c r="H103" s="22"/>
      <c r="I103" s="22"/>
      <c r="J103" s="22"/>
      <c r="K103" s="22"/>
      <c r="L103" s="22"/>
      <c r="M103" s="22"/>
      <c r="N103" s="247"/>
      <c r="O103" s="247"/>
    </row>
    <row r="104" spans="1:15" hidden="1" x14ac:dyDescent="0.2">
      <c r="A104" s="19" t="s">
        <v>399</v>
      </c>
      <c r="B104" s="20">
        <v>302</v>
      </c>
      <c r="C104" s="1057" t="s">
        <v>484</v>
      </c>
      <c r="D104" s="1128"/>
      <c r="E104" s="22"/>
      <c r="F104" s="22"/>
      <c r="G104" s="22"/>
      <c r="H104" s="22"/>
      <c r="I104" s="22"/>
      <c r="J104" s="22"/>
      <c r="K104" s="22"/>
      <c r="L104" s="22"/>
      <c r="M104" s="22"/>
    </row>
    <row r="105" spans="1:15" x14ac:dyDescent="0.2">
      <c r="A105" s="19" t="s">
        <v>399</v>
      </c>
      <c r="B105" s="20">
        <v>303</v>
      </c>
      <c r="C105" s="1125" t="s">
        <v>583</v>
      </c>
      <c r="D105" s="1107"/>
      <c r="E105" s="22"/>
      <c r="F105" s="22"/>
      <c r="G105" s="22"/>
      <c r="H105" s="22"/>
      <c r="I105" s="22"/>
      <c r="J105" s="22"/>
      <c r="K105" s="22"/>
      <c r="L105" s="22"/>
      <c r="M105" s="22"/>
    </row>
    <row r="106" spans="1:15" x14ac:dyDescent="0.2">
      <c r="A106" s="19" t="s">
        <v>399</v>
      </c>
      <c r="B106" s="322">
        <v>310</v>
      </c>
      <c r="C106" s="1125" t="s">
        <v>488</v>
      </c>
      <c r="D106" s="1107"/>
      <c r="E106" s="22"/>
      <c r="F106" s="22"/>
      <c r="G106" s="22"/>
      <c r="H106" s="22"/>
      <c r="I106" s="22"/>
      <c r="J106" s="22"/>
      <c r="K106" s="22"/>
      <c r="L106" s="22"/>
      <c r="M106" s="22"/>
    </row>
    <row r="107" spans="1:15" x14ac:dyDescent="0.2">
      <c r="A107" s="19" t="s">
        <v>399</v>
      </c>
      <c r="B107" s="20">
        <v>315</v>
      </c>
      <c r="C107" s="1057" t="s">
        <v>690</v>
      </c>
      <c r="D107" s="1128"/>
      <c r="E107" s="22"/>
      <c r="F107" s="22"/>
      <c r="G107" s="22"/>
      <c r="H107" s="22"/>
      <c r="I107" s="22"/>
      <c r="J107" s="22"/>
      <c r="K107" s="22"/>
      <c r="L107" s="22"/>
      <c r="M107" s="22"/>
      <c r="N107" s="247"/>
    </row>
    <row r="108" spans="1:15" x14ac:dyDescent="0.2">
      <c r="A108" s="19" t="s">
        <v>399</v>
      </c>
      <c r="B108" s="20">
        <v>325</v>
      </c>
      <c r="C108" s="1125" t="s">
        <v>329</v>
      </c>
      <c r="D108" s="1107"/>
      <c r="E108" s="2"/>
      <c r="F108" s="2"/>
      <c r="G108" s="2"/>
      <c r="H108" s="2"/>
      <c r="I108" s="2"/>
      <c r="J108" s="2"/>
      <c r="K108" s="2"/>
      <c r="L108" s="2"/>
      <c r="M108" s="2"/>
    </row>
    <row r="109" spans="1:15" x14ac:dyDescent="0.2">
      <c r="A109" s="19" t="s">
        <v>399</v>
      </c>
      <c r="B109" s="20">
        <v>330</v>
      </c>
      <c r="C109" s="1136" t="s">
        <v>331</v>
      </c>
      <c r="D109" s="1137"/>
      <c r="E109" s="23">
        <f t="shared" ref="E109:M109" si="17">SUBTOTAL(9,E100:E108)</f>
        <v>0</v>
      </c>
      <c r="F109" s="23">
        <f t="shared" si="17"/>
        <v>0</v>
      </c>
      <c r="G109" s="23">
        <f t="shared" si="17"/>
        <v>0</v>
      </c>
      <c r="H109" s="23">
        <f t="shared" si="17"/>
        <v>0</v>
      </c>
      <c r="I109" s="23">
        <f t="shared" si="17"/>
        <v>0</v>
      </c>
      <c r="J109" s="23">
        <f t="shared" si="17"/>
        <v>0</v>
      </c>
      <c r="K109" s="23">
        <f t="shared" si="17"/>
        <v>0</v>
      </c>
      <c r="L109" s="23">
        <f t="shared" si="17"/>
        <v>0</v>
      </c>
      <c r="M109" s="23">
        <f t="shared" si="17"/>
        <v>0</v>
      </c>
    </row>
    <row r="110" spans="1:15" hidden="1" x14ac:dyDescent="0.2">
      <c r="A110" s="19" t="s">
        <v>399</v>
      </c>
      <c r="B110" s="20">
        <v>331</v>
      </c>
      <c r="C110" s="1125" t="s">
        <v>428</v>
      </c>
      <c r="D110" s="1107"/>
      <c r="E110" s="22"/>
      <c r="F110" s="22"/>
      <c r="G110" s="22"/>
      <c r="H110" s="22"/>
      <c r="I110" s="22"/>
      <c r="J110" s="22"/>
      <c r="K110" s="22"/>
      <c r="L110" s="22"/>
      <c r="M110" s="22"/>
    </row>
    <row r="111" spans="1:15" x14ac:dyDescent="0.2">
      <c r="A111" s="19" t="s">
        <v>399</v>
      </c>
      <c r="B111" s="20">
        <v>332</v>
      </c>
      <c r="C111" s="1125" t="s">
        <v>423</v>
      </c>
      <c r="D111" s="1107"/>
      <c r="E111" s="22"/>
      <c r="F111" s="22"/>
      <c r="G111" s="22"/>
      <c r="H111" s="22"/>
      <c r="I111" s="22"/>
      <c r="J111" s="22"/>
      <c r="K111" s="22"/>
      <c r="L111" s="22"/>
      <c r="M111" s="22"/>
    </row>
    <row r="112" spans="1:15" x14ac:dyDescent="0.2">
      <c r="A112" s="19" t="s">
        <v>399</v>
      </c>
      <c r="B112" s="20">
        <v>333</v>
      </c>
      <c r="C112" s="1125" t="s">
        <v>490</v>
      </c>
      <c r="D112" s="1107"/>
      <c r="E112" s="22"/>
      <c r="F112" s="22"/>
      <c r="G112" s="22"/>
      <c r="H112" s="22"/>
      <c r="I112" s="22"/>
      <c r="J112" s="22"/>
      <c r="K112" s="22"/>
      <c r="L112" s="22"/>
      <c r="M112" s="22"/>
    </row>
    <row r="113" spans="1:15" x14ac:dyDescent="0.2">
      <c r="A113" s="19" t="s">
        <v>399</v>
      </c>
      <c r="B113" s="20">
        <v>334</v>
      </c>
      <c r="C113" s="1125" t="s">
        <v>579</v>
      </c>
      <c r="D113" s="1107"/>
      <c r="E113" s="22"/>
      <c r="F113" s="22"/>
      <c r="G113" s="22"/>
      <c r="H113" s="22"/>
      <c r="I113" s="22"/>
      <c r="J113" s="22"/>
      <c r="K113" s="22"/>
      <c r="L113" s="22"/>
      <c r="M113" s="22"/>
    </row>
    <row r="114" spans="1:15" x14ac:dyDescent="0.2">
      <c r="A114" s="19" t="s">
        <v>399</v>
      </c>
      <c r="B114" s="20">
        <v>335</v>
      </c>
      <c r="C114" s="1057" t="s">
        <v>769</v>
      </c>
      <c r="D114" s="1128"/>
      <c r="E114" s="22"/>
      <c r="F114" s="22"/>
      <c r="G114" s="22"/>
      <c r="H114" s="22"/>
      <c r="I114" s="22"/>
      <c r="J114" s="22"/>
      <c r="K114" s="22"/>
      <c r="L114" s="22"/>
      <c r="M114" s="22"/>
    </row>
    <row r="115" spans="1:15" x14ac:dyDescent="0.2">
      <c r="A115" s="19" t="s">
        <v>399</v>
      </c>
      <c r="B115" s="20">
        <v>390</v>
      </c>
      <c r="C115" s="1109" t="s">
        <v>82</v>
      </c>
      <c r="D115" s="1109"/>
      <c r="E115" s="23">
        <f t="shared" ref="E115:M115" si="18">(SUBTOTAL(9,E100:E114))</f>
        <v>0</v>
      </c>
      <c r="F115" s="23">
        <f t="shared" si="18"/>
        <v>0</v>
      </c>
      <c r="G115" s="23">
        <f t="shared" si="18"/>
        <v>0</v>
      </c>
      <c r="H115" s="23">
        <f t="shared" si="18"/>
        <v>0</v>
      </c>
      <c r="I115" s="23">
        <f t="shared" si="18"/>
        <v>0</v>
      </c>
      <c r="J115" s="23">
        <f t="shared" si="18"/>
        <v>0</v>
      </c>
      <c r="K115" s="23">
        <f t="shared" si="18"/>
        <v>0</v>
      </c>
      <c r="L115" s="23">
        <f t="shared" si="18"/>
        <v>0</v>
      </c>
      <c r="M115" s="23">
        <f t="shared" si="18"/>
        <v>0</v>
      </c>
    </row>
    <row r="116" spans="1:15" x14ac:dyDescent="0.2">
      <c r="A116" s="19" t="s">
        <v>399</v>
      </c>
      <c r="B116" s="322">
        <v>400</v>
      </c>
      <c r="C116" s="1149" t="s">
        <v>417</v>
      </c>
      <c r="D116" s="1149"/>
      <c r="E116" s="443">
        <f>+E99+E115-E117</f>
        <v>0</v>
      </c>
      <c r="F116" s="443">
        <f t="shared" ref="F116:M116" si="19">+F99+F115-F117</f>
        <v>0</v>
      </c>
      <c r="G116" s="443">
        <f t="shared" si="19"/>
        <v>0</v>
      </c>
      <c r="H116" s="443">
        <f t="shared" si="19"/>
        <v>0</v>
      </c>
      <c r="I116" s="443">
        <f t="shared" si="19"/>
        <v>0</v>
      </c>
      <c r="J116" s="443">
        <f t="shared" si="19"/>
        <v>0</v>
      </c>
      <c r="K116" s="443">
        <f t="shared" si="19"/>
        <v>0</v>
      </c>
      <c r="L116" s="443">
        <f t="shared" si="19"/>
        <v>0</v>
      </c>
      <c r="M116" s="443">
        <f t="shared" si="19"/>
        <v>0</v>
      </c>
    </row>
    <row r="117" spans="1:15" hidden="1" x14ac:dyDescent="0.2">
      <c r="A117" s="433" t="s">
        <v>399</v>
      </c>
      <c r="B117" s="438">
        <v>401</v>
      </c>
      <c r="C117" s="1150" t="s">
        <v>1069</v>
      </c>
      <c r="D117" s="1151"/>
      <c r="E117" s="441">
        <f>E83-E97</f>
        <v>0</v>
      </c>
      <c r="F117" s="441">
        <f t="shared" ref="F117:M117" si="20">F83-F97</f>
        <v>0</v>
      </c>
      <c r="G117" s="441">
        <f t="shared" si="20"/>
        <v>0</v>
      </c>
      <c r="H117" s="441">
        <f t="shared" si="20"/>
        <v>0</v>
      </c>
      <c r="I117" s="441">
        <f t="shared" si="20"/>
        <v>0</v>
      </c>
      <c r="J117" s="441">
        <f t="shared" si="20"/>
        <v>0</v>
      </c>
      <c r="K117" s="441">
        <f t="shared" si="20"/>
        <v>0</v>
      </c>
      <c r="L117" s="441">
        <f t="shared" si="20"/>
        <v>0</v>
      </c>
      <c r="M117" s="441">
        <f t="shared" si="20"/>
        <v>0</v>
      </c>
      <c r="N117" s="247"/>
      <c r="O117" s="247"/>
    </row>
    <row r="118" spans="1:15" x14ac:dyDescent="0.2">
      <c r="C118" s="1156"/>
      <c r="D118" s="1108"/>
    </row>
    <row r="119" spans="1:15" x14ac:dyDescent="0.2">
      <c r="C119" s="247"/>
    </row>
  </sheetData>
  <sheetProtection algorithmName="SHA-512" hashValue="nPnOxaa9AocG+2sgLGQapT+jpkVbBimdUmDLe4ReHnF+az9FOW92+JWx93sj9MV+952r5diTL7u5SmcLfS8UxA==" saltValue="iwK8EmlAYWpyi+gD8HpwkQ==" spinCount="100000" sheet="1" objects="1" scenarios="1"/>
  <customSheetViews>
    <customSheetView guid="{C14ADB05-A93A-418D-987A-E90E4B59772D}" scale="65">
      <selection activeCell="C45" sqref="C45:M54"/>
      <rowBreaks count="1" manualBreakCount="1">
        <brk id="56"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110">
    <mergeCell ref="C81:D81"/>
    <mergeCell ref="C110:D110"/>
    <mergeCell ref="C118:D118"/>
    <mergeCell ref="C111:D111"/>
    <mergeCell ref="C112:D112"/>
    <mergeCell ref="C113:D113"/>
    <mergeCell ref="C115:D115"/>
    <mergeCell ref="C116:D116"/>
    <mergeCell ref="C114:D114"/>
    <mergeCell ref="C94:D94"/>
    <mergeCell ref="C95:D95"/>
    <mergeCell ref="C98:D98"/>
    <mergeCell ref="C99:D99"/>
    <mergeCell ref="C100:D100"/>
    <mergeCell ref="C101:D101"/>
    <mergeCell ref="C104:D104"/>
    <mergeCell ref="C105:D105"/>
    <mergeCell ref="C108:D108"/>
    <mergeCell ref="C109:D109"/>
    <mergeCell ref="C107:D107"/>
    <mergeCell ref="C106:D106"/>
    <mergeCell ref="C102:D102"/>
    <mergeCell ref="C97:D97"/>
    <mergeCell ref="C117:D117"/>
    <mergeCell ref="C103:D103"/>
    <mergeCell ref="C90:D90"/>
    <mergeCell ref="C91:D91"/>
    <mergeCell ref="C92:D92"/>
    <mergeCell ref="C93:D93"/>
    <mergeCell ref="C96:D96"/>
    <mergeCell ref="C82:D82"/>
    <mergeCell ref="C84:D84"/>
    <mergeCell ref="C87:D87"/>
    <mergeCell ref="C88:D88"/>
    <mergeCell ref="C85:D85"/>
    <mergeCell ref="C86:D86"/>
    <mergeCell ref="C83:D83"/>
    <mergeCell ref="C89:D89"/>
    <mergeCell ref="C77:D77"/>
    <mergeCell ref="C78:D78"/>
    <mergeCell ref="C79:D79"/>
    <mergeCell ref="A72:C72"/>
    <mergeCell ref="A73:C73"/>
    <mergeCell ref="E73:L73"/>
    <mergeCell ref="A74:C74"/>
    <mergeCell ref="C75:D75"/>
    <mergeCell ref="C76:D76"/>
    <mergeCell ref="C55:M64"/>
    <mergeCell ref="A68:M68"/>
    <mergeCell ref="A69:M69"/>
    <mergeCell ref="A71:B71"/>
    <mergeCell ref="C71:D71"/>
    <mergeCell ref="E71:M71"/>
    <mergeCell ref="C49:D49"/>
    <mergeCell ref="C33:D33"/>
    <mergeCell ref="C34:D34"/>
    <mergeCell ref="C37:D37"/>
    <mergeCell ref="C38:D38"/>
    <mergeCell ref="C41:D41"/>
    <mergeCell ref="C42:D42"/>
    <mergeCell ref="C39:D39"/>
    <mergeCell ref="C43:D43"/>
    <mergeCell ref="C44:D44"/>
    <mergeCell ref="C45:D45"/>
    <mergeCell ref="C46:D46"/>
    <mergeCell ref="C48:D48"/>
    <mergeCell ref="C47:D47"/>
    <mergeCell ref="C35:D35"/>
    <mergeCell ref="C40:D40"/>
    <mergeCell ref="C50:D50"/>
    <mergeCell ref="C36:D36"/>
    <mergeCell ref="C54:M54"/>
    <mergeCell ref="C10:D10"/>
    <mergeCell ref="C27:D27"/>
    <mergeCell ref="C28:D28"/>
    <mergeCell ref="C31:D31"/>
    <mergeCell ref="C32:D32"/>
    <mergeCell ref="C21:D21"/>
    <mergeCell ref="C23:D23"/>
    <mergeCell ref="C24:D24"/>
    <mergeCell ref="C25:D25"/>
    <mergeCell ref="C26:D26"/>
    <mergeCell ref="C29:D29"/>
    <mergeCell ref="C22:D22"/>
    <mergeCell ref="C30:D30"/>
    <mergeCell ref="C14:D14"/>
    <mergeCell ref="C80:D80"/>
    <mergeCell ref="C8:D8"/>
    <mergeCell ref="C9:D9"/>
    <mergeCell ref="C15:D15"/>
    <mergeCell ref="C17:D17"/>
    <mergeCell ref="A1:M1"/>
    <mergeCell ref="A2:M2"/>
    <mergeCell ref="A4:B4"/>
    <mergeCell ref="C4:D4"/>
    <mergeCell ref="E4:M4"/>
    <mergeCell ref="A5:C5"/>
    <mergeCell ref="A6:C6"/>
    <mergeCell ref="F6:L6"/>
    <mergeCell ref="A7:C7"/>
    <mergeCell ref="E6:E7"/>
    <mergeCell ref="M6:M7"/>
    <mergeCell ref="C13:D13"/>
    <mergeCell ref="C20:D20"/>
    <mergeCell ref="C11:D11"/>
    <mergeCell ref="C12:D12"/>
    <mergeCell ref="C18:D18"/>
    <mergeCell ref="C19:D19"/>
    <mergeCell ref="C16:D16"/>
    <mergeCell ref="C53:M53"/>
  </mergeCells>
  <conditionalFormatting sqref="C4">
    <cfRule type="cellIs" dxfId="30" priority="4" stopIfTrue="1" operator="equal">
      <formula>""""""</formula>
    </cfRule>
  </conditionalFormatting>
  <conditionalFormatting sqref="C71">
    <cfRule type="cellIs" dxfId="29" priority="5" stopIfTrue="1" operator="equal">
      <formula>""""""</formula>
    </cfRule>
  </conditionalFormatting>
  <conditionalFormatting sqref="E116:L116">
    <cfRule type="cellIs" dxfId="28" priority="17" stopIfTrue="1" operator="notEqual">
      <formula>0</formula>
    </cfRule>
  </conditionalFormatting>
  <conditionalFormatting sqref="E99:M99">
    <cfRule type="expression" dxfId="27" priority="1">
      <formula>E$99+E$109&lt;&gt;0</formula>
    </cfRule>
  </conditionalFormatting>
  <conditionalFormatting sqref="F32:L32">
    <cfRule type="expression" dxfId="26" priority="2">
      <formula>F$32+F$42&lt;&gt;0</formula>
    </cfRule>
  </conditionalFormatting>
  <conditionalFormatting sqref="F49:L49">
    <cfRule type="cellIs" dxfId="25" priority="12" stopIfTrue="1" operator="notEqual">
      <formula>0</formula>
    </cfRule>
  </conditionalFormatting>
  <dataValidations disablePrompts="1" count="1">
    <dataValidation showDropDown="1" showInputMessage="1" showErrorMessage="1" sqref="D72" xr:uid="{00000000-0002-0000-0400-000000000000}"/>
  </dataValidations>
  <printOptions horizontalCentered="1"/>
  <pageMargins left="0" right="0" top="0.75" bottom="0.5" header="0.3" footer="0.3"/>
  <pageSetup scale="67" fitToHeight="0" orientation="landscape" r:id="rId2"/>
  <headerFooter>
    <oddFooter>&amp;LV 2024-5&amp;Rprinted: &amp;D, &amp;T</oddFooter>
  </headerFooter>
  <rowBreaks count="1" manualBreakCount="1">
    <brk id="65" max="16383" man="1"/>
  </rowBreaks>
  <ignoredErrors>
    <ignoredError sqref="E8" unlockedFormula="1"/>
    <ignoredError sqref="M17"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70F7D-069A-4D65-8546-48B8A4C761CD}">
  <sheetPr codeName="Sheet15">
    <pageSetUpPr fitToPage="1"/>
  </sheetPr>
  <dimension ref="A1:Z68"/>
  <sheetViews>
    <sheetView topLeftCell="A7" workbookViewId="0">
      <selection activeCell="F22" sqref="F22"/>
    </sheetView>
  </sheetViews>
  <sheetFormatPr defaultColWidth="9.140625" defaultRowHeight="12.75" x14ac:dyDescent="0.2"/>
  <cols>
    <col min="1" max="1" width="3.5703125" style="24" customWidth="1"/>
    <col min="2" max="2" width="5.5703125" style="9" customWidth="1"/>
    <col min="3" max="3" width="62.7109375" style="9" customWidth="1"/>
    <col min="4" max="4" width="17.5703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26" ht="18" x14ac:dyDescent="0.25">
      <c r="A1" s="1077" t="s">
        <v>539</v>
      </c>
      <c r="B1" s="1078"/>
      <c r="C1" s="1078"/>
      <c r="D1" s="1078"/>
      <c r="E1" s="1078"/>
      <c r="F1" s="1078"/>
      <c r="G1" s="1078"/>
      <c r="H1" s="1078"/>
      <c r="I1" s="1078"/>
      <c r="J1" s="1078"/>
      <c r="K1" s="1078"/>
      <c r="L1" s="1078"/>
      <c r="M1" s="1079"/>
      <c r="N1" s="24"/>
      <c r="R1" s="27"/>
      <c r="S1" s="26"/>
      <c r="T1" s="26"/>
      <c r="Z1" s="27"/>
    </row>
    <row r="2" spans="1:26" ht="18.75" thickBot="1" x14ac:dyDescent="0.3">
      <c r="A2" s="1113" t="s">
        <v>1099</v>
      </c>
      <c r="B2" s="1114"/>
      <c r="C2" s="1114"/>
      <c r="D2" s="1114"/>
      <c r="E2" s="1114"/>
      <c r="F2" s="1114"/>
      <c r="G2" s="1114"/>
      <c r="H2" s="1114"/>
      <c r="I2" s="1114"/>
      <c r="J2" s="1114"/>
      <c r="K2" s="1114"/>
      <c r="L2" s="1114"/>
      <c r="M2" s="1115"/>
      <c r="N2" s="24"/>
      <c r="O2" s="247"/>
      <c r="R2" s="27"/>
      <c r="S2" s="26"/>
      <c r="T2" s="26"/>
      <c r="Z2" s="27"/>
    </row>
    <row r="3" spans="1:26" ht="15" customHeight="1" x14ac:dyDescent="0.25">
      <c r="A3" s="46"/>
      <c r="B3" s="46"/>
      <c r="C3" s="46"/>
      <c r="D3" s="46"/>
      <c r="E3" s="46"/>
      <c r="F3" s="46"/>
      <c r="G3" s="46"/>
      <c r="H3" s="46"/>
      <c r="I3" s="46"/>
      <c r="J3" s="46"/>
      <c r="K3" s="46"/>
      <c r="L3" s="46"/>
      <c r="M3" s="46"/>
      <c r="N3" s="24"/>
      <c r="R3" s="27"/>
      <c r="S3" s="26"/>
      <c r="T3" s="26"/>
      <c r="Z3" s="27"/>
    </row>
    <row r="4" spans="1:26" ht="15" customHeight="1" x14ac:dyDescent="0.2">
      <c r="A4" s="1163" t="s">
        <v>5</v>
      </c>
      <c r="B4" s="1163"/>
      <c r="C4" s="1117">
        <f>'FSR - Medicaid'!C4</f>
        <v>0</v>
      </c>
      <c r="D4" s="1118"/>
      <c r="E4" s="1164" t="s">
        <v>131</v>
      </c>
      <c r="F4" s="1164"/>
      <c r="G4" s="1164"/>
      <c r="H4" s="1164"/>
      <c r="I4" s="1164"/>
      <c r="J4" s="1164"/>
      <c r="K4" s="1164"/>
      <c r="L4" s="1164"/>
      <c r="M4" s="1165"/>
      <c r="N4" s="24"/>
      <c r="R4" s="27"/>
      <c r="S4" s="26"/>
      <c r="T4" s="26"/>
      <c r="Z4" s="27"/>
    </row>
    <row r="5" spans="1:26" ht="15" x14ac:dyDescent="0.2">
      <c r="A5" s="1121" t="s">
        <v>179</v>
      </c>
      <c r="B5" s="1122"/>
      <c r="C5" s="1123"/>
      <c r="D5" s="534" t="str">
        <f>'FSR - Medicaid'!D5</f>
        <v>SELECT</v>
      </c>
      <c r="E5" s="328" t="s">
        <v>71</v>
      </c>
      <c r="F5" s="329" t="s">
        <v>72</v>
      </c>
      <c r="G5" s="329" t="s">
        <v>73</v>
      </c>
      <c r="H5" s="328" t="s">
        <v>77</v>
      </c>
      <c r="I5" s="328" t="s">
        <v>78</v>
      </c>
      <c r="J5" s="328" t="s">
        <v>87</v>
      </c>
      <c r="K5" s="328" t="s">
        <v>88</v>
      </c>
      <c r="L5" s="328" t="s">
        <v>92</v>
      </c>
      <c r="M5" s="328" t="s">
        <v>94</v>
      </c>
      <c r="N5" s="24"/>
      <c r="R5" s="27"/>
      <c r="S5" s="26"/>
      <c r="T5" s="26"/>
      <c r="Z5" s="27"/>
    </row>
    <row r="6" spans="1:26" ht="15" customHeight="1" x14ac:dyDescent="0.2">
      <c r="A6" s="1121" t="s">
        <v>180</v>
      </c>
      <c r="B6" s="1122"/>
      <c r="C6" s="1123"/>
      <c r="D6" s="534" t="str">
        <f>'FSR - Medicaid'!D6</f>
        <v>SELECT</v>
      </c>
      <c r="E6" s="1097" t="s">
        <v>368</v>
      </c>
      <c r="F6" s="1102" t="s">
        <v>1037</v>
      </c>
      <c r="G6" s="1102"/>
      <c r="H6" s="1102"/>
      <c r="I6" s="1102"/>
      <c r="J6" s="1102"/>
      <c r="K6" s="1102"/>
      <c r="L6" s="1102"/>
      <c r="M6" s="1166" t="s">
        <v>978</v>
      </c>
      <c r="N6" s="24"/>
      <c r="R6" s="27"/>
      <c r="S6" s="26"/>
      <c r="T6" s="26"/>
      <c r="Z6" s="27"/>
    </row>
    <row r="7" spans="1:26" ht="39.75" customHeight="1" x14ac:dyDescent="0.2">
      <c r="A7" s="1073" t="s">
        <v>181</v>
      </c>
      <c r="B7" s="1073"/>
      <c r="C7" s="1073"/>
      <c r="D7" s="372">
        <f>'FSR - Medicaid'!D7</f>
        <v>0</v>
      </c>
      <c r="E7" s="1098"/>
      <c r="F7" s="327" t="s">
        <v>133</v>
      </c>
      <c r="G7" s="327" t="s">
        <v>134</v>
      </c>
      <c r="H7" s="327" t="s">
        <v>135</v>
      </c>
      <c r="I7" s="327" t="s">
        <v>136</v>
      </c>
      <c r="J7" s="327" t="s">
        <v>137</v>
      </c>
      <c r="K7" s="327" t="s">
        <v>138</v>
      </c>
      <c r="L7" s="327" t="s">
        <v>139</v>
      </c>
      <c r="M7" s="1167"/>
      <c r="N7" s="24"/>
      <c r="R7" s="27"/>
      <c r="S7" s="26"/>
      <c r="T7" s="26"/>
      <c r="Z7" s="27"/>
    </row>
    <row r="8" spans="1:26" ht="30" customHeight="1" x14ac:dyDescent="0.2">
      <c r="A8" s="740" t="s">
        <v>958</v>
      </c>
      <c r="B8" s="248"/>
      <c r="C8" s="1168" t="s">
        <v>1100</v>
      </c>
      <c r="D8" s="1169"/>
      <c r="E8" s="586">
        <f>'FSR - Medicaid'!E8</f>
        <v>0</v>
      </c>
      <c r="F8" s="809" t="str">
        <f>'FSR CCBHC Supplemental'!C12</f>
        <v/>
      </c>
      <c r="G8" s="809" t="str">
        <f>'FSR CCBHC Supplemental'!D12</f>
        <v/>
      </c>
      <c r="H8" s="809" t="str">
        <f>'FSR CCBHC Supplemental'!E12</f>
        <v/>
      </c>
      <c r="I8" s="809" t="str">
        <f>'FSR CCBHC Supplemental'!F12</f>
        <v/>
      </c>
      <c r="J8" s="809" t="str">
        <f>'FSR CCBHC Supplemental'!G12</f>
        <v/>
      </c>
      <c r="K8" s="809" t="str">
        <f>'FSR CCBHC Supplemental'!H12</f>
        <v/>
      </c>
      <c r="L8" s="809"/>
      <c r="M8" s="129"/>
      <c r="N8" s="24"/>
      <c r="R8" s="27"/>
      <c r="S8" s="26"/>
      <c r="T8" s="26"/>
      <c r="Z8" s="27"/>
    </row>
    <row r="9" spans="1:26" x14ac:dyDescent="0.2">
      <c r="A9" s="714"/>
      <c r="B9" s="247"/>
      <c r="C9" s="1156"/>
      <c r="D9" s="1156"/>
      <c r="E9" s="130"/>
      <c r="F9" s="130"/>
      <c r="G9" s="130"/>
      <c r="H9" s="130"/>
      <c r="I9" s="130"/>
      <c r="J9" s="130"/>
      <c r="K9" s="34"/>
      <c r="L9" s="34"/>
      <c r="M9" s="34"/>
      <c r="N9" s="24"/>
      <c r="R9" s="27"/>
      <c r="S9" s="26"/>
      <c r="T9" s="26"/>
      <c r="Z9" s="27"/>
    </row>
    <row r="10" spans="1:26" x14ac:dyDescent="0.2">
      <c r="A10" s="16" t="s">
        <v>198</v>
      </c>
      <c r="B10" s="17"/>
      <c r="C10" s="1133" t="s">
        <v>965</v>
      </c>
      <c r="D10" s="1133"/>
      <c r="E10" s="437"/>
      <c r="F10" s="437"/>
      <c r="G10" s="437"/>
      <c r="H10" s="437"/>
      <c r="I10" s="437"/>
      <c r="J10" s="437"/>
      <c r="K10" s="437"/>
      <c r="L10" s="437"/>
      <c r="M10" s="437"/>
      <c r="N10" s="24"/>
      <c r="R10" s="27"/>
      <c r="S10" s="26"/>
      <c r="T10" s="26"/>
      <c r="Z10" s="27"/>
    </row>
    <row r="11" spans="1:26" x14ac:dyDescent="0.2">
      <c r="A11" s="19" t="s">
        <v>198</v>
      </c>
      <c r="B11" s="322">
        <v>100</v>
      </c>
      <c r="C11" s="1109" t="s">
        <v>69</v>
      </c>
      <c r="D11" s="1109"/>
      <c r="E11" s="439"/>
      <c r="F11" s="439"/>
      <c r="G11" s="439"/>
      <c r="H11" s="439"/>
      <c r="I11" s="439"/>
      <c r="J11" s="439"/>
      <c r="K11" s="439"/>
      <c r="L11" s="439"/>
      <c r="M11" s="439"/>
      <c r="N11" s="24"/>
      <c r="R11" s="27"/>
      <c r="S11" s="26"/>
      <c r="T11" s="26"/>
      <c r="Z11" s="27"/>
    </row>
    <row r="12" spans="1:26" x14ac:dyDescent="0.2">
      <c r="A12" s="19" t="s">
        <v>198</v>
      </c>
      <c r="B12" s="322">
        <v>101</v>
      </c>
      <c r="C12" s="1109" t="s">
        <v>976</v>
      </c>
      <c r="D12" s="1109"/>
      <c r="E12" s="439"/>
      <c r="F12" s="439"/>
      <c r="G12" s="439"/>
      <c r="H12" s="439"/>
      <c r="I12" s="439"/>
      <c r="J12" s="439"/>
      <c r="K12" s="439"/>
      <c r="L12" s="439"/>
      <c r="M12" s="439"/>
      <c r="N12" s="24"/>
      <c r="R12" s="27"/>
      <c r="S12" s="26"/>
      <c r="T12" s="26"/>
      <c r="Z12" s="27"/>
    </row>
    <row r="13" spans="1:26" x14ac:dyDescent="0.2">
      <c r="A13" s="19" t="s">
        <v>198</v>
      </c>
      <c r="B13" s="322">
        <v>102</v>
      </c>
      <c r="C13" s="1125" t="s">
        <v>1023</v>
      </c>
      <c r="D13" s="1125"/>
      <c r="E13" s="380"/>
      <c r="F13" s="440"/>
      <c r="G13" s="440"/>
      <c r="H13" s="440"/>
      <c r="I13" s="440"/>
      <c r="J13" s="440"/>
      <c r="K13" s="440"/>
      <c r="L13" s="440"/>
      <c r="M13" s="441">
        <f t="shared" ref="M13:M21" si="0">SUM(E13:L13)</f>
        <v>0</v>
      </c>
      <c r="N13" s="719"/>
      <c r="R13" s="27"/>
      <c r="S13" s="26"/>
      <c r="T13" s="26"/>
      <c r="Z13" s="27"/>
    </row>
    <row r="14" spans="1:26" x14ac:dyDescent="0.2">
      <c r="A14" s="19" t="s">
        <v>198</v>
      </c>
      <c r="B14" s="322">
        <v>103</v>
      </c>
      <c r="C14" s="1125" t="s">
        <v>1026</v>
      </c>
      <c r="D14" s="1125"/>
      <c r="E14" s="741">
        <f>-SUM(F14:L14)</f>
        <v>0</v>
      </c>
      <c r="F14" s="380"/>
      <c r="G14" s="380"/>
      <c r="H14" s="380"/>
      <c r="I14" s="380"/>
      <c r="J14" s="380"/>
      <c r="K14" s="380"/>
      <c r="L14" s="380"/>
      <c r="M14" s="441">
        <f t="shared" si="0"/>
        <v>0</v>
      </c>
      <c r="N14" s="719"/>
      <c r="R14" s="27"/>
      <c r="S14" s="26"/>
      <c r="T14" s="26"/>
      <c r="Z14" s="27"/>
    </row>
    <row r="15" spans="1:26" x14ac:dyDescent="0.2">
      <c r="A15" s="19" t="s">
        <v>198</v>
      </c>
      <c r="B15" s="322">
        <v>104</v>
      </c>
      <c r="C15" s="1125" t="s">
        <v>1022</v>
      </c>
      <c r="D15" s="1125"/>
      <c r="E15" s="741">
        <f>+E53+E54</f>
        <v>0</v>
      </c>
      <c r="F15" s="440"/>
      <c r="G15" s="440"/>
      <c r="H15" s="440"/>
      <c r="I15" s="440"/>
      <c r="J15" s="440"/>
      <c r="K15" s="440"/>
      <c r="L15" s="440"/>
      <c r="M15" s="441">
        <f t="shared" si="0"/>
        <v>0</v>
      </c>
      <c r="N15" s="719"/>
      <c r="R15" s="27"/>
      <c r="S15" s="26"/>
      <c r="T15" s="26"/>
      <c r="Z15" s="27"/>
    </row>
    <row r="16" spans="1:26" x14ac:dyDescent="0.2">
      <c r="A16" s="19" t="s">
        <v>198</v>
      </c>
      <c r="B16" s="322">
        <v>105</v>
      </c>
      <c r="C16" s="1125" t="s">
        <v>1020</v>
      </c>
      <c r="D16" s="1125"/>
      <c r="E16" s="741">
        <f>-SUM(F16:L16)</f>
        <v>0</v>
      </c>
      <c r="F16" s="380"/>
      <c r="G16" s="380"/>
      <c r="H16" s="380"/>
      <c r="I16" s="380"/>
      <c r="J16" s="380"/>
      <c r="K16" s="380"/>
      <c r="L16" s="380"/>
      <c r="M16" s="441">
        <f t="shared" si="0"/>
        <v>0</v>
      </c>
      <c r="N16" s="24"/>
      <c r="R16" s="27"/>
      <c r="S16" s="26"/>
      <c r="T16" s="26"/>
      <c r="Z16" s="27"/>
    </row>
    <row r="17" spans="1:26" x14ac:dyDescent="0.2">
      <c r="A17" s="19" t="s">
        <v>198</v>
      </c>
      <c r="B17" s="322">
        <v>106</v>
      </c>
      <c r="C17" s="1125" t="s">
        <v>1106</v>
      </c>
      <c r="D17" s="1125"/>
      <c r="E17" s="445">
        <f>_xlfn.IFNA(VLOOKUP(C4,'CCBHC Rates'!$A$2:$H$31,8,0)*-E15,0)</f>
        <v>0</v>
      </c>
      <c r="F17" s="440"/>
      <c r="G17" s="440"/>
      <c r="H17" s="440"/>
      <c r="I17" s="440"/>
      <c r="J17" s="440"/>
      <c r="K17" s="440"/>
      <c r="L17" s="440"/>
      <c r="M17" s="441">
        <f>SUM(E17:L17)</f>
        <v>0</v>
      </c>
      <c r="N17" s="719"/>
      <c r="R17" s="27"/>
      <c r="S17" s="26"/>
      <c r="T17" s="26"/>
      <c r="Z17" s="27"/>
    </row>
    <row r="18" spans="1:26" x14ac:dyDescent="0.2">
      <c r="A18" s="19" t="s">
        <v>198</v>
      </c>
      <c r="B18" s="438">
        <v>107</v>
      </c>
      <c r="C18" s="1157" t="s">
        <v>1305</v>
      </c>
      <c r="D18" s="1158"/>
      <c r="E18" s="380"/>
      <c r="F18" s="440"/>
      <c r="G18" s="440"/>
      <c r="H18" s="440"/>
      <c r="I18" s="440"/>
      <c r="J18" s="440"/>
      <c r="K18" s="440"/>
      <c r="L18" s="440"/>
      <c r="M18" s="441">
        <f>SUM(E18:L18)</f>
        <v>0</v>
      </c>
      <c r="N18" s="24"/>
      <c r="R18" s="27"/>
      <c r="S18" s="26"/>
      <c r="T18" s="26"/>
      <c r="Z18" s="27"/>
    </row>
    <row r="19" spans="1:26" x14ac:dyDescent="0.2">
      <c r="A19" s="19" t="s">
        <v>198</v>
      </c>
      <c r="B19" s="438">
        <v>108</v>
      </c>
      <c r="C19" s="1157" t="s">
        <v>1042</v>
      </c>
      <c r="D19" s="1158"/>
      <c r="E19" s="741">
        <f>-SUM(F19:L19)</f>
        <v>0</v>
      </c>
      <c r="F19" s="380"/>
      <c r="G19" s="380"/>
      <c r="H19" s="380"/>
      <c r="I19" s="380"/>
      <c r="J19" s="380"/>
      <c r="K19" s="380"/>
      <c r="L19" s="380"/>
      <c r="M19" s="441">
        <f>SUM(E19:L19)</f>
        <v>0</v>
      </c>
      <c r="N19" s="24"/>
      <c r="R19" s="27"/>
      <c r="S19" s="26"/>
      <c r="T19" s="26"/>
      <c r="Z19" s="27"/>
    </row>
    <row r="20" spans="1:26" x14ac:dyDescent="0.2">
      <c r="A20" s="19" t="s">
        <v>198</v>
      </c>
      <c r="B20" s="438">
        <v>109</v>
      </c>
      <c r="C20" s="1157" t="s">
        <v>1306</v>
      </c>
      <c r="D20" s="1158"/>
      <c r="E20" s="440"/>
      <c r="F20" s="440"/>
      <c r="G20" s="440"/>
      <c r="H20" s="440"/>
      <c r="I20" s="440"/>
      <c r="J20" s="440"/>
      <c r="K20" s="440"/>
      <c r="L20" s="440"/>
      <c r="M20" s="441">
        <f t="shared" si="0"/>
        <v>0</v>
      </c>
      <c r="N20" s="714"/>
      <c r="R20" s="27"/>
      <c r="S20" s="26"/>
      <c r="T20" s="26"/>
      <c r="Z20" s="27"/>
    </row>
    <row r="21" spans="1:26" x14ac:dyDescent="0.2">
      <c r="A21" s="19" t="s">
        <v>198</v>
      </c>
      <c r="B21" s="438">
        <v>110</v>
      </c>
      <c r="C21" s="1157" t="s">
        <v>961</v>
      </c>
      <c r="D21" s="1158"/>
      <c r="E21" s="440"/>
      <c r="F21" s="380"/>
      <c r="G21" s="380"/>
      <c r="H21" s="380"/>
      <c r="I21" s="380"/>
      <c r="J21" s="380"/>
      <c r="K21" s="380"/>
      <c r="L21" s="380"/>
      <c r="M21" s="441">
        <f t="shared" si="0"/>
        <v>0</v>
      </c>
      <c r="N21" s="24"/>
      <c r="R21" s="27"/>
      <c r="S21" s="26"/>
      <c r="T21" s="26"/>
      <c r="Z21" s="27"/>
    </row>
    <row r="22" spans="1:26" s="247" customFormat="1" x14ac:dyDescent="0.2">
      <c r="A22" s="19" t="s">
        <v>198</v>
      </c>
      <c r="B22" s="771">
        <v>120</v>
      </c>
      <c r="C22" s="1159" t="s">
        <v>1024</v>
      </c>
      <c r="D22" s="1159"/>
      <c r="E22" s="443">
        <f>SUM(E13:E21)</f>
        <v>0</v>
      </c>
      <c r="F22" s="443">
        <f>SUM(F14:F21)</f>
        <v>0</v>
      </c>
      <c r="G22" s="443">
        <f>SUM(G14:G21)</f>
        <v>0</v>
      </c>
      <c r="H22" s="443">
        <f>SUM(H14:H21)</f>
        <v>0</v>
      </c>
      <c r="I22" s="443">
        <f>SUM(I13:I21)</f>
        <v>0</v>
      </c>
      <c r="J22" s="443">
        <f>SUM(J13:J21)</f>
        <v>0</v>
      </c>
      <c r="K22" s="443">
        <f>SUM(K13:K21)</f>
        <v>0</v>
      </c>
      <c r="L22" s="443">
        <f>SUM(L13:L21)</f>
        <v>0</v>
      </c>
      <c r="M22" s="443">
        <f>SUM(M13:M21)</f>
        <v>0</v>
      </c>
      <c r="N22" s="719"/>
      <c r="R22" s="748"/>
      <c r="S22" s="446"/>
      <c r="T22" s="446"/>
      <c r="Z22" s="748"/>
    </row>
    <row r="23" spans="1:26" x14ac:dyDescent="0.2">
      <c r="A23" s="19" t="s">
        <v>198</v>
      </c>
      <c r="B23" s="322">
        <v>121</v>
      </c>
      <c r="C23" s="1109" t="s">
        <v>1063</v>
      </c>
      <c r="D23" s="1109"/>
      <c r="E23" s="439"/>
      <c r="F23" s="439"/>
      <c r="G23" s="439"/>
      <c r="H23" s="439"/>
      <c r="I23" s="439"/>
      <c r="J23" s="439"/>
      <c r="K23" s="439"/>
      <c r="L23" s="439"/>
      <c r="M23" s="439"/>
      <c r="N23" s="24"/>
      <c r="R23" s="27"/>
      <c r="S23" s="26"/>
      <c r="T23" s="26"/>
      <c r="Z23" s="27"/>
    </row>
    <row r="24" spans="1:26" s="247" customFormat="1" x14ac:dyDescent="0.2">
      <c r="A24" s="19" t="s">
        <v>198</v>
      </c>
      <c r="B24" s="771">
        <v>122</v>
      </c>
      <c r="C24" s="1160" t="s">
        <v>1064</v>
      </c>
      <c r="D24" s="1161"/>
      <c r="E24" s="380"/>
      <c r="F24" s="440"/>
      <c r="G24" s="440"/>
      <c r="H24" s="440"/>
      <c r="I24" s="440"/>
      <c r="J24" s="440"/>
      <c r="K24" s="440"/>
      <c r="L24" s="440"/>
      <c r="M24" s="441">
        <f>SUM(E24:L24)</f>
        <v>0</v>
      </c>
      <c r="N24" s="719"/>
      <c r="R24" s="748"/>
      <c r="S24" s="446"/>
      <c r="T24" s="446"/>
      <c r="Z24" s="748"/>
    </row>
    <row r="25" spans="1:26" s="247" customFormat="1" x14ac:dyDescent="0.2">
      <c r="A25" s="19" t="s">
        <v>198</v>
      </c>
      <c r="B25" s="771">
        <v>123</v>
      </c>
      <c r="C25" s="773" t="s">
        <v>1065</v>
      </c>
      <c r="D25" s="774"/>
      <c r="E25" s="741">
        <f>-SUM(F25:L25)</f>
        <v>0</v>
      </c>
      <c r="F25" s="380"/>
      <c r="G25" s="380"/>
      <c r="H25" s="380"/>
      <c r="I25" s="380"/>
      <c r="J25" s="380"/>
      <c r="K25" s="380"/>
      <c r="L25" s="380"/>
      <c r="M25" s="441">
        <f>SUM(E25:L25)</f>
        <v>0</v>
      </c>
      <c r="N25" s="719"/>
      <c r="R25" s="748"/>
      <c r="S25" s="446"/>
      <c r="T25" s="446"/>
      <c r="Z25" s="748"/>
    </row>
    <row r="26" spans="1:26" x14ac:dyDescent="0.2">
      <c r="A26" s="19" t="s">
        <v>198</v>
      </c>
      <c r="B26" s="771">
        <v>124</v>
      </c>
      <c r="C26" s="1160" t="s">
        <v>1066</v>
      </c>
      <c r="D26" s="1161"/>
      <c r="E26" s="741">
        <f>+F53+F54</f>
        <v>0</v>
      </c>
      <c r="F26" s="440"/>
      <c r="G26" s="440"/>
      <c r="H26" s="440"/>
      <c r="I26" s="440"/>
      <c r="J26" s="440"/>
      <c r="K26" s="440"/>
      <c r="L26" s="440"/>
      <c r="M26" s="441">
        <f t="shared" ref="M26:M27" si="1">SUM(E26:L26)</f>
        <v>0</v>
      </c>
      <c r="N26" s="24"/>
      <c r="R26" s="27"/>
      <c r="S26" s="26"/>
      <c r="T26" s="26"/>
      <c r="Z26" s="27"/>
    </row>
    <row r="27" spans="1:26" s="247" customFormat="1" x14ac:dyDescent="0.2">
      <c r="A27" s="19" t="s">
        <v>198</v>
      </c>
      <c r="B27" s="771">
        <v>125</v>
      </c>
      <c r="C27" s="1162" t="s">
        <v>1067</v>
      </c>
      <c r="D27" s="1162"/>
      <c r="E27" s="741">
        <f>-SUM(F27:L27)</f>
        <v>0</v>
      </c>
      <c r="F27" s="380"/>
      <c r="G27" s="380"/>
      <c r="H27" s="380"/>
      <c r="I27" s="380"/>
      <c r="J27" s="380"/>
      <c r="K27" s="380"/>
      <c r="L27" s="380"/>
      <c r="M27" s="441">
        <f t="shared" si="1"/>
        <v>0</v>
      </c>
      <c r="N27" s="714"/>
      <c r="R27" s="748"/>
      <c r="S27" s="446"/>
      <c r="T27" s="446"/>
      <c r="Z27" s="748"/>
    </row>
    <row r="28" spans="1:26" x14ac:dyDescent="0.2">
      <c r="A28" s="19" t="s">
        <v>198</v>
      </c>
      <c r="B28" s="322">
        <v>126</v>
      </c>
      <c r="C28" s="1057" t="s">
        <v>1107</v>
      </c>
      <c r="D28" s="1128"/>
      <c r="E28" s="445">
        <f>_xlfn.IFNA(VLOOKUP(C4,'CCBHC Rates'!$A$2:$H$27,8,0)*-E26,0)</f>
        <v>0</v>
      </c>
      <c r="F28" s="440"/>
      <c r="G28" s="440"/>
      <c r="H28" s="440"/>
      <c r="I28" s="440"/>
      <c r="J28" s="440"/>
      <c r="K28" s="440"/>
      <c r="L28" s="440"/>
      <c r="M28" s="441">
        <f>SUM(E28:L28)</f>
        <v>0</v>
      </c>
      <c r="N28" s="719"/>
      <c r="R28" s="27"/>
      <c r="S28" s="26"/>
      <c r="T28" s="26"/>
      <c r="Z28" s="27"/>
    </row>
    <row r="29" spans="1:26" s="247" customFormat="1" x14ac:dyDescent="0.2">
      <c r="A29" s="19" t="s">
        <v>198</v>
      </c>
      <c r="B29" s="438">
        <v>129</v>
      </c>
      <c r="C29" s="1157" t="s">
        <v>1307</v>
      </c>
      <c r="D29" s="1158"/>
      <c r="E29" s="440"/>
      <c r="F29" s="440"/>
      <c r="G29" s="440"/>
      <c r="H29" s="440"/>
      <c r="I29" s="440"/>
      <c r="J29" s="440"/>
      <c r="K29" s="440"/>
      <c r="L29" s="440"/>
      <c r="M29" s="441">
        <f>SUM(E29:L29)</f>
        <v>0</v>
      </c>
      <c r="N29" s="714"/>
      <c r="R29" s="748"/>
      <c r="S29" s="446"/>
      <c r="T29" s="446"/>
      <c r="Z29" s="748"/>
    </row>
    <row r="30" spans="1:26" s="247" customFormat="1" x14ac:dyDescent="0.2">
      <c r="A30" s="772" t="s">
        <v>198</v>
      </c>
      <c r="B30" s="438">
        <v>130</v>
      </c>
      <c r="C30" s="1157" t="s">
        <v>1021</v>
      </c>
      <c r="D30" s="1158"/>
      <c r="E30" s="440"/>
      <c r="F30" s="380"/>
      <c r="G30" s="380"/>
      <c r="H30" s="380"/>
      <c r="I30" s="380"/>
      <c r="J30" s="380"/>
      <c r="K30" s="380"/>
      <c r="L30" s="380"/>
      <c r="M30" s="441">
        <f>SUM(E30:L30)</f>
        <v>0</v>
      </c>
      <c r="N30" s="714"/>
      <c r="R30" s="748"/>
      <c r="S30" s="446"/>
      <c r="T30" s="446"/>
      <c r="Z30" s="748"/>
    </row>
    <row r="31" spans="1:26" s="247" customFormat="1" x14ac:dyDescent="0.2">
      <c r="A31" s="770" t="s">
        <v>198</v>
      </c>
      <c r="B31" s="771">
        <v>140</v>
      </c>
      <c r="C31" s="1159" t="s">
        <v>1068</v>
      </c>
      <c r="D31" s="1159"/>
      <c r="E31" s="443">
        <f t="shared" ref="E31:M31" si="2">SUM(E24:E30)</f>
        <v>0</v>
      </c>
      <c r="F31" s="443">
        <f t="shared" si="2"/>
        <v>0</v>
      </c>
      <c r="G31" s="443">
        <f t="shared" si="2"/>
        <v>0</v>
      </c>
      <c r="H31" s="443">
        <f t="shared" si="2"/>
        <v>0</v>
      </c>
      <c r="I31" s="443">
        <f t="shared" si="2"/>
        <v>0</v>
      </c>
      <c r="J31" s="443">
        <f t="shared" si="2"/>
        <v>0</v>
      </c>
      <c r="K31" s="443">
        <f t="shared" si="2"/>
        <v>0</v>
      </c>
      <c r="L31" s="443">
        <f t="shared" si="2"/>
        <v>0</v>
      </c>
      <c r="M31" s="443">
        <f t="shared" si="2"/>
        <v>0</v>
      </c>
      <c r="N31" s="719"/>
      <c r="R31" s="748"/>
      <c r="S31" s="446"/>
      <c r="T31" s="446"/>
      <c r="Z31" s="748"/>
    </row>
    <row r="32" spans="1:26" x14ac:dyDescent="0.2">
      <c r="A32" s="19" t="s">
        <v>198</v>
      </c>
      <c r="B32" s="322">
        <v>190</v>
      </c>
      <c r="C32" s="1109" t="s">
        <v>70</v>
      </c>
      <c r="D32" s="1109"/>
      <c r="E32" s="443">
        <f t="shared" ref="E32:M32" si="3">+E22+E31</f>
        <v>0</v>
      </c>
      <c r="F32" s="443">
        <f t="shared" si="3"/>
        <v>0</v>
      </c>
      <c r="G32" s="443">
        <f t="shared" si="3"/>
        <v>0</v>
      </c>
      <c r="H32" s="443">
        <f t="shared" si="3"/>
        <v>0</v>
      </c>
      <c r="I32" s="443">
        <f t="shared" si="3"/>
        <v>0</v>
      </c>
      <c r="J32" s="443">
        <f t="shared" si="3"/>
        <v>0</v>
      </c>
      <c r="K32" s="443">
        <f t="shared" si="3"/>
        <v>0</v>
      </c>
      <c r="L32" s="443">
        <f t="shared" si="3"/>
        <v>0</v>
      </c>
      <c r="M32" s="443">
        <f t="shared" si="3"/>
        <v>0</v>
      </c>
      <c r="N32" s="24"/>
      <c r="R32" s="27"/>
      <c r="S32" s="26"/>
      <c r="T32" s="26"/>
      <c r="Z32" s="27"/>
    </row>
    <row r="33" spans="1:26" x14ac:dyDescent="0.2">
      <c r="A33" s="19" t="s">
        <v>198</v>
      </c>
      <c r="B33" s="322">
        <v>200</v>
      </c>
      <c r="C33" s="1109" t="s">
        <v>97</v>
      </c>
      <c r="D33" s="1109"/>
      <c r="E33" s="439"/>
      <c r="F33" s="439"/>
      <c r="G33" s="439"/>
      <c r="H33" s="439"/>
      <c r="I33" s="439"/>
      <c r="J33" s="439"/>
      <c r="K33" s="439"/>
      <c r="L33" s="439"/>
      <c r="M33" s="439"/>
      <c r="N33" s="24"/>
      <c r="R33" s="27"/>
      <c r="S33" s="26"/>
      <c r="T33" s="26"/>
      <c r="Z33" s="27"/>
    </row>
    <row r="34" spans="1:26" x14ac:dyDescent="0.2">
      <c r="A34" s="19" t="s">
        <v>198</v>
      </c>
      <c r="B34" s="322">
        <v>201</v>
      </c>
      <c r="C34" s="1125" t="s">
        <v>962</v>
      </c>
      <c r="D34" s="1125"/>
      <c r="E34" s="440"/>
      <c r="F34" s="380"/>
      <c r="G34" s="380"/>
      <c r="H34" s="380"/>
      <c r="I34" s="380"/>
      <c r="J34" s="380"/>
      <c r="K34" s="380"/>
      <c r="L34" s="380"/>
      <c r="M34" s="441">
        <f>SUM(E34:L34)</f>
        <v>0</v>
      </c>
      <c r="N34" s="719"/>
      <c r="R34" s="27"/>
      <c r="S34" s="26"/>
      <c r="T34" s="26"/>
      <c r="Z34" s="27"/>
    </row>
    <row r="35" spans="1:26" s="389" customFormat="1" x14ac:dyDescent="0.2">
      <c r="A35" s="19" t="s">
        <v>198</v>
      </c>
      <c r="B35" s="449">
        <v>202</v>
      </c>
      <c r="C35" s="1125" t="s">
        <v>467</v>
      </c>
      <c r="D35" s="1125"/>
      <c r="E35" s="440"/>
      <c r="F35" s="380"/>
      <c r="G35" s="380"/>
      <c r="H35" s="380"/>
      <c r="I35" s="380"/>
      <c r="J35" s="380"/>
      <c r="K35" s="380"/>
      <c r="L35" s="380"/>
      <c r="M35" s="441">
        <f>SUM(E35:L35)</f>
        <v>0</v>
      </c>
      <c r="N35" s="719"/>
    </row>
    <row r="36" spans="1:26" s="247" customFormat="1" x14ac:dyDescent="0.2">
      <c r="A36" s="19" t="s">
        <v>198</v>
      </c>
      <c r="B36" s="322">
        <v>203</v>
      </c>
      <c r="C36" s="1125" t="s">
        <v>1019</v>
      </c>
      <c r="D36" s="1125"/>
      <c r="E36" s="440"/>
      <c r="F36" s="380"/>
      <c r="G36" s="380"/>
      <c r="H36" s="380"/>
      <c r="I36" s="380"/>
      <c r="J36" s="380"/>
      <c r="K36" s="380"/>
      <c r="L36" s="380"/>
      <c r="M36" s="441">
        <f>SUM(E36:L36)</f>
        <v>0</v>
      </c>
      <c r="N36" s="719"/>
      <c r="R36" s="748"/>
      <c r="S36" s="446"/>
      <c r="T36" s="446"/>
      <c r="Z36" s="748"/>
    </row>
    <row r="37" spans="1:26" s="247" customFormat="1" x14ac:dyDescent="0.2">
      <c r="A37" s="19" t="s">
        <v>198</v>
      </c>
      <c r="B37" s="322">
        <v>204</v>
      </c>
      <c r="C37" s="1125" t="s">
        <v>372</v>
      </c>
      <c r="D37" s="1125"/>
      <c r="E37" s="440"/>
      <c r="F37" s="380"/>
      <c r="G37" s="380"/>
      <c r="H37" s="380"/>
      <c r="I37" s="380"/>
      <c r="J37" s="380"/>
      <c r="K37" s="380"/>
      <c r="L37" s="380"/>
      <c r="M37" s="441">
        <f>SUM(E37:L37)</f>
        <v>0</v>
      </c>
      <c r="N37" s="719"/>
      <c r="R37" s="748"/>
      <c r="S37" s="446"/>
      <c r="T37" s="446"/>
      <c r="Z37" s="748"/>
    </row>
    <row r="38" spans="1:26" s="247" customFormat="1" x14ac:dyDescent="0.2">
      <c r="A38" s="19" t="s">
        <v>198</v>
      </c>
      <c r="B38" s="322">
        <v>290</v>
      </c>
      <c r="C38" s="1136" t="s">
        <v>100</v>
      </c>
      <c r="D38" s="1137"/>
      <c r="E38" s="443">
        <f t="shared" ref="E38:M38" si="4">SUM(E34:E37)</f>
        <v>0</v>
      </c>
      <c r="F38" s="443">
        <f t="shared" si="4"/>
        <v>0</v>
      </c>
      <c r="G38" s="443">
        <f t="shared" si="4"/>
        <v>0</v>
      </c>
      <c r="H38" s="443">
        <f t="shared" si="4"/>
        <v>0</v>
      </c>
      <c r="I38" s="443">
        <f t="shared" si="4"/>
        <v>0</v>
      </c>
      <c r="J38" s="443">
        <f t="shared" si="4"/>
        <v>0</v>
      </c>
      <c r="K38" s="443">
        <f t="shared" si="4"/>
        <v>0</v>
      </c>
      <c r="L38" s="443">
        <f t="shared" si="4"/>
        <v>0</v>
      </c>
      <c r="M38" s="443">
        <f t="shared" si="4"/>
        <v>0</v>
      </c>
      <c r="N38" s="719"/>
      <c r="R38" s="748"/>
      <c r="S38" s="446"/>
      <c r="T38" s="446"/>
      <c r="Z38" s="748"/>
    </row>
    <row r="39" spans="1:26" s="247" customFormat="1" x14ac:dyDescent="0.2">
      <c r="A39" s="19" t="s">
        <v>198</v>
      </c>
      <c r="B39" s="322">
        <v>291</v>
      </c>
      <c r="C39" s="1136" t="s">
        <v>963</v>
      </c>
      <c r="D39" s="1137"/>
      <c r="E39" s="443">
        <f>E22-E34-E35</f>
        <v>0</v>
      </c>
      <c r="F39" s="443">
        <f t="shared" ref="F39:M39" si="5">F22-F34-F35</f>
        <v>0</v>
      </c>
      <c r="G39" s="443">
        <f t="shared" si="5"/>
        <v>0</v>
      </c>
      <c r="H39" s="443">
        <f t="shared" si="5"/>
        <v>0</v>
      </c>
      <c r="I39" s="443">
        <f t="shared" si="5"/>
        <v>0</v>
      </c>
      <c r="J39" s="443">
        <f t="shared" si="5"/>
        <v>0</v>
      </c>
      <c r="K39" s="443">
        <f t="shared" si="5"/>
        <v>0</v>
      </c>
      <c r="L39" s="443">
        <f t="shared" si="5"/>
        <v>0</v>
      </c>
      <c r="M39" s="443">
        <f t="shared" si="5"/>
        <v>0</v>
      </c>
      <c r="N39" s="719"/>
      <c r="R39" s="748"/>
      <c r="S39" s="446"/>
      <c r="T39" s="446"/>
      <c r="Z39" s="748"/>
    </row>
    <row r="40" spans="1:26" s="247" customFormat="1" x14ac:dyDescent="0.2">
      <c r="A40" s="19" t="s">
        <v>198</v>
      </c>
      <c r="B40" s="322">
        <v>292</v>
      </c>
      <c r="C40" s="1136" t="s">
        <v>964</v>
      </c>
      <c r="D40" s="1137"/>
      <c r="E40" s="443">
        <f>E31-E36</f>
        <v>0</v>
      </c>
      <c r="F40" s="443">
        <f t="shared" ref="F40:M40" si="6">F31-F36</f>
        <v>0</v>
      </c>
      <c r="G40" s="443">
        <f t="shared" si="6"/>
        <v>0</v>
      </c>
      <c r="H40" s="443">
        <f t="shared" si="6"/>
        <v>0</v>
      </c>
      <c r="I40" s="443">
        <f t="shared" si="6"/>
        <v>0</v>
      </c>
      <c r="J40" s="443">
        <f t="shared" si="6"/>
        <v>0</v>
      </c>
      <c r="K40" s="443">
        <f t="shared" si="6"/>
        <v>0</v>
      </c>
      <c r="L40" s="443">
        <f t="shared" si="6"/>
        <v>0</v>
      </c>
      <c r="M40" s="443">
        <f t="shared" si="6"/>
        <v>0</v>
      </c>
      <c r="N40" s="719"/>
      <c r="R40" s="748"/>
      <c r="S40" s="446"/>
      <c r="T40" s="446"/>
      <c r="Z40" s="748"/>
    </row>
    <row r="41" spans="1:26" s="247" customFormat="1" x14ac:dyDescent="0.2">
      <c r="A41" s="19" t="s">
        <v>198</v>
      </c>
      <c r="B41" s="322">
        <v>295</v>
      </c>
      <c r="C41" s="1136" t="s">
        <v>1025</v>
      </c>
      <c r="D41" s="1137"/>
      <c r="E41" s="443">
        <f t="shared" ref="E41:M41" si="7">E32-E38</f>
        <v>0</v>
      </c>
      <c r="F41" s="443">
        <f t="shared" si="7"/>
        <v>0</v>
      </c>
      <c r="G41" s="443">
        <f t="shared" si="7"/>
        <v>0</v>
      </c>
      <c r="H41" s="443">
        <f t="shared" si="7"/>
        <v>0</v>
      </c>
      <c r="I41" s="443">
        <f t="shared" si="7"/>
        <v>0</v>
      </c>
      <c r="J41" s="443">
        <f t="shared" si="7"/>
        <v>0</v>
      </c>
      <c r="K41" s="443">
        <f t="shared" si="7"/>
        <v>0</v>
      </c>
      <c r="L41" s="443">
        <f t="shared" si="7"/>
        <v>0</v>
      </c>
      <c r="M41" s="443">
        <f t="shared" si="7"/>
        <v>0</v>
      </c>
      <c r="N41" s="719"/>
      <c r="R41" s="748"/>
      <c r="S41" s="446"/>
      <c r="T41" s="446"/>
      <c r="Z41" s="748"/>
    </row>
    <row r="42" spans="1:26" s="389" customFormat="1" x14ac:dyDescent="0.2">
      <c r="A42" s="19" t="s">
        <v>198</v>
      </c>
      <c r="B42" s="438">
        <v>300</v>
      </c>
      <c r="C42" s="1055" t="s">
        <v>85</v>
      </c>
      <c r="D42" s="1056"/>
      <c r="E42" s="439"/>
      <c r="F42" s="439"/>
      <c r="G42" s="439"/>
      <c r="H42" s="439"/>
      <c r="I42" s="439"/>
      <c r="J42" s="439"/>
      <c r="K42" s="439"/>
      <c r="L42" s="439"/>
      <c r="M42" s="439"/>
    </row>
    <row r="43" spans="1:26" s="389" customFormat="1" hidden="1" x14ac:dyDescent="0.2">
      <c r="A43" s="19" t="s">
        <v>198</v>
      </c>
      <c r="B43" s="403" t="s">
        <v>641</v>
      </c>
      <c r="C43" s="1125" t="s">
        <v>1069</v>
      </c>
      <c r="D43" s="1107"/>
      <c r="E43" s="440"/>
      <c r="F43" s="439"/>
      <c r="G43" s="439"/>
      <c r="H43" s="439"/>
      <c r="I43" s="439"/>
      <c r="J43" s="439"/>
      <c r="K43" s="439"/>
      <c r="L43" s="439"/>
      <c r="M43" s="441">
        <f t="shared" ref="M43:M44" si="8">SUM(E43:L43)</f>
        <v>0</v>
      </c>
    </row>
    <row r="44" spans="1:26" s="389" customFormat="1" hidden="1" x14ac:dyDescent="0.2">
      <c r="A44" s="19" t="s">
        <v>198</v>
      </c>
      <c r="B44" s="403" t="s">
        <v>1062</v>
      </c>
      <c r="C44" s="1125" t="s">
        <v>1069</v>
      </c>
      <c r="D44" s="1107"/>
      <c r="E44" s="440"/>
      <c r="F44" s="439"/>
      <c r="G44" s="439"/>
      <c r="H44" s="439"/>
      <c r="I44" s="439"/>
      <c r="J44" s="439"/>
      <c r="K44" s="439"/>
      <c r="L44" s="439"/>
      <c r="M44" s="441">
        <f t="shared" si="8"/>
        <v>0</v>
      </c>
    </row>
    <row r="45" spans="1:26" s="389" customFormat="1" x14ac:dyDescent="0.2">
      <c r="A45" s="433" t="s">
        <v>198</v>
      </c>
      <c r="B45" s="438">
        <v>325</v>
      </c>
      <c r="C45" s="1054" t="s">
        <v>1038</v>
      </c>
      <c r="D45" s="1054"/>
      <c r="E45" s="440"/>
      <c r="F45" s="380"/>
      <c r="G45" s="380"/>
      <c r="H45" s="380"/>
      <c r="I45" s="380"/>
      <c r="J45" s="380"/>
      <c r="K45" s="380"/>
      <c r="L45" s="380"/>
      <c r="M45" s="441">
        <f>SUM(E45:L45)</f>
        <v>0</v>
      </c>
    </row>
    <row r="46" spans="1:26" s="389" customFormat="1" x14ac:dyDescent="0.2">
      <c r="A46" s="19" t="s">
        <v>198</v>
      </c>
      <c r="B46" s="438">
        <v>390</v>
      </c>
      <c r="C46" s="1047" t="s">
        <v>82</v>
      </c>
      <c r="D46" s="1047"/>
      <c r="E46" s="443">
        <f t="shared" ref="E46:M46" si="9">(SUBTOTAL(9,E42:E45))</f>
        <v>0</v>
      </c>
      <c r="F46" s="443">
        <f t="shared" si="9"/>
        <v>0</v>
      </c>
      <c r="G46" s="443">
        <f t="shared" si="9"/>
        <v>0</v>
      </c>
      <c r="H46" s="443">
        <f t="shared" si="9"/>
        <v>0</v>
      </c>
      <c r="I46" s="443">
        <f t="shared" si="9"/>
        <v>0</v>
      </c>
      <c r="J46" s="443">
        <f t="shared" si="9"/>
        <v>0</v>
      </c>
      <c r="K46" s="443">
        <f t="shared" si="9"/>
        <v>0</v>
      </c>
      <c r="L46" s="443">
        <f t="shared" si="9"/>
        <v>0</v>
      </c>
      <c r="M46" s="443">
        <f t="shared" si="9"/>
        <v>0</v>
      </c>
    </row>
    <row r="47" spans="1:26" x14ac:dyDescent="0.2">
      <c r="A47" s="19" t="s">
        <v>198</v>
      </c>
      <c r="B47" s="322">
        <v>400</v>
      </c>
      <c r="C47" s="1149" t="s">
        <v>1103</v>
      </c>
      <c r="D47" s="1149"/>
      <c r="E47" s="443">
        <f t="shared" ref="E47:M47" si="10">E41+E46</f>
        <v>0</v>
      </c>
      <c r="F47" s="443">
        <f t="shared" si="10"/>
        <v>0</v>
      </c>
      <c r="G47" s="443">
        <f t="shared" si="10"/>
        <v>0</v>
      </c>
      <c r="H47" s="443">
        <f t="shared" si="10"/>
        <v>0</v>
      </c>
      <c r="I47" s="443">
        <f t="shared" si="10"/>
        <v>0</v>
      </c>
      <c r="J47" s="443">
        <f t="shared" si="10"/>
        <v>0</v>
      </c>
      <c r="K47" s="443">
        <f t="shared" si="10"/>
        <v>0</v>
      </c>
      <c r="L47" s="443">
        <f t="shared" si="10"/>
        <v>0</v>
      </c>
      <c r="M47" s="443">
        <f t="shared" si="10"/>
        <v>0</v>
      </c>
      <c r="N47" s="719"/>
      <c r="R47" s="27"/>
      <c r="S47" s="26"/>
      <c r="T47" s="26"/>
      <c r="Z47" s="27"/>
    </row>
    <row r="48" spans="1:26" x14ac:dyDescent="0.2">
      <c r="A48" s="70"/>
      <c r="B48" s="247"/>
      <c r="C48" s="139"/>
      <c r="D48" s="139"/>
      <c r="E48" s="709"/>
      <c r="F48" s="709"/>
      <c r="G48" s="709"/>
      <c r="H48" s="709"/>
      <c r="I48" s="709"/>
      <c r="J48" s="709"/>
      <c r="K48" s="709"/>
      <c r="L48" s="709"/>
      <c r="M48" s="709"/>
      <c r="N48" s="24"/>
      <c r="R48" s="27"/>
      <c r="S48" s="26"/>
      <c r="T48" s="26"/>
      <c r="Z48" s="27"/>
    </row>
    <row r="49" spans="1:26" ht="13.5" thickBot="1" x14ac:dyDescent="0.25">
      <c r="A49" s="743"/>
      <c r="B49" s="719"/>
      <c r="C49" s="719"/>
      <c r="D49" s="719"/>
      <c r="E49" s="744"/>
      <c r="F49" s="247"/>
      <c r="G49" s="247"/>
      <c r="H49" s="247"/>
      <c r="I49" s="247"/>
      <c r="J49" s="247"/>
      <c r="K49" s="247"/>
      <c r="L49" s="247"/>
      <c r="M49" s="247"/>
      <c r="N49" s="24"/>
      <c r="R49" s="27"/>
      <c r="S49" s="26"/>
      <c r="T49" s="26"/>
      <c r="Z49" s="27"/>
    </row>
    <row r="50" spans="1:26" ht="18.75" thickBot="1" x14ac:dyDescent="0.3">
      <c r="A50" s="817" t="s">
        <v>17</v>
      </c>
      <c r="B50" s="1192" t="s">
        <v>1097</v>
      </c>
      <c r="C50" s="1192"/>
      <c r="D50" s="1193"/>
      <c r="E50" s="818" t="s">
        <v>241</v>
      </c>
      <c r="F50" s="819" t="s">
        <v>960</v>
      </c>
      <c r="G50" s="820" t="s">
        <v>12</v>
      </c>
      <c r="H50" s="599"/>
      <c r="I50" s="46"/>
      <c r="J50" s="46"/>
      <c r="K50" s="709"/>
      <c r="L50" s="709"/>
      <c r="M50" s="709"/>
      <c r="N50" s="24"/>
      <c r="R50" s="27"/>
      <c r="S50" s="26"/>
      <c r="T50" s="26"/>
      <c r="Z50" s="27"/>
    </row>
    <row r="51" spans="1:26" x14ac:dyDescent="0.2">
      <c r="A51" s="742" t="s">
        <v>0</v>
      </c>
      <c r="B51" s="1170" t="s">
        <v>1098</v>
      </c>
      <c r="C51" s="1171"/>
      <c r="D51" s="1171"/>
      <c r="E51" s="815">
        <f>-E16</f>
        <v>0</v>
      </c>
      <c r="F51" s="814">
        <f>-E27</f>
        <v>0</v>
      </c>
      <c r="G51" s="745">
        <f t="shared" ref="G51:G56" si="11">SUM(E51:F51)</f>
        <v>0</v>
      </c>
      <c r="H51" s="821"/>
      <c r="I51" s="822"/>
      <c r="J51" s="822"/>
      <c r="K51" s="709"/>
      <c r="L51" s="709"/>
      <c r="M51" s="709"/>
      <c r="N51" s="24"/>
      <c r="R51" s="27"/>
      <c r="S51" s="26"/>
      <c r="T51" s="26"/>
      <c r="Z51" s="27"/>
    </row>
    <row r="52" spans="1:26" ht="13.5" thickBot="1" x14ac:dyDescent="0.25">
      <c r="A52" s="742" t="s">
        <v>1</v>
      </c>
      <c r="B52" s="1189" t="s">
        <v>966</v>
      </c>
      <c r="C52" s="1190"/>
      <c r="D52" s="1191"/>
      <c r="E52" s="746">
        <f>SUM(E51)</f>
        <v>0</v>
      </c>
      <c r="F52" s="746">
        <f>SUM(F51)</f>
        <v>0</v>
      </c>
      <c r="G52" s="745">
        <f>SUM(E52:F52)</f>
        <v>0</v>
      </c>
      <c r="H52" s="821"/>
      <c r="I52" s="822"/>
      <c r="J52" s="822"/>
      <c r="K52" s="709"/>
      <c r="L52" s="709"/>
      <c r="M52" s="709"/>
      <c r="N52" s="24"/>
      <c r="R52" s="27"/>
      <c r="S52" s="26"/>
      <c r="T52" s="26"/>
      <c r="Z52" s="27"/>
    </row>
    <row r="53" spans="1:26" x14ac:dyDescent="0.2">
      <c r="A53" s="742" t="s">
        <v>2</v>
      </c>
      <c r="B53" s="1180" t="s">
        <v>979</v>
      </c>
      <c r="C53" s="1188"/>
      <c r="D53" s="1188"/>
      <c r="E53" s="805"/>
      <c r="F53" s="806"/>
      <c r="G53" s="745">
        <f t="shared" si="11"/>
        <v>0</v>
      </c>
      <c r="H53" s="821"/>
      <c r="I53" s="822"/>
      <c r="J53" s="822"/>
      <c r="K53" s="709"/>
      <c r="L53" s="709"/>
      <c r="M53" s="709"/>
      <c r="N53" s="24"/>
      <c r="R53" s="27"/>
      <c r="S53" s="26"/>
      <c r="T53" s="26"/>
      <c r="Z53" s="27"/>
    </row>
    <row r="54" spans="1:26" x14ac:dyDescent="0.2">
      <c r="A54" s="742" t="s">
        <v>3</v>
      </c>
      <c r="B54" s="1180" t="s">
        <v>980</v>
      </c>
      <c r="C54" s="1188"/>
      <c r="D54" s="1188"/>
      <c r="E54" s="807"/>
      <c r="F54" s="808"/>
      <c r="G54" s="746">
        <f t="shared" si="11"/>
        <v>0</v>
      </c>
      <c r="H54" s="821"/>
      <c r="I54" s="822"/>
      <c r="J54" s="822"/>
      <c r="K54" s="709"/>
      <c r="L54" s="709"/>
      <c r="M54" s="709"/>
      <c r="N54" s="24"/>
      <c r="R54" s="27"/>
      <c r="S54" s="26"/>
      <c r="T54" s="26"/>
      <c r="Z54" s="27"/>
    </row>
    <row r="55" spans="1:26" x14ac:dyDescent="0.2">
      <c r="A55" s="742" t="s">
        <v>4</v>
      </c>
      <c r="B55" s="1180" t="s">
        <v>1108</v>
      </c>
      <c r="C55" s="1188"/>
      <c r="D55" s="1188"/>
      <c r="E55" s="814">
        <f>E17</f>
        <v>0</v>
      </c>
      <c r="F55" s="814">
        <f>E28</f>
        <v>0</v>
      </c>
      <c r="G55" s="745">
        <f>SUM(E55:F55)</f>
        <v>0</v>
      </c>
      <c r="H55" s="821"/>
      <c r="I55" s="822"/>
      <c r="J55" s="822"/>
      <c r="K55" s="709"/>
      <c r="L55" s="709"/>
      <c r="M55" s="709"/>
      <c r="N55" s="24"/>
      <c r="R55" s="27"/>
      <c r="S55" s="26"/>
      <c r="T55" s="26"/>
      <c r="Z55" s="27"/>
    </row>
    <row r="56" spans="1:26" ht="13.5" thickBot="1" x14ac:dyDescent="0.25">
      <c r="A56" s="742" t="s">
        <v>188</v>
      </c>
      <c r="B56" s="1189" t="s">
        <v>1028</v>
      </c>
      <c r="C56" s="1190"/>
      <c r="D56" s="1191"/>
      <c r="E56" s="746">
        <f>SUM(E53:E55)</f>
        <v>0</v>
      </c>
      <c r="F56" s="746">
        <f>SUM(F53:F55)</f>
        <v>0</v>
      </c>
      <c r="G56" s="745">
        <f t="shared" si="11"/>
        <v>0</v>
      </c>
      <c r="I56" s="822"/>
      <c r="J56" s="822"/>
      <c r="K56" s="709"/>
      <c r="L56" s="709"/>
      <c r="M56" s="709"/>
      <c r="N56" s="24"/>
      <c r="R56" s="27"/>
      <c r="S56" s="26"/>
      <c r="T56" s="26"/>
      <c r="Z56" s="27"/>
    </row>
    <row r="57" spans="1:26" ht="13.5" thickBot="1" x14ac:dyDescent="0.25">
      <c r="A57" s="742" t="s">
        <v>205</v>
      </c>
      <c r="B57" s="955" t="s">
        <v>981</v>
      </c>
      <c r="C57" s="955"/>
      <c r="D57" s="1180"/>
      <c r="E57" s="813">
        <f>-(+E56-+E52)</f>
        <v>0</v>
      </c>
      <c r="F57" s="813">
        <f>-(+F56-+F52)</f>
        <v>0</v>
      </c>
      <c r="G57" s="813">
        <f>-(+G56-+G52)</f>
        <v>0</v>
      </c>
      <c r="H57" s="822"/>
      <c r="I57" s="822"/>
      <c r="J57" s="822"/>
      <c r="K57" s="709"/>
      <c r="L57" s="709"/>
      <c r="M57" s="709"/>
      <c r="N57" s="24"/>
      <c r="R57" s="27"/>
      <c r="S57" s="26"/>
      <c r="T57" s="26"/>
      <c r="Z57" s="27"/>
    </row>
    <row r="58" spans="1:26" ht="13.5" thickTop="1" x14ac:dyDescent="0.2">
      <c r="A58" s="70"/>
      <c r="B58" s="247"/>
      <c r="C58" s="1181"/>
      <c r="D58" s="1181"/>
      <c r="E58" s="709"/>
      <c r="F58" s="709"/>
      <c r="G58" s="709"/>
      <c r="H58" s="709"/>
      <c r="I58" s="709"/>
      <c r="J58" s="709"/>
      <c r="K58" s="709"/>
      <c r="L58" s="709"/>
      <c r="M58" s="709"/>
      <c r="N58" s="24"/>
      <c r="R58" s="27"/>
      <c r="S58" s="26"/>
      <c r="T58" s="26"/>
      <c r="Z58" s="27"/>
    </row>
    <row r="59" spans="1:26" ht="13.5" thickBot="1" x14ac:dyDescent="0.25">
      <c r="A59" s="714"/>
      <c r="B59" s="247"/>
      <c r="C59" s="247"/>
      <c r="D59" s="247"/>
      <c r="E59" s="716"/>
      <c r="F59" s="446"/>
      <c r="G59" s="446"/>
      <c r="H59" s="716"/>
      <c r="I59" s="716"/>
      <c r="J59" s="716"/>
      <c r="K59" s="716"/>
      <c r="L59" s="716"/>
      <c r="M59" s="716"/>
      <c r="N59" s="24"/>
      <c r="R59" s="27"/>
      <c r="S59" s="26"/>
      <c r="T59" s="26"/>
      <c r="Z59" s="27"/>
    </row>
    <row r="60" spans="1:26" ht="13.5" thickBot="1" x14ac:dyDescent="0.25">
      <c r="A60" s="764" t="s">
        <v>967</v>
      </c>
      <c r="B60" s="765"/>
      <c r="C60" s="1182" t="s">
        <v>126</v>
      </c>
      <c r="D60" s="1183"/>
      <c r="E60" s="1183"/>
      <c r="F60" s="1183"/>
      <c r="G60" s="1183"/>
      <c r="H60" s="1183"/>
      <c r="I60" s="1183"/>
      <c r="J60" s="1183"/>
      <c r="K60" s="1183"/>
      <c r="L60" s="1183"/>
      <c r="M60" s="1184"/>
      <c r="N60" s="24"/>
      <c r="R60" s="27"/>
      <c r="S60" s="26"/>
      <c r="T60" s="26"/>
      <c r="Z60" s="27"/>
    </row>
    <row r="61" spans="1:26" x14ac:dyDescent="0.2">
      <c r="A61" s="747" t="s">
        <v>967</v>
      </c>
      <c r="B61" s="489"/>
      <c r="C61" s="1185" t="s">
        <v>959</v>
      </c>
      <c r="D61" s="1186"/>
      <c r="E61" s="1186"/>
      <c r="F61" s="1186"/>
      <c r="G61" s="1186"/>
      <c r="H61" s="1186"/>
      <c r="I61" s="1186"/>
      <c r="J61" s="1186"/>
      <c r="K61" s="1186"/>
      <c r="L61" s="1186"/>
      <c r="M61" s="1187"/>
      <c r="N61" s="24"/>
      <c r="R61" s="27"/>
      <c r="S61" s="26"/>
      <c r="T61" s="26"/>
      <c r="Z61" s="27"/>
    </row>
    <row r="62" spans="1:26" x14ac:dyDescent="0.2">
      <c r="A62" s="19" t="s">
        <v>967</v>
      </c>
      <c r="B62" s="487"/>
      <c r="C62" s="1139"/>
      <c r="D62" s="1172"/>
      <c r="E62" s="1172"/>
      <c r="F62" s="1172"/>
      <c r="G62" s="1172"/>
      <c r="H62" s="1172"/>
      <c r="I62" s="1172"/>
      <c r="J62" s="1172"/>
      <c r="K62" s="1172"/>
      <c r="L62" s="1172"/>
      <c r="M62" s="1173"/>
      <c r="N62" s="24"/>
      <c r="R62" s="27"/>
      <c r="S62" s="26"/>
      <c r="T62" s="26"/>
      <c r="Z62" s="27"/>
    </row>
    <row r="63" spans="1:26" x14ac:dyDescent="0.2">
      <c r="A63" s="19" t="s">
        <v>967</v>
      </c>
      <c r="B63" s="488"/>
      <c r="C63" s="1174"/>
      <c r="D63" s="1175"/>
      <c r="E63" s="1175"/>
      <c r="F63" s="1175"/>
      <c r="G63" s="1175"/>
      <c r="H63" s="1175"/>
      <c r="I63" s="1175"/>
      <c r="J63" s="1175"/>
      <c r="K63" s="1175"/>
      <c r="L63" s="1175"/>
      <c r="M63" s="1176"/>
      <c r="N63" s="24"/>
      <c r="R63" s="27"/>
      <c r="S63" s="26"/>
      <c r="T63" s="26"/>
      <c r="Z63" s="27"/>
    </row>
    <row r="64" spans="1:26" x14ac:dyDescent="0.2">
      <c r="A64" s="19" t="s">
        <v>967</v>
      </c>
      <c r="B64" s="488"/>
      <c r="C64" s="1174"/>
      <c r="D64" s="1175"/>
      <c r="E64" s="1175"/>
      <c r="F64" s="1175"/>
      <c r="G64" s="1175"/>
      <c r="H64" s="1175"/>
      <c r="I64" s="1175"/>
      <c r="J64" s="1175"/>
      <c r="K64" s="1175"/>
      <c r="L64" s="1175"/>
      <c r="M64" s="1176"/>
      <c r="N64" s="24"/>
      <c r="R64" s="27"/>
      <c r="S64" s="26"/>
      <c r="T64" s="26"/>
      <c r="Z64" s="27"/>
    </row>
    <row r="65" spans="1:26" x14ac:dyDescent="0.2">
      <c r="A65" s="19" t="s">
        <v>967</v>
      </c>
      <c r="B65" s="488"/>
      <c r="C65" s="1174"/>
      <c r="D65" s="1175"/>
      <c r="E65" s="1175"/>
      <c r="F65" s="1175"/>
      <c r="G65" s="1175"/>
      <c r="H65" s="1175"/>
      <c r="I65" s="1175"/>
      <c r="J65" s="1175"/>
      <c r="K65" s="1175"/>
      <c r="L65" s="1175"/>
      <c r="M65" s="1176"/>
      <c r="N65" s="24"/>
      <c r="R65" s="27"/>
      <c r="S65" s="26"/>
      <c r="T65" s="26"/>
      <c r="Z65" s="27"/>
    </row>
    <row r="66" spans="1:26" x14ac:dyDescent="0.2">
      <c r="A66" s="19" t="s">
        <v>967</v>
      </c>
      <c r="B66" s="488"/>
      <c r="C66" s="1174"/>
      <c r="D66" s="1175"/>
      <c r="E66" s="1175"/>
      <c r="F66" s="1175"/>
      <c r="G66" s="1175"/>
      <c r="H66" s="1175"/>
      <c r="I66" s="1175"/>
      <c r="J66" s="1175"/>
      <c r="K66" s="1175"/>
      <c r="L66" s="1175"/>
      <c r="M66" s="1176"/>
      <c r="N66" s="24"/>
      <c r="R66" s="27"/>
      <c r="S66" s="26"/>
      <c r="T66" s="26"/>
    </row>
    <row r="67" spans="1:26" x14ac:dyDescent="0.2">
      <c r="A67" s="19" t="s">
        <v>967</v>
      </c>
      <c r="B67" s="489"/>
      <c r="C67" s="1177"/>
      <c r="D67" s="1178"/>
      <c r="E67" s="1178"/>
      <c r="F67" s="1178"/>
      <c r="G67" s="1178"/>
      <c r="H67" s="1178"/>
      <c r="I67" s="1178"/>
      <c r="J67" s="1178"/>
      <c r="K67" s="1178"/>
      <c r="L67" s="1178"/>
      <c r="M67" s="1179"/>
      <c r="N67" s="24"/>
      <c r="R67" s="27"/>
      <c r="S67" s="26"/>
      <c r="T67" s="26"/>
    </row>
    <row r="68" spans="1:26" x14ac:dyDescent="0.2">
      <c r="A68" s="714"/>
      <c r="B68" s="247"/>
      <c r="C68" s="247"/>
      <c r="D68" s="247"/>
      <c r="E68" s="748"/>
      <c r="F68" s="446"/>
      <c r="G68" s="446"/>
      <c r="H68" s="247"/>
      <c r="I68" s="247"/>
      <c r="J68" s="247"/>
      <c r="K68" s="247"/>
      <c r="L68" s="247"/>
      <c r="M68" s="748"/>
      <c r="N68" s="24"/>
      <c r="R68" s="27"/>
      <c r="S68" s="26"/>
      <c r="T68" s="26"/>
    </row>
  </sheetData>
  <sheetProtection algorithmName="SHA-512" hashValue="/VoIdHucCpeGaUufwIXwvOEp79JYvyEG2edZ52HSx8Wy1CkGqxa9YT75rW48Et/EY48yHMubv22LA+ZuaakjBA==" saltValue="x5he/2vN7yZ/AnheSSY/Cw==" spinCount="100000" sheet="1" objects="1" scenarios="1"/>
  <mergeCells count="62">
    <mergeCell ref="C43:D43"/>
    <mergeCell ref="C44:D44"/>
    <mergeCell ref="C41:D41"/>
    <mergeCell ref="C42:D42"/>
    <mergeCell ref="B50:D50"/>
    <mergeCell ref="C47:D47"/>
    <mergeCell ref="C45:D45"/>
    <mergeCell ref="C46:D46"/>
    <mergeCell ref="B51:D51"/>
    <mergeCell ref="C62:M67"/>
    <mergeCell ref="B57:D57"/>
    <mergeCell ref="C58:D58"/>
    <mergeCell ref="C60:M60"/>
    <mergeCell ref="C61:M61"/>
    <mergeCell ref="B53:D53"/>
    <mergeCell ref="B56:D56"/>
    <mergeCell ref="B54:D54"/>
    <mergeCell ref="B52:D52"/>
    <mergeCell ref="B55:D55"/>
    <mergeCell ref="C10:D10"/>
    <mergeCell ref="A1:M1"/>
    <mergeCell ref="A2:M2"/>
    <mergeCell ref="A4:B4"/>
    <mergeCell ref="C4:D4"/>
    <mergeCell ref="E4:M4"/>
    <mergeCell ref="E6:E7"/>
    <mergeCell ref="M6:M7"/>
    <mergeCell ref="A5:C5"/>
    <mergeCell ref="A6:C6"/>
    <mergeCell ref="F6:L6"/>
    <mergeCell ref="C8:D8"/>
    <mergeCell ref="C9:D9"/>
    <mergeCell ref="A7:C7"/>
    <mergeCell ref="C13:D13"/>
    <mergeCell ref="C20:D20"/>
    <mergeCell ref="C21:D21"/>
    <mergeCell ref="C39:D39"/>
    <mergeCell ref="C40:D40"/>
    <mergeCell ref="C31:D31"/>
    <mergeCell ref="C34:D34"/>
    <mergeCell ref="C35:D35"/>
    <mergeCell ref="C38:D38"/>
    <mergeCell ref="C36:D36"/>
    <mergeCell ref="C17:D17"/>
    <mergeCell ref="C28:D28"/>
    <mergeCell ref="C37:D37"/>
    <mergeCell ref="C11:D11"/>
    <mergeCell ref="C12:D12"/>
    <mergeCell ref="C16:D16"/>
    <mergeCell ref="C33:D33"/>
    <mergeCell ref="C32:D32"/>
    <mergeCell ref="C30:D30"/>
    <mergeCell ref="C29:D29"/>
    <mergeCell ref="C22:D22"/>
    <mergeCell ref="C24:D24"/>
    <mergeCell ref="C14:D14"/>
    <mergeCell ref="C15:D15"/>
    <mergeCell ref="C27:D27"/>
    <mergeCell ref="C26:D26"/>
    <mergeCell ref="C23:D23"/>
    <mergeCell ref="C18:D18"/>
    <mergeCell ref="C19:D19"/>
  </mergeCells>
  <printOptions horizontalCentered="1"/>
  <pageMargins left="0" right="0" top="0.75" bottom="0.5" header="0.3" footer="0.3"/>
  <pageSetup scale="58" orientation="landscape" r:id="rId1"/>
  <headerFooter>
    <oddFooter>&amp;LV 2024-5&amp;Rprinted: &amp;D, &amp;T</oddFooter>
  </headerFooter>
  <ignoredErrors>
    <ignoredError sqref="E15 E26" formula="1"/>
  </ignoredErrors>
  <extLst>
    <ext xmlns:x14="http://schemas.microsoft.com/office/spreadsheetml/2009/9/main" uri="{78C0D931-6437-407d-A8EE-F0AAD7539E65}">
      <x14:conditionalFormattings>
        <x14:conditionalFormatting xmlns:xm="http://schemas.microsoft.com/office/excel/2006/main">
          <x14:cfRule type="expression" priority="29" id="{BA53461D-9BCD-415B-8D58-1B91E85F2447}">
            <xm:f>SUM(F14,F16,F21)&lt;&gt;'FSR CCBHC Supplemental'!C$21</xm:f>
            <x14:dxf>
              <fill>
                <patternFill>
                  <bgColor theme="9" tint="-0.24994659260841701"/>
                </patternFill>
              </fill>
            </x14:dxf>
          </x14:cfRule>
          <xm:sqref>F22:L22</xm:sqref>
        </x14:conditionalFormatting>
        <x14:conditionalFormatting xmlns:xm="http://schemas.microsoft.com/office/excel/2006/main">
          <x14:cfRule type="expression" priority="1" id="{EC0B07DB-B6BB-4231-BAE1-165B8B7FF546}">
            <xm:f>SUM(F25,F27)&lt;&gt;'FSR CCBHC Supplemental'!C$32</xm:f>
            <x14:dxf>
              <fill>
                <patternFill>
                  <bgColor theme="9" tint="-0.24994659260841701"/>
                </patternFill>
              </fill>
            </x14:dxf>
          </x14:cfRule>
          <xm:sqref>F31:L31</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FB0A7-6589-41A6-A40C-BB412268BDC9}">
  <sheetPr codeName="Sheet22">
    <pageSetUpPr fitToPage="1"/>
  </sheetPr>
  <dimension ref="A1:N49"/>
  <sheetViews>
    <sheetView workbookViewId="0">
      <selection activeCell="G6" sqref="G6"/>
    </sheetView>
  </sheetViews>
  <sheetFormatPr defaultRowHeight="12.75" x14ac:dyDescent="0.2"/>
  <cols>
    <col min="1" max="1" width="19" customWidth="1"/>
    <col min="2" max="2" width="28.7109375" customWidth="1"/>
    <col min="3" max="9" width="25.7109375" customWidth="1"/>
  </cols>
  <sheetData>
    <row r="1" spans="1:14" ht="20.45" customHeight="1" thickTop="1" x14ac:dyDescent="0.25">
      <c r="A1" s="1029" t="s">
        <v>539</v>
      </c>
      <c r="B1" s="1197"/>
      <c r="C1" s="1197"/>
      <c r="D1" s="1197"/>
      <c r="E1" s="1197"/>
      <c r="F1" s="1197"/>
      <c r="G1" s="1197"/>
      <c r="H1" s="1197"/>
      <c r="I1" s="1198"/>
      <c r="J1" s="46"/>
      <c r="N1" s="46"/>
    </row>
    <row r="2" spans="1:14" ht="21" customHeight="1" thickBot="1" x14ac:dyDescent="0.3">
      <c r="A2" s="1194" t="s">
        <v>1189</v>
      </c>
      <c r="B2" s="1195"/>
      <c r="C2" s="1195"/>
      <c r="D2" s="1195"/>
      <c r="E2" s="1195"/>
      <c r="F2" s="1195"/>
      <c r="G2" s="1195"/>
      <c r="H2" s="1195"/>
      <c r="I2" s="1196"/>
      <c r="J2" s="46"/>
      <c r="N2" s="46"/>
    </row>
    <row r="3" spans="1:14" ht="13.5" thickTop="1" x14ac:dyDescent="0.2"/>
    <row r="4" spans="1:14" ht="22.9" customHeight="1" thickBot="1" x14ac:dyDescent="0.3">
      <c r="A4" s="1199" t="s">
        <v>37</v>
      </c>
      <c r="B4" s="1199"/>
      <c r="C4" s="1199"/>
      <c r="D4" s="1199"/>
      <c r="E4" s="1199"/>
      <c r="F4" s="763">
        <f>'FSR - Medicaid'!C4</f>
        <v>0</v>
      </c>
      <c r="G4" s="213"/>
      <c r="H4" s="213"/>
      <c r="I4" s="213"/>
    </row>
    <row r="5" spans="1:14" ht="22.9" customHeight="1" thickTop="1" thickBot="1" x14ac:dyDescent="0.3">
      <c r="A5" s="1199" t="s">
        <v>14</v>
      </c>
      <c r="B5" s="1199"/>
      <c r="C5" s="1199"/>
      <c r="D5" s="1199"/>
      <c r="E5" s="1199"/>
      <c r="F5" s="588" t="str">
        <f>'FSR - Medicaid'!D5</f>
        <v>SELECT</v>
      </c>
      <c r="G5" s="213"/>
      <c r="H5" s="213"/>
      <c r="I5" s="213"/>
    </row>
    <row r="6" spans="1:14" ht="22.9" customHeight="1" thickTop="1" thickBot="1" x14ac:dyDescent="0.3">
      <c r="A6" s="1199" t="s">
        <v>177</v>
      </c>
      <c r="B6" s="1199"/>
      <c r="C6" s="1199"/>
      <c r="D6" s="1199"/>
      <c r="E6" s="1199"/>
      <c r="F6" s="536" t="str">
        <f>'FSR - Medicaid'!D6</f>
        <v>SELECT</v>
      </c>
      <c r="G6" s="481"/>
      <c r="H6" s="213"/>
      <c r="I6" s="213"/>
    </row>
    <row r="7" spans="1:14" ht="22.9" customHeight="1" thickTop="1" thickBot="1" x14ac:dyDescent="0.3">
      <c r="A7" s="1199" t="s">
        <v>15</v>
      </c>
      <c r="B7" s="1199"/>
      <c r="C7" s="1199"/>
      <c r="D7" s="1199"/>
      <c r="E7" s="1199"/>
      <c r="F7" s="589">
        <f>'FSR - Medicaid'!D7</f>
        <v>0</v>
      </c>
      <c r="G7" s="540"/>
      <c r="H7" s="213"/>
      <c r="I7" s="213"/>
    </row>
    <row r="8" spans="1:14" ht="13.5" thickTop="1" x14ac:dyDescent="0.2"/>
    <row r="9" spans="1:14" ht="13.5" thickBot="1" x14ac:dyDescent="0.25"/>
    <row r="10" spans="1:14" ht="15.75" thickBot="1" x14ac:dyDescent="0.3">
      <c r="A10" s="749" t="s">
        <v>16</v>
      </c>
      <c r="B10" s="1220" t="s">
        <v>975</v>
      </c>
      <c r="C10" s="1221"/>
      <c r="D10" s="1221"/>
      <c r="E10" s="1221"/>
      <c r="F10" s="1221"/>
      <c r="G10" s="1221"/>
      <c r="H10" s="1221"/>
      <c r="I10" s="1222"/>
    </row>
    <row r="11" spans="1:14" s="753" customFormat="1" ht="24" customHeight="1" thickBot="1" x14ac:dyDescent="0.35">
      <c r="A11" s="750"/>
      <c r="B11" s="751"/>
      <c r="C11" s="752" t="s">
        <v>71</v>
      </c>
      <c r="D11" s="752" t="s">
        <v>72</v>
      </c>
      <c r="E11" s="752" t="s">
        <v>73</v>
      </c>
      <c r="F11" s="752" t="s">
        <v>77</v>
      </c>
      <c r="G11" s="752" t="s">
        <v>78</v>
      </c>
      <c r="H11" s="752" t="s">
        <v>87</v>
      </c>
      <c r="I11" s="752" t="s">
        <v>88</v>
      </c>
    </row>
    <row r="12" spans="1:14" s="755" customFormat="1" ht="43.9" customHeight="1" thickTop="1" thickBot="1" x14ac:dyDescent="0.25">
      <c r="A12" s="1215" t="s">
        <v>968</v>
      </c>
      <c r="B12" s="754" t="s">
        <v>973</v>
      </c>
      <c r="C12" s="793" t="str">
        <f>_xlfn.IFNA(VLOOKUP($F$4&amp;COLUMNS($C$12:C12),'CCBHC Rates'!$B$2:$C$31,2,0),"")</f>
        <v/>
      </c>
      <c r="D12" s="793" t="str">
        <f>_xlfn.IFNA(VLOOKUP($F$4&amp;COLUMNS($C$12:D12),'CCBHC Rates'!$B$2:$C$31,2,0),"")</f>
        <v/>
      </c>
      <c r="E12" s="793" t="str">
        <f>_xlfn.IFNA(VLOOKUP($F$4&amp;COLUMNS($C$12:E12),'CCBHC Rates'!$B$2:$C$31,2,0),"")</f>
        <v/>
      </c>
      <c r="F12" s="793" t="str">
        <f>_xlfn.IFNA(VLOOKUP($F$4&amp;COLUMNS($C$12:F12),'CCBHC Rates'!$B$2:$C$31,2,0),"")</f>
        <v/>
      </c>
      <c r="G12" s="793" t="str">
        <f>_xlfn.IFNA(VLOOKUP($F$4&amp;COLUMNS($C$12:G12),'CCBHC Rates'!$B$2:$C$31,2,0),"")</f>
        <v/>
      </c>
      <c r="H12" s="793" t="str">
        <f>_xlfn.IFNA(VLOOKUP($F$4&amp;COLUMNS($C$12:H12),'CCBHC Rates'!$B$2:$C$31,2,0),"")</f>
        <v/>
      </c>
      <c r="I12" s="1200" t="s">
        <v>969</v>
      </c>
      <c r="J12" s="786"/>
    </row>
    <row r="13" spans="1:14" s="758" customFormat="1" ht="13.9" customHeight="1" thickBot="1" x14ac:dyDescent="0.25">
      <c r="A13" s="1216"/>
      <c r="B13" s="756" t="s">
        <v>971</v>
      </c>
      <c r="C13" s="757" t="s">
        <v>970</v>
      </c>
      <c r="D13" s="757" t="s">
        <v>970</v>
      </c>
      <c r="E13" s="757" t="s">
        <v>970</v>
      </c>
      <c r="F13" s="757" t="s">
        <v>970</v>
      </c>
      <c r="G13" s="757" t="s">
        <v>970</v>
      </c>
      <c r="H13" s="757" t="s">
        <v>970</v>
      </c>
      <c r="I13" s="1201"/>
    </row>
    <row r="14" spans="1:14" s="139" customFormat="1" ht="27" customHeight="1" x14ac:dyDescent="0.2">
      <c r="A14" s="1203" t="s">
        <v>241</v>
      </c>
      <c r="B14" s="478" t="s">
        <v>1011</v>
      </c>
      <c r="C14" s="791">
        <f>_xlfn.IFNA(VLOOKUP(C12,'CCBHC Rates'!$C$2:$H$31,5,0),0)</f>
        <v>0</v>
      </c>
      <c r="D14" s="791">
        <f>_xlfn.IFNA(VLOOKUP(D12,'CCBHC Rates'!$C$2:$H$31,5,0),0)</f>
        <v>0</v>
      </c>
      <c r="E14" s="791">
        <f>_xlfn.IFNA(VLOOKUP(E12,'CCBHC Rates'!$C$2:$H$31,5,0),0)</f>
        <v>0</v>
      </c>
      <c r="F14" s="791">
        <f>_xlfn.IFNA(VLOOKUP(F12,'CCBHC Rates'!$C$2:$H$31,5,0),0)</f>
        <v>0</v>
      </c>
      <c r="G14" s="791">
        <f>_xlfn.IFNA(VLOOKUP(G12,'CCBHC Rates'!$C$2:$H$31,5,0),0)</f>
        <v>0</v>
      </c>
      <c r="H14" s="791">
        <f>_xlfn.IFNA(VLOOKUP(H12,'CCBHC Rates'!$C$2:$H$31,5,0),0)</f>
        <v>0</v>
      </c>
      <c r="I14" s="1201"/>
    </row>
    <row r="15" spans="1:14" s="139" customFormat="1" ht="27" customHeight="1" x14ac:dyDescent="0.2">
      <c r="A15" s="1204"/>
      <c r="B15" s="478" t="s">
        <v>1012</v>
      </c>
      <c r="C15" s="791">
        <f>_xlfn.IFNA(VLOOKUP(C12,'CCBHC Rates'!$C$2:$I$31,3,0),0)</f>
        <v>0</v>
      </c>
      <c r="D15" s="791">
        <f>_xlfn.IFNA(VLOOKUP(D12,'CCBHC Rates'!$C$2:$I$31,3,0),0)</f>
        <v>0</v>
      </c>
      <c r="E15" s="791">
        <f>_xlfn.IFNA(VLOOKUP(E12,'CCBHC Rates'!$C$2:$I$31,3,0),0)</f>
        <v>0</v>
      </c>
      <c r="F15" s="791">
        <f>_xlfn.IFNA(VLOOKUP(F12,'CCBHC Rates'!$C$2:$I$31,3,0),0)</f>
        <v>0</v>
      </c>
      <c r="G15" s="791">
        <f>_xlfn.IFNA(VLOOKUP(G12,'CCBHC Rates'!$C$2:$I$31,3,0),0)</f>
        <v>0</v>
      </c>
      <c r="H15" s="791">
        <f>_xlfn.IFNA(VLOOKUP(H12,'CCBHC Rates'!$C$2:$I$31,3,0),0)</f>
        <v>0</v>
      </c>
      <c r="I15" s="1201"/>
    </row>
    <row r="16" spans="1:14" s="139" customFormat="1" ht="27" customHeight="1" thickBot="1" x14ac:dyDescent="0.25">
      <c r="A16" s="1204"/>
      <c r="B16" s="775" t="s">
        <v>1013</v>
      </c>
      <c r="C16" s="791">
        <f>_xlfn.IFNA(VLOOKUP(C12,'CCBHC Rates'!$C$2:$I$31,4,0),0)</f>
        <v>0</v>
      </c>
      <c r="D16" s="791">
        <f>_xlfn.IFNA(VLOOKUP(D12,'CCBHC Rates'!$C$2:$I$31,4,0),0)</f>
        <v>0</v>
      </c>
      <c r="E16" s="791">
        <f>_xlfn.IFNA(VLOOKUP(E12,'CCBHC Rates'!$C$2:$I$31,4,0),0)</f>
        <v>0</v>
      </c>
      <c r="F16" s="791">
        <f>_xlfn.IFNA(VLOOKUP(F12,'CCBHC Rates'!$C$2:$I$31,4,0),0)</f>
        <v>0</v>
      </c>
      <c r="G16" s="791">
        <f>_xlfn.IFNA(VLOOKUP(G12,'CCBHC Rates'!$C$2:$I$31,4,0),0)</f>
        <v>0</v>
      </c>
      <c r="H16" s="791">
        <f>_xlfn.IFNA(VLOOKUP(H12,'CCBHC Rates'!$C$2:$I$31,4,0),0)</f>
        <v>0</v>
      </c>
      <c r="I16" s="1202"/>
    </row>
    <row r="17" spans="1:10" ht="26.25" customHeight="1" x14ac:dyDescent="0.2">
      <c r="A17" s="776" t="s">
        <v>1009</v>
      </c>
      <c r="B17" s="777" t="s">
        <v>972</v>
      </c>
      <c r="C17" s="778"/>
      <c r="D17" s="778"/>
      <c r="E17" s="759"/>
      <c r="F17" s="759"/>
      <c r="G17" s="759"/>
      <c r="H17" s="759"/>
      <c r="I17" s="779"/>
      <c r="J17" s="247"/>
    </row>
    <row r="18" spans="1:10" ht="26.25" customHeight="1" x14ac:dyDescent="0.2">
      <c r="A18" s="776" t="s">
        <v>1010</v>
      </c>
      <c r="B18" s="777" t="s">
        <v>972</v>
      </c>
      <c r="C18" s="778"/>
      <c r="D18" s="778"/>
      <c r="E18" s="759"/>
      <c r="F18" s="759"/>
      <c r="G18" s="759"/>
      <c r="H18" s="759"/>
      <c r="I18" s="760"/>
      <c r="J18" s="247"/>
    </row>
    <row r="19" spans="1:10" x14ac:dyDescent="0.2">
      <c r="B19" s="758" t="s">
        <v>1014</v>
      </c>
      <c r="C19" s="783">
        <f>IFERROR(C14*C17+C16*C18,0)</f>
        <v>0</v>
      </c>
      <c r="D19" s="783">
        <f>IFERROR(D14*D17+D16*D18,0)</f>
        <v>0</v>
      </c>
      <c r="E19" s="783">
        <f>IFERROR(E14*E17+E16*E18,0)</f>
        <v>0</v>
      </c>
      <c r="F19" s="783">
        <f t="shared" ref="F19:H19" si="0">IFERROR(F14*F17+F16*F18,0)</f>
        <v>0</v>
      </c>
      <c r="G19" s="783">
        <f t="shared" si="0"/>
        <v>0</v>
      </c>
      <c r="H19" s="783">
        <f t="shared" si="0"/>
        <v>0</v>
      </c>
      <c r="I19" s="788">
        <f>SUM(C19:H19)</f>
        <v>0</v>
      </c>
    </row>
    <row r="20" spans="1:10" x14ac:dyDescent="0.2">
      <c r="A20" s="139"/>
      <c r="B20" s="758" t="s">
        <v>1007</v>
      </c>
      <c r="C20" s="783">
        <f>IFERROR(IF(C14=0,MIN(C15,C16),C15)*C17,0)</f>
        <v>0</v>
      </c>
      <c r="D20" s="783">
        <f t="shared" ref="D20:E20" si="1">IFERROR(IF(D14=0,MIN(D15,D16),D15)*D17,0)</f>
        <v>0</v>
      </c>
      <c r="E20" s="783">
        <f t="shared" si="1"/>
        <v>0</v>
      </c>
      <c r="F20" s="783">
        <f t="shared" ref="F20:H20" si="2">IFERROR(IF(F14=0,MIN(F15,F16),F15)*F17,0)</f>
        <v>0</v>
      </c>
      <c r="G20" s="783">
        <f t="shared" si="2"/>
        <v>0</v>
      </c>
      <c r="H20" s="783">
        <f t="shared" si="2"/>
        <v>0</v>
      </c>
      <c r="I20" s="788">
        <f>SUM(C20:H20)</f>
        <v>0</v>
      </c>
    </row>
    <row r="21" spans="1:10" ht="13.5" thickBot="1" x14ac:dyDescent="0.25">
      <c r="A21" s="139"/>
      <c r="B21" s="758" t="s">
        <v>1008</v>
      </c>
      <c r="C21" s="784">
        <f>C19+C20</f>
        <v>0</v>
      </c>
      <c r="D21" s="784">
        <f t="shared" ref="D21:E21" si="3">D19+D20</f>
        <v>0</v>
      </c>
      <c r="E21" s="784">
        <f t="shared" si="3"/>
        <v>0</v>
      </c>
      <c r="F21" s="784">
        <f t="shared" ref="F21:H21" si="4">F19+F20</f>
        <v>0</v>
      </c>
      <c r="G21" s="784">
        <f t="shared" si="4"/>
        <v>0</v>
      </c>
      <c r="H21" s="784">
        <f t="shared" si="4"/>
        <v>0</v>
      </c>
      <c r="I21" s="789">
        <f>SUM(C21:H21)</f>
        <v>0</v>
      </c>
    </row>
    <row r="22" spans="1:10" ht="14.25" thickTop="1" thickBot="1" x14ac:dyDescent="0.25"/>
    <row r="23" spans="1:10" s="755" customFormat="1" ht="43.9" customHeight="1" thickTop="1" thickBot="1" x14ac:dyDescent="0.25">
      <c r="A23" s="1215" t="s">
        <v>974</v>
      </c>
      <c r="B23" s="754" t="s">
        <v>973</v>
      </c>
      <c r="C23" s="793" t="str">
        <f>C12</f>
        <v/>
      </c>
      <c r="D23" s="793" t="str">
        <f>D12</f>
        <v/>
      </c>
      <c r="E23" s="793" t="str">
        <f>E12</f>
        <v/>
      </c>
      <c r="F23" s="793" t="str">
        <f t="shared" ref="F23:H23" si="5">F12</f>
        <v/>
      </c>
      <c r="G23" s="793" t="str">
        <f t="shared" si="5"/>
        <v/>
      </c>
      <c r="H23" s="793" t="str">
        <f t="shared" si="5"/>
        <v/>
      </c>
      <c r="I23" s="1200" t="s">
        <v>969</v>
      </c>
    </row>
    <row r="24" spans="1:10" s="758" customFormat="1" ht="13.9" customHeight="1" thickBot="1" x14ac:dyDescent="0.25">
      <c r="A24" s="1216"/>
      <c r="B24" s="756" t="s">
        <v>971</v>
      </c>
      <c r="C24" s="757" t="s">
        <v>970</v>
      </c>
      <c r="D24" s="757" t="s">
        <v>970</v>
      </c>
      <c r="E24" s="757" t="s">
        <v>970</v>
      </c>
      <c r="F24" s="757" t="s">
        <v>970</v>
      </c>
      <c r="G24" s="757" t="s">
        <v>970</v>
      </c>
      <c r="H24" s="757" t="s">
        <v>970</v>
      </c>
      <c r="I24" s="1201"/>
    </row>
    <row r="25" spans="1:10" s="139" customFormat="1" ht="27" customHeight="1" x14ac:dyDescent="0.2">
      <c r="A25" s="1203" t="s">
        <v>446</v>
      </c>
      <c r="B25" s="478" t="s">
        <v>1011</v>
      </c>
      <c r="C25" s="791">
        <f t="shared" ref="C25:E27" si="6">C14</f>
        <v>0</v>
      </c>
      <c r="D25" s="791">
        <f t="shared" si="6"/>
        <v>0</v>
      </c>
      <c r="E25" s="791">
        <f t="shared" si="6"/>
        <v>0</v>
      </c>
      <c r="F25" s="791">
        <f t="shared" ref="F25:H25" si="7">F14</f>
        <v>0</v>
      </c>
      <c r="G25" s="791">
        <f t="shared" si="7"/>
        <v>0</v>
      </c>
      <c r="H25" s="791">
        <f t="shared" si="7"/>
        <v>0</v>
      </c>
      <c r="I25" s="1201"/>
    </row>
    <row r="26" spans="1:10" s="139" customFormat="1" ht="27" customHeight="1" x14ac:dyDescent="0.2">
      <c r="A26" s="1204"/>
      <c r="B26" s="478" t="s">
        <v>1015</v>
      </c>
      <c r="C26" s="791">
        <f t="shared" si="6"/>
        <v>0</v>
      </c>
      <c r="D26" s="791">
        <f t="shared" si="6"/>
        <v>0</v>
      </c>
      <c r="E26" s="791">
        <f t="shared" si="6"/>
        <v>0</v>
      </c>
      <c r="F26" s="791">
        <f t="shared" ref="F26:H26" si="8">F15</f>
        <v>0</v>
      </c>
      <c r="G26" s="791">
        <f t="shared" si="8"/>
        <v>0</v>
      </c>
      <c r="H26" s="791">
        <f t="shared" si="8"/>
        <v>0</v>
      </c>
      <c r="I26" s="1201"/>
    </row>
    <row r="27" spans="1:10" s="139" customFormat="1" ht="27" customHeight="1" thickBot="1" x14ac:dyDescent="0.25">
      <c r="A27" s="1204"/>
      <c r="B27" s="775" t="s">
        <v>1013</v>
      </c>
      <c r="C27" s="792">
        <f t="shared" si="6"/>
        <v>0</v>
      </c>
      <c r="D27" s="792">
        <f t="shared" si="6"/>
        <v>0</v>
      </c>
      <c r="E27" s="791">
        <f t="shared" si="6"/>
        <v>0</v>
      </c>
      <c r="F27" s="791">
        <f t="shared" ref="F27:H27" si="9">F16</f>
        <v>0</v>
      </c>
      <c r="G27" s="791">
        <f t="shared" si="9"/>
        <v>0</v>
      </c>
      <c r="H27" s="791">
        <f t="shared" si="9"/>
        <v>0</v>
      </c>
      <c r="I27" s="1202"/>
    </row>
    <row r="28" spans="1:10" ht="26.25" customHeight="1" x14ac:dyDescent="0.2">
      <c r="A28" s="776" t="s">
        <v>1016</v>
      </c>
      <c r="B28" s="777" t="s">
        <v>972</v>
      </c>
      <c r="C28" s="778"/>
      <c r="D28" s="778"/>
      <c r="E28" s="759"/>
      <c r="F28" s="759"/>
      <c r="G28" s="759"/>
      <c r="H28" s="759"/>
      <c r="I28" s="779"/>
      <c r="J28" s="247"/>
    </row>
    <row r="29" spans="1:10" ht="25.5" x14ac:dyDescent="0.2">
      <c r="A29" s="776" t="s">
        <v>1017</v>
      </c>
      <c r="B29" s="777" t="s">
        <v>972</v>
      </c>
      <c r="C29" s="778"/>
      <c r="D29" s="778"/>
      <c r="E29" s="759"/>
      <c r="F29" s="759"/>
      <c r="G29" s="759"/>
      <c r="H29" s="759"/>
      <c r="I29" s="760"/>
      <c r="J29" s="247"/>
    </row>
    <row r="30" spans="1:10" x14ac:dyDescent="0.2">
      <c r="B30" s="758" t="s">
        <v>1014</v>
      </c>
      <c r="C30" s="783">
        <f>IFERROR(C25*C28+C27*C29,0)</f>
        <v>0</v>
      </c>
      <c r="D30" s="783">
        <f>IFERROR(D25*D28+D27*D29,0)</f>
        <v>0</v>
      </c>
      <c r="E30" s="783">
        <f>IFERROR(E25*E28+E27*E29,0)</f>
        <v>0</v>
      </c>
      <c r="F30" s="783">
        <f t="shared" ref="F30:H30" si="10">IFERROR(F25*F28+F27*F29,0)</f>
        <v>0</v>
      </c>
      <c r="G30" s="783">
        <f t="shared" si="10"/>
        <v>0</v>
      </c>
      <c r="H30" s="783">
        <f t="shared" si="10"/>
        <v>0</v>
      </c>
      <c r="I30" s="788">
        <f>SUM(C30:H30)</f>
        <v>0</v>
      </c>
    </row>
    <row r="31" spans="1:10" x14ac:dyDescent="0.2">
      <c r="A31" s="139"/>
      <c r="B31" s="758" t="s">
        <v>1018</v>
      </c>
      <c r="C31" s="783">
        <f>IFERROR(IF(C25=0,MIN(C26,C27),C26)*C28,0)</f>
        <v>0</v>
      </c>
      <c r="D31" s="783">
        <f t="shared" ref="D31:E31" si="11">IFERROR(IF(D25=0,MIN(D26,D27),D26)*D28,0)</f>
        <v>0</v>
      </c>
      <c r="E31" s="783">
        <f t="shared" si="11"/>
        <v>0</v>
      </c>
      <c r="F31" s="783">
        <f t="shared" ref="F31:H31" si="12">IFERROR(IF(F25=0,MIN(F26,F27),F26)*F28,0)</f>
        <v>0</v>
      </c>
      <c r="G31" s="783">
        <f t="shared" si="12"/>
        <v>0</v>
      </c>
      <c r="H31" s="783">
        <f t="shared" si="12"/>
        <v>0</v>
      </c>
      <c r="I31" s="788">
        <f>SUM(C31:H31)</f>
        <v>0</v>
      </c>
    </row>
    <row r="32" spans="1:10" ht="13.5" thickBot="1" x14ac:dyDescent="0.25">
      <c r="A32" s="139"/>
      <c r="B32" s="758" t="s">
        <v>1008</v>
      </c>
      <c r="C32" s="784">
        <f>SUM(C30:C31)</f>
        <v>0</v>
      </c>
      <c r="D32" s="784">
        <f>SUM(D30:D31)</f>
        <v>0</v>
      </c>
      <c r="E32" s="784">
        <f>SUM(E30:E31)</f>
        <v>0</v>
      </c>
      <c r="F32" s="784">
        <f t="shared" ref="F32:H32" si="13">SUM(F30:F31)</f>
        <v>0</v>
      </c>
      <c r="G32" s="784">
        <f t="shared" si="13"/>
        <v>0</v>
      </c>
      <c r="H32" s="784">
        <f t="shared" si="13"/>
        <v>0</v>
      </c>
      <c r="I32" s="789">
        <f>SUM(C32:H32)</f>
        <v>0</v>
      </c>
    </row>
    <row r="33" spans="1:9" ht="13.5" thickTop="1" x14ac:dyDescent="0.2">
      <c r="A33" s="139"/>
      <c r="B33" s="758"/>
      <c r="C33" s="810"/>
      <c r="D33" s="810"/>
      <c r="E33" s="810"/>
      <c r="F33" s="810"/>
      <c r="G33" s="810"/>
      <c r="H33" s="810"/>
      <c r="I33" s="811"/>
    </row>
    <row r="34" spans="1:9" ht="13.5" thickBot="1" x14ac:dyDescent="0.25">
      <c r="A34" s="1223" t="s">
        <v>1102</v>
      </c>
      <c r="B34" s="1223"/>
      <c r="C34" s="1223"/>
      <c r="D34" s="1223"/>
      <c r="E34" s="1223"/>
      <c r="F34" s="1223"/>
      <c r="G34" s="1223"/>
      <c r="H34" s="1223"/>
      <c r="I34" s="1223"/>
    </row>
    <row r="35" spans="1:9" ht="44.1" customHeight="1" thickTop="1" thickBot="1" x14ac:dyDescent="0.25">
      <c r="A35" s="1215" t="s">
        <v>1095</v>
      </c>
      <c r="B35" s="754" t="s">
        <v>973</v>
      </c>
      <c r="C35" s="793" t="str">
        <f>C12</f>
        <v/>
      </c>
      <c r="D35" s="793" t="str">
        <f>D12</f>
        <v/>
      </c>
      <c r="E35" s="793" t="str">
        <f>E12</f>
        <v/>
      </c>
      <c r="F35" s="793" t="str">
        <f t="shared" ref="F35:H35" si="14">F12</f>
        <v/>
      </c>
      <c r="G35" s="793" t="str">
        <f t="shared" si="14"/>
        <v/>
      </c>
      <c r="H35" s="793" t="str">
        <f t="shared" si="14"/>
        <v/>
      </c>
      <c r="I35" s="1217" t="s">
        <v>969</v>
      </c>
    </row>
    <row r="36" spans="1:9" ht="13.5" thickBot="1" x14ac:dyDescent="0.25">
      <c r="A36" s="1216"/>
      <c r="B36" s="756" t="s">
        <v>971</v>
      </c>
      <c r="C36" s="757" t="s">
        <v>970</v>
      </c>
      <c r="D36" s="757" t="s">
        <v>970</v>
      </c>
      <c r="E36" s="757" t="s">
        <v>970</v>
      </c>
      <c r="F36" s="757" t="s">
        <v>970</v>
      </c>
      <c r="G36" s="757" t="s">
        <v>970</v>
      </c>
      <c r="H36" s="757" t="s">
        <v>970</v>
      </c>
      <c r="I36" s="1218"/>
    </row>
    <row r="37" spans="1:9" ht="27" customHeight="1" thickBot="1" x14ac:dyDescent="0.25">
      <c r="A37" s="780"/>
      <c r="B37" s="781" t="s">
        <v>1101</v>
      </c>
      <c r="C37" s="812">
        <f>C16</f>
        <v>0</v>
      </c>
      <c r="D37" s="812">
        <f>D16</f>
        <v>0</v>
      </c>
      <c r="E37" s="812">
        <f>E16</f>
        <v>0</v>
      </c>
      <c r="F37" s="812">
        <f t="shared" ref="F37:H37" si="15">F16</f>
        <v>0</v>
      </c>
      <c r="G37" s="812">
        <f t="shared" si="15"/>
        <v>0</v>
      </c>
      <c r="H37" s="812">
        <f t="shared" si="15"/>
        <v>0</v>
      </c>
      <c r="I37" s="1219"/>
    </row>
    <row r="38" spans="1:9" ht="26.25" customHeight="1" thickTop="1" x14ac:dyDescent="0.2">
      <c r="A38" s="782" t="s">
        <v>977</v>
      </c>
      <c r="B38" s="777" t="s">
        <v>972</v>
      </c>
      <c r="C38" s="778"/>
      <c r="D38" s="778"/>
      <c r="E38" s="778"/>
      <c r="F38" s="778"/>
      <c r="G38" s="778"/>
      <c r="H38" s="778"/>
      <c r="I38" s="769"/>
    </row>
    <row r="39" spans="1:9" ht="13.5" thickBot="1" x14ac:dyDescent="0.25">
      <c r="A39" s="139"/>
      <c r="B39" s="758"/>
      <c r="C39" s="784">
        <f>IFERROR(C37*C38,0)</f>
        <v>0</v>
      </c>
      <c r="D39" s="784">
        <f t="shared" ref="D39" si="16">IFERROR(D37*D38,0)</f>
        <v>0</v>
      </c>
      <c r="E39" s="784">
        <f>IFERROR(E37*E38,0)</f>
        <v>0</v>
      </c>
      <c r="F39" s="784">
        <f t="shared" ref="F39:H39" si="17">IFERROR(F37*F38,0)</f>
        <v>0</v>
      </c>
      <c r="G39" s="784">
        <f t="shared" si="17"/>
        <v>0</v>
      </c>
      <c r="H39" s="784">
        <f t="shared" si="17"/>
        <v>0</v>
      </c>
      <c r="I39" s="789">
        <f>SUM(C39:H39)</f>
        <v>0</v>
      </c>
    </row>
    <row r="40" spans="1:9" ht="13.5" thickTop="1" x14ac:dyDescent="0.2"/>
    <row r="41" spans="1:9" x14ac:dyDescent="0.2">
      <c r="A41" s="1205" t="s">
        <v>1298</v>
      </c>
      <c r="B41" s="1024"/>
    </row>
    <row r="42" spans="1:9" x14ac:dyDescent="0.2">
      <c r="A42" s="1206"/>
      <c r="B42" s="1207"/>
      <c r="C42" s="1207"/>
      <c r="D42" s="1207"/>
      <c r="E42" s="1207"/>
      <c r="F42" s="1208"/>
    </row>
    <row r="43" spans="1:9" x14ac:dyDescent="0.2">
      <c r="A43" s="1209"/>
      <c r="B43" s="1210"/>
      <c r="C43" s="1210"/>
      <c r="D43" s="1210"/>
      <c r="E43" s="1210"/>
      <c r="F43" s="1211"/>
    </row>
    <row r="44" spans="1:9" x14ac:dyDescent="0.2">
      <c r="A44" s="1209"/>
      <c r="B44" s="1210"/>
      <c r="C44" s="1210"/>
      <c r="D44" s="1210"/>
      <c r="E44" s="1210"/>
      <c r="F44" s="1211"/>
    </row>
    <row r="45" spans="1:9" x14ac:dyDescent="0.2">
      <c r="A45" s="1209"/>
      <c r="B45" s="1210"/>
      <c r="C45" s="1210"/>
      <c r="D45" s="1210"/>
      <c r="E45" s="1210"/>
      <c r="F45" s="1211"/>
    </row>
    <row r="46" spans="1:9" x14ac:dyDescent="0.2">
      <c r="A46" s="1209"/>
      <c r="B46" s="1210"/>
      <c r="C46" s="1210"/>
      <c r="D46" s="1210"/>
      <c r="E46" s="1210"/>
      <c r="F46" s="1211"/>
    </row>
    <row r="47" spans="1:9" x14ac:dyDescent="0.2">
      <c r="A47" s="1209"/>
      <c r="B47" s="1210"/>
      <c r="C47" s="1210"/>
      <c r="D47" s="1210"/>
      <c r="E47" s="1210"/>
      <c r="F47" s="1211"/>
    </row>
    <row r="48" spans="1:9" x14ac:dyDescent="0.2">
      <c r="A48" s="1209"/>
      <c r="B48" s="1210"/>
      <c r="C48" s="1210"/>
      <c r="D48" s="1210"/>
      <c r="E48" s="1210"/>
      <c r="F48" s="1211"/>
    </row>
    <row r="49" spans="1:6" x14ac:dyDescent="0.2">
      <c r="A49" s="1212"/>
      <c r="B49" s="1213"/>
      <c r="C49" s="1213"/>
      <c r="D49" s="1213"/>
      <c r="E49" s="1213"/>
      <c r="F49" s="1214"/>
    </row>
  </sheetData>
  <sheetProtection algorithmName="SHA-512" hashValue="vCnH02CETkyJeh7xBiPp2LUe5ERuNhqyS7zuNCffdbdqdWS8e5ydfy1KNVqe1HLyxyutSQf3aCeLoDJVcUg6oQ==" saltValue="cN0068txgFNTNlrxmVvbSQ==" spinCount="100000" sheet="1" objects="1" scenarios="1"/>
  <mergeCells count="18">
    <mergeCell ref="I23:I27"/>
    <mergeCell ref="A25:A27"/>
    <mergeCell ref="A41:B41"/>
    <mergeCell ref="A42:F49"/>
    <mergeCell ref="A6:E6"/>
    <mergeCell ref="A35:A36"/>
    <mergeCell ref="I35:I37"/>
    <mergeCell ref="A12:A13"/>
    <mergeCell ref="A23:A24"/>
    <mergeCell ref="B10:I10"/>
    <mergeCell ref="A34:I34"/>
    <mergeCell ref="A14:A16"/>
    <mergeCell ref="I12:I16"/>
    <mergeCell ref="A2:I2"/>
    <mergeCell ref="A1:I1"/>
    <mergeCell ref="A4:E4"/>
    <mergeCell ref="A5:E5"/>
    <mergeCell ref="A7:E7"/>
  </mergeCells>
  <phoneticPr fontId="48" type="noConversion"/>
  <pageMargins left="0.7" right="0.7" top="0.75" bottom="0.75" header="0.3" footer="0.3"/>
  <pageSetup scale="54" orientation="landscape" horizontalDpi="1200" verticalDpi="1200" r:id="rId1"/>
  <headerFooter>
    <oddFooter>&amp;LV 2024-5&amp;Rprinted: &amp;D,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N74"/>
  <sheetViews>
    <sheetView workbookViewId="0">
      <selection sqref="A1:M1"/>
    </sheetView>
  </sheetViews>
  <sheetFormatPr defaultColWidth="9.140625" defaultRowHeight="12.75" x14ac:dyDescent="0.2"/>
  <cols>
    <col min="1" max="1" width="3.5703125" style="24" customWidth="1"/>
    <col min="2" max="2" width="6" style="9" bestFit="1" customWidth="1"/>
    <col min="3" max="3" width="52.140625" style="9" customWidth="1"/>
    <col min="4" max="4" width="17.42578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4" ht="18" x14ac:dyDescent="0.25">
      <c r="A1" s="1077" t="s">
        <v>539</v>
      </c>
      <c r="B1" s="1078"/>
      <c r="C1" s="1078"/>
      <c r="D1" s="1078"/>
      <c r="E1" s="1078"/>
      <c r="F1" s="1078"/>
      <c r="G1" s="1078"/>
      <c r="H1" s="1078"/>
      <c r="I1" s="1078"/>
      <c r="J1" s="1078"/>
      <c r="K1" s="1078"/>
      <c r="L1" s="1078"/>
      <c r="M1" s="1079"/>
    </row>
    <row r="2" spans="1:14" ht="18.75" thickBot="1" x14ac:dyDescent="0.3">
      <c r="A2" s="1113" t="s">
        <v>953</v>
      </c>
      <c r="B2" s="1114"/>
      <c r="C2" s="1114"/>
      <c r="D2" s="1114"/>
      <c r="E2" s="1114"/>
      <c r="F2" s="1114"/>
      <c r="G2" s="1114"/>
      <c r="H2" s="1114"/>
      <c r="I2" s="1114"/>
      <c r="J2" s="1114"/>
      <c r="K2" s="1114"/>
      <c r="L2" s="1114"/>
      <c r="M2" s="1115"/>
    </row>
    <row r="3" spans="1:14" ht="15" customHeight="1" x14ac:dyDescent="0.25">
      <c r="A3" s="46"/>
      <c r="B3" s="46"/>
      <c r="C3" s="46"/>
      <c r="D3" s="46"/>
      <c r="E3" s="46"/>
      <c r="F3" s="46"/>
      <c r="G3" s="46"/>
      <c r="H3" s="46"/>
      <c r="I3" s="46"/>
      <c r="J3" s="46"/>
      <c r="K3" s="46"/>
      <c r="L3" s="46"/>
      <c r="M3" s="46"/>
    </row>
    <row r="4" spans="1:14" ht="15" customHeight="1" x14ac:dyDescent="0.2">
      <c r="A4" s="1116" t="s">
        <v>5</v>
      </c>
      <c r="B4" s="1116"/>
      <c r="C4" s="1229">
        <f>'FSR - Medicaid'!C4</f>
        <v>0</v>
      </c>
      <c r="D4" s="1230"/>
      <c r="E4" s="1119" t="s">
        <v>131</v>
      </c>
      <c r="F4" s="1119"/>
      <c r="G4" s="1119"/>
      <c r="H4" s="1119"/>
      <c r="I4" s="1119"/>
      <c r="J4" s="1119"/>
      <c r="K4" s="1119"/>
      <c r="L4" s="1119"/>
      <c r="M4" s="1120"/>
    </row>
    <row r="5" spans="1:14" ht="15" customHeight="1" x14ac:dyDescent="0.2">
      <c r="A5" s="1121" t="s">
        <v>179</v>
      </c>
      <c r="B5" s="1122"/>
      <c r="C5" s="1123"/>
      <c r="D5" s="534" t="str">
        <f>'FSR - Medicaid'!D5</f>
        <v>SELECT</v>
      </c>
      <c r="E5" s="12" t="s">
        <v>71</v>
      </c>
      <c r="F5" s="13" t="s">
        <v>72</v>
      </c>
      <c r="G5" s="13" t="s">
        <v>73</v>
      </c>
      <c r="H5" s="12" t="s">
        <v>77</v>
      </c>
      <c r="I5" s="12" t="s">
        <v>78</v>
      </c>
      <c r="J5" s="12" t="s">
        <v>87</v>
      </c>
      <c r="K5" s="12" t="s">
        <v>88</v>
      </c>
      <c r="L5" s="12" t="s">
        <v>92</v>
      </c>
      <c r="M5" s="12" t="s">
        <v>94</v>
      </c>
    </row>
    <row r="6" spans="1:14" ht="15" customHeight="1" x14ac:dyDescent="0.2">
      <c r="A6" s="1121" t="s">
        <v>180</v>
      </c>
      <c r="B6" s="1122"/>
      <c r="C6" s="1123"/>
      <c r="D6" s="534" t="str">
        <f>'FSR - Medicaid'!D6</f>
        <v>SELECT</v>
      </c>
      <c r="E6" s="1097" t="s">
        <v>368</v>
      </c>
      <c r="F6" s="1102" t="s">
        <v>325</v>
      </c>
      <c r="G6" s="1102"/>
      <c r="H6" s="1102"/>
      <c r="I6" s="1102"/>
      <c r="J6" s="1102"/>
      <c r="K6" s="1102"/>
      <c r="L6" s="1102"/>
      <c r="M6" s="1099" t="s">
        <v>370</v>
      </c>
    </row>
    <row r="7" spans="1:14" ht="39.75" customHeight="1" x14ac:dyDescent="0.2">
      <c r="A7" s="1124" t="s">
        <v>181</v>
      </c>
      <c r="B7" s="1124"/>
      <c r="C7" s="1124"/>
      <c r="D7" s="372">
        <f>'FSR - Medicaid'!D7</f>
        <v>0</v>
      </c>
      <c r="E7" s="1098"/>
      <c r="F7" s="14" t="s">
        <v>133</v>
      </c>
      <c r="G7" s="14" t="s">
        <v>134</v>
      </c>
      <c r="H7" s="14" t="s">
        <v>135</v>
      </c>
      <c r="I7" s="14" t="s">
        <v>136</v>
      </c>
      <c r="J7" s="14" t="s">
        <v>137</v>
      </c>
      <c r="K7" s="14" t="s">
        <v>138</v>
      </c>
      <c r="L7" s="327" t="s">
        <v>139</v>
      </c>
      <c r="M7" s="1100"/>
    </row>
    <row r="8" spans="1:14" ht="14.25" x14ac:dyDescent="0.2">
      <c r="A8" s="19">
        <v>1</v>
      </c>
      <c r="B8" s="36"/>
      <c r="C8" s="1103" t="s">
        <v>656</v>
      </c>
      <c r="D8" s="1104"/>
      <c r="E8" s="587">
        <f>'FSR - Medicaid'!E8</f>
        <v>0</v>
      </c>
      <c r="F8" s="586">
        <f>'FSR - Medicaid'!F8</f>
        <v>0</v>
      </c>
      <c r="G8" s="586">
        <f>'FSR - Medicaid'!G8</f>
        <v>0</v>
      </c>
      <c r="H8" s="586">
        <f>'FSR - Medicaid'!H8</f>
        <v>0</v>
      </c>
      <c r="I8" s="586">
        <f>'FSR - Medicaid'!I8</f>
        <v>0</v>
      </c>
      <c r="J8" s="586">
        <f>'FSR - Medicaid'!J8</f>
        <v>0</v>
      </c>
      <c r="K8" s="586">
        <f>'FSR - Medicaid'!K8</f>
        <v>0</v>
      </c>
      <c r="L8" s="586">
        <f>'FSR - Medicaid'!L8</f>
        <v>0</v>
      </c>
      <c r="M8" s="129"/>
    </row>
    <row r="9" spans="1:14" x14ac:dyDescent="0.2">
      <c r="C9" s="1108"/>
      <c r="D9" s="1108"/>
      <c r="E9" s="130"/>
      <c r="F9" s="34"/>
      <c r="G9" s="34"/>
      <c r="H9" s="130"/>
      <c r="I9" s="34"/>
      <c r="J9" s="34"/>
      <c r="K9" s="34"/>
      <c r="L9" s="34"/>
      <c r="M9" s="34"/>
    </row>
    <row r="10" spans="1:14" x14ac:dyDescent="0.2">
      <c r="A10" s="16" t="s">
        <v>366</v>
      </c>
      <c r="B10" s="17"/>
      <c r="C10" s="1133" t="s">
        <v>374</v>
      </c>
      <c r="D10" s="1133"/>
      <c r="E10" s="18"/>
      <c r="F10" s="18"/>
      <c r="G10" s="18"/>
      <c r="H10" s="18"/>
      <c r="I10" s="18"/>
      <c r="J10" s="18"/>
      <c r="K10" s="18"/>
      <c r="L10" s="18"/>
      <c r="M10" s="18"/>
    </row>
    <row r="11" spans="1:14" x14ac:dyDescent="0.2">
      <c r="A11" s="19" t="s">
        <v>366</v>
      </c>
      <c r="B11" s="20">
        <v>100</v>
      </c>
      <c r="C11" s="1109" t="s">
        <v>69</v>
      </c>
      <c r="D11" s="1109"/>
      <c r="E11" s="21"/>
      <c r="F11" s="21"/>
      <c r="G11" s="21"/>
      <c r="H11" s="21"/>
      <c r="I11" s="21"/>
      <c r="J11" s="21"/>
      <c r="K11" s="21"/>
      <c r="L11" s="21"/>
      <c r="M11" s="21"/>
    </row>
    <row r="12" spans="1:14" x14ac:dyDescent="0.2">
      <c r="A12" s="19" t="s">
        <v>366</v>
      </c>
      <c r="B12" s="20">
        <v>101</v>
      </c>
      <c r="C12" s="1228" t="s">
        <v>379</v>
      </c>
      <c r="D12" s="1228"/>
      <c r="E12" s="5"/>
      <c r="F12" s="22"/>
      <c r="G12" s="22"/>
      <c r="H12" s="22"/>
      <c r="I12" s="22"/>
      <c r="J12" s="22"/>
      <c r="K12" s="22"/>
      <c r="L12" s="22"/>
      <c r="M12" s="238">
        <f>SUM(E12:L12)+SUM(E57:M57)</f>
        <v>0</v>
      </c>
    </row>
    <row r="13" spans="1:14" x14ac:dyDescent="0.2">
      <c r="A13" s="19" t="s">
        <v>366</v>
      </c>
      <c r="B13" s="20">
        <v>115</v>
      </c>
      <c r="C13" s="1057" t="s">
        <v>371</v>
      </c>
      <c r="D13" s="1058"/>
      <c r="E13" s="279">
        <f>-SUM(F13:L13,E58:M58)</f>
        <v>0</v>
      </c>
      <c r="F13" s="5"/>
      <c r="G13" s="1"/>
      <c r="H13" s="1"/>
      <c r="I13" s="1"/>
      <c r="J13" s="1"/>
      <c r="K13" s="1"/>
      <c r="L13" s="1"/>
      <c r="M13" s="238">
        <f>SUM(E13:L13)+SUM(E58:M58)</f>
        <v>0</v>
      </c>
    </row>
    <row r="14" spans="1:14" x14ac:dyDescent="0.2">
      <c r="A14" s="19" t="s">
        <v>366</v>
      </c>
      <c r="B14" s="20">
        <v>190</v>
      </c>
      <c r="C14" s="1109" t="s">
        <v>70</v>
      </c>
      <c r="D14" s="1109"/>
      <c r="E14" s="23">
        <f>SUM(E12:E13)</f>
        <v>0</v>
      </c>
      <c r="F14" s="23">
        <f t="shared" ref="F14:L14" si="0">SUM(F12:F13)</f>
        <v>0</v>
      </c>
      <c r="G14" s="23">
        <f t="shared" si="0"/>
        <v>0</v>
      </c>
      <c r="H14" s="23">
        <f t="shared" si="0"/>
        <v>0</v>
      </c>
      <c r="I14" s="23">
        <f t="shared" si="0"/>
        <v>0</v>
      </c>
      <c r="J14" s="23">
        <f t="shared" si="0"/>
        <v>0</v>
      </c>
      <c r="K14" s="23">
        <f t="shared" si="0"/>
        <v>0</v>
      </c>
      <c r="L14" s="23">
        <f t="shared" si="0"/>
        <v>0</v>
      </c>
      <c r="M14" s="23">
        <f>SUM(M12:M13)</f>
        <v>0</v>
      </c>
    </row>
    <row r="15" spans="1:14" x14ac:dyDescent="0.2">
      <c r="A15" s="19" t="s">
        <v>366</v>
      </c>
      <c r="B15" s="20">
        <v>200</v>
      </c>
      <c r="C15" s="1109" t="s">
        <v>97</v>
      </c>
      <c r="D15" s="1109"/>
      <c r="E15" s="21"/>
      <c r="F15" s="21"/>
      <c r="G15" s="21"/>
      <c r="H15" s="21"/>
      <c r="I15" s="21"/>
      <c r="J15" s="21"/>
      <c r="K15" s="21"/>
      <c r="L15" s="21"/>
      <c r="M15" s="21"/>
    </row>
    <row r="16" spans="1:14" hidden="1" x14ac:dyDescent="0.2">
      <c r="A16" s="19" t="s">
        <v>366</v>
      </c>
      <c r="B16" s="20">
        <v>201</v>
      </c>
      <c r="C16" s="1063" t="s">
        <v>1069</v>
      </c>
      <c r="D16" s="1064"/>
      <c r="E16" s="2"/>
      <c r="F16" s="2"/>
      <c r="G16" s="2"/>
      <c r="H16" s="2"/>
      <c r="I16" s="2"/>
      <c r="J16" s="2"/>
      <c r="K16" s="2"/>
      <c r="L16" s="2"/>
      <c r="M16" s="238">
        <f>SUM(E16:L16)+SUM(E61:M61)</f>
        <v>0</v>
      </c>
      <c r="N16" s="247"/>
    </row>
    <row r="17" spans="1:14" x14ac:dyDescent="0.2">
      <c r="A17" s="19" t="s">
        <v>366</v>
      </c>
      <c r="B17" s="20">
        <v>202</v>
      </c>
      <c r="C17" s="1063" t="s">
        <v>711</v>
      </c>
      <c r="D17" s="1064"/>
      <c r="E17" s="2"/>
      <c r="F17" s="2"/>
      <c r="G17" s="2"/>
      <c r="H17" s="2"/>
      <c r="I17" s="2"/>
      <c r="J17" s="2"/>
      <c r="K17" s="2"/>
      <c r="L17" s="2"/>
      <c r="M17" s="238">
        <f>SUM(E17:L17)+SUM(E62:M62)</f>
        <v>0</v>
      </c>
      <c r="N17" s="247"/>
    </row>
    <row r="18" spans="1:14" x14ac:dyDescent="0.2">
      <c r="A18" s="19" t="s">
        <v>366</v>
      </c>
      <c r="B18" s="20">
        <v>204</v>
      </c>
      <c r="C18" s="1057" t="s">
        <v>372</v>
      </c>
      <c r="D18" s="1227"/>
      <c r="E18" s="2"/>
      <c r="F18" s="2"/>
      <c r="G18" s="2"/>
      <c r="H18" s="2"/>
      <c r="I18" s="2"/>
      <c r="J18" s="2"/>
      <c r="K18" s="2"/>
      <c r="L18" s="2"/>
      <c r="M18" s="238">
        <f>SUM(E18:L18)+SUM(E63:M63)</f>
        <v>0</v>
      </c>
    </row>
    <row r="19" spans="1:14" x14ac:dyDescent="0.2">
      <c r="A19" s="19" t="s">
        <v>366</v>
      </c>
      <c r="B19" s="20">
        <v>290</v>
      </c>
      <c r="C19" s="1136" t="s">
        <v>100</v>
      </c>
      <c r="D19" s="1137"/>
      <c r="E19" s="23">
        <f>SUM(E16:E18)</f>
        <v>0</v>
      </c>
      <c r="F19" s="23">
        <f t="shared" ref="F19:M19" si="1">SUM(F16:F18)</f>
        <v>0</v>
      </c>
      <c r="G19" s="23">
        <f t="shared" si="1"/>
        <v>0</v>
      </c>
      <c r="H19" s="23">
        <f t="shared" si="1"/>
        <v>0</v>
      </c>
      <c r="I19" s="23">
        <f t="shared" si="1"/>
        <v>0</v>
      </c>
      <c r="J19" s="23">
        <f t="shared" si="1"/>
        <v>0</v>
      </c>
      <c r="K19" s="23">
        <f t="shared" si="1"/>
        <v>0</v>
      </c>
      <c r="L19" s="23">
        <f t="shared" si="1"/>
        <v>0</v>
      </c>
      <c r="M19" s="23">
        <f t="shared" si="1"/>
        <v>0</v>
      </c>
      <c r="N19" s="247"/>
    </row>
    <row r="20" spans="1:14" x14ac:dyDescent="0.2">
      <c r="A20" s="19" t="s">
        <v>366</v>
      </c>
      <c r="B20" s="20">
        <v>295</v>
      </c>
      <c r="C20" s="1136" t="s">
        <v>380</v>
      </c>
      <c r="D20" s="1137"/>
      <c r="E20" s="23">
        <f>+E14-E19</f>
        <v>0</v>
      </c>
      <c r="F20" s="23">
        <f t="shared" ref="F20:M20" si="2">+F14-F19</f>
        <v>0</v>
      </c>
      <c r="G20" s="23">
        <f t="shared" si="2"/>
        <v>0</v>
      </c>
      <c r="H20" s="23">
        <f t="shared" si="2"/>
        <v>0</v>
      </c>
      <c r="I20" s="23">
        <f t="shared" si="2"/>
        <v>0</v>
      </c>
      <c r="J20" s="23">
        <f t="shared" si="2"/>
        <v>0</v>
      </c>
      <c r="K20" s="23">
        <f t="shared" si="2"/>
        <v>0</v>
      </c>
      <c r="L20" s="23">
        <f t="shared" si="2"/>
        <v>0</v>
      </c>
      <c r="M20" s="23">
        <f t="shared" si="2"/>
        <v>0</v>
      </c>
    </row>
    <row r="21" spans="1:14" x14ac:dyDescent="0.2">
      <c r="A21" s="19" t="s">
        <v>366</v>
      </c>
      <c r="B21" s="20">
        <v>300</v>
      </c>
      <c r="C21" s="1136" t="s">
        <v>85</v>
      </c>
      <c r="D21" s="1137"/>
      <c r="E21" s="21"/>
      <c r="F21" s="21"/>
      <c r="G21" s="21"/>
      <c r="H21" s="21"/>
      <c r="I21" s="21"/>
      <c r="J21" s="21"/>
      <c r="K21" s="21"/>
      <c r="L21" s="21"/>
      <c r="M21" s="21"/>
    </row>
    <row r="22" spans="1:14" x14ac:dyDescent="0.2">
      <c r="A22" s="19" t="s">
        <v>366</v>
      </c>
      <c r="B22" s="322">
        <v>315</v>
      </c>
      <c r="C22" s="1057" t="s">
        <v>744</v>
      </c>
      <c r="D22" s="1128"/>
      <c r="E22" s="279">
        <f>-SUM('Res Fund Bal'!E17+'Res Fund Bal'!H17)</f>
        <v>0</v>
      </c>
      <c r="F22" s="22"/>
      <c r="G22" s="22"/>
      <c r="H22" s="22"/>
      <c r="I22" s="22"/>
      <c r="J22" s="22"/>
      <c r="K22" s="22"/>
      <c r="L22" s="22"/>
      <c r="M22" s="238">
        <f>SUM(E22:L22)+SUM(E67:M67)</f>
        <v>0</v>
      </c>
      <c r="N22" s="247"/>
    </row>
    <row r="23" spans="1:14" x14ac:dyDescent="0.2">
      <c r="A23" s="19" t="s">
        <v>366</v>
      </c>
      <c r="B23" s="20">
        <v>325</v>
      </c>
      <c r="C23" s="1057" t="s">
        <v>745</v>
      </c>
      <c r="D23" s="1128"/>
      <c r="E23" s="22"/>
      <c r="F23" s="2"/>
      <c r="G23" s="2"/>
      <c r="H23" s="2"/>
      <c r="I23" s="2"/>
      <c r="J23" s="2"/>
      <c r="K23" s="2"/>
      <c r="L23" s="2"/>
      <c r="M23" s="238">
        <f>SUM(E23:L23)+SUM(E68:M68)</f>
        <v>0</v>
      </c>
    </row>
    <row r="24" spans="1:14" x14ac:dyDescent="0.2">
      <c r="A24" s="19" t="s">
        <v>366</v>
      </c>
      <c r="B24" s="20">
        <v>330</v>
      </c>
      <c r="C24" s="1136" t="s">
        <v>331</v>
      </c>
      <c r="D24" s="1137"/>
      <c r="E24" s="23">
        <f>SUBTOTAL(9,E21:E23)</f>
        <v>0</v>
      </c>
      <c r="F24" s="23">
        <f t="shared" ref="F24:M24" si="3">SUBTOTAL(9,F21:F23)</f>
        <v>0</v>
      </c>
      <c r="G24" s="23">
        <f t="shared" si="3"/>
        <v>0</v>
      </c>
      <c r="H24" s="23">
        <f t="shared" si="3"/>
        <v>0</v>
      </c>
      <c r="I24" s="23">
        <f t="shared" si="3"/>
        <v>0</v>
      </c>
      <c r="J24" s="23">
        <f t="shared" si="3"/>
        <v>0</v>
      </c>
      <c r="K24" s="23">
        <f t="shared" si="3"/>
        <v>0</v>
      </c>
      <c r="L24" s="23">
        <f t="shared" si="3"/>
        <v>0</v>
      </c>
      <c r="M24" s="23">
        <f t="shared" si="3"/>
        <v>0</v>
      </c>
    </row>
    <row r="25" spans="1:14" hidden="1" x14ac:dyDescent="0.2">
      <c r="A25" s="19" t="s">
        <v>366</v>
      </c>
      <c r="B25" s="20">
        <v>331</v>
      </c>
      <c r="C25" s="1057" t="s">
        <v>746</v>
      </c>
      <c r="D25" s="1128"/>
      <c r="E25" s="2"/>
      <c r="F25" s="22"/>
      <c r="G25" s="22"/>
      <c r="H25" s="22"/>
      <c r="I25" s="22"/>
      <c r="J25" s="22"/>
      <c r="K25" s="22"/>
      <c r="L25" s="22"/>
      <c r="M25" s="238">
        <f>SUM(E25:L25)+SUM(E70:M70)</f>
        <v>0</v>
      </c>
    </row>
    <row r="26" spans="1:14" x14ac:dyDescent="0.2">
      <c r="A26" s="19" t="s">
        <v>366</v>
      </c>
      <c r="B26" s="20">
        <v>332</v>
      </c>
      <c r="C26" s="1057" t="s">
        <v>747</v>
      </c>
      <c r="D26" s="1128"/>
      <c r="E26" s="2"/>
      <c r="F26" s="22"/>
      <c r="G26" s="22"/>
      <c r="H26" s="22"/>
      <c r="I26" s="22"/>
      <c r="J26" s="22"/>
      <c r="K26" s="22"/>
      <c r="L26" s="22"/>
      <c r="M26" s="238">
        <f>SUM(E26:L26)+SUM(E71:M71)</f>
        <v>0</v>
      </c>
    </row>
    <row r="27" spans="1:14" x14ac:dyDescent="0.2">
      <c r="A27" s="19" t="s">
        <v>366</v>
      </c>
      <c r="B27" s="20">
        <v>335</v>
      </c>
      <c r="C27" s="1057" t="s">
        <v>770</v>
      </c>
      <c r="D27" s="1128"/>
      <c r="E27" s="279">
        <f>-SUM('Res Fund Bal'!F17+'Res Fund Bal'!I17)</f>
        <v>0</v>
      </c>
      <c r="F27" s="22"/>
      <c r="G27" s="22"/>
      <c r="H27" s="22"/>
      <c r="I27" s="22"/>
      <c r="J27" s="22"/>
      <c r="K27" s="22"/>
      <c r="L27" s="22"/>
      <c r="M27" s="238">
        <f>SUM(E27:L27)+SUM(E72:M72)</f>
        <v>0</v>
      </c>
      <c r="N27" s="247"/>
    </row>
    <row r="28" spans="1:14" x14ac:dyDescent="0.2">
      <c r="A28" s="19" t="s">
        <v>366</v>
      </c>
      <c r="B28" s="20">
        <v>390</v>
      </c>
      <c r="C28" s="1109" t="s">
        <v>82</v>
      </c>
      <c r="D28" s="1109"/>
      <c r="E28" s="23">
        <f>(SUBTOTAL(9,E21:E27))</f>
        <v>0</v>
      </c>
      <c r="F28" s="23">
        <f>(SUBTOTAL(9,F21:F27))</f>
        <v>0</v>
      </c>
      <c r="G28" s="23">
        <f t="shared" ref="G28:L28" si="4">(SUBTOTAL(9,G21:G27))</f>
        <v>0</v>
      </c>
      <c r="H28" s="23">
        <f t="shared" si="4"/>
        <v>0</v>
      </c>
      <c r="I28" s="23">
        <f t="shared" si="4"/>
        <v>0</v>
      </c>
      <c r="J28" s="23">
        <f t="shared" si="4"/>
        <v>0</v>
      </c>
      <c r="K28" s="23">
        <f t="shared" si="4"/>
        <v>0</v>
      </c>
      <c r="L28" s="23">
        <f t="shared" si="4"/>
        <v>0</v>
      </c>
      <c r="M28" s="23">
        <f>(SUBTOTAL(9,M21:M27))</f>
        <v>0</v>
      </c>
    </row>
    <row r="29" spans="1:14" x14ac:dyDescent="0.2">
      <c r="A29" s="19" t="s">
        <v>366</v>
      </c>
      <c r="B29" s="20">
        <v>400</v>
      </c>
      <c r="C29" s="1149" t="s">
        <v>728</v>
      </c>
      <c r="D29" s="1149"/>
      <c r="E29" s="23">
        <f>+E20+E28</f>
        <v>0</v>
      </c>
      <c r="F29" s="23">
        <f t="shared" ref="F29:M29" si="5">+F20+F28</f>
        <v>0</v>
      </c>
      <c r="G29" s="23">
        <f t="shared" si="5"/>
        <v>0</v>
      </c>
      <c r="H29" s="23">
        <f t="shared" si="5"/>
        <v>0</v>
      </c>
      <c r="I29" s="23">
        <f t="shared" si="5"/>
        <v>0</v>
      </c>
      <c r="J29" s="23">
        <f t="shared" si="5"/>
        <v>0</v>
      </c>
      <c r="K29" s="23">
        <f t="shared" si="5"/>
        <v>0</v>
      </c>
      <c r="L29" s="23">
        <f t="shared" si="5"/>
        <v>0</v>
      </c>
      <c r="M29" s="23">
        <f t="shared" si="5"/>
        <v>0</v>
      </c>
    </row>
    <row r="30" spans="1:14" x14ac:dyDescent="0.2">
      <c r="E30" s="25"/>
      <c r="H30" s="25"/>
      <c r="I30" s="25"/>
      <c r="J30" s="25"/>
      <c r="K30" s="25"/>
      <c r="L30" s="25"/>
      <c r="M30" s="25"/>
    </row>
    <row r="31" spans="1:14" x14ac:dyDescent="0.2">
      <c r="A31" s="29" t="s">
        <v>367</v>
      </c>
      <c r="B31" s="17"/>
      <c r="C31" s="904" t="s">
        <v>126</v>
      </c>
      <c r="D31" s="905"/>
      <c r="E31" s="905"/>
      <c r="F31" s="905"/>
      <c r="G31" s="905"/>
      <c r="H31" s="905"/>
      <c r="I31" s="905"/>
      <c r="J31" s="905"/>
      <c r="K31" s="905"/>
      <c r="L31" s="905"/>
      <c r="M31" s="1129"/>
    </row>
    <row r="32" spans="1:14" x14ac:dyDescent="0.2">
      <c r="A32" s="30" t="s">
        <v>367</v>
      </c>
      <c r="B32" s="20"/>
      <c r="C32" s="1130" t="s">
        <v>200</v>
      </c>
      <c r="D32" s="1131"/>
      <c r="E32" s="1131"/>
      <c r="F32" s="1131"/>
      <c r="G32" s="1131"/>
      <c r="H32" s="1131"/>
      <c r="I32" s="1131"/>
      <c r="J32" s="1131"/>
      <c r="K32" s="1131"/>
      <c r="L32" s="1131"/>
      <c r="M32" s="1132"/>
    </row>
    <row r="33" spans="1:13" x14ac:dyDescent="0.2">
      <c r="A33" s="30" t="s">
        <v>367</v>
      </c>
      <c r="B33" s="31"/>
      <c r="C33" s="1231"/>
      <c r="D33" s="1232"/>
      <c r="E33" s="1232"/>
      <c r="F33" s="1232"/>
      <c r="G33" s="1232"/>
      <c r="H33" s="1232"/>
      <c r="I33" s="1232"/>
      <c r="J33" s="1232"/>
      <c r="K33" s="1232"/>
      <c r="L33" s="1232"/>
      <c r="M33" s="1233"/>
    </row>
    <row r="34" spans="1:13" x14ac:dyDescent="0.2">
      <c r="A34" s="30" t="s">
        <v>367</v>
      </c>
      <c r="B34" s="32"/>
      <c r="C34" s="1234"/>
      <c r="D34" s="1235"/>
      <c r="E34" s="1235"/>
      <c r="F34" s="1235"/>
      <c r="G34" s="1235"/>
      <c r="H34" s="1235"/>
      <c r="I34" s="1235"/>
      <c r="J34" s="1235"/>
      <c r="K34" s="1235"/>
      <c r="L34" s="1235"/>
      <c r="M34" s="1236"/>
    </row>
    <row r="35" spans="1:13" x14ac:dyDescent="0.2">
      <c r="A35" s="30" t="s">
        <v>367</v>
      </c>
      <c r="B35" s="32"/>
      <c r="C35" s="1234"/>
      <c r="D35" s="1235"/>
      <c r="E35" s="1235"/>
      <c r="F35" s="1235"/>
      <c r="G35" s="1235"/>
      <c r="H35" s="1235"/>
      <c r="I35" s="1235"/>
      <c r="J35" s="1235"/>
      <c r="K35" s="1235"/>
      <c r="L35" s="1235"/>
      <c r="M35" s="1236"/>
    </row>
    <row r="36" spans="1:13" x14ac:dyDescent="0.2">
      <c r="A36" s="30" t="s">
        <v>367</v>
      </c>
      <c r="B36" s="32"/>
      <c r="C36" s="1234"/>
      <c r="D36" s="1235"/>
      <c r="E36" s="1235"/>
      <c r="F36" s="1235"/>
      <c r="G36" s="1235"/>
      <c r="H36" s="1235"/>
      <c r="I36" s="1235"/>
      <c r="J36" s="1235"/>
      <c r="K36" s="1235"/>
      <c r="L36" s="1235"/>
      <c r="M36" s="1236"/>
    </row>
    <row r="37" spans="1:13" x14ac:dyDescent="0.2">
      <c r="A37" s="30" t="s">
        <v>367</v>
      </c>
      <c r="B37" s="32"/>
      <c r="C37" s="1234"/>
      <c r="D37" s="1235"/>
      <c r="E37" s="1235"/>
      <c r="F37" s="1235"/>
      <c r="G37" s="1235"/>
      <c r="H37" s="1235"/>
      <c r="I37" s="1235"/>
      <c r="J37" s="1235"/>
      <c r="K37" s="1235"/>
      <c r="L37" s="1235"/>
      <c r="M37" s="1236"/>
    </row>
    <row r="38" spans="1:13" x14ac:dyDescent="0.2">
      <c r="A38" s="30" t="s">
        <v>367</v>
      </c>
      <c r="B38" s="32"/>
      <c r="C38" s="1234"/>
      <c r="D38" s="1235"/>
      <c r="E38" s="1235"/>
      <c r="F38" s="1235"/>
      <c r="G38" s="1235"/>
      <c r="H38" s="1235"/>
      <c r="I38" s="1235"/>
      <c r="J38" s="1235"/>
      <c r="K38" s="1235"/>
      <c r="L38" s="1235"/>
      <c r="M38" s="1236"/>
    </row>
    <row r="39" spans="1:13" x14ac:dyDescent="0.2">
      <c r="A39" s="30" t="s">
        <v>367</v>
      </c>
      <c r="B39" s="32"/>
      <c r="C39" s="1234"/>
      <c r="D39" s="1235"/>
      <c r="E39" s="1235"/>
      <c r="F39" s="1235"/>
      <c r="G39" s="1235"/>
      <c r="H39" s="1235"/>
      <c r="I39" s="1235"/>
      <c r="J39" s="1235"/>
      <c r="K39" s="1235"/>
      <c r="L39" s="1235"/>
      <c r="M39" s="1236"/>
    </row>
    <row r="40" spans="1:13" x14ac:dyDescent="0.2">
      <c r="A40" s="30" t="s">
        <v>367</v>
      </c>
      <c r="B40" s="32"/>
      <c r="C40" s="1234"/>
      <c r="D40" s="1235"/>
      <c r="E40" s="1235"/>
      <c r="F40" s="1235"/>
      <c r="G40" s="1235"/>
      <c r="H40" s="1235"/>
      <c r="I40" s="1235"/>
      <c r="J40" s="1235"/>
      <c r="K40" s="1235"/>
      <c r="L40" s="1235"/>
      <c r="M40" s="1236"/>
    </row>
    <row r="41" spans="1:13" x14ac:dyDescent="0.2">
      <c r="A41" s="30" t="s">
        <v>367</v>
      </c>
      <c r="B41" s="32"/>
      <c r="C41" s="1234"/>
      <c r="D41" s="1235"/>
      <c r="E41" s="1235"/>
      <c r="F41" s="1235"/>
      <c r="G41" s="1235"/>
      <c r="H41" s="1235"/>
      <c r="I41" s="1235"/>
      <c r="J41" s="1235"/>
      <c r="K41" s="1235"/>
      <c r="L41" s="1235"/>
      <c r="M41" s="1236"/>
    </row>
    <row r="42" spans="1:13" x14ac:dyDescent="0.2">
      <c r="A42" s="30" t="s">
        <v>367</v>
      </c>
      <c r="B42" s="15"/>
      <c r="C42" s="1237"/>
      <c r="D42" s="1238"/>
      <c r="E42" s="1238"/>
      <c r="F42" s="1238"/>
      <c r="G42" s="1238"/>
      <c r="H42" s="1238"/>
      <c r="I42" s="1238"/>
      <c r="J42" s="1238"/>
      <c r="K42" s="1238"/>
      <c r="L42" s="1238"/>
      <c r="M42" s="1239"/>
    </row>
    <row r="43" spans="1:13" hidden="1" x14ac:dyDescent="0.2"/>
    <row r="44" spans="1:13" hidden="1" x14ac:dyDescent="0.2"/>
    <row r="45" spans="1:13" ht="13.5" thickBot="1" x14ac:dyDescent="0.25"/>
    <row r="46" spans="1:13" ht="18" x14ac:dyDescent="0.25">
      <c r="A46" s="1077" t="s">
        <v>539</v>
      </c>
      <c r="B46" s="1078"/>
      <c r="C46" s="1078"/>
      <c r="D46" s="1078"/>
      <c r="E46" s="1078"/>
      <c r="F46" s="1078"/>
      <c r="G46" s="1078"/>
      <c r="H46" s="1078"/>
      <c r="I46" s="1078"/>
      <c r="J46" s="1078"/>
      <c r="K46" s="1078"/>
      <c r="L46" s="1078"/>
      <c r="M46" s="1079"/>
    </row>
    <row r="47" spans="1:13" ht="18.75" thickBot="1" x14ac:dyDescent="0.3">
      <c r="A47" s="1113" t="s">
        <v>952</v>
      </c>
      <c r="B47" s="1114"/>
      <c r="C47" s="1114"/>
      <c r="D47" s="1114"/>
      <c r="E47" s="1114"/>
      <c r="F47" s="1114"/>
      <c r="G47" s="1114"/>
      <c r="H47" s="1114"/>
      <c r="I47" s="1114"/>
      <c r="J47" s="1114"/>
      <c r="K47" s="1114"/>
      <c r="L47" s="1114"/>
      <c r="M47" s="1115"/>
    </row>
    <row r="49" spans="1:13" x14ac:dyDescent="0.2">
      <c r="A49" s="1116" t="s">
        <v>5</v>
      </c>
      <c r="B49" s="1116"/>
      <c r="C49" s="1229">
        <f>C4</f>
        <v>0</v>
      </c>
      <c r="D49" s="1230"/>
      <c r="E49" s="1119" t="s">
        <v>131</v>
      </c>
      <c r="F49" s="1119"/>
      <c r="G49" s="1119"/>
      <c r="H49" s="1119"/>
      <c r="I49" s="1119"/>
      <c r="J49" s="1119"/>
      <c r="K49" s="1119"/>
      <c r="L49" s="1119"/>
      <c r="M49" s="1120"/>
    </row>
    <row r="50" spans="1:13" ht="15" x14ac:dyDescent="0.2">
      <c r="A50" s="1121" t="s">
        <v>179</v>
      </c>
      <c r="B50" s="1122"/>
      <c r="C50" s="1123"/>
      <c r="D50" s="534" t="str">
        <f>D5</f>
        <v>SELECT</v>
      </c>
      <c r="E50" s="328" t="s">
        <v>95</v>
      </c>
      <c r="F50" s="329" t="s">
        <v>103</v>
      </c>
      <c r="G50" s="329" t="s">
        <v>104</v>
      </c>
      <c r="H50" s="328" t="s">
        <v>111</v>
      </c>
      <c r="I50" s="328" t="s">
        <v>120</v>
      </c>
      <c r="J50" s="328" t="s">
        <v>121</v>
      </c>
      <c r="K50" s="328" t="s">
        <v>127</v>
      </c>
      <c r="L50" s="328" t="s">
        <v>149</v>
      </c>
      <c r="M50" s="328" t="s">
        <v>375</v>
      </c>
    </row>
    <row r="51" spans="1:13" ht="15" customHeight="1" x14ac:dyDescent="0.2">
      <c r="A51" s="1121" t="s">
        <v>180</v>
      </c>
      <c r="B51" s="1122"/>
      <c r="C51" s="1123"/>
      <c r="D51" s="534" t="str">
        <f>D6</f>
        <v>SELECT</v>
      </c>
      <c r="E51" s="1224" t="s">
        <v>325</v>
      </c>
      <c r="F51" s="1225"/>
      <c r="G51" s="1225"/>
      <c r="H51" s="1225"/>
      <c r="I51" s="1225"/>
      <c r="J51" s="1225"/>
      <c r="K51" s="1225"/>
      <c r="L51" s="1226"/>
      <c r="M51" s="739"/>
    </row>
    <row r="52" spans="1:13" ht="15" x14ac:dyDescent="0.2">
      <c r="A52" s="1124" t="s">
        <v>181</v>
      </c>
      <c r="B52" s="1124"/>
      <c r="C52" s="1124"/>
      <c r="D52" s="372">
        <f>D7</f>
        <v>0</v>
      </c>
      <c r="E52" s="327" t="s">
        <v>357</v>
      </c>
      <c r="F52" s="327" t="s">
        <v>358</v>
      </c>
      <c r="G52" s="327" t="s">
        <v>359</v>
      </c>
      <c r="H52" s="327" t="s">
        <v>360</v>
      </c>
      <c r="I52" s="327" t="s">
        <v>361</v>
      </c>
      <c r="J52" s="327" t="s">
        <v>362</v>
      </c>
      <c r="K52" s="327" t="s">
        <v>363</v>
      </c>
      <c r="L52" s="327" t="s">
        <v>364</v>
      </c>
      <c r="M52" s="326" t="s">
        <v>365</v>
      </c>
    </row>
    <row r="53" spans="1:13" ht="14.25" x14ac:dyDescent="0.2">
      <c r="A53" s="19">
        <v>1</v>
      </c>
      <c r="B53" s="36"/>
      <c r="C53" s="1103" t="s">
        <v>656</v>
      </c>
      <c r="D53" s="1104"/>
      <c r="E53" s="586">
        <f>'FSR - Medicaid'!E77</f>
        <v>0</v>
      </c>
      <c r="F53" s="586">
        <f>'FSR - Medicaid'!F77</f>
        <v>0</v>
      </c>
      <c r="G53" s="586">
        <f>'FSR - Medicaid'!G77</f>
        <v>0</v>
      </c>
      <c r="H53" s="586">
        <f>'FSR - Medicaid'!H77</f>
        <v>0</v>
      </c>
      <c r="I53" s="586">
        <f>'FSR - Medicaid'!I77</f>
        <v>0</v>
      </c>
      <c r="J53" s="586">
        <f>'FSR - Medicaid'!J77</f>
        <v>0</v>
      </c>
      <c r="K53" s="586">
        <f>'FSR - Medicaid'!K77</f>
        <v>0</v>
      </c>
      <c r="L53" s="586">
        <f>'FSR - Medicaid'!L77</f>
        <v>0</v>
      </c>
      <c r="M53" s="586">
        <f>'FSR - Medicaid'!M77</f>
        <v>0</v>
      </c>
    </row>
    <row r="54" spans="1:13" x14ac:dyDescent="0.2">
      <c r="C54" s="1108"/>
      <c r="D54" s="1108"/>
      <c r="E54" s="130"/>
      <c r="F54" s="34"/>
      <c r="G54" s="34"/>
      <c r="H54" s="130"/>
      <c r="I54" s="34"/>
      <c r="J54" s="34"/>
      <c r="K54" s="34"/>
      <c r="L54" s="34"/>
      <c r="M54" s="34"/>
    </row>
    <row r="55" spans="1:13" x14ac:dyDescent="0.2">
      <c r="A55" s="16" t="s">
        <v>366</v>
      </c>
      <c r="B55" s="17"/>
      <c r="C55" s="1133" t="s">
        <v>374</v>
      </c>
      <c r="D55" s="1133"/>
      <c r="E55" s="18"/>
      <c r="F55" s="18"/>
      <c r="G55" s="18"/>
      <c r="H55" s="18"/>
      <c r="I55" s="18"/>
      <c r="J55" s="18"/>
      <c r="K55" s="18"/>
      <c r="L55" s="18"/>
      <c r="M55" s="18"/>
    </row>
    <row r="56" spans="1:13" x14ac:dyDescent="0.2">
      <c r="A56" s="19" t="s">
        <v>366</v>
      </c>
      <c r="B56" s="20">
        <v>100</v>
      </c>
      <c r="C56" s="1109" t="s">
        <v>69</v>
      </c>
      <c r="D56" s="1109"/>
      <c r="E56" s="21"/>
      <c r="F56" s="21"/>
      <c r="G56" s="21"/>
      <c r="H56" s="21"/>
      <c r="I56" s="21"/>
      <c r="J56" s="21"/>
      <c r="K56" s="21"/>
      <c r="L56" s="21"/>
      <c r="M56" s="21"/>
    </row>
    <row r="57" spans="1:13" x14ac:dyDescent="0.2">
      <c r="A57" s="19" t="s">
        <v>366</v>
      </c>
      <c r="B57" s="20">
        <v>101</v>
      </c>
      <c r="C57" s="1228" t="s">
        <v>379</v>
      </c>
      <c r="D57" s="1228"/>
      <c r="E57" s="22"/>
      <c r="F57" s="22"/>
      <c r="G57" s="22"/>
      <c r="H57" s="22"/>
      <c r="I57" s="22"/>
      <c r="J57" s="22"/>
      <c r="K57" s="22"/>
      <c r="L57" s="22"/>
      <c r="M57" s="22"/>
    </row>
    <row r="58" spans="1:13" x14ac:dyDescent="0.2">
      <c r="A58" s="19" t="s">
        <v>366</v>
      </c>
      <c r="B58" s="20">
        <v>115</v>
      </c>
      <c r="C58" s="1057" t="s">
        <v>371</v>
      </c>
      <c r="D58" s="1058"/>
      <c r="E58" s="5"/>
      <c r="F58" s="5"/>
      <c r="G58" s="1"/>
      <c r="H58" s="1"/>
      <c r="I58" s="1"/>
      <c r="J58" s="1"/>
      <c r="K58" s="1"/>
      <c r="L58" s="1"/>
      <c r="M58" s="1"/>
    </row>
    <row r="59" spans="1:13" x14ac:dyDescent="0.2">
      <c r="A59" s="19" t="s">
        <v>366</v>
      </c>
      <c r="B59" s="20">
        <v>190</v>
      </c>
      <c r="C59" s="1109" t="s">
        <v>70</v>
      </c>
      <c r="D59" s="1109"/>
      <c r="E59" s="23">
        <f t="shared" ref="E59" si="6">SUM(E57:E58)</f>
        <v>0</v>
      </c>
      <c r="F59" s="23">
        <f t="shared" ref="F59:L59" si="7">SUM(F57:F58)</f>
        <v>0</v>
      </c>
      <c r="G59" s="23">
        <f t="shared" si="7"/>
        <v>0</v>
      </c>
      <c r="H59" s="23">
        <f t="shared" si="7"/>
        <v>0</v>
      </c>
      <c r="I59" s="23">
        <f t="shared" si="7"/>
        <v>0</v>
      </c>
      <c r="J59" s="23">
        <f t="shared" si="7"/>
        <v>0</v>
      </c>
      <c r="K59" s="23">
        <f t="shared" si="7"/>
        <v>0</v>
      </c>
      <c r="L59" s="23">
        <f t="shared" si="7"/>
        <v>0</v>
      </c>
      <c r="M59" s="23">
        <f t="shared" ref="M59" si="8">SUM(M57:M58)</f>
        <v>0</v>
      </c>
    </row>
    <row r="60" spans="1:13" x14ac:dyDescent="0.2">
      <c r="A60" s="19" t="s">
        <v>366</v>
      </c>
      <c r="B60" s="20">
        <v>200</v>
      </c>
      <c r="C60" s="1109" t="s">
        <v>97</v>
      </c>
      <c r="D60" s="1109"/>
      <c r="E60" s="21"/>
      <c r="F60" s="21"/>
      <c r="G60" s="21"/>
      <c r="H60" s="21"/>
      <c r="I60" s="21"/>
      <c r="J60" s="21"/>
      <c r="K60" s="21"/>
      <c r="L60" s="21"/>
      <c r="M60" s="21"/>
    </row>
    <row r="61" spans="1:13" hidden="1" x14ac:dyDescent="0.2">
      <c r="A61" s="19" t="s">
        <v>366</v>
      </c>
      <c r="B61" s="20">
        <v>201</v>
      </c>
      <c r="C61" s="1063" t="s">
        <v>1069</v>
      </c>
      <c r="D61" s="1064"/>
      <c r="E61" s="2"/>
      <c r="F61" s="2"/>
      <c r="G61" s="2"/>
      <c r="H61" s="2"/>
      <c r="I61" s="2"/>
      <c r="J61" s="2"/>
      <c r="K61" s="2"/>
      <c r="L61" s="2"/>
      <c r="M61" s="2"/>
    </row>
    <row r="62" spans="1:13" x14ac:dyDescent="0.2">
      <c r="A62" s="19" t="s">
        <v>366</v>
      </c>
      <c r="B62" s="20">
        <v>202</v>
      </c>
      <c r="C62" s="1063" t="s">
        <v>711</v>
      </c>
      <c r="D62" s="1064"/>
      <c r="E62" s="2"/>
      <c r="F62" s="2"/>
      <c r="G62" s="2"/>
      <c r="H62" s="2"/>
      <c r="I62" s="2"/>
      <c r="J62" s="2"/>
      <c r="K62" s="2"/>
      <c r="L62" s="2"/>
      <c r="M62" s="2"/>
    </row>
    <row r="63" spans="1:13" x14ac:dyDescent="0.2">
      <c r="A63" s="19" t="s">
        <v>366</v>
      </c>
      <c r="B63" s="20">
        <v>204</v>
      </c>
      <c r="C63" s="1057" t="s">
        <v>372</v>
      </c>
      <c r="D63" s="1227"/>
      <c r="E63" s="2"/>
      <c r="F63" s="2"/>
      <c r="G63" s="2"/>
      <c r="H63" s="2"/>
      <c r="I63" s="2"/>
      <c r="J63" s="2"/>
      <c r="K63" s="2"/>
      <c r="L63" s="2"/>
      <c r="M63" s="2"/>
    </row>
    <row r="64" spans="1:13" x14ac:dyDescent="0.2">
      <c r="A64" s="19" t="s">
        <v>366</v>
      </c>
      <c r="B64" s="20">
        <v>290</v>
      </c>
      <c r="C64" s="1136" t="s">
        <v>100</v>
      </c>
      <c r="D64" s="1137"/>
      <c r="E64" s="23">
        <f t="shared" ref="E64" si="9">SUM(E61:E63)</f>
        <v>0</v>
      </c>
      <c r="F64" s="23">
        <f t="shared" ref="F64:L64" si="10">SUM(F61:F63)</f>
        <v>0</v>
      </c>
      <c r="G64" s="23">
        <f t="shared" si="10"/>
        <v>0</v>
      </c>
      <c r="H64" s="23">
        <f t="shared" si="10"/>
        <v>0</v>
      </c>
      <c r="I64" s="23">
        <f t="shared" si="10"/>
        <v>0</v>
      </c>
      <c r="J64" s="23">
        <f t="shared" si="10"/>
        <v>0</v>
      </c>
      <c r="K64" s="23">
        <f t="shared" si="10"/>
        <v>0</v>
      </c>
      <c r="L64" s="23">
        <f t="shared" si="10"/>
        <v>0</v>
      </c>
      <c r="M64" s="23">
        <f t="shared" ref="M64" si="11">SUM(M61:M63)</f>
        <v>0</v>
      </c>
    </row>
    <row r="65" spans="1:13" x14ac:dyDescent="0.2">
      <c r="A65" s="19" t="s">
        <v>366</v>
      </c>
      <c r="B65" s="20">
        <v>295</v>
      </c>
      <c r="C65" s="1136" t="s">
        <v>380</v>
      </c>
      <c r="D65" s="1137"/>
      <c r="E65" s="23">
        <f t="shared" ref="E65" si="12">+E59-E64</f>
        <v>0</v>
      </c>
      <c r="F65" s="23">
        <f t="shared" ref="F65:L65" si="13">+F59-F64</f>
        <v>0</v>
      </c>
      <c r="G65" s="23">
        <f t="shared" si="13"/>
        <v>0</v>
      </c>
      <c r="H65" s="23">
        <f t="shared" si="13"/>
        <v>0</v>
      </c>
      <c r="I65" s="23">
        <f t="shared" si="13"/>
        <v>0</v>
      </c>
      <c r="J65" s="23">
        <f t="shared" si="13"/>
        <v>0</v>
      </c>
      <c r="K65" s="23">
        <f t="shared" si="13"/>
        <v>0</v>
      </c>
      <c r="L65" s="23">
        <f t="shared" si="13"/>
        <v>0</v>
      </c>
      <c r="M65" s="23">
        <f t="shared" ref="M65" si="14">+M59-M64</f>
        <v>0</v>
      </c>
    </row>
    <row r="66" spans="1:13" x14ac:dyDescent="0.2">
      <c r="A66" s="19" t="s">
        <v>366</v>
      </c>
      <c r="B66" s="20">
        <v>300</v>
      </c>
      <c r="C66" s="1136" t="s">
        <v>85</v>
      </c>
      <c r="D66" s="1137"/>
      <c r="E66" s="21"/>
      <c r="F66" s="21"/>
      <c r="G66" s="21"/>
      <c r="H66" s="21"/>
      <c r="I66" s="21"/>
      <c r="J66" s="21"/>
      <c r="K66" s="21"/>
      <c r="L66" s="21"/>
      <c r="M66" s="21"/>
    </row>
    <row r="67" spans="1:13" x14ac:dyDescent="0.2">
      <c r="A67" s="19" t="s">
        <v>366</v>
      </c>
      <c r="B67" s="322">
        <v>315</v>
      </c>
      <c r="C67" s="1057" t="s">
        <v>744</v>
      </c>
      <c r="D67" s="1128"/>
      <c r="E67" s="22"/>
      <c r="F67" s="22"/>
      <c r="G67" s="22"/>
      <c r="H67" s="22"/>
      <c r="I67" s="22"/>
      <c r="J67" s="22"/>
      <c r="K67" s="22"/>
      <c r="L67" s="22"/>
      <c r="M67" s="22"/>
    </row>
    <row r="68" spans="1:13" x14ac:dyDescent="0.2">
      <c r="A68" s="19" t="s">
        <v>366</v>
      </c>
      <c r="B68" s="20">
        <v>325</v>
      </c>
      <c r="C68" s="1057" t="s">
        <v>745</v>
      </c>
      <c r="D68" s="1128"/>
      <c r="E68" s="2"/>
      <c r="F68" s="2"/>
      <c r="G68" s="2"/>
      <c r="H68" s="2"/>
      <c r="I68" s="2"/>
      <c r="J68" s="2"/>
      <c r="K68" s="2"/>
      <c r="L68" s="2"/>
      <c r="M68" s="2"/>
    </row>
    <row r="69" spans="1:13" x14ac:dyDescent="0.2">
      <c r="A69" s="19" t="s">
        <v>366</v>
      </c>
      <c r="B69" s="20">
        <v>330</v>
      </c>
      <c r="C69" s="1136" t="s">
        <v>331</v>
      </c>
      <c r="D69" s="1137"/>
      <c r="E69" s="23">
        <f t="shared" ref="E69" si="15">SUBTOTAL(9,E66:E68)</f>
        <v>0</v>
      </c>
      <c r="F69" s="23">
        <f t="shared" ref="F69:L69" si="16">SUBTOTAL(9,F66:F68)</f>
        <v>0</v>
      </c>
      <c r="G69" s="23">
        <f t="shared" si="16"/>
        <v>0</v>
      </c>
      <c r="H69" s="23">
        <f t="shared" si="16"/>
        <v>0</v>
      </c>
      <c r="I69" s="23">
        <f t="shared" si="16"/>
        <v>0</v>
      </c>
      <c r="J69" s="23">
        <f t="shared" si="16"/>
        <v>0</v>
      </c>
      <c r="K69" s="23">
        <f t="shared" si="16"/>
        <v>0</v>
      </c>
      <c r="L69" s="23">
        <f t="shared" si="16"/>
        <v>0</v>
      </c>
      <c r="M69" s="23">
        <f t="shared" ref="M69" si="17">SUBTOTAL(9,M66:M68)</f>
        <v>0</v>
      </c>
    </row>
    <row r="70" spans="1:13" hidden="1" x14ac:dyDescent="0.2">
      <c r="A70" s="19" t="s">
        <v>366</v>
      </c>
      <c r="B70" s="20">
        <v>331</v>
      </c>
      <c r="C70" s="1057" t="s">
        <v>746</v>
      </c>
      <c r="D70" s="1128"/>
      <c r="E70" s="22"/>
      <c r="F70" s="22"/>
      <c r="G70" s="22"/>
      <c r="H70" s="22"/>
      <c r="I70" s="22"/>
      <c r="J70" s="22"/>
      <c r="K70" s="22"/>
      <c r="L70" s="22"/>
      <c r="M70" s="22"/>
    </row>
    <row r="71" spans="1:13" x14ac:dyDescent="0.2">
      <c r="A71" s="19" t="s">
        <v>366</v>
      </c>
      <c r="B71" s="20">
        <v>332</v>
      </c>
      <c r="C71" s="1057" t="s">
        <v>747</v>
      </c>
      <c r="D71" s="1128"/>
      <c r="E71" s="22"/>
      <c r="F71" s="22"/>
      <c r="G71" s="22"/>
      <c r="H71" s="22"/>
      <c r="I71" s="22"/>
      <c r="J71" s="22"/>
      <c r="K71" s="22"/>
      <c r="L71" s="22"/>
      <c r="M71" s="22"/>
    </row>
    <row r="72" spans="1:13" x14ac:dyDescent="0.2">
      <c r="A72" s="19" t="s">
        <v>366</v>
      </c>
      <c r="B72" s="20">
        <v>335</v>
      </c>
      <c r="C72" s="1057" t="s">
        <v>770</v>
      </c>
      <c r="D72" s="1128"/>
      <c r="E72" s="22"/>
      <c r="F72" s="22"/>
      <c r="G72" s="22"/>
      <c r="H72" s="22"/>
      <c r="I72" s="22"/>
      <c r="J72" s="22"/>
      <c r="K72" s="22"/>
      <c r="L72" s="22"/>
      <c r="M72" s="22"/>
    </row>
    <row r="73" spans="1:13" x14ac:dyDescent="0.2">
      <c r="A73" s="19" t="s">
        <v>366</v>
      </c>
      <c r="B73" s="20">
        <v>390</v>
      </c>
      <c r="C73" s="1109" t="s">
        <v>82</v>
      </c>
      <c r="D73" s="1109"/>
      <c r="E73" s="23">
        <f>(SUBTOTAL(9,E66:E72))</f>
        <v>0</v>
      </c>
      <c r="F73" s="23">
        <f>(SUBTOTAL(9,F66:F72))</f>
        <v>0</v>
      </c>
      <c r="G73" s="23">
        <f t="shared" ref="G73:L73" si="18">(SUBTOTAL(9,G66:G72))</f>
        <v>0</v>
      </c>
      <c r="H73" s="23">
        <f t="shared" si="18"/>
        <v>0</v>
      </c>
      <c r="I73" s="23">
        <f t="shared" si="18"/>
        <v>0</v>
      </c>
      <c r="J73" s="23">
        <f t="shared" si="18"/>
        <v>0</v>
      </c>
      <c r="K73" s="23">
        <f t="shared" si="18"/>
        <v>0</v>
      </c>
      <c r="L73" s="23">
        <f t="shared" si="18"/>
        <v>0</v>
      </c>
      <c r="M73" s="23">
        <f t="shared" ref="M73" si="19">(SUBTOTAL(9,M66:M72))</f>
        <v>0</v>
      </c>
    </row>
    <row r="74" spans="1:13" x14ac:dyDescent="0.2">
      <c r="A74" s="19" t="s">
        <v>366</v>
      </c>
      <c r="B74" s="20">
        <v>400</v>
      </c>
      <c r="C74" s="1149" t="s">
        <v>728</v>
      </c>
      <c r="D74" s="1149"/>
      <c r="E74" s="23">
        <f t="shared" ref="E74" si="20">+E65+E73</f>
        <v>0</v>
      </c>
      <c r="F74" s="23">
        <f t="shared" ref="F74:L74" si="21">+F65+F73</f>
        <v>0</v>
      </c>
      <c r="G74" s="23">
        <f t="shared" si="21"/>
        <v>0</v>
      </c>
      <c r="H74" s="23">
        <f t="shared" si="21"/>
        <v>0</v>
      </c>
      <c r="I74" s="23">
        <f t="shared" si="21"/>
        <v>0</v>
      </c>
      <c r="J74" s="23">
        <f t="shared" si="21"/>
        <v>0</v>
      </c>
      <c r="K74" s="23">
        <f t="shared" si="21"/>
        <v>0</v>
      </c>
      <c r="L74" s="23">
        <f t="shared" si="21"/>
        <v>0</v>
      </c>
      <c r="M74" s="23">
        <f t="shared" ref="M74" si="22">+M65+M73</f>
        <v>0</v>
      </c>
    </row>
  </sheetData>
  <sheetProtection algorithmName="SHA-512" hashValue="qvQweV5VoXW9SvzW+1Xa8gNpRClGWQ+S8+2r36h3PjT7pObTaicWzn1teSBlKJr5csjqo1iVROeOiTp0JtZOBw==" saltValue="affmU/7Glq35jRcDKK84CA==" spinCount="100000" sheet="1" objects="1" scenarios="1"/>
  <customSheetViews>
    <customSheetView guid="{C14ADB05-A93A-418D-987A-E90E4B59772D}" scale="70" fitToPage="1">
      <selection activeCell="C4" sqref="C4:D4"/>
      <pageMargins left="0" right="0" top="0.5" bottom="0.5" header="0.3" footer="0.3"/>
      <printOptions horizontalCentered="1"/>
      <pageSetup scale="70" orientation="landscape" verticalDpi="300" r:id="rId1"/>
      <headerFooter>
        <oddFooter>&amp;LV 2015-1&amp;Rprinted: &amp;D, &amp;T</oddFooter>
      </headerFooter>
    </customSheetView>
  </customSheetViews>
  <mergeCells count="67">
    <mergeCell ref="C10:D10"/>
    <mergeCell ref="A1:M1"/>
    <mergeCell ref="A2:M2"/>
    <mergeCell ref="A4:B4"/>
    <mergeCell ref="C4:D4"/>
    <mergeCell ref="E4:M4"/>
    <mergeCell ref="A5:C5"/>
    <mergeCell ref="A6:C6"/>
    <mergeCell ref="F6:L6"/>
    <mergeCell ref="A7:C7"/>
    <mergeCell ref="C8:D8"/>
    <mergeCell ref="C9:D9"/>
    <mergeCell ref="E6:E7"/>
    <mergeCell ref="M6:M7"/>
    <mergeCell ref="C14:D14"/>
    <mergeCell ref="C15:D15"/>
    <mergeCell ref="C16:D16"/>
    <mergeCell ref="C11:D11"/>
    <mergeCell ref="C12:D12"/>
    <mergeCell ref="C13:D13"/>
    <mergeCell ref="C29:D29"/>
    <mergeCell ref="C33:M42"/>
    <mergeCell ref="C19:D19"/>
    <mergeCell ref="C17:D17"/>
    <mergeCell ref="C18:D18"/>
    <mergeCell ref="C23:D23"/>
    <mergeCell ref="C25:D25"/>
    <mergeCell ref="C26:D26"/>
    <mergeCell ref="C28:D28"/>
    <mergeCell ref="C21:D21"/>
    <mergeCell ref="C20:D20"/>
    <mergeCell ref="C32:M32"/>
    <mergeCell ref="C31:M31"/>
    <mergeCell ref="C27:D27"/>
    <mergeCell ref="C22:D22"/>
    <mergeCell ref="C24:D24"/>
    <mergeCell ref="A50:C50"/>
    <mergeCell ref="A51:C51"/>
    <mergeCell ref="A52:C52"/>
    <mergeCell ref="A46:M46"/>
    <mergeCell ref="A47:M47"/>
    <mergeCell ref="A49:B49"/>
    <mergeCell ref="C49:D49"/>
    <mergeCell ref="E49:M49"/>
    <mergeCell ref="C61:D61"/>
    <mergeCell ref="C62:D62"/>
    <mergeCell ref="C53:D53"/>
    <mergeCell ref="C54:D54"/>
    <mergeCell ref="C55:D55"/>
    <mergeCell ref="C56:D56"/>
    <mergeCell ref="C57:D57"/>
    <mergeCell ref="C73:D73"/>
    <mergeCell ref="C74:D74"/>
    <mergeCell ref="E51:L51"/>
    <mergeCell ref="C68:D68"/>
    <mergeCell ref="C69:D69"/>
    <mergeCell ref="C70:D70"/>
    <mergeCell ref="C71:D71"/>
    <mergeCell ref="C72:D72"/>
    <mergeCell ref="C63:D63"/>
    <mergeCell ref="C64:D64"/>
    <mergeCell ref="C65:D65"/>
    <mergeCell ref="C66:D66"/>
    <mergeCell ref="C67:D67"/>
    <mergeCell ref="C58:D58"/>
    <mergeCell ref="C59:D59"/>
    <mergeCell ref="C60:D60"/>
  </mergeCells>
  <phoneticPr fontId="43" type="noConversion"/>
  <conditionalFormatting sqref="E29:M29 E74:M74">
    <cfRule type="cellIs" dxfId="22" priority="2" operator="notEqual">
      <formula>0</formula>
    </cfRule>
  </conditionalFormatting>
  <printOptions horizontalCentered="1"/>
  <pageMargins left="0" right="0" top="0.75" bottom="0.5" header="0.3" footer="0.3"/>
  <pageSetup scale="72" fitToHeight="0" orientation="landscape" r:id="rId2"/>
  <headerFooter>
    <oddFooter>&amp;LV 2024-5&amp;Rprinted: &amp;D, &amp;T</oddFooter>
  </headerFooter>
  <rowBreaks count="1" manualBreakCount="1">
    <brk id="44" max="16383" man="1"/>
  </rowBreaks>
  <ignoredErrors>
    <ignoredError sqref="E8"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62F26-24E0-4D80-9E4A-6DDBA62159BD}">
  <sheetPr codeName="Sheet8">
    <pageSetUpPr fitToPage="1"/>
  </sheetPr>
  <dimension ref="A1:N74"/>
  <sheetViews>
    <sheetView workbookViewId="0">
      <selection sqref="A1:M1"/>
    </sheetView>
  </sheetViews>
  <sheetFormatPr defaultColWidth="9.140625" defaultRowHeight="12.75" x14ac:dyDescent="0.2"/>
  <cols>
    <col min="1" max="1" width="3.5703125" style="24" customWidth="1"/>
    <col min="2" max="2" width="6" style="9" bestFit="1" customWidth="1"/>
    <col min="3" max="3" width="52.140625" style="9" customWidth="1"/>
    <col min="4" max="4" width="17.42578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4" ht="18" x14ac:dyDescent="0.25">
      <c r="A1" s="1077" t="s">
        <v>539</v>
      </c>
      <c r="B1" s="1078"/>
      <c r="C1" s="1078"/>
      <c r="D1" s="1078"/>
      <c r="E1" s="1078"/>
      <c r="F1" s="1078"/>
      <c r="G1" s="1078"/>
      <c r="H1" s="1078"/>
      <c r="I1" s="1078"/>
      <c r="J1" s="1078"/>
      <c r="K1" s="1078"/>
      <c r="L1" s="1078"/>
      <c r="M1" s="1079"/>
    </row>
    <row r="2" spans="1:14" ht="18.75" thickBot="1" x14ac:dyDescent="0.3">
      <c r="A2" s="1113" t="s">
        <v>955</v>
      </c>
      <c r="B2" s="1114"/>
      <c r="C2" s="1114"/>
      <c r="D2" s="1114"/>
      <c r="E2" s="1114"/>
      <c r="F2" s="1114"/>
      <c r="G2" s="1114"/>
      <c r="H2" s="1114"/>
      <c r="I2" s="1114"/>
      <c r="J2" s="1114"/>
      <c r="K2" s="1114"/>
      <c r="L2" s="1114"/>
      <c r="M2" s="1115"/>
    </row>
    <row r="3" spans="1:14" ht="15" customHeight="1" x14ac:dyDescent="0.25">
      <c r="A3" s="46"/>
      <c r="B3" s="46"/>
      <c r="C3" s="46"/>
      <c r="D3" s="46"/>
      <c r="E3" s="46"/>
      <c r="F3" s="46"/>
      <c r="G3" s="46"/>
      <c r="H3" s="46"/>
      <c r="I3" s="46"/>
      <c r="J3" s="46"/>
      <c r="K3" s="46"/>
      <c r="L3" s="46"/>
      <c r="M3" s="46"/>
    </row>
    <row r="4" spans="1:14" ht="15" customHeight="1" x14ac:dyDescent="0.2">
      <c r="A4" s="1116" t="s">
        <v>5</v>
      </c>
      <c r="B4" s="1116"/>
      <c r="C4" s="1229">
        <f>'FSR - Medicaid'!C4</f>
        <v>0</v>
      </c>
      <c r="D4" s="1230"/>
      <c r="E4" s="1119" t="s">
        <v>131</v>
      </c>
      <c r="F4" s="1119"/>
      <c r="G4" s="1119"/>
      <c r="H4" s="1119"/>
      <c r="I4" s="1119"/>
      <c r="J4" s="1119"/>
      <c r="K4" s="1119"/>
      <c r="L4" s="1119"/>
      <c r="M4" s="1120"/>
    </row>
    <row r="5" spans="1:14" ht="15" customHeight="1" x14ac:dyDescent="0.2">
      <c r="A5" s="1121" t="s">
        <v>179</v>
      </c>
      <c r="B5" s="1122"/>
      <c r="C5" s="1123"/>
      <c r="D5" s="534" t="str">
        <f>'FSR - Medicaid'!D5</f>
        <v>SELECT</v>
      </c>
      <c r="E5" s="12" t="s">
        <v>71</v>
      </c>
      <c r="F5" s="13" t="s">
        <v>72</v>
      </c>
      <c r="G5" s="13" t="s">
        <v>73</v>
      </c>
      <c r="H5" s="12" t="s">
        <v>77</v>
      </c>
      <c r="I5" s="12" t="s">
        <v>78</v>
      </c>
      <c r="J5" s="12" t="s">
        <v>87</v>
      </c>
      <c r="K5" s="12" t="s">
        <v>88</v>
      </c>
      <c r="L5" s="12" t="s">
        <v>92</v>
      </c>
      <c r="M5" s="12" t="s">
        <v>94</v>
      </c>
    </row>
    <row r="6" spans="1:14" ht="15" customHeight="1" x14ac:dyDescent="0.2">
      <c r="A6" s="1121" t="s">
        <v>180</v>
      </c>
      <c r="B6" s="1122"/>
      <c r="C6" s="1123"/>
      <c r="D6" s="534" t="str">
        <f>'FSR - Medicaid'!D6</f>
        <v>SELECT</v>
      </c>
      <c r="E6" s="1097" t="s">
        <v>368</v>
      </c>
      <c r="F6" s="1102" t="s">
        <v>325</v>
      </c>
      <c r="G6" s="1102"/>
      <c r="H6" s="1102"/>
      <c r="I6" s="1102"/>
      <c r="J6" s="1102"/>
      <c r="K6" s="1102"/>
      <c r="L6" s="1102"/>
      <c r="M6" s="1099" t="s">
        <v>370</v>
      </c>
    </row>
    <row r="7" spans="1:14" ht="39.75" customHeight="1" x14ac:dyDescent="0.2">
      <c r="A7" s="1124" t="s">
        <v>181</v>
      </c>
      <c r="B7" s="1124"/>
      <c r="C7" s="1124"/>
      <c r="D7" s="372">
        <f>'FSR - Medicaid'!D7</f>
        <v>0</v>
      </c>
      <c r="E7" s="1098"/>
      <c r="F7" s="14" t="s">
        <v>133</v>
      </c>
      <c r="G7" s="14" t="s">
        <v>134</v>
      </c>
      <c r="H7" s="14" t="s">
        <v>135</v>
      </c>
      <c r="I7" s="14" t="s">
        <v>136</v>
      </c>
      <c r="J7" s="14" t="s">
        <v>137</v>
      </c>
      <c r="K7" s="14" t="s">
        <v>138</v>
      </c>
      <c r="L7" s="327" t="s">
        <v>139</v>
      </c>
      <c r="M7" s="1100"/>
    </row>
    <row r="8" spans="1:14" ht="14.25" x14ac:dyDescent="0.2">
      <c r="A8" s="19">
        <v>1</v>
      </c>
      <c r="B8" s="36"/>
      <c r="C8" s="1103" t="s">
        <v>656</v>
      </c>
      <c r="D8" s="1104"/>
      <c r="E8" s="586">
        <f>'FSR - Medicaid'!E8</f>
        <v>0</v>
      </c>
      <c r="F8" s="586">
        <f>'FSR - Medicaid'!F8</f>
        <v>0</v>
      </c>
      <c r="G8" s="586">
        <f>'FSR - Medicaid'!G8</f>
        <v>0</v>
      </c>
      <c r="H8" s="586">
        <f>'FSR - Medicaid'!H8</f>
        <v>0</v>
      </c>
      <c r="I8" s="586">
        <f>'FSR - Medicaid'!I8</f>
        <v>0</v>
      </c>
      <c r="J8" s="586">
        <f>'FSR - Medicaid'!J8</f>
        <v>0</v>
      </c>
      <c r="K8" s="586">
        <f>'FSR - Medicaid'!K8</f>
        <v>0</v>
      </c>
      <c r="L8" s="586">
        <f>'FSR - Medicaid'!L8</f>
        <v>0</v>
      </c>
      <c r="M8" s="129"/>
    </row>
    <row r="9" spans="1:14" x14ac:dyDescent="0.2">
      <c r="C9" s="1108"/>
      <c r="D9" s="1108"/>
      <c r="E9" s="130"/>
      <c r="F9" s="34"/>
      <c r="G9" s="34"/>
      <c r="H9" s="130"/>
      <c r="I9" s="34"/>
      <c r="J9" s="34"/>
      <c r="K9" s="34"/>
      <c r="L9" s="34"/>
      <c r="M9" s="34"/>
    </row>
    <row r="10" spans="1:14" x14ac:dyDescent="0.2">
      <c r="A10" s="16" t="s">
        <v>326</v>
      </c>
      <c r="B10" s="17"/>
      <c r="C10" s="1133" t="s">
        <v>725</v>
      </c>
      <c r="D10" s="1133"/>
      <c r="E10" s="18"/>
      <c r="F10" s="18"/>
      <c r="G10" s="18"/>
      <c r="H10" s="18"/>
      <c r="I10" s="18"/>
      <c r="J10" s="18"/>
      <c r="K10" s="18"/>
      <c r="L10" s="18"/>
      <c r="M10" s="18"/>
    </row>
    <row r="11" spans="1:14" x14ac:dyDescent="0.2">
      <c r="A11" s="19" t="s">
        <v>326</v>
      </c>
      <c r="B11" s="20">
        <v>100</v>
      </c>
      <c r="C11" s="1109" t="s">
        <v>69</v>
      </c>
      <c r="D11" s="1109"/>
      <c r="E11" s="21"/>
      <c r="F11" s="21"/>
      <c r="G11" s="21"/>
      <c r="H11" s="21"/>
      <c r="I11" s="21"/>
      <c r="J11" s="21"/>
      <c r="K11" s="21"/>
      <c r="L11" s="21"/>
      <c r="M11" s="21"/>
    </row>
    <row r="12" spans="1:14" x14ac:dyDescent="0.2">
      <c r="A12" s="19" t="s">
        <v>326</v>
      </c>
      <c r="B12" s="20">
        <v>101</v>
      </c>
      <c r="C12" s="1228" t="s">
        <v>726</v>
      </c>
      <c r="D12" s="1228"/>
      <c r="E12" s="5"/>
      <c r="F12" s="22"/>
      <c r="G12" s="22"/>
      <c r="H12" s="22"/>
      <c r="I12" s="22"/>
      <c r="J12" s="22"/>
      <c r="K12" s="22"/>
      <c r="L12" s="22"/>
      <c r="M12" s="238">
        <f>SUM(E12:L12)+SUM(E57:M57)</f>
        <v>0</v>
      </c>
    </row>
    <row r="13" spans="1:14" x14ac:dyDescent="0.2">
      <c r="A13" s="19" t="s">
        <v>326</v>
      </c>
      <c r="B13" s="20">
        <v>115</v>
      </c>
      <c r="C13" s="1057" t="s">
        <v>371</v>
      </c>
      <c r="D13" s="1058"/>
      <c r="E13" s="279">
        <f>-SUM(F13:L13,E58:M58)</f>
        <v>0</v>
      </c>
      <c r="F13" s="5"/>
      <c r="G13" s="1"/>
      <c r="H13" s="1"/>
      <c r="I13" s="1"/>
      <c r="J13" s="1"/>
      <c r="K13" s="1"/>
      <c r="L13" s="1"/>
      <c r="M13" s="238">
        <f>SUM(E13:L13)+SUM(E58:M58)</f>
        <v>0</v>
      </c>
    </row>
    <row r="14" spans="1:14" x14ac:dyDescent="0.2">
      <c r="A14" s="19" t="s">
        <v>326</v>
      </c>
      <c r="B14" s="20">
        <v>190</v>
      </c>
      <c r="C14" s="1109" t="s">
        <v>70</v>
      </c>
      <c r="D14" s="1109"/>
      <c r="E14" s="23">
        <f>SUM(E12:E13)</f>
        <v>0</v>
      </c>
      <c r="F14" s="23">
        <f t="shared" ref="F14:M14" si="0">SUM(F12:F13)</f>
        <v>0</v>
      </c>
      <c r="G14" s="23">
        <f t="shared" si="0"/>
        <v>0</v>
      </c>
      <c r="H14" s="23">
        <f t="shared" si="0"/>
        <v>0</v>
      </c>
      <c r="I14" s="23">
        <f t="shared" si="0"/>
        <v>0</v>
      </c>
      <c r="J14" s="23">
        <f t="shared" si="0"/>
        <v>0</v>
      </c>
      <c r="K14" s="23">
        <f t="shared" si="0"/>
        <v>0</v>
      </c>
      <c r="L14" s="23">
        <f t="shared" si="0"/>
        <v>0</v>
      </c>
      <c r="M14" s="23">
        <f t="shared" si="0"/>
        <v>0</v>
      </c>
    </row>
    <row r="15" spans="1:14" x14ac:dyDescent="0.2">
      <c r="A15" s="19" t="s">
        <v>326</v>
      </c>
      <c r="B15" s="20">
        <v>200</v>
      </c>
      <c r="C15" s="1109" t="s">
        <v>97</v>
      </c>
      <c r="D15" s="1109"/>
      <c r="E15" s="21"/>
      <c r="F15" s="21"/>
      <c r="G15" s="21"/>
      <c r="H15" s="21"/>
      <c r="I15" s="21"/>
      <c r="J15" s="21"/>
      <c r="K15" s="21"/>
      <c r="L15" s="21"/>
      <c r="M15" s="21"/>
    </row>
    <row r="16" spans="1:14" hidden="1" x14ac:dyDescent="0.2">
      <c r="A16" s="19" t="s">
        <v>326</v>
      </c>
      <c r="B16" s="20">
        <v>201</v>
      </c>
      <c r="C16" s="1063" t="s">
        <v>1069</v>
      </c>
      <c r="D16" s="1064"/>
      <c r="E16" s="2"/>
      <c r="F16" s="2"/>
      <c r="G16" s="2"/>
      <c r="H16" s="2"/>
      <c r="I16" s="2"/>
      <c r="J16" s="2"/>
      <c r="K16" s="2"/>
      <c r="L16" s="2"/>
      <c r="M16" s="238">
        <f>SUM(E16:L16)+SUM(E61:M61)</f>
        <v>0</v>
      </c>
      <c r="N16" s="247"/>
    </row>
    <row r="17" spans="1:13" x14ac:dyDescent="0.2">
      <c r="A17" s="19" t="s">
        <v>326</v>
      </c>
      <c r="B17" s="20">
        <v>202</v>
      </c>
      <c r="C17" s="1063" t="s">
        <v>723</v>
      </c>
      <c r="D17" s="1064"/>
      <c r="E17" s="2"/>
      <c r="F17" s="2"/>
      <c r="G17" s="2"/>
      <c r="H17" s="2"/>
      <c r="I17" s="2"/>
      <c r="J17" s="2"/>
      <c r="K17" s="2"/>
      <c r="L17" s="2"/>
      <c r="M17" s="238">
        <f>SUM(E17:L17)+SUM(E62:M62)</f>
        <v>0</v>
      </c>
    </row>
    <row r="18" spans="1:13" x14ac:dyDescent="0.2">
      <c r="A18" s="19" t="s">
        <v>326</v>
      </c>
      <c r="B18" s="20">
        <v>204</v>
      </c>
      <c r="C18" s="1057" t="s">
        <v>372</v>
      </c>
      <c r="D18" s="1227"/>
      <c r="E18" s="2"/>
      <c r="F18" s="2"/>
      <c r="G18" s="2"/>
      <c r="H18" s="2"/>
      <c r="I18" s="2"/>
      <c r="J18" s="2"/>
      <c r="K18" s="2"/>
      <c r="L18" s="2"/>
      <c r="M18" s="238">
        <f>SUM(E18:L18)+SUM(E63:M63)</f>
        <v>0</v>
      </c>
    </row>
    <row r="19" spans="1:13" x14ac:dyDescent="0.2">
      <c r="A19" s="19" t="s">
        <v>326</v>
      </c>
      <c r="B19" s="20">
        <v>290</v>
      </c>
      <c r="C19" s="1136" t="s">
        <v>100</v>
      </c>
      <c r="D19" s="1137"/>
      <c r="E19" s="23">
        <f>SUM(E16:E18)</f>
        <v>0</v>
      </c>
      <c r="F19" s="23">
        <f t="shared" ref="F19:M19" si="1">SUM(F16:F18)</f>
        <v>0</v>
      </c>
      <c r="G19" s="23">
        <f t="shared" si="1"/>
        <v>0</v>
      </c>
      <c r="H19" s="23">
        <f t="shared" si="1"/>
        <v>0</v>
      </c>
      <c r="I19" s="23">
        <f t="shared" si="1"/>
        <v>0</v>
      </c>
      <c r="J19" s="23">
        <f t="shared" si="1"/>
        <v>0</v>
      </c>
      <c r="K19" s="23">
        <f t="shared" si="1"/>
        <v>0</v>
      </c>
      <c r="L19" s="23">
        <f t="shared" si="1"/>
        <v>0</v>
      </c>
      <c r="M19" s="23">
        <f t="shared" si="1"/>
        <v>0</v>
      </c>
    </row>
    <row r="20" spans="1:13" x14ac:dyDescent="0.2">
      <c r="A20" s="19" t="s">
        <v>326</v>
      </c>
      <c r="B20" s="20">
        <v>295</v>
      </c>
      <c r="C20" s="1136" t="s">
        <v>724</v>
      </c>
      <c r="D20" s="1137"/>
      <c r="E20" s="23">
        <f>+E14-E19</f>
        <v>0</v>
      </c>
      <c r="F20" s="23">
        <f t="shared" ref="F20:M20" si="2">+F14-F19</f>
        <v>0</v>
      </c>
      <c r="G20" s="23">
        <f t="shared" si="2"/>
        <v>0</v>
      </c>
      <c r="H20" s="23">
        <f t="shared" si="2"/>
        <v>0</v>
      </c>
      <c r="I20" s="23">
        <f t="shared" si="2"/>
        <v>0</v>
      </c>
      <c r="J20" s="23">
        <f t="shared" si="2"/>
        <v>0</v>
      </c>
      <c r="K20" s="23">
        <f t="shared" si="2"/>
        <v>0</v>
      </c>
      <c r="L20" s="23">
        <f t="shared" si="2"/>
        <v>0</v>
      </c>
      <c r="M20" s="23">
        <f t="shared" si="2"/>
        <v>0</v>
      </c>
    </row>
    <row r="21" spans="1:13" x14ac:dyDescent="0.2">
      <c r="A21" s="19" t="s">
        <v>326</v>
      </c>
      <c r="B21" s="20">
        <v>300</v>
      </c>
      <c r="C21" s="1136" t="s">
        <v>85</v>
      </c>
      <c r="D21" s="1137"/>
      <c r="E21" s="21"/>
      <c r="F21" s="21"/>
      <c r="G21" s="21"/>
      <c r="H21" s="21"/>
      <c r="I21" s="21"/>
      <c r="J21" s="21"/>
      <c r="K21" s="21"/>
      <c r="L21" s="21"/>
      <c r="M21" s="21"/>
    </row>
    <row r="22" spans="1:13" x14ac:dyDescent="0.2">
      <c r="A22" s="19" t="s">
        <v>326</v>
      </c>
      <c r="B22" s="20">
        <v>315</v>
      </c>
      <c r="C22" s="1057" t="s">
        <v>691</v>
      </c>
      <c r="D22" s="1058"/>
      <c r="E22" s="279">
        <f>-SUM('Res Fund Bal'!E16+'Res Fund Bal'!H16)</f>
        <v>0</v>
      </c>
      <c r="F22" s="22"/>
      <c r="G22" s="22"/>
      <c r="H22" s="22"/>
      <c r="I22" s="22"/>
      <c r="J22" s="22"/>
      <c r="K22" s="22"/>
      <c r="L22" s="22"/>
      <c r="M22" s="238">
        <f>SUM(E22:L22)+SUM(E67:M67)</f>
        <v>0</v>
      </c>
    </row>
    <row r="23" spans="1:13" x14ac:dyDescent="0.2">
      <c r="A23" s="19" t="s">
        <v>326</v>
      </c>
      <c r="B23" s="20">
        <v>325</v>
      </c>
      <c r="C23" s="1057" t="s">
        <v>748</v>
      </c>
      <c r="D23" s="1128"/>
      <c r="E23" s="22"/>
      <c r="F23" s="2"/>
      <c r="G23" s="2"/>
      <c r="H23" s="2"/>
      <c r="I23" s="2"/>
      <c r="J23" s="2"/>
      <c r="K23" s="2"/>
      <c r="L23" s="2"/>
      <c r="M23" s="238">
        <f>SUM(E23:L23)+SUM(E68:M68)</f>
        <v>0</v>
      </c>
    </row>
    <row r="24" spans="1:13" x14ac:dyDescent="0.2">
      <c r="A24" s="19" t="s">
        <v>326</v>
      </c>
      <c r="B24" s="20">
        <v>330</v>
      </c>
      <c r="C24" s="1136" t="s">
        <v>331</v>
      </c>
      <c r="D24" s="1137"/>
      <c r="E24" s="23">
        <f>SUBTOTAL(9,E21:E23)</f>
        <v>0</v>
      </c>
      <c r="F24" s="23">
        <f t="shared" ref="F24:M24" si="3">SUBTOTAL(9,F21:F23)</f>
        <v>0</v>
      </c>
      <c r="G24" s="23">
        <f t="shared" si="3"/>
        <v>0</v>
      </c>
      <c r="H24" s="23">
        <f t="shared" si="3"/>
        <v>0</v>
      </c>
      <c r="I24" s="23">
        <f t="shared" si="3"/>
        <v>0</v>
      </c>
      <c r="J24" s="23">
        <f t="shared" si="3"/>
        <v>0</v>
      </c>
      <c r="K24" s="23">
        <f t="shared" si="3"/>
        <v>0</v>
      </c>
      <c r="L24" s="23">
        <f t="shared" si="3"/>
        <v>0</v>
      </c>
      <c r="M24" s="23">
        <f t="shared" si="3"/>
        <v>0</v>
      </c>
    </row>
    <row r="25" spans="1:13" hidden="1" x14ac:dyDescent="0.2">
      <c r="A25" s="19" t="s">
        <v>326</v>
      </c>
      <c r="B25" s="20">
        <v>331</v>
      </c>
      <c r="C25" s="1057" t="s">
        <v>749</v>
      </c>
      <c r="D25" s="1128"/>
      <c r="E25" s="2"/>
      <c r="F25" s="22"/>
      <c r="G25" s="22"/>
      <c r="H25" s="22"/>
      <c r="I25" s="22"/>
      <c r="J25" s="22"/>
      <c r="K25" s="22"/>
      <c r="L25" s="22"/>
      <c r="M25" s="238">
        <f>SUM(E25:L25)+SUM(E70:M70)</f>
        <v>0</v>
      </c>
    </row>
    <row r="26" spans="1:13" x14ac:dyDescent="0.2">
      <c r="A26" s="19" t="s">
        <v>326</v>
      </c>
      <c r="B26" s="20">
        <v>332</v>
      </c>
      <c r="C26" s="1057" t="s">
        <v>750</v>
      </c>
      <c r="D26" s="1128"/>
      <c r="E26" s="2"/>
      <c r="F26" s="22"/>
      <c r="G26" s="22"/>
      <c r="H26" s="22"/>
      <c r="I26" s="22"/>
      <c r="J26" s="22"/>
      <c r="K26" s="22"/>
      <c r="L26" s="22"/>
      <c r="M26" s="238">
        <f>SUM(E26:L26)+SUM(E71:M71)</f>
        <v>0</v>
      </c>
    </row>
    <row r="27" spans="1:13" x14ac:dyDescent="0.2">
      <c r="A27" s="19" t="s">
        <v>326</v>
      </c>
      <c r="B27" s="20">
        <v>335</v>
      </c>
      <c r="C27" s="1057" t="s">
        <v>771</v>
      </c>
      <c r="D27" s="1058"/>
      <c r="E27" s="279">
        <f>-SUM('Res Fund Bal'!F16+'Res Fund Bal'!I16)</f>
        <v>0</v>
      </c>
      <c r="F27" s="22"/>
      <c r="G27" s="22"/>
      <c r="H27" s="22"/>
      <c r="I27" s="22"/>
      <c r="J27" s="22"/>
      <c r="K27" s="22"/>
      <c r="L27" s="22"/>
      <c r="M27" s="238">
        <f>SUM(E27:L27)+SUM(E72:M72)</f>
        <v>0</v>
      </c>
    </row>
    <row r="28" spans="1:13" x14ac:dyDescent="0.2">
      <c r="A28" s="19" t="s">
        <v>326</v>
      </c>
      <c r="B28" s="20">
        <v>390</v>
      </c>
      <c r="C28" s="1109" t="s">
        <v>82</v>
      </c>
      <c r="D28" s="1109"/>
      <c r="E28" s="23">
        <f>(SUBTOTAL(9,E21:E27))</f>
        <v>0</v>
      </c>
      <c r="F28" s="23">
        <f t="shared" ref="F28:L28" si="4">(SUBTOTAL(9,F21:F26))</f>
        <v>0</v>
      </c>
      <c r="G28" s="23">
        <f t="shared" si="4"/>
        <v>0</v>
      </c>
      <c r="H28" s="23">
        <f t="shared" si="4"/>
        <v>0</v>
      </c>
      <c r="I28" s="23">
        <f t="shared" si="4"/>
        <v>0</v>
      </c>
      <c r="J28" s="23">
        <f t="shared" si="4"/>
        <v>0</v>
      </c>
      <c r="K28" s="23">
        <f t="shared" si="4"/>
        <v>0</v>
      </c>
      <c r="L28" s="23">
        <f t="shared" si="4"/>
        <v>0</v>
      </c>
      <c r="M28" s="23">
        <f>(SUBTOTAL(9,M21:M27))</f>
        <v>0</v>
      </c>
    </row>
    <row r="29" spans="1:13" x14ac:dyDescent="0.2">
      <c r="A29" s="19" t="s">
        <v>326</v>
      </c>
      <c r="B29" s="20">
        <v>400</v>
      </c>
      <c r="C29" s="1149" t="s">
        <v>729</v>
      </c>
      <c r="D29" s="1149"/>
      <c r="E29" s="23">
        <f>+E20+E28</f>
        <v>0</v>
      </c>
      <c r="F29" s="23">
        <f t="shared" ref="F29:M29" si="5">+F20+F28</f>
        <v>0</v>
      </c>
      <c r="G29" s="23">
        <f t="shared" si="5"/>
        <v>0</v>
      </c>
      <c r="H29" s="23">
        <f t="shared" si="5"/>
        <v>0</v>
      </c>
      <c r="I29" s="23">
        <f t="shared" si="5"/>
        <v>0</v>
      </c>
      <c r="J29" s="23">
        <f t="shared" si="5"/>
        <v>0</v>
      </c>
      <c r="K29" s="23">
        <f t="shared" si="5"/>
        <v>0</v>
      </c>
      <c r="L29" s="23">
        <f t="shared" si="5"/>
        <v>0</v>
      </c>
      <c r="M29" s="23">
        <f t="shared" si="5"/>
        <v>0</v>
      </c>
    </row>
    <row r="30" spans="1:13" x14ac:dyDescent="0.2">
      <c r="E30" s="25"/>
      <c r="H30" s="25"/>
      <c r="I30" s="25"/>
      <c r="J30" s="25"/>
      <c r="K30" s="25"/>
      <c r="L30" s="25"/>
      <c r="M30" s="25"/>
    </row>
    <row r="31" spans="1:13" x14ac:dyDescent="0.2">
      <c r="A31" s="29" t="s">
        <v>710</v>
      </c>
      <c r="B31" s="17"/>
      <c r="C31" s="904" t="s">
        <v>126</v>
      </c>
      <c r="D31" s="905"/>
      <c r="E31" s="905"/>
      <c r="F31" s="905"/>
      <c r="G31" s="905"/>
      <c r="H31" s="905"/>
      <c r="I31" s="905"/>
      <c r="J31" s="905"/>
      <c r="K31" s="905"/>
      <c r="L31" s="905"/>
      <c r="M31" s="1129"/>
    </row>
    <row r="32" spans="1:13" x14ac:dyDescent="0.2">
      <c r="A32" s="30" t="s">
        <v>710</v>
      </c>
      <c r="B32" s="20"/>
      <c r="C32" s="1130" t="s">
        <v>200</v>
      </c>
      <c r="D32" s="1131"/>
      <c r="E32" s="1131"/>
      <c r="F32" s="1131"/>
      <c r="G32" s="1131"/>
      <c r="H32" s="1131"/>
      <c r="I32" s="1131"/>
      <c r="J32" s="1131"/>
      <c r="K32" s="1131"/>
      <c r="L32" s="1131"/>
      <c r="M32" s="1132"/>
    </row>
    <row r="33" spans="1:13" x14ac:dyDescent="0.2">
      <c r="A33" s="30" t="s">
        <v>710</v>
      </c>
      <c r="B33" s="31"/>
      <c r="C33" s="1231"/>
      <c r="D33" s="1232"/>
      <c r="E33" s="1232"/>
      <c r="F33" s="1232"/>
      <c r="G33" s="1232"/>
      <c r="H33" s="1232"/>
      <c r="I33" s="1232"/>
      <c r="J33" s="1232"/>
      <c r="K33" s="1232"/>
      <c r="L33" s="1232"/>
      <c r="M33" s="1233"/>
    </row>
    <row r="34" spans="1:13" x14ac:dyDescent="0.2">
      <c r="A34" s="30" t="s">
        <v>710</v>
      </c>
      <c r="B34" s="32"/>
      <c r="C34" s="1234"/>
      <c r="D34" s="1235"/>
      <c r="E34" s="1235"/>
      <c r="F34" s="1235"/>
      <c r="G34" s="1235"/>
      <c r="H34" s="1235"/>
      <c r="I34" s="1235"/>
      <c r="J34" s="1235"/>
      <c r="K34" s="1235"/>
      <c r="L34" s="1235"/>
      <c r="M34" s="1236"/>
    </row>
    <row r="35" spans="1:13" x14ac:dyDescent="0.2">
      <c r="A35" s="30" t="s">
        <v>710</v>
      </c>
      <c r="B35" s="32"/>
      <c r="C35" s="1234"/>
      <c r="D35" s="1235"/>
      <c r="E35" s="1235"/>
      <c r="F35" s="1235"/>
      <c r="G35" s="1235"/>
      <c r="H35" s="1235"/>
      <c r="I35" s="1235"/>
      <c r="J35" s="1235"/>
      <c r="K35" s="1235"/>
      <c r="L35" s="1235"/>
      <c r="M35" s="1236"/>
    </row>
    <row r="36" spans="1:13" x14ac:dyDescent="0.2">
      <c r="A36" s="30" t="s">
        <v>710</v>
      </c>
      <c r="B36" s="32"/>
      <c r="C36" s="1234"/>
      <c r="D36" s="1235"/>
      <c r="E36" s="1235"/>
      <c r="F36" s="1235"/>
      <c r="G36" s="1235"/>
      <c r="H36" s="1235"/>
      <c r="I36" s="1235"/>
      <c r="J36" s="1235"/>
      <c r="K36" s="1235"/>
      <c r="L36" s="1235"/>
      <c r="M36" s="1236"/>
    </row>
    <row r="37" spans="1:13" x14ac:dyDescent="0.2">
      <c r="A37" s="30" t="s">
        <v>710</v>
      </c>
      <c r="B37" s="32"/>
      <c r="C37" s="1234"/>
      <c r="D37" s="1235"/>
      <c r="E37" s="1235"/>
      <c r="F37" s="1235"/>
      <c r="G37" s="1235"/>
      <c r="H37" s="1235"/>
      <c r="I37" s="1235"/>
      <c r="J37" s="1235"/>
      <c r="K37" s="1235"/>
      <c r="L37" s="1235"/>
      <c r="M37" s="1236"/>
    </row>
    <row r="38" spans="1:13" x14ac:dyDescent="0.2">
      <c r="A38" s="30" t="s">
        <v>710</v>
      </c>
      <c r="B38" s="32"/>
      <c r="C38" s="1234"/>
      <c r="D38" s="1235"/>
      <c r="E38" s="1235"/>
      <c r="F38" s="1235"/>
      <c r="G38" s="1235"/>
      <c r="H38" s="1235"/>
      <c r="I38" s="1235"/>
      <c r="J38" s="1235"/>
      <c r="K38" s="1235"/>
      <c r="L38" s="1235"/>
      <c r="M38" s="1236"/>
    </row>
    <row r="39" spans="1:13" x14ac:dyDescent="0.2">
      <c r="A39" s="30" t="s">
        <v>710</v>
      </c>
      <c r="B39" s="32"/>
      <c r="C39" s="1234"/>
      <c r="D39" s="1235"/>
      <c r="E39" s="1235"/>
      <c r="F39" s="1235"/>
      <c r="G39" s="1235"/>
      <c r="H39" s="1235"/>
      <c r="I39" s="1235"/>
      <c r="J39" s="1235"/>
      <c r="K39" s="1235"/>
      <c r="L39" s="1235"/>
      <c r="M39" s="1236"/>
    </row>
    <row r="40" spans="1:13" x14ac:dyDescent="0.2">
      <c r="A40" s="30" t="s">
        <v>710</v>
      </c>
      <c r="B40" s="32"/>
      <c r="C40" s="1234"/>
      <c r="D40" s="1235"/>
      <c r="E40" s="1235"/>
      <c r="F40" s="1235"/>
      <c r="G40" s="1235"/>
      <c r="H40" s="1235"/>
      <c r="I40" s="1235"/>
      <c r="J40" s="1235"/>
      <c r="K40" s="1235"/>
      <c r="L40" s="1235"/>
      <c r="M40" s="1236"/>
    </row>
    <row r="41" spans="1:13" x14ac:dyDescent="0.2">
      <c r="A41" s="30" t="s">
        <v>710</v>
      </c>
      <c r="B41" s="32"/>
      <c r="C41" s="1234"/>
      <c r="D41" s="1235"/>
      <c r="E41" s="1235"/>
      <c r="F41" s="1235"/>
      <c r="G41" s="1235"/>
      <c r="H41" s="1235"/>
      <c r="I41" s="1235"/>
      <c r="J41" s="1235"/>
      <c r="K41" s="1235"/>
      <c r="L41" s="1235"/>
      <c r="M41" s="1236"/>
    </row>
    <row r="42" spans="1:13" x14ac:dyDescent="0.2">
      <c r="A42" s="30" t="s">
        <v>710</v>
      </c>
      <c r="B42" s="15"/>
      <c r="C42" s="1237"/>
      <c r="D42" s="1238"/>
      <c r="E42" s="1238"/>
      <c r="F42" s="1238"/>
      <c r="G42" s="1238"/>
      <c r="H42" s="1238"/>
      <c r="I42" s="1238"/>
      <c r="J42" s="1238"/>
      <c r="K42" s="1238"/>
      <c r="L42" s="1238"/>
      <c r="M42" s="1239"/>
    </row>
    <row r="43" spans="1:13" hidden="1" x14ac:dyDescent="0.2"/>
    <row r="44" spans="1:13" hidden="1" x14ac:dyDescent="0.2"/>
    <row r="45" spans="1:13" ht="13.5" thickBot="1" x14ac:dyDescent="0.25"/>
    <row r="46" spans="1:13" ht="18" x14ac:dyDescent="0.25">
      <c r="A46" s="1077" t="s">
        <v>539</v>
      </c>
      <c r="B46" s="1078"/>
      <c r="C46" s="1078"/>
      <c r="D46" s="1078"/>
      <c r="E46" s="1078"/>
      <c r="F46" s="1078"/>
      <c r="G46" s="1078"/>
      <c r="H46" s="1078"/>
      <c r="I46" s="1078"/>
      <c r="J46" s="1078"/>
      <c r="K46" s="1078"/>
      <c r="L46" s="1078"/>
      <c r="M46" s="1079"/>
    </row>
    <row r="47" spans="1:13" ht="18.75" thickBot="1" x14ac:dyDescent="0.3">
      <c r="A47" s="1113" t="s">
        <v>954</v>
      </c>
      <c r="B47" s="1114"/>
      <c r="C47" s="1114"/>
      <c r="D47" s="1114"/>
      <c r="E47" s="1114"/>
      <c r="F47" s="1114"/>
      <c r="G47" s="1114"/>
      <c r="H47" s="1114"/>
      <c r="I47" s="1114"/>
      <c r="J47" s="1114"/>
      <c r="K47" s="1114"/>
      <c r="L47" s="1114"/>
      <c r="M47" s="1115"/>
    </row>
    <row r="48" spans="1:13" ht="18" x14ac:dyDescent="0.25">
      <c r="A48" s="46"/>
      <c r="B48" s="46"/>
      <c r="C48" s="46"/>
      <c r="D48" s="46"/>
      <c r="E48" s="46"/>
      <c r="F48" s="46"/>
      <c r="G48" s="46"/>
      <c r="H48" s="46"/>
      <c r="I48" s="46"/>
      <c r="J48" s="46"/>
      <c r="K48" s="46"/>
      <c r="L48" s="46"/>
      <c r="M48" s="46"/>
    </row>
    <row r="49" spans="1:13" x14ac:dyDescent="0.2">
      <c r="A49" s="1116" t="s">
        <v>5</v>
      </c>
      <c r="B49" s="1116"/>
      <c r="C49" s="1229" t="str">
        <f>'FSR - Medicaid'!C51</f>
        <v>BALANCE MEDICAID SERVICES</v>
      </c>
      <c r="D49" s="1230"/>
      <c r="E49" s="1119" t="s">
        <v>131</v>
      </c>
      <c r="F49" s="1119"/>
      <c r="G49" s="1119"/>
      <c r="H49" s="1119"/>
      <c r="I49" s="1119"/>
      <c r="J49" s="1119"/>
      <c r="K49" s="1119"/>
      <c r="L49" s="1119"/>
      <c r="M49" s="1120"/>
    </row>
    <row r="50" spans="1:13" ht="15" x14ac:dyDescent="0.2">
      <c r="A50" s="1121" t="s">
        <v>179</v>
      </c>
      <c r="B50" s="1122"/>
      <c r="C50" s="1123"/>
      <c r="D50" s="534" t="str">
        <f>D5</f>
        <v>SELECT</v>
      </c>
      <c r="E50" s="328" t="s">
        <v>95</v>
      </c>
      <c r="F50" s="329" t="s">
        <v>103</v>
      </c>
      <c r="G50" s="329" t="s">
        <v>104</v>
      </c>
      <c r="H50" s="328" t="s">
        <v>111</v>
      </c>
      <c r="I50" s="328" t="s">
        <v>120</v>
      </c>
      <c r="J50" s="328" t="s">
        <v>121</v>
      </c>
      <c r="K50" s="328" t="s">
        <v>127</v>
      </c>
      <c r="L50" s="328" t="s">
        <v>149</v>
      </c>
      <c r="M50" s="328" t="s">
        <v>375</v>
      </c>
    </row>
    <row r="51" spans="1:13" ht="15" customHeight="1" x14ac:dyDescent="0.2">
      <c r="A51" s="1121" t="s">
        <v>180</v>
      </c>
      <c r="B51" s="1122"/>
      <c r="C51" s="1123"/>
      <c r="D51" s="534" t="str">
        <f>D6</f>
        <v>SELECT</v>
      </c>
      <c r="E51" s="1153" t="s">
        <v>325</v>
      </c>
      <c r="F51" s="1154"/>
      <c r="G51" s="1154"/>
      <c r="H51" s="1154"/>
      <c r="I51" s="1154"/>
      <c r="J51" s="1154"/>
      <c r="K51" s="1154"/>
      <c r="L51" s="1155"/>
      <c r="M51" s="125"/>
    </row>
    <row r="52" spans="1:13" ht="15" x14ac:dyDescent="0.2">
      <c r="A52" s="1124" t="s">
        <v>181</v>
      </c>
      <c r="B52" s="1124"/>
      <c r="C52" s="1124"/>
      <c r="D52" s="372">
        <f>D7</f>
        <v>0</v>
      </c>
      <c r="E52" s="326" t="s">
        <v>357</v>
      </c>
      <c r="F52" s="326" t="s">
        <v>358</v>
      </c>
      <c r="G52" s="326" t="s">
        <v>359</v>
      </c>
      <c r="H52" s="326" t="s">
        <v>360</v>
      </c>
      <c r="I52" s="326" t="s">
        <v>361</v>
      </c>
      <c r="J52" s="326" t="s">
        <v>362</v>
      </c>
      <c r="K52" s="326" t="s">
        <v>363</v>
      </c>
      <c r="L52" s="326" t="s">
        <v>364</v>
      </c>
      <c r="M52" s="326" t="s">
        <v>365</v>
      </c>
    </row>
    <row r="53" spans="1:13" ht="14.25" x14ac:dyDescent="0.2">
      <c r="A53" s="19">
        <v>1</v>
      </c>
      <c r="B53" s="36"/>
      <c r="C53" s="1103" t="s">
        <v>656</v>
      </c>
      <c r="D53" s="1104"/>
      <c r="E53" s="586">
        <f>'FSR - Medicaid'!E77</f>
        <v>0</v>
      </c>
      <c r="F53" s="586">
        <f>'FSR - Medicaid'!F77</f>
        <v>0</v>
      </c>
      <c r="G53" s="586">
        <f>'FSR - Medicaid'!G77</f>
        <v>0</v>
      </c>
      <c r="H53" s="586">
        <f>'FSR - Medicaid'!H77</f>
        <v>0</v>
      </c>
      <c r="I53" s="586">
        <f>'FSR - Medicaid'!I77</f>
        <v>0</v>
      </c>
      <c r="J53" s="586">
        <f>'FSR - Medicaid'!J77</f>
        <v>0</v>
      </c>
      <c r="K53" s="586">
        <f>'FSR - Medicaid'!K77</f>
        <v>0</v>
      </c>
      <c r="L53" s="586">
        <f>'FSR - Medicaid'!L77</f>
        <v>0</v>
      </c>
      <c r="M53" s="586">
        <f>'FSR - Medicaid'!M77</f>
        <v>0</v>
      </c>
    </row>
    <row r="54" spans="1:13" x14ac:dyDescent="0.2">
      <c r="C54" s="1108"/>
      <c r="D54" s="1108"/>
      <c r="E54" s="130"/>
      <c r="F54" s="34"/>
      <c r="G54" s="34"/>
      <c r="H54" s="130"/>
      <c r="I54" s="34"/>
      <c r="J54" s="34"/>
      <c r="K54" s="34"/>
      <c r="L54" s="34"/>
      <c r="M54" s="34"/>
    </row>
    <row r="55" spans="1:13" x14ac:dyDescent="0.2">
      <c r="A55" s="16" t="s">
        <v>326</v>
      </c>
      <c r="B55" s="17"/>
      <c r="C55" s="1133" t="s">
        <v>725</v>
      </c>
      <c r="D55" s="1133"/>
      <c r="E55" s="18"/>
      <c r="F55" s="18"/>
      <c r="G55" s="18"/>
      <c r="H55" s="18"/>
      <c r="I55" s="18"/>
      <c r="J55" s="18"/>
      <c r="K55" s="18"/>
      <c r="L55" s="18"/>
      <c r="M55" s="18"/>
    </row>
    <row r="56" spans="1:13" x14ac:dyDescent="0.2">
      <c r="A56" s="19" t="s">
        <v>326</v>
      </c>
      <c r="B56" s="20">
        <v>100</v>
      </c>
      <c r="C56" s="1109" t="s">
        <v>69</v>
      </c>
      <c r="D56" s="1109"/>
      <c r="E56" s="21"/>
      <c r="F56" s="21"/>
      <c r="G56" s="21"/>
      <c r="H56" s="21"/>
      <c r="I56" s="21"/>
      <c r="J56" s="21"/>
      <c r="K56" s="21"/>
      <c r="L56" s="21"/>
      <c r="M56" s="21"/>
    </row>
    <row r="57" spans="1:13" x14ac:dyDescent="0.2">
      <c r="A57" s="19" t="s">
        <v>326</v>
      </c>
      <c r="B57" s="20">
        <v>101</v>
      </c>
      <c r="C57" s="1228" t="s">
        <v>726</v>
      </c>
      <c r="D57" s="1228"/>
      <c r="E57" s="22"/>
      <c r="F57" s="22"/>
      <c r="G57" s="22"/>
      <c r="H57" s="22"/>
      <c r="I57" s="22"/>
      <c r="J57" s="22"/>
      <c r="K57" s="22"/>
      <c r="L57" s="22"/>
      <c r="M57" s="22"/>
    </row>
    <row r="58" spans="1:13" x14ac:dyDescent="0.2">
      <c r="A58" s="19" t="s">
        <v>326</v>
      </c>
      <c r="B58" s="20">
        <v>115</v>
      </c>
      <c r="C58" s="1057" t="s">
        <v>371</v>
      </c>
      <c r="D58" s="1058"/>
      <c r="E58" s="5"/>
      <c r="F58" s="5"/>
      <c r="G58" s="5"/>
      <c r="H58" s="5"/>
      <c r="I58" s="5"/>
      <c r="J58" s="5"/>
      <c r="K58" s="5"/>
      <c r="L58" s="5"/>
      <c r="M58" s="5"/>
    </row>
    <row r="59" spans="1:13" x14ac:dyDescent="0.2">
      <c r="A59" s="19" t="s">
        <v>326</v>
      </c>
      <c r="B59" s="20">
        <v>190</v>
      </c>
      <c r="C59" s="1109" t="s">
        <v>70</v>
      </c>
      <c r="D59" s="1109"/>
      <c r="E59" s="23">
        <f t="shared" ref="E59:M59" si="6">SUM(E57:E58)</f>
        <v>0</v>
      </c>
      <c r="F59" s="23">
        <f t="shared" ref="F59" si="7">SUM(F57:F58)</f>
        <v>0</v>
      </c>
      <c r="G59" s="23">
        <f t="shared" si="6"/>
        <v>0</v>
      </c>
      <c r="H59" s="23">
        <f t="shared" si="6"/>
        <v>0</v>
      </c>
      <c r="I59" s="23">
        <f t="shared" si="6"/>
        <v>0</v>
      </c>
      <c r="J59" s="23">
        <f t="shared" si="6"/>
        <v>0</v>
      </c>
      <c r="K59" s="23">
        <f t="shared" si="6"/>
        <v>0</v>
      </c>
      <c r="L59" s="23">
        <f t="shared" si="6"/>
        <v>0</v>
      </c>
      <c r="M59" s="23">
        <f t="shared" si="6"/>
        <v>0</v>
      </c>
    </row>
    <row r="60" spans="1:13" x14ac:dyDescent="0.2">
      <c r="A60" s="19" t="s">
        <v>326</v>
      </c>
      <c r="B60" s="20">
        <v>200</v>
      </c>
      <c r="C60" s="1109" t="s">
        <v>97</v>
      </c>
      <c r="D60" s="1109"/>
      <c r="E60" s="21"/>
      <c r="F60" s="21"/>
      <c r="G60" s="21"/>
      <c r="H60" s="21"/>
      <c r="I60" s="21"/>
      <c r="J60" s="21"/>
      <c r="K60" s="21"/>
      <c r="L60" s="21"/>
      <c r="M60" s="21"/>
    </row>
    <row r="61" spans="1:13" hidden="1" x14ac:dyDescent="0.2">
      <c r="A61" s="19" t="s">
        <v>326</v>
      </c>
      <c r="B61" s="20">
        <v>201</v>
      </c>
      <c r="C61" s="1063" t="s">
        <v>1069</v>
      </c>
      <c r="D61" s="1064"/>
      <c r="E61" s="2"/>
      <c r="F61" s="2"/>
      <c r="G61" s="2"/>
      <c r="H61" s="2"/>
      <c r="I61" s="2"/>
      <c r="J61" s="2"/>
      <c r="K61" s="2"/>
      <c r="L61" s="2"/>
      <c r="M61" s="2"/>
    </row>
    <row r="62" spans="1:13" x14ac:dyDescent="0.2">
      <c r="A62" s="19" t="s">
        <v>326</v>
      </c>
      <c r="B62" s="20">
        <v>202</v>
      </c>
      <c r="C62" s="1063" t="s">
        <v>723</v>
      </c>
      <c r="D62" s="1064"/>
      <c r="E62" s="2"/>
      <c r="F62" s="2"/>
      <c r="G62" s="2"/>
      <c r="H62" s="2"/>
      <c r="I62" s="2"/>
      <c r="J62" s="2"/>
      <c r="K62" s="2"/>
      <c r="L62" s="2"/>
      <c r="M62" s="2"/>
    </row>
    <row r="63" spans="1:13" x14ac:dyDescent="0.2">
      <c r="A63" s="19" t="s">
        <v>326</v>
      </c>
      <c r="B63" s="20">
        <v>204</v>
      </c>
      <c r="C63" s="1057" t="s">
        <v>372</v>
      </c>
      <c r="D63" s="1227"/>
      <c r="E63" s="2"/>
      <c r="F63" s="2"/>
      <c r="G63" s="2"/>
      <c r="H63" s="2"/>
      <c r="I63" s="2"/>
      <c r="J63" s="2"/>
      <c r="K63" s="2"/>
      <c r="L63" s="2"/>
      <c r="M63" s="2"/>
    </row>
    <row r="64" spans="1:13" x14ac:dyDescent="0.2">
      <c r="A64" s="19" t="s">
        <v>326</v>
      </c>
      <c r="B64" s="20">
        <v>290</v>
      </c>
      <c r="C64" s="1136" t="s">
        <v>100</v>
      </c>
      <c r="D64" s="1137"/>
      <c r="E64" s="23">
        <f t="shared" ref="E64:M64" si="8">SUM(E61:E63)</f>
        <v>0</v>
      </c>
      <c r="F64" s="23">
        <f t="shared" ref="F64" si="9">SUM(F61:F63)</f>
        <v>0</v>
      </c>
      <c r="G64" s="23">
        <f t="shared" si="8"/>
        <v>0</v>
      </c>
      <c r="H64" s="23">
        <f t="shared" si="8"/>
        <v>0</v>
      </c>
      <c r="I64" s="23">
        <f t="shared" si="8"/>
        <v>0</v>
      </c>
      <c r="J64" s="23">
        <f t="shared" si="8"/>
        <v>0</v>
      </c>
      <c r="K64" s="23">
        <f t="shared" si="8"/>
        <v>0</v>
      </c>
      <c r="L64" s="23">
        <f t="shared" si="8"/>
        <v>0</v>
      </c>
      <c r="M64" s="23">
        <f t="shared" si="8"/>
        <v>0</v>
      </c>
    </row>
    <row r="65" spans="1:13" x14ac:dyDescent="0.2">
      <c r="A65" s="19" t="s">
        <v>326</v>
      </c>
      <c r="B65" s="20">
        <v>295</v>
      </c>
      <c r="C65" s="1136" t="s">
        <v>724</v>
      </c>
      <c r="D65" s="1137"/>
      <c r="E65" s="23">
        <f t="shared" ref="E65:M65" si="10">+E59-E64</f>
        <v>0</v>
      </c>
      <c r="F65" s="23">
        <f t="shared" ref="F65" si="11">+F59-F64</f>
        <v>0</v>
      </c>
      <c r="G65" s="23">
        <f t="shared" si="10"/>
        <v>0</v>
      </c>
      <c r="H65" s="23">
        <f t="shared" si="10"/>
        <v>0</v>
      </c>
      <c r="I65" s="23">
        <f t="shared" si="10"/>
        <v>0</v>
      </c>
      <c r="J65" s="23">
        <f t="shared" si="10"/>
        <v>0</v>
      </c>
      <c r="K65" s="23">
        <f t="shared" si="10"/>
        <v>0</v>
      </c>
      <c r="L65" s="23">
        <f t="shared" si="10"/>
        <v>0</v>
      </c>
      <c r="M65" s="23">
        <f t="shared" si="10"/>
        <v>0</v>
      </c>
    </row>
    <row r="66" spans="1:13" x14ac:dyDescent="0.2">
      <c r="A66" s="19" t="s">
        <v>326</v>
      </c>
      <c r="B66" s="20">
        <v>300</v>
      </c>
      <c r="C66" s="1136" t="s">
        <v>85</v>
      </c>
      <c r="D66" s="1137"/>
      <c r="E66" s="21"/>
      <c r="F66" s="21"/>
      <c r="G66" s="21"/>
      <c r="H66" s="21"/>
      <c r="I66" s="21"/>
      <c r="J66" s="21"/>
      <c r="K66" s="21"/>
      <c r="L66" s="21"/>
      <c r="M66" s="21"/>
    </row>
    <row r="67" spans="1:13" x14ac:dyDescent="0.2">
      <c r="A67" s="19" t="s">
        <v>326</v>
      </c>
      <c r="B67" s="20">
        <v>315</v>
      </c>
      <c r="C67" s="1057" t="s">
        <v>691</v>
      </c>
      <c r="D67" s="1058"/>
      <c r="E67" s="22"/>
      <c r="F67" s="22"/>
      <c r="G67" s="22"/>
      <c r="H67" s="22"/>
      <c r="I67" s="22"/>
      <c r="J67" s="22"/>
      <c r="K67" s="22"/>
      <c r="L67" s="22"/>
      <c r="M67" s="22"/>
    </row>
    <row r="68" spans="1:13" x14ac:dyDescent="0.2">
      <c r="A68" s="19" t="s">
        <v>326</v>
      </c>
      <c r="B68" s="20">
        <v>325</v>
      </c>
      <c r="C68" s="1057" t="s">
        <v>748</v>
      </c>
      <c r="D68" s="1128"/>
      <c r="E68" s="2"/>
      <c r="F68" s="2"/>
      <c r="G68" s="2"/>
      <c r="H68" s="2"/>
      <c r="I68" s="2"/>
      <c r="J68" s="2"/>
      <c r="K68" s="2"/>
      <c r="L68" s="2"/>
      <c r="M68" s="2"/>
    </row>
    <row r="69" spans="1:13" x14ac:dyDescent="0.2">
      <c r="A69" s="19" t="s">
        <v>326</v>
      </c>
      <c r="B69" s="20">
        <v>330</v>
      </c>
      <c r="C69" s="1136" t="s">
        <v>331</v>
      </c>
      <c r="D69" s="1137"/>
      <c r="E69" s="23">
        <f t="shared" ref="E69:M69" si="12">SUBTOTAL(9,E66:E68)</f>
        <v>0</v>
      </c>
      <c r="F69" s="23">
        <f t="shared" ref="F69" si="13">SUBTOTAL(9,F66:F68)</f>
        <v>0</v>
      </c>
      <c r="G69" s="23">
        <f t="shared" si="12"/>
        <v>0</v>
      </c>
      <c r="H69" s="23">
        <f t="shared" si="12"/>
        <v>0</v>
      </c>
      <c r="I69" s="23">
        <f t="shared" si="12"/>
        <v>0</v>
      </c>
      <c r="J69" s="23">
        <f t="shared" si="12"/>
        <v>0</v>
      </c>
      <c r="K69" s="23">
        <f t="shared" si="12"/>
        <v>0</v>
      </c>
      <c r="L69" s="23">
        <f t="shared" si="12"/>
        <v>0</v>
      </c>
      <c r="M69" s="23">
        <f t="shared" si="12"/>
        <v>0</v>
      </c>
    </row>
    <row r="70" spans="1:13" hidden="1" x14ac:dyDescent="0.2">
      <c r="A70" s="19" t="s">
        <v>326</v>
      </c>
      <c r="B70" s="20">
        <v>331</v>
      </c>
      <c r="C70" s="1057" t="s">
        <v>749</v>
      </c>
      <c r="D70" s="1128"/>
      <c r="E70" s="22"/>
      <c r="F70" s="22"/>
      <c r="G70" s="22"/>
      <c r="H70" s="22"/>
      <c r="I70" s="22"/>
      <c r="J70" s="22"/>
      <c r="K70" s="22"/>
      <c r="L70" s="22"/>
      <c r="M70" s="22"/>
    </row>
    <row r="71" spans="1:13" x14ac:dyDescent="0.2">
      <c r="A71" s="19" t="s">
        <v>326</v>
      </c>
      <c r="B71" s="20">
        <v>332</v>
      </c>
      <c r="C71" s="1057" t="s">
        <v>750</v>
      </c>
      <c r="D71" s="1128"/>
      <c r="E71" s="22"/>
      <c r="F71" s="22"/>
      <c r="G71" s="22"/>
      <c r="H71" s="22"/>
      <c r="I71" s="22"/>
      <c r="J71" s="22"/>
      <c r="K71" s="22"/>
      <c r="L71" s="22"/>
      <c r="M71" s="22"/>
    </row>
    <row r="72" spans="1:13" x14ac:dyDescent="0.2">
      <c r="A72" s="19" t="s">
        <v>326</v>
      </c>
      <c r="B72" s="20">
        <v>335</v>
      </c>
      <c r="C72" s="1057" t="s">
        <v>771</v>
      </c>
      <c r="D72" s="1058"/>
      <c r="E72" s="22"/>
      <c r="F72" s="22"/>
      <c r="G72" s="22"/>
      <c r="H72" s="22"/>
      <c r="I72" s="22"/>
      <c r="J72" s="22"/>
      <c r="K72" s="22"/>
      <c r="L72" s="22"/>
      <c r="M72" s="22"/>
    </row>
    <row r="73" spans="1:13" x14ac:dyDescent="0.2">
      <c r="A73" s="19" t="s">
        <v>326</v>
      </c>
      <c r="B73" s="20">
        <v>390</v>
      </c>
      <c r="C73" s="1109" t="s">
        <v>82</v>
      </c>
      <c r="D73" s="1109"/>
      <c r="E73" s="23">
        <f t="shared" ref="E73:M73" si="14">(SUBTOTAL(9,E66:E71))</f>
        <v>0</v>
      </c>
      <c r="F73" s="23">
        <f t="shared" ref="F73" si="15">(SUBTOTAL(9,F66:F71))</f>
        <v>0</v>
      </c>
      <c r="G73" s="23">
        <f t="shared" si="14"/>
        <v>0</v>
      </c>
      <c r="H73" s="23">
        <f t="shared" si="14"/>
        <v>0</v>
      </c>
      <c r="I73" s="23">
        <f t="shared" si="14"/>
        <v>0</v>
      </c>
      <c r="J73" s="23">
        <f t="shared" si="14"/>
        <v>0</v>
      </c>
      <c r="K73" s="23">
        <f t="shared" si="14"/>
        <v>0</v>
      </c>
      <c r="L73" s="23">
        <f t="shared" si="14"/>
        <v>0</v>
      </c>
      <c r="M73" s="23">
        <f t="shared" si="14"/>
        <v>0</v>
      </c>
    </row>
    <row r="74" spans="1:13" x14ac:dyDescent="0.2">
      <c r="A74" s="19" t="s">
        <v>326</v>
      </c>
      <c r="B74" s="20">
        <v>400</v>
      </c>
      <c r="C74" s="1149" t="s">
        <v>729</v>
      </c>
      <c r="D74" s="1149"/>
      <c r="E74" s="23">
        <f t="shared" ref="E74:M74" si="16">+E65+E73</f>
        <v>0</v>
      </c>
      <c r="F74" s="23">
        <f t="shared" ref="F74" si="17">+F65+F73</f>
        <v>0</v>
      </c>
      <c r="G74" s="23">
        <f t="shared" si="16"/>
        <v>0</v>
      </c>
      <c r="H74" s="23">
        <f t="shared" si="16"/>
        <v>0</v>
      </c>
      <c r="I74" s="23">
        <f t="shared" si="16"/>
        <v>0</v>
      </c>
      <c r="J74" s="23">
        <f t="shared" si="16"/>
        <v>0</v>
      </c>
      <c r="K74" s="23">
        <f t="shared" si="16"/>
        <v>0</v>
      </c>
      <c r="L74" s="23">
        <f t="shared" si="16"/>
        <v>0</v>
      </c>
      <c r="M74" s="23">
        <f t="shared" si="16"/>
        <v>0</v>
      </c>
    </row>
  </sheetData>
  <sheetProtection algorithmName="SHA-512" hashValue="GXKgeDiukIillhTkPm7SW+e5XhTPNi/WqSwsUbKoxva9mQw9EUc3FJW0RR+KRulW/ZLxKyN0lyDF6k2Skkpr0w==" saltValue="ZmQSMUmPCApQURZPxfpGPQ==" spinCount="100000" sheet="1" objects="1" scenarios="1"/>
  <mergeCells count="67">
    <mergeCell ref="C29:D29"/>
    <mergeCell ref="C31:M31"/>
    <mergeCell ref="C32:M32"/>
    <mergeCell ref="C33:M42"/>
    <mergeCell ref="C21:D21"/>
    <mergeCell ref="C23:D23"/>
    <mergeCell ref="C25:D25"/>
    <mergeCell ref="C26:D26"/>
    <mergeCell ref="C27:D27"/>
    <mergeCell ref="C28:D28"/>
    <mergeCell ref="C22:D22"/>
    <mergeCell ref="C24:D24"/>
    <mergeCell ref="C20:D20"/>
    <mergeCell ref="C9:D9"/>
    <mergeCell ref="C10:D10"/>
    <mergeCell ref="C11:D11"/>
    <mergeCell ref="C12:D12"/>
    <mergeCell ref="C13:D13"/>
    <mergeCell ref="C14:D14"/>
    <mergeCell ref="C15:D15"/>
    <mergeCell ref="C16:D16"/>
    <mergeCell ref="C17:D17"/>
    <mergeCell ref="C18:D18"/>
    <mergeCell ref="C19:D19"/>
    <mergeCell ref="C8:D8"/>
    <mergeCell ref="A1:M1"/>
    <mergeCell ref="A2:M2"/>
    <mergeCell ref="A4:B4"/>
    <mergeCell ref="C4:D4"/>
    <mergeCell ref="E4:M4"/>
    <mergeCell ref="A5:C5"/>
    <mergeCell ref="A6:C6"/>
    <mergeCell ref="E6:E7"/>
    <mergeCell ref="F6:L6"/>
    <mergeCell ref="M6:M7"/>
    <mergeCell ref="A7:C7"/>
    <mergeCell ref="A50:C50"/>
    <mergeCell ref="A51:C51"/>
    <mergeCell ref="A52:C52"/>
    <mergeCell ref="A46:M46"/>
    <mergeCell ref="A47:M47"/>
    <mergeCell ref="A49:B49"/>
    <mergeCell ref="C49:D49"/>
    <mergeCell ref="E49:M49"/>
    <mergeCell ref="C61:D61"/>
    <mergeCell ref="C62:D62"/>
    <mergeCell ref="C53:D53"/>
    <mergeCell ref="C54:D54"/>
    <mergeCell ref="C55:D55"/>
    <mergeCell ref="C56:D56"/>
    <mergeCell ref="C57:D57"/>
    <mergeCell ref="C73:D73"/>
    <mergeCell ref="C74:D74"/>
    <mergeCell ref="E51:L51"/>
    <mergeCell ref="C68:D68"/>
    <mergeCell ref="C69:D69"/>
    <mergeCell ref="C70:D70"/>
    <mergeCell ref="C71:D71"/>
    <mergeCell ref="C72:D72"/>
    <mergeCell ref="C63:D63"/>
    <mergeCell ref="C64:D64"/>
    <mergeCell ref="C65:D65"/>
    <mergeCell ref="C66:D66"/>
    <mergeCell ref="C67:D67"/>
    <mergeCell ref="C58:D58"/>
    <mergeCell ref="C59:D59"/>
    <mergeCell ref="C60:D60"/>
  </mergeCells>
  <conditionalFormatting sqref="E29:M29 E74:M74">
    <cfRule type="cellIs" dxfId="21" priority="2" operator="notEqual">
      <formula>0</formula>
    </cfRule>
  </conditionalFormatting>
  <printOptions horizontalCentered="1"/>
  <pageMargins left="0" right="0" top="0.75" bottom="0.5" header="0.3" footer="0.3"/>
  <pageSetup scale="72" fitToHeight="0" orientation="landscape" r:id="rId1"/>
  <headerFooter>
    <oddFooter>&amp;LV 2024-5&amp;Rprinted: &amp;D, &amp;T</oddFooter>
  </headerFooter>
  <rowBreaks count="1" manualBreakCount="1">
    <brk id="44" max="16383" man="1"/>
  </rowBreaks>
  <ignoredErrors>
    <ignoredError sqref="F59"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13</vt:i4>
      </vt:variant>
    </vt:vector>
  </HeadingPairs>
  <TitlesOfParts>
    <vt:vector size="35" baseType="lpstr">
      <vt:lpstr>Medicaid Worksheet</vt:lpstr>
      <vt:lpstr>Medicaid CRCS</vt:lpstr>
      <vt:lpstr>FSR - Medicaid</vt:lpstr>
      <vt:lpstr>FSR - Healthy Michigan</vt:lpstr>
      <vt:lpstr>FSR - CCBHC</vt:lpstr>
      <vt:lpstr>FSR CCBHC Supplemental</vt:lpstr>
      <vt:lpstr>FSR - Health Homes BH</vt:lpstr>
      <vt:lpstr>FSR - Opioid Health Home BH</vt:lpstr>
      <vt:lpstr>FSR - MI Health Link</vt:lpstr>
      <vt:lpstr>Res Fund Bal</vt:lpstr>
      <vt:lpstr>Medicaid ISF Report</vt:lpstr>
      <vt:lpstr>Medicaid Shared Risk Calc</vt:lpstr>
      <vt:lpstr>FSR - All Non Medicaid</vt:lpstr>
      <vt:lpstr>FSR All Non Med - Supp</vt:lpstr>
      <vt:lpstr>All Non Med - DCW Supp</vt:lpstr>
      <vt:lpstr>GF CRCS</vt:lpstr>
      <vt:lpstr>GF Worksheet</vt:lpstr>
      <vt:lpstr>GF Special Fund Account - 226a</vt:lpstr>
      <vt:lpstr>Certification page</vt:lpstr>
      <vt:lpstr>Additional Narrative</vt:lpstr>
      <vt:lpstr>PIHP NAMES</vt:lpstr>
      <vt:lpstr>CCBHC Rates</vt:lpstr>
      <vt:lpstr>'Additional Narrative'!Print_Area</vt:lpstr>
      <vt:lpstr>'FSR - All Non Medicaid'!Print_Area</vt:lpstr>
      <vt:lpstr>'FSR - CCBHC'!Print_Area</vt:lpstr>
      <vt:lpstr>'FSR - Healthy Michigan'!Print_Area</vt:lpstr>
      <vt:lpstr>'FSR - Medicaid'!Print_Area</vt:lpstr>
      <vt:lpstr>'FSR - MI Health Link'!Print_Area</vt:lpstr>
      <vt:lpstr>'FSR All Non Med - Supp'!Print_Area</vt:lpstr>
      <vt:lpstr>'Medicaid ISF Report'!Print_Area</vt:lpstr>
      <vt:lpstr>'Medicaid Shared Risk Calc'!Print_Area</vt:lpstr>
      <vt:lpstr>'FSR - All Non Medicaid'!Print_Titles</vt:lpstr>
      <vt:lpstr>'FSR - Health Homes BH'!Print_Titles</vt:lpstr>
      <vt:lpstr>'FSR - Opioid Health Home BH'!Print_Titles</vt:lpstr>
      <vt:lpstr>'FSR All Non Med - Supp'!Print_Titles</vt:lpstr>
    </vt:vector>
  </TitlesOfParts>
  <Company>Community Mental Health for Central Michigan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House</dc:creator>
  <cp:lastModifiedBy>Anderson, William (DHHS)</cp:lastModifiedBy>
  <cp:lastPrinted>2024-11-01T18:29:29Z</cp:lastPrinted>
  <dcterms:created xsi:type="dcterms:W3CDTF">2007-08-10T12:46:24Z</dcterms:created>
  <dcterms:modified xsi:type="dcterms:W3CDTF">2025-03-26T16:25:16Z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false</vt:bool>
  </property>
  <property fmtid="{D5CDD505-2E9C-101B-9397-08002B2CF9AE}" pid="4" name="MSIP_Label_3a2fed65-62e7-46ea-af74-187e0c17143a_Enabled">
    <vt:lpwstr>true</vt:lpwstr>
  </property>
  <property fmtid="{D5CDD505-2E9C-101B-9397-08002B2CF9AE}" pid="5" name="MSIP_Label_3a2fed65-62e7-46ea-af74-187e0c17143a_SetDate">
    <vt:lpwstr>2021-08-02T20:48:32Z</vt:lpwstr>
  </property>
  <property fmtid="{D5CDD505-2E9C-101B-9397-08002B2CF9AE}" pid="6" name="MSIP_Label_3a2fed65-62e7-46ea-af74-187e0c17143a_Method">
    <vt:lpwstr>Privileged</vt:lpwstr>
  </property>
  <property fmtid="{D5CDD505-2E9C-101B-9397-08002B2CF9AE}" pid="7" name="MSIP_Label_3a2fed65-62e7-46ea-af74-187e0c17143a_Name">
    <vt:lpwstr>3a2fed65-62e7-46ea-af74-187e0c17143a</vt:lpwstr>
  </property>
  <property fmtid="{D5CDD505-2E9C-101B-9397-08002B2CF9AE}" pid="8" name="MSIP_Label_3a2fed65-62e7-46ea-af74-187e0c17143a_SiteId">
    <vt:lpwstr>d5fb7087-3777-42ad-966a-892ef47225d1</vt:lpwstr>
  </property>
  <property fmtid="{D5CDD505-2E9C-101B-9397-08002B2CF9AE}" pid="9" name="MSIP_Label_3a2fed65-62e7-46ea-af74-187e0c17143a_ActionId">
    <vt:lpwstr>233c84f6-77f3-4796-8aa6-07def0820309</vt:lpwstr>
  </property>
  <property fmtid="{D5CDD505-2E9C-101B-9397-08002B2CF9AE}" pid="10" name="MSIP_Label_3a2fed65-62e7-46ea-af74-187e0c17143a_ContentBits">
    <vt:lpwstr>0</vt:lpwstr>
  </property>
</Properties>
</file>