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7.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ink/ink1.xml" ContentType="application/inkml+xml"/>
  <Override PartName="/xl/ink/ink2.xml" ContentType="application/inkml+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9.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mc:AlternateContent xmlns:mc="http://schemas.openxmlformats.org/markup-compatibility/2006">
    <mc:Choice Requires="x15">
      <x15ac:absPath xmlns:x15ac="http://schemas.microsoft.com/office/spreadsheetml/2010/11/ac" url="C:\Users\BatesC6\Downloads\"/>
    </mc:Choice>
  </mc:AlternateContent>
  <xr:revisionPtr revIDLastSave="0" documentId="13_ncr:1_{3551FC79-5277-486C-8D9A-9E662EB168DE}" xr6:coauthVersionLast="47" xr6:coauthVersionMax="47" xr10:uidLastSave="{00000000-0000-0000-0000-000000000000}"/>
  <bookViews>
    <workbookView xWindow="28680" yWindow="-4260" windowWidth="29040" windowHeight="15840" tabRatio="747" firstSheet="1" activeTab="1" xr2:uid="{F963BBCD-03F1-480F-8616-E417D57407A2}"/>
  </bookViews>
  <sheets>
    <sheet name="Details (Hide)" sheetId="74" state="hidden" r:id="rId1"/>
    <sheet name="Introduction" sheetId="73" r:id="rId2"/>
    <sheet name="1.0 Risk Mgmt Best Practices" sheetId="89" r:id="rId3"/>
    <sheet name="2.0 Risk Mgmt Workflow" sheetId="90" r:id="rId4"/>
    <sheet name="3.0 Risk Mgmt Plan &gt;&gt;&gt;" sheetId="92" r:id="rId5"/>
    <sheet name="3.1 Plan | ID-Selection Phase" sheetId="93" r:id="rId6"/>
    <sheet name="3.2 Plan | Development Phase" sheetId="94" r:id="rId7"/>
    <sheet name="3.3 Plan | Procurement Phase" sheetId="95" r:id="rId8"/>
    <sheet name="3.4 Plan | Implementation Phase" sheetId="98" r:id="rId9"/>
    <sheet name="4.0 Risk Mgmt Procedure" sheetId="97" r:id="rId10"/>
    <sheet name="5.0 Register Documentation &gt;&gt;&gt;" sheetId="108" r:id="rId11"/>
    <sheet name="5.1 Register | Risk Register" sheetId="29" r:id="rId12"/>
    <sheet name="5.2 Register | Risk Structure" sheetId="102" r:id="rId13"/>
    <sheet name="5.3 Register | Rating Guide" sheetId="105" r:id="rId14"/>
    <sheet name="5.4 Register | Contingency" sheetId="49" r:id="rId15"/>
    <sheet name="6.0 Reporting &gt;&gt;&gt;" sheetId="103" r:id="rId16"/>
    <sheet name="6.1 Report | High Priority" sheetId="84" r:id="rId17"/>
    <sheet name="6.2 Report | Assess Checklist" sheetId="104" r:id="rId18"/>
  </sheets>
  <externalReferences>
    <externalReference r:id="rId19"/>
    <externalReference r:id="rId20"/>
  </externalReferences>
  <definedNames>
    <definedName name="__123Graph_F" localSheetId="13" hidden="1">[1]Receitas!#REF!</definedName>
    <definedName name="__123Graph_F" localSheetId="14" hidden="1">[1]Receitas!#REF!</definedName>
    <definedName name="__123Graph_F" localSheetId="17" hidden="1">[1]Receitas!#REF!</definedName>
    <definedName name="__123Graph_F" hidden="1">[1]Receitas!#REF!</definedName>
    <definedName name="__123Graph_X" localSheetId="14" hidden="1">[1]Receitas!#REF!</definedName>
    <definedName name="__123Graph_X" localSheetId="17" hidden="1">[1]Receitas!#REF!</definedName>
    <definedName name="__123Graph_X" hidden="1">[1]Receitas!#REF!</definedName>
    <definedName name="_1__123Graph_AGRAFICO_1" localSheetId="14" hidden="1">[1]Receitas!#REF!</definedName>
    <definedName name="_1__123Graph_AGRAFICO_1" hidden="1">[1]Receitas!#REF!</definedName>
    <definedName name="_10__123Graph_BGRAFICO_3" localSheetId="14" hidden="1">[1]Bandas!#REF!</definedName>
    <definedName name="_10__123Graph_BGRAFICO_3" hidden="1">[1]Bandas!#REF!</definedName>
    <definedName name="_10__123Graph_BGRAFICO_5" localSheetId="14" hidden="1">[1]Bandas!#REF!</definedName>
    <definedName name="_10__123Graph_BGRAFICO_5" hidden="1">[1]Bandas!#REF!</definedName>
    <definedName name="_10__123Graph_CGRAFICO_2" localSheetId="14" hidden="1">[1]Bandas!#REF!</definedName>
    <definedName name="_10__123Graph_CGRAFICO_2" hidden="1">[1]Bandas!#REF!</definedName>
    <definedName name="_11__123Graph_BGRAFICO_4" localSheetId="14" hidden="1">[1]Bandas!#REF!</definedName>
    <definedName name="_11__123Graph_BGRAFICO_4" hidden="1">[1]Bandas!#REF!</definedName>
    <definedName name="_11__123Graph_CGRAFICO_2" localSheetId="14" hidden="1">[1]Bandas!#REF!</definedName>
    <definedName name="_11__123Graph_CGRAFICO_2" hidden="1">[1]Bandas!#REF!</definedName>
    <definedName name="_11__123Graph_CGRAFICO_3" localSheetId="14" hidden="1">[1]Bandas!#REF!</definedName>
    <definedName name="_11__123Graph_CGRAFICO_3" hidden="1">[1]Bandas!#REF!</definedName>
    <definedName name="_12__123Graph_BGRAFICO_5" localSheetId="14" hidden="1">[1]Bandas!#REF!</definedName>
    <definedName name="_12__123Graph_BGRAFICO_5" hidden="1">[1]Bandas!#REF!</definedName>
    <definedName name="_12__123Graph_CGRAFICO_3" localSheetId="14" hidden="1">[1]Bandas!#REF!</definedName>
    <definedName name="_12__123Graph_CGRAFICO_3" hidden="1">[1]Bandas!#REF!</definedName>
    <definedName name="_12__123Graph_CGRAFICO_4" localSheetId="14" hidden="1">[1]Bandas!#REF!</definedName>
    <definedName name="_12__123Graph_CGRAFICO_4" hidden="1">[1]Bandas!#REF!</definedName>
    <definedName name="_13__123Graph_CGRAFICO_2" localSheetId="14" hidden="1">[1]Bandas!#REF!</definedName>
    <definedName name="_13__123Graph_CGRAFICO_2" hidden="1">[1]Bandas!#REF!</definedName>
    <definedName name="_13__123Graph_CGRAFICO_4" localSheetId="14" hidden="1">[1]Bandas!#REF!</definedName>
    <definedName name="_13__123Graph_CGRAFICO_4" hidden="1">[1]Bandas!#REF!</definedName>
    <definedName name="_13__123Graph_CGRAFICO_5" localSheetId="14" hidden="1">[1]Bandas!#REF!</definedName>
    <definedName name="_13__123Graph_CGRAFICO_5" hidden="1">[1]Bandas!#REF!</definedName>
    <definedName name="_14__123Graph_CGRAFICO_3" localSheetId="14" hidden="1">[1]Bandas!#REF!</definedName>
    <definedName name="_14__123Graph_CGRAFICO_3" hidden="1">[1]Bandas!#REF!</definedName>
    <definedName name="_14__123Graph_CGRAFICO_5" localSheetId="14" hidden="1">[1]Bandas!#REF!</definedName>
    <definedName name="_14__123Graph_CGRAFICO_5" hidden="1">[1]Bandas!#REF!</definedName>
    <definedName name="_14__123Graph_DGRAFICO_2" localSheetId="14" hidden="1">[1]Bandas!#REF!</definedName>
    <definedName name="_14__123Graph_DGRAFICO_2" hidden="1">[1]Bandas!#REF!</definedName>
    <definedName name="_15__123Graph_CGRAFICO_4" localSheetId="14" hidden="1">[1]Bandas!#REF!</definedName>
    <definedName name="_15__123Graph_CGRAFICO_4" hidden="1">[1]Bandas!#REF!</definedName>
    <definedName name="_15__123Graph_DGRAFICO_2" localSheetId="14" hidden="1">[1]Bandas!#REF!</definedName>
    <definedName name="_15__123Graph_DGRAFICO_2" hidden="1">[1]Bandas!#REF!</definedName>
    <definedName name="_15__123Graph_DGRAFICO_4" localSheetId="14" hidden="1">[1]Bandas!#REF!</definedName>
    <definedName name="_15__123Graph_DGRAFICO_4" hidden="1">[1]Bandas!#REF!</definedName>
    <definedName name="_16__123Graph_CGRAFICO_5" localSheetId="14" hidden="1">[1]Bandas!#REF!</definedName>
    <definedName name="_16__123Graph_CGRAFICO_5" hidden="1">[1]Bandas!#REF!</definedName>
    <definedName name="_16__123Graph_DGRAFICO_4" localSheetId="14" hidden="1">[1]Bandas!#REF!</definedName>
    <definedName name="_16__123Graph_DGRAFICO_4" hidden="1">[1]Bandas!#REF!</definedName>
    <definedName name="_16__123Graph_EGRAFICO_4" localSheetId="14" hidden="1">[1]Bandas!#REF!</definedName>
    <definedName name="_16__123Graph_EGRAFICO_4" hidden="1">[1]Bandas!#REF!</definedName>
    <definedName name="_17__123Graph_DGRAFICO_2" localSheetId="14" hidden="1">[1]Bandas!#REF!</definedName>
    <definedName name="_17__123Graph_DGRAFICO_2" hidden="1">[1]Bandas!#REF!</definedName>
    <definedName name="_17__123Graph_EGRAFICO_4" localSheetId="14" hidden="1">[1]Bandas!#REF!</definedName>
    <definedName name="_17__123Graph_EGRAFICO_4" hidden="1">[1]Bandas!#REF!</definedName>
    <definedName name="_17__123Graph_FGRAFICO_4" localSheetId="14" hidden="1">[1]Bandas!#REF!</definedName>
    <definedName name="_17__123Graph_FGRAFICO_4" hidden="1">[1]Bandas!#REF!</definedName>
    <definedName name="_18__123Graph_DGRAFICO_4" localSheetId="14" hidden="1">[1]Bandas!#REF!</definedName>
    <definedName name="_18__123Graph_DGRAFICO_4" hidden="1">[1]Bandas!#REF!</definedName>
    <definedName name="_18__123Graph_FGRAFICO_4" localSheetId="14" hidden="1">[1]Bandas!#REF!</definedName>
    <definedName name="_18__123Graph_FGRAFICO_4" hidden="1">[1]Bandas!#REF!</definedName>
    <definedName name="_18__123Graph_XGRAFICO_1" localSheetId="14" hidden="1">[1]Receitas!#REF!</definedName>
    <definedName name="_18__123Graph_XGRAFICO_1" hidden="1">[1]Receitas!#REF!</definedName>
    <definedName name="_19__123Graph_EGRAFICO_4" localSheetId="14" hidden="1">[1]Bandas!#REF!</definedName>
    <definedName name="_19__123Graph_EGRAFICO_4" hidden="1">[1]Bandas!#REF!</definedName>
    <definedName name="_19__123Graph_XGRAFICO_1" localSheetId="14" hidden="1">[1]Receitas!#REF!</definedName>
    <definedName name="_19__123Graph_XGRAFICO_1" hidden="1">[1]Receitas!#REF!</definedName>
    <definedName name="_19__123Graph_XGRAFICO_4" localSheetId="14" hidden="1">[1]Bandas!#REF!</definedName>
    <definedName name="_19__123Graph_XGRAFICO_4" hidden="1">[1]Bandas!#REF!</definedName>
    <definedName name="_2__123Graph_AGRAFICO_1" localSheetId="14" hidden="1">[1]Receitas!#REF!</definedName>
    <definedName name="_2__123Graph_AGRAFICO_1" hidden="1">[1]Receitas!#REF!</definedName>
    <definedName name="_2__123Graph_AGRAFICO_2" localSheetId="14" hidden="1">[1]Bandas!#REF!</definedName>
    <definedName name="_2__123Graph_AGRAFICO_2" hidden="1">[1]Bandas!#REF!</definedName>
    <definedName name="_20__123Graph_FGRAFICO_4" localSheetId="14" hidden="1">[1]Bandas!#REF!</definedName>
    <definedName name="_20__123Graph_FGRAFICO_4" hidden="1">[1]Bandas!#REF!</definedName>
    <definedName name="_20__123Graph_XGRAFICO_4" localSheetId="14" hidden="1">[1]Bandas!#REF!</definedName>
    <definedName name="_20__123Graph_XGRAFICO_4" hidden="1">[1]Bandas!#REF!</definedName>
    <definedName name="_20__123Graph_XGRAFICO_5" localSheetId="14" hidden="1">[1]Bandas!#REF!</definedName>
    <definedName name="_20__123Graph_XGRAFICO_5" hidden="1">[1]Bandas!#REF!</definedName>
    <definedName name="_21__123Graph_XGRAFICO_1" localSheetId="14" hidden="1">[1]Receitas!#REF!</definedName>
    <definedName name="_21__123Graph_XGRAFICO_1" hidden="1">[1]Receitas!#REF!</definedName>
    <definedName name="_21__123Graph_XGRAFICO_5" localSheetId="14" hidden="1">[1]Bandas!#REF!</definedName>
    <definedName name="_21__123Graph_XGRAFICO_5" hidden="1">[1]Bandas!#REF!</definedName>
    <definedName name="_21_0_0_F" localSheetId="14" hidden="1">'[2]Datos infraestructura'!#REF!</definedName>
    <definedName name="_21_0_0_F" hidden="1">'[2]Datos infraestructura'!#REF!</definedName>
    <definedName name="_22__123Graph_XGRAFICO_4" localSheetId="14" hidden="1">[1]Bandas!#REF!</definedName>
    <definedName name="_22__123Graph_XGRAFICO_4" hidden="1">[1]Bandas!#REF!</definedName>
    <definedName name="_22_0_0_F" localSheetId="14" hidden="1">'[2]Datos infraestructura'!#REF!</definedName>
    <definedName name="_22_0_0_F" hidden="1">'[2]Datos infraestructura'!#REF!</definedName>
    <definedName name="_23__123Graph_XGRAFICO_5" localSheetId="14" hidden="1">[1]Bandas!#REF!</definedName>
    <definedName name="_23__123Graph_XGRAFICO_5" hidden="1">[1]Bandas!#REF!</definedName>
    <definedName name="_26_0_0_F" localSheetId="14" hidden="1">'[2]Datos infraestructura'!#REF!</definedName>
    <definedName name="_26_0_0_F" hidden="1">'[2]Datos infraestructura'!#REF!</definedName>
    <definedName name="_3__123Graph_AGRAFICO_2" localSheetId="14" hidden="1">[1]Bandas!#REF!</definedName>
    <definedName name="_3__123Graph_AGRAFICO_2" hidden="1">[1]Bandas!#REF!</definedName>
    <definedName name="_3__123Graph_AGRAFICO_3" localSheetId="14" hidden="1">[1]Bandas!#REF!</definedName>
    <definedName name="_3__123Graph_AGRAFICO_3" hidden="1">[1]Bandas!#REF!</definedName>
    <definedName name="_4__123Graph_AGRAFICO_1" localSheetId="14" hidden="1">[1]Receitas!#REF!</definedName>
    <definedName name="_4__123Graph_AGRAFICO_1" hidden="1">[1]Receitas!#REF!</definedName>
    <definedName name="_4__123Graph_AGRAFICO_3" localSheetId="14" hidden="1">[1]Bandas!#REF!</definedName>
    <definedName name="_4__123Graph_AGRAFICO_3" hidden="1">[1]Bandas!#REF!</definedName>
    <definedName name="_4__123Graph_AGRAFICO_4" localSheetId="14" hidden="1">[1]Bandas!#REF!</definedName>
    <definedName name="_4__123Graph_AGRAFICO_4" hidden="1">[1]Bandas!#REF!</definedName>
    <definedName name="_5__123Graph_AGRAFICO_2" localSheetId="14" hidden="1">[1]Bandas!#REF!</definedName>
    <definedName name="_5__123Graph_AGRAFICO_2" hidden="1">[1]Bandas!#REF!</definedName>
    <definedName name="_5__123Graph_AGRAFICO_4" localSheetId="14" hidden="1">[1]Bandas!#REF!</definedName>
    <definedName name="_5__123Graph_AGRAFICO_4" hidden="1">[1]Bandas!#REF!</definedName>
    <definedName name="_5__123Graph_AGRAFICO_5" localSheetId="14" hidden="1">[1]Bandas!#REF!</definedName>
    <definedName name="_5__123Graph_AGRAFICO_5" hidden="1">[1]Bandas!#REF!</definedName>
    <definedName name="_6__123Graph_AGRAFICO_3" localSheetId="14" hidden="1">[1]Bandas!#REF!</definedName>
    <definedName name="_6__123Graph_AGRAFICO_3" hidden="1">[1]Bandas!#REF!</definedName>
    <definedName name="_6__123Graph_AGRAFICO_5" localSheetId="14" hidden="1">[1]Bandas!#REF!</definedName>
    <definedName name="_6__123Graph_AGRAFICO_5" hidden="1">[1]Bandas!#REF!</definedName>
    <definedName name="_6__123Graph_BGRAFICO_2" localSheetId="14" hidden="1">[1]Bandas!#REF!</definedName>
    <definedName name="_6__123Graph_BGRAFICO_2" hidden="1">[1]Bandas!#REF!</definedName>
    <definedName name="_7__123Graph_AGRAFICO_4" localSheetId="14" hidden="1">[1]Bandas!#REF!</definedName>
    <definedName name="_7__123Graph_AGRAFICO_4" hidden="1">[1]Bandas!#REF!</definedName>
    <definedName name="_7__123Graph_BGRAFICO_2" localSheetId="14" hidden="1">[1]Bandas!#REF!</definedName>
    <definedName name="_7__123Graph_BGRAFICO_2" hidden="1">[1]Bandas!#REF!</definedName>
    <definedName name="_7__123Graph_BGRAFICO_3" localSheetId="14" hidden="1">[1]Bandas!#REF!</definedName>
    <definedName name="_7__123Graph_BGRAFICO_3" hidden="1">[1]Bandas!#REF!</definedName>
    <definedName name="_8__123Graph_AGRAFICO_5" localSheetId="14" hidden="1">[1]Bandas!#REF!</definedName>
    <definedName name="_8__123Graph_AGRAFICO_5" hidden="1">[1]Bandas!#REF!</definedName>
    <definedName name="_8__123Graph_BGRAFICO_3" localSheetId="14" hidden="1">[1]Bandas!#REF!</definedName>
    <definedName name="_8__123Graph_BGRAFICO_3" hidden="1">[1]Bandas!#REF!</definedName>
    <definedName name="_8__123Graph_BGRAFICO_4" localSheetId="14" hidden="1">[1]Bandas!#REF!</definedName>
    <definedName name="_8__123Graph_BGRAFICO_4" hidden="1">[1]Bandas!#REF!</definedName>
    <definedName name="_9__123Graph_BGRAFICO_2" localSheetId="14" hidden="1">[1]Bandas!#REF!</definedName>
    <definedName name="_9__123Graph_BGRAFICO_2" hidden="1">[1]Bandas!#REF!</definedName>
    <definedName name="_9__123Graph_BGRAFICO_4" localSheetId="14" hidden="1">[1]Bandas!#REF!</definedName>
    <definedName name="_9__123Graph_BGRAFICO_4" hidden="1">[1]Bandas!#REF!</definedName>
    <definedName name="_9__123Graph_BGRAFICO_5" localSheetId="14" hidden="1">[1]Bandas!#REF!</definedName>
    <definedName name="_9__123Graph_BGRAFICO_5" hidden="1">[1]Bandas!#REF!</definedName>
    <definedName name="_bdm.F72AE68CA969404295E2802F47995E14.edm" localSheetId="14" hidden="1">#REF!</definedName>
    <definedName name="_bdm.F72AE68CA969404295E2802F47995E14.edm" localSheetId="17" hidden="1">#REF!</definedName>
    <definedName name="_bdm.F72AE68CA969404295E2802F47995E14.edm" hidden="1">#REF!</definedName>
    <definedName name="_bdm.FastTrackBookmark.9_11_2005_9_49_57_AM.edm" localSheetId="14" hidden="1">#REF!</definedName>
    <definedName name="_bdm.FastTrackBookmark.9_11_2005_9_49_57_AM.edm" localSheetId="17" hidden="1">#REF!</definedName>
    <definedName name="_bdm.FastTrackBookmark.9_11_2005_9_49_57_AM.edm" hidden="1">#REF!</definedName>
    <definedName name="_Fill" localSheetId="14" hidden="1">#REF!</definedName>
    <definedName name="_Fill" localSheetId="17" hidden="1">#REF!</definedName>
    <definedName name="_Fill" hidden="1">#REF!</definedName>
    <definedName name="_xlnm._FilterDatabase" localSheetId="11" hidden="1">'5.1 Register | Risk Register'!$B$14:$Y$89</definedName>
    <definedName name="_Order1" hidden="1">255</definedName>
    <definedName name="_Order2" hidden="1">255</definedName>
    <definedName name="_Sort" localSheetId="14" hidden="1">#REF!</definedName>
    <definedName name="_Sort" localSheetId="17" hidden="1">#REF!</definedName>
    <definedName name="_Sort" hidden="1">#REF!</definedName>
    <definedName name="_Sort2" localSheetId="14" hidden="1">#REF!</definedName>
    <definedName name="_Sort2" localSheetId="17" hidden="1">#REF!</definedName>
    <definedName name="_Sort2" hidden="1">#REF!</definedName>
    <definedName name="_Table1_In1" localSheetId="14" hidden="1">#REF!</definedName>
    <definedName name="_Table1_In1" localSheetId="17" hidden="1">#REF!</definedName>
    <definedName name="_Table1_In1" hidden="1">#REF!</definedName>
    <definedName name="_Table1_Out" localSheetId="14" hidden="1">#REF!</definedName>
    <definedName name="_Table1_Out" localSheetId="17" hidden="1">#REF!</definedName>
    <definedName name="_Table1_Out" hidden="1">#REF!</definedName>
    <definedName name="CIQWBGuid" hidden="1">"8692ada2-fe2b-4ce1-a60c-0c1e086c9999"</definedName>
    <definedName name="gppgppgpg" localSheetId="14" hidden="1">[1]Receitas!#REF!</definedName>
    <definedName name="gppgppgpg" localSheetId="17" hidden="1">[1]Receitas!#REF!</definedName>
    <definedName name="gppgppgpg" hidden="1">[1]Receitas!#REF!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 hidden="1">"c5092"</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 hidden="1">"c4983"</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ACT_OR_EST_CIQ_COL" hidden="1">"c11719"</definedName>
    <definedName name="IQ_BV_SHARE_EST" hidden="1">"c3541"</definedName>
    <definedName name="IQ_BV_SHARE_EST_CIQ" hidden="1">"c3800"</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ACT_OR_EST_CIQ_COL" hidden="1">"c11718"</definedName>
    <definedName name="IQ_CAPEX_BNK" hidden="1">"c110"</definedName>
    <definedName name="IQ_CAPEX_BR" hidden="1">"c111"</definedName>
    <definedName name="IQ_CAPEX_EST" hidden="1">"c3523"</definedName>
    <definedName name="IQ_CAPEX_EST_CIQ" hidden="1">"c3807"</definedName>
    <definedName name="IQ_CAPEX_FIN" hidden="1">"c112"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CIQ" hidden="1">"c3809"</definedName>
    <definedName name="IQ_CAPEX_HIGH_GUIDANCE" hidden="1">"c4180"</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CIQ" hidden="1">"c3810"</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CIQ" hidden="1">"c3808"</definedName>
    <definedName name="IQ_CAPEX_NUM_EST" hidden="1">"c3521"</definedName>
    <definedName name="IQ_CAPEX_NUM_EST_CIQ" hidden="1">"c3811"</definedName>
    <definedName name="IQ_CAPEX_PCT_REV" hidden="1">"c19144"</definedName>
    <definedName name="IQ_CAPEX_STDDEV_EST" hidden="1">"c3522"</definedName>
    <definedName name="IQ_CAPEX_STDDEV_EST_CIQ" hidden="1">"c3812"</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DDEV_EST" hidden="1">"c4160"</definedName>
    <definedName name="IQ_CASH_FLOW_STDDEV_EST_CIQ" hidden="1">"c4572"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ACT_OR_EST_CIQ_COL" hidden="1">"c11708"</definedName>
    <definedName name="IQ_CFPS_EST" hidden="1">"c1667"</definedName>
    <definedName name="IQ_CFPS_EST_CIQ" hidden="1">"c3675"</definedName>
    <definedName name="IQ_CFPS_GUIDANCE" hidden="1">"c4256"</definedName>
    <definedName name="IQ_CFPS_GUIDANCE_CIQ" hidden="1">"c4782"</definedName>
    <definedName name="IQ_CFPS_GUIDANCE_CIQ_COL" hidden="1">"c11429"</definedName>
    <definedName name="IQ_CFPS_HIGH_EST" hidden="1">"c1669"</definedName>
    <definedName name="IQ_CFPS_HIGH_EST_CIQ" hidden="1">"c3677"</definedName>
    <definedName name="IQ_CFPS_HIGH_GUIDANCE" hidden="1">"c4167"</definedName>
    <definedName name="IQ_CFPS_HIGH_GUIDANCE_CIQ" hidden="1">"c4579"</definedName>
    <definedName name="IQ_CFPS_HIGH_GUIDANCE_CIQ_COL" hidden="1">"c11228"</definedName>
    <definedName name="IQ_CFPS_LOW_EST" hidden="1">"c1670"</definedName>
    <definedName name="IQ_CFPS_LOW_EST_CIQ" hidden="1">"c3678"</definedName>
    <definedName name="IQ_CFPS_LOW_GUIDANCE" hidden="1">"c4207"</definedName>
    <definedName name="IQ_CFPS_LOW_GUIDANCE_CIQ" hidden="1">"c4619"</definedName>
    <definedName name="IQ_CFPS_LOW_GUIDANCE_CIQ_COL" hidden="1">"c11268"</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ACT_OR_EST_CIQ_COL" hidden="1">"c11709"</definedName>
    <definedName name="IQ_DPS_EST" hidden="1">"c1674"</definedName>
    <definedName name="IQ_DPS_EST_BOTTOM_UP" hidden="1">"c5493"</definedName>
    <definedName name="IQ_DPS_EST_BOTTOM_UP_CIQ" hidden="1">"c12030"</definedName>
    <definedName name="IQ_DPS_EST_CIQ" hidden="1">"c3682"</definedName>
    <definedName name="IQ_DPS_GUIDANCE" hidden="1">"c4302"</definedName>
    <definedName name="IQ_DPS_GUIDANCE_CIQ" hidden="1">"c4827"</definedName>
    <definedName name="IQ_DPS_GUIDANCE_CIQ_COL" hidden="1">"c11474"</definedName>
    <definedName name="IQ_DPS_HIGH_EST" hidden="1">"c1676"</definedName>
    <definedName name="IQ_DPS_HIGH_EST_CIQ" hidden="1">"c3684"</definedName>
    <definedName name="IQ_DPS_HIGH_GUIDANCE" hidden="1">"c4168"</definedName>
    <definedName name="IQ_DPS_HIGH_GUIDANCE_CIQ" hidden="1">"c4580"</definedName>
    <definedName name="IQ_DPS_HIGH_GUIDANCE_CIQ_COL" hidden="1">"c11229"</definedName>
    <definedName name="IQ_DPS_LOW_EST" hidden="1">"c1677"</definedName>
    <definedName name="IQ_DPS_LOW_EST_CIQ" hidden="1">"c3685"</definedName>
    <definedName name="IQ_DPS_LOW_GUIDANCE" hidden="1">"c4208"</definedName>
    <definedName name="IQ_DPS_LOW_GUIDANCE_CIQ" hidden="1">"c4620"</definedName>
    <definedName name="IQ_DPS_LOW_GUIDANCE_CIQ_COL" hidden="1">"c11269"</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ACT_OR_EST_CIQ_COL" hidden="1">"c11710"</definedName>
    <definedName name="IQ_EBIT_EQ_INC" hidden="1">"c3498"</definedName>
    <definedName name="IQ_EBIT_EQ_INC_EXCL_SBC" hidden="1">"c3502"</definedName>
    <definedName name="IQ_EBIT_EST" hidden="1">"c1681"</definedName>
    <definedName name="IQ_EBIT_EST_CIQ" hidden="1">"c4674"</definedName>
    <definedName name="IQ_EBIT_EXCL_SBC" hidden="1">"c3082"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ACT_OR_EST_CIQ" hidden="1">"c4831"</definedName>
    <definedName name="IQ_EBIT_GW_ACT_OR_EST_CIQ_COL" hidden="1">"c11478"</definedName>
    <definedName name="IQ_EBIT_GW_EST" hidden="1">"c4305"</definedName>
    <definedName name="IQ_EBIT_GW_EST_CIQ" hidden="1">"c4830"</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CIQ" hidden="1">"c4677"</definedName>
    <definedName name="IQ_EBIT_LOW_GUIDANCE" hidden="1">"c4212"</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 hidden="1">"c4334"</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 hidden="1">"c4210"</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EST_CIQ" hidden="1">"c4874"</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 hidden="1">"c13495"</definedName>
    <definedName name="IQ_EPS_GROWTH_GUIDANCE_CIQ" hidden="1">"c32283"</definedName>
    <definedName name="IQ_EPS_GROWTH_GUIDANCE_CIQ_COL" hidden="1">"c32286"</definedName>
    <definedName name="IQ_EPS_GROWTH_HIGH_GUIDANCE" hidden="1">"c13496"</definedName>
    <definedName name="IQ_EPS_GROWTH_HIGH_GUIDANCE_CIQ" hidden="1">"c32284"</definedName>
    <definedName name="IQ_EPS_GROWTH_HIGH_GUIDANCE_CIQ_COL" hidden="1">"c32287"</definedName>
    <definedName name="IQ_EPS_GROWTH_LOW_GUIDANCE" hidden="1">"c13497"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GUIDANCE" hidden="1">"c4372"</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 hidden="1">"c4373"</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 hidden="1">"c4206"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EST_CIQ" hidden="1">"c4900"</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ISTRIBUTABLE_CASH" hidden="1">"c4396"</definedName>
    <definedName name="IQ_EST_ACT_DISTRIBUTABLE_CASH_CIQ" hidden="1">"c4921"</definedName>
    <definedName name="IQ_EST_ACT_DISTRIBUTABLE_CASH_CIQ_COL" hidden="1">"c11568"</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FO" hidden="1">"c4407"</definedName>
    <definedName name="IQ_EST_ACT_FFO_ADJ" hidden="1">"c4406"</definedName>
    <definedName name="IQ_EST_ACT_FFO_ADJ_CIQ" hidden="1">"c4931"</definedName>
    <definedName name="IQ_EST_ACT_FFO_CIQ" hidden="1">"c4932"</definedName>
    <definedName name="IQ_EST_ACT_FFO_CIQ_COL" hidden="1">"c11579"</definedName>
    <definedName name="IQ_EST_ACT_FFO_SHARE" hidden="1">"c1666"</definedName>
    <definedName name="IQ_EST_ACT_FFO_SHARE_CIQ" hidden="1">"c3674"</definedName>
    <definedName name="IQ_EST_ACT_GROSS_MARGIN" hidden="1">"c5553"</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 hidden="1">"c1729"</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EQUITY" hidden="1">"c3548"</definedName>
    <definedName name="IQ_EST_ACT_REV" hidden="1">"c2113"</definedName>
    <definedName name="IQ_EST_ACT_REV_CIQ" hidden="1">"c3666"</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DIFF_CIQ_COL" hidden="1">"c11213"</definedName>
    <definedName name="IQ_EST_CASH_FLOW_SURPRISE_PERCENT" hidden="1">"c4161"</definedName>
    <definedName name="IQ_EST_CASH_FLOW_SURPRISE_PERCENT_CIQ" hidden="1">"c4573"</definedName>
    <definedName name="IQ_EST_CASH_FLOW_SURPRISE_PERCENT_CIQ_COL" hidden="1">"c11222"</definedName>
    <definedName name="IQ_EST_CASH_OPER_DIFF" hidden="1">"c4162"</definedName>
    <definedName name="IQ_EST_CASH_OPER_DIFF_CIQ" hidden="1">"c4574"</definedName>
    <definedName name="IQ_EST_CASH_OPER_DIFF_CIQ_COL" hidden="1">"c11223"</definedName>
    <definedName name="IQ_EST_CASH_OPER_SURPRISE_PERCENT" hidden="1">"c4248"</definedName>
    <definedName name="IQ_EST_CASH_OPER_SURPRISE_PERCENT_CIQ" hidden="1">"c4774"</definedName>
    <definedName name="IQ_EST_CASH_OPER_SURPRISE_PERCENT_CIQ_COL" hidden="1">"c11421"</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DIFF_CIQ_COL" hidden="1">"c11448"</definedName>
    <definedName name="IQ_EST_DISTRIBUTABLE_CASH_GROWTH_1YR" hidden="1">"c4413"</definedName>
    <definedName name="IQ_EST_DISTRIBUTABLE_CASH_GROWTH_1YR_CIQ" hidden="1">"c4938"</definedName>
    <definedName name="IQ_EST_DISTRIBUTABLE_CASH_GROWTH_1YR_CIQ_COL" hidden="1">"c11585"</definedName>
    <definedName name="IQ_EST_DISTRIBUTABLE_CASH_GROWTH_2YR" hidden="1">"c4414"</definedName>
    <definedName name="IQ_EST_DISTRIBUTABLE_CASH_GROWTH_2YR_CIQ" hidden="1">"c4939"</definedName>
    <definedName name="IQ_EST_DISTRIBUTABLE_CASH_GROWTH_2YR_CIQ_COL" hidden="1">"c11586"</definedName>
    <definedName name="IQ_EST_DISTRIBUTABLE_CASH_GROWTH_Q_1YR" hidden="1">"c4415"</definedName>
    <definedName name="IQ_EST_DISTRIBUTABLE_CASH_GROWTH_Q_1YR_CIQ" hidden="1">"c4940"</definedName>
    <definedName name="IQ_EST_DISTRIBUTABLE_CASH_GROWTH_Q_1YR_CIQ_COL" hidden="1">"c11587"</definedName>
    <definedName name="IQ_EST_DISTRIBUTABLE_CASH_SEQ_GROWTH_Q" hidden="1">"c4416"</definedName>
    <definedName name="IQ_EST_DISTRIBUTABLE_CASH_SEQ_GROWTH_Q_CIQ" hidden="1">"c4941"</definedName>
    <definedName name="IQ_EST_DISTRIBUTABLE_CASH_SEQ_GROWTH_Q_CIQ_COL" hidden="1">"c11588"</definedName>
    <definedName name="IQ_EST_DISTRIBUTABLE_CASH_SHARE_DIFF" hidden="1">"c4284"</definedName>
    <definedName name="IQ_EST_DISTRIBUTABLE_CASH_SHARE_DIFF_CIQ" hidden="1">"c4809"</definedName>
    <definedName name="IQ_EST_DISTRIBUTABLE_CASH_SHARE_DIFF_CIQ_COL" hidden="1">"c11456"</definedName>
    <definedName name="IQ_EST_DISTRIBUTABLE_CASH_SHARE_GROWTH_1YR" hidden="1">"c4417"</definedName>
    <definedName name="IQ_EST_DISTRIBUTABLE_CASH_SHARE_GROWTH_1YR_CIQ" hidden="1">"c4942"</definedName>
    <definedName name="IQ_EST_DISTRIBUTABLE_CASH_SHARE_GROWTH_1YR_CIQ_COL" hidden="1">"c11589"</definedName>
    <definedName name="IQ_EST_DISTRIBUTABLE_CASH_SHARE_GROWTH_2YR" hidden="1">"c4418"</definedName>
    <definedName name="IQ_EST_DISTRIBUTABLE_CASH_SHARE_GROWTH_2YR_CIQ" hidden="1">"c4943"</definedName>
    <definedName name="IQ_EST_DISTRIBUTABLE_CASH_SHARE_GROWTH_2YR_CIQ_COL" hidden="1">"c11590"</definedName>
    <definedName name="IQ_EST_DISTRIBUTABLE_CASH_SHARE_GROWTH_Q_1YR" hidden="1">"c4419"</definedName>
    <definedName name="IQ_EST_DISTRIBUTABLE_CASH_SHARE_GROWTH_Q_1YR_CIQ" hidden="1">"c4944"</definedName>
    <definedName name="IQ_EST_DISTRIBUTABLE_CASH_SHARE_GROWTH_Q_1YR_CIQ_COL" hidden="1">"c11591"</definedName>
    <definedName name="IQ_EST_DISTRIBUTABLE_CASH_SHARE_SEQ_GROWTH_Q" hidden="1">"c4420"</definedName>
    <definedName name="IQ_EST_DISTRIBUTABLE_CASH_SHARE_SEQ_GROWTH_Q_CIQ" hidden="1">"c4945"</definedName>
    <definedName name="IQ_EST_DISTRIBUTABLE_CASH_SHARE_SEQ_GROWTH_Q_CIQ_COL" hidden="1">"c11592"</definedName>
    <definedName name="IQ_EST_DISTRIBUTABLE_CASH_SHARE_SURPRISE_PERCENT" hidden="1">"c4293"</definedName>
    <definedName name="IQ_EST_DISTRIBUTABLE_CASH_SHARE_SURPRISE_PERCENT_CIQ" hidden="1">"c4818"</definedName>
    <definedName name="IQ_EST_DISTRIBUTABLE_CASH_SHARE_SURPRISE_PERCENT_CIQ_COL" hidden="1">"c11465"</definedName>
    <definedName name="IQ_EST_DISTRIBUTABLE_CASH_SURPRISE_PERCENT" hidden="1">"c4295"</definedName>
    <definedName name="IQ_EST_DISTRIBUTABLE_CASH_SURPRISE_PERCENT_CIQ" hidden="1">"c4820"</definedName>
    <definedName name="IQ_EST_DISTRIBUTABLE_CASH_SURPRISE_PERCENT_CIQ_COL" hidden="1">"c11467"</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DIFF_CIQ_COL" hidden="1">"c11476"</definedName>
    <definedName name="IQ_EST_EBIT_GW_SURPRISE_PERCENT" hidden="1">"c4313"</definedName>
    <definedName name="IQ_EST_EBIT_GW_SURPRISE_PERCENT_CIQ" hidden="1">"c4838"</definedName>
    <definedName name="IQ_EST_EBIT_GW_SURPRISE_PERCENT_CIQ_COL" hidden="1">"c11485"</definedName>
    <definedName name="IQ_EST_EBIT_SBC_DIFF" hidden="1">"c4314"</definedName>
    <definedName name="IQ_EST_EBIT_SBC_DIFF_CIQ" hidden="1">"c4839"</definedName>
    <definedName name="IQ_EST_EBIT_SBC_DIFF_CIQ_COL" hidden="1">"c11486"</definedName>
    <definedName name="IQ_EST_EBIT_SBC_GW_DIFF" hidden="1">"c4318"</definedName>
    <definedName name="IQ_EST_EBIT_SBC_GW_DIFF_CIQ" hidden="1">"c4843"</definedName>
    <definedName name="IQ_EST_EBIT_SBC_GW_DIFF_CIQ_COL" hidden="1">"c11490"</definedName>
    <definedName name="IQ_EST_EBIT_SBC_GW_SURPRISE_PERCENT" hidden="1">"c4327"</definedName>
    <definedName name="IQ_EST_EBIT_SBC_GW_SURPRISE_PERCENT_CIQ" hidden="1">"c4852"</definedName>
    <definedName name="IQ_EST_EBIT_SBC_GW_SURPRISE_PERCENT_CIQ_COL" hidden="1">"c11499"</definedName>
    <definedName name="IQ_EST_EBIT_SBC_SURPRISE_PERCENT" hidden="1">"c4333"</definedName>
    <definedName name="IQ_EST_EBIT_SBC_SURPRISE_PERCENT_CIQ" hidden="1">"c4858"</definedName>
    <definedName name="IQ_EST_EBIT_SBC_SURPRISE_PERCENT_CIQ_COL" hidden="1">"c11505"</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DIFF_CIQ_COL" hidden="1">"c11507"</definedName>
    <definedName name="IQ_EST_EBITDA_SBC_SURPRISE_PERCENT" hidden="1">"c4344"</definedName>
    <definedName name="IQ_EST_EBITDA_SBC_SURPRISE_PERCENT_CIQ" hidden="1">"c4869"</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DIFF_CIQ_COL" hidden="1">"c11520"</definedName>
    <definedName name="IQ_EST_EBT_SBC_GW_DIFF" hidden="1">"c4352"</definedName>
    <definedName name="IQ_EST_EBT_SBC_GW_DIFF_CIQ" hidden="1">"c4877"</definedName>
    <definedName name="IQ_EST_EBT_SBC_GW_DIFF_CIQ_COL" hidden="1">"c11524"</definedName>
    <definedName name="IQ_EST_EBT_SBC_GW_SURPRISE_PERCENT" hidden="1">"c4361"</definedName>
    <definedName name="IQ_EST_EBT_SBC_GW_SURPRISE_PERCENT_CIQ" hidden="1">"c4886"</definedName>
    <definedName name="IQ_EST_EBT_SBC_GW_SURPRISE_PERCENT_CIQ_COL" hidden="1">"c11533"</definedName>
    <definedName name="IQ_EST_EBT_SBC_SURPRISE_PERCENT" hidden="1">"c4367"</definedName>
    <definedName name="IQ_EST_EBT_SBC_SURPRISE_PERCENT_CIQ" hidden="1">"c4892"</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DIFF_CIQ_COL" hidden="1">"c11546"</definedName>
    <definedName name="IQ_EST_EPS_SBC_GW_DIFF" hidden="1">"c4378"</definedName>
    <definedName name="IQ_EST_EPS_SBC_GW_DIFF_CIQ" hidden="1">"c4903"</definedName>
    <definedName name="IQ_EST_EPS_SBC_GW_DIFF_CIQ_COL" hidden="1">"c11550"</definedName>
    <definedName name="IQ_EST_EPS_SBC_GW_SURPRISE_PERCENT" hidden="1">"c4387"</definedName>
    <definedName name="IQ_EST_EPS_SBC_GW_SURPRISE_PERCENT_CIQ" hidden="1">"c4912"</definedName>
    <definedName name="IQ_EST_EPS_SBC_GW_SURPRISE_PERCENT_CIQ_COL" hidden="1">"c11559"</definedName>
    <definedName name="IQ_EST_EPS_SBC_SURPRISE_PERCENT" hidden="1">"c4393"</definedName>
    <definedName name="IQ_EST_EPS_SBC_SURPRISE_PERCENT_CIQ" hidden="1">"c4918"</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 hidden="1">"c4433"</definedName>
    <definedName name="IQ_EST_FFO_ADJ_DIFF_CIQ" hidden="1">"c4958"</definedName>
    <definedName name="IQ_EST_FFO_ADJ_DIFF_CIQ_COL" hidden="1">"c11605"</definedName>
    <definedName name="IQ_EST_FFO_ADJ_GROWTH_1YR" hidden="1">"c4421"</definedName>
    <definedName name="IQ_EST_FFO_ADJ_GROWTH_1YR_CIQ" hidden="1">"c4946"</definedName>
    <definedName name="IQ_EST_FFO_ADJ_GROWTH_1YR_CIQ_COL" hidden="1">"c11593"</definedName>
    <definedName name="IQ_EST_FFO_ADJ_GROWTH_2YR" hidden="1">"c4422"</definedName>
    <definedName name="IQ_EST_FFO_ADJ_GROWTH_2YR_CIQ" hidden="1">"c4947"</definedName>
    <definedName name="IQ_EST_FFO_ADJ_GROWTH_2YR_CIQ_COL" hidden="1">"c11594"</definedName>
    <definedName name="IQ_EST_FFO_ADJ_GROWTH_Q_1YR" hidden="1">"c4423"</definedName>
    <definedName name="IQ_EST_FFO_ADJ_GROWTH_Q_1YR_CIQ" hidden="1">"c4948"</definedName>
    <definedName name="IQ_EST_FFO_ADJ_GROWTH_Q_1YR_CIQ_COL" hidden="1">"c11595"</definedName>
    <definedName name="IQ_EST_FFO_ADJ_SEQ_GROWTH_Q" hidden="1">"c4424"</definedName>
    <definedName name="IQ_EST_FFO_ADJ_SEQ_GROWTH_Q_CIQ" hidden="1">"c4949"</definedName>
    <definedName name="IQ_EST_FFO_ADJ_SEQ_GROWTH_Q_CIQ_COL" hidden="1">"c11596"</definedName>
    <definedName name="IQ_EST_FFO_ADJ_SURPRISE_PERCENT" hidden="1">"c4442"</definedName>
    <definedName name="IQ_EST_FFO_ADJ_SURPRISE_PERCENT_CIQ" hidden="1">"c4967"</definedName>
    <definedName name="IQ_EST_FFO_ADJ_SURPRISE_PERCENT_CIQ_COL" hidden="1">"c11614"</definedName>
    <definedName name="IQ_EST_FFO_DIFF" hidden="1">"c4444"</definedName>
    <definedName name="IQ_EST_FFO_DIFF_CIQ" hidden="1">"c4969"</definedName>
    <definedName name="IQ_EST_FFO_DIFF_CIQ_COL" hidden="1">"c11616"</definedName>
    <definedName name="IQ_EST_FFO_GROWTH_1YR" hidden="1">"c4425"</definedName>
    <definedName name="IQ_EST_FFO_GROWTH_1YR_CIQ" hidden="1">"c4950"</definedName>
    <definedName name="IQ_EST_FFO_GROWTH_1YR_CIQ_COL" hidden="1">"c11597"</definedName>
    <definedName name="IQ_EST_FFO_GROWTH_2YR" hidden="1">"c4426"</definedName>
    <definedName name="IQ_EST_FFO_GROWTH_2YR_CIQ" hidden="1">"c4951"</definedName>
    <definedName name="IQ_EST_FFO_GROWTH_2YR_CIQ_COL" hidden="1">"c11598"</definedName>
    <definedName name="IQ_EST_FFO_GROWTH_Q_1YR" hidden="1">"c4427"</definedName>
    <definedName name="IQ_EST_FFO_GROWTH_Q_1YR_CIQ" hidden="1">"c4952"</definedName>
    <definedName name="IQ_EST_FFO_GROWTH_Q_1YR_CIQ_COL" hidden="1">"c11599"</definedName>
    <definedName name="IQ_EST_FFO_SEQ_GROWTH_Q" hidden="1">"c4428"</definedName>
    <definedName name="IQ_EST_FFO_SEQ_GROWTH_Q_CIQ" hidden="1">"c4953"</definedName>
    <definedName name="IQ_EST_FFO_SEQ_GROWTH_Q_CIQ_COL" hidden="1">"c11600"</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URPRISE_PERCENT" hidden="1">"c1870"</definedName>
    <definedName name="IQ_EST_FFO_SHARE_SURPRISE_PERCENT_CIQ" hidden="1">"c3722"</definedName>
    <definedName name="IQ_EST_FFO_SURPRISE_PERCENT" hidden="1">"c4453"</definedName>
    <definedName name="IQ_EST_FFO_SURPRISE_PERCENT_CIQ" hidden="1">"c4982"</definedName>
    <definedName name="IQ_EST_FFO_SURPRISE_PERCENT_CIQ_COL" hidden="1">"c11629"</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DIFF_CIQ_COL" hidden="1">"c11632"</definedName>
    <definedName name="IQ_EST_MAINT_CAPEX_GROWTH_1YR" hidden="1">"c4429"</definedName>
    <definedName name="IQ_EST_MAINT_CAPEX_GROWTH_1YR_CIQ" hidden="1">"c4954"</definedName>
    <definedName name="IQ_EST_MAINT_CAPEX_GROWTH_1YR_CIQ_COL" hidden="1">"c11601"</definedName>
    <definedName name="IQ_EST_MAINT_CAPEX_GROWTH_2YR" hidden="1">"c4430"</definedName>
    <definedName name="IQ_EST_MAINT_CAPEX_GROWTH_2YR_CIQ" hidden="1">"c4955"</definedName>
    <definedName name="IQ_EST_MAINT_CAPEX_GROWTH_2YR_CIQ_COL" hidden="1">"c11602"</definedName>
    <definedName name="IQ_EST_MAINT_CAPEX_GROWTH_Q_1YR" hidden="1">"c4431"</definedName>
    <definedName name="IQ_EST_MAINT_CAPEX_GROWTH_Q_1YR_CIQ" hidden="1">"c4956"</definedName>
    <definedName name="IQ_EST_MAINT_CAPEX_GROWTH_Q_1YR_CIQ_COL" hidden="1">"c11603"</definedName>
    <definedName name="IQ_EST_MAINT_CAPEX_SEQ_GROWTH_Q" hidden="1">"c4432"</definedName>
    <definedName name="IQ_EST_MAINT_CAPEX_SEQ_GROWTH_Q_CIQ" hidden="1">"c4957"</definedName>
    <definedName name="IQ_EST_MAINT_CAPEX_SEQ_GROWTH_Q_CIQ_COL" hidden="1">"c11604"</definedName>
    <definedName name="IQ_EST_MAINT_CAPEX_SURPRISE_PERCENT" hidden="1">"c4465"</definedName>
    <definedName name="IQ_EST_MAINT_CAPEX_SURPRISE_PERCENT_CIQ" hidden="1">"c5003"</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GW_DIFF" hidden="1">"c1887"</definedName>
    <definedName name="IQ_EST_NI_GW_DIFF_CIQ" hidden="1">"c4757"</definedName>
    <definedName name="IQ_EST_NI_GW_SURPRISE_PERCENT" hidden="1">"c1888"</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DIFF_CIQ_COL" hidden="1">"c11657"</definedName>
    <definedName name="IQ_EST_NI_SBC_GW_DIFF" hidden="1">"c4476"</definedName>
    <definedName name="IQ_EST_NI_SBC_GW_DIFF_CIQ" hidden="1">"c5014"</definedName>
    <definedName name="IQ_EST_NI_SBC_GW_DIFF_CIQ_COL" hidden="1">"c11661"</definedName>
    <definedName name="IQ_EST_NI_SBC_GW_SURPRISE_PERCENT" hidden="1">"c4485"</definedName>
    <definedName name="IQ_EST_NI_SBC_GW_SURPRISE_PERCENT_CIQ" hidden="1">"c5023"</definedName>
    <definedName name="IQ_EST_NI_SBC_GW_SURPRISE_PERCENT_CIQ_COL" hidden="1">"c11670"</definedName>
    <definedName name="IQ_EST_NI_SBC_SURPRISE_PERCENT" hidden="1">"c4491"</definedName>
    <definedName name="IQ_EST_NI_SBC_SURPRISE_PERCENT_CIQ" hidden="1">"c5029"</definedName>
    <definedName name="IQ_EST_NI_SBC_SURPRISE_PERCENT_CIQ_COL" hidden="1">"c11676"</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ERIOD_ID" hidden="1">"c13923"</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DIFF_CIQ_COL" hidden="1">"c11690"</definedName>
    <definedName name="IQ_EST_RECURRING_PROFIT_SHARE_SURPRISE_PERCENT" hidden="1">"c4515"</definedName>
    <definedName name="IQ_EST_RECURRING_PROFIT_SHARE_SURPRISE_PERCENT_CIQ" hidden="1">"c5053"</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 hidden="1">"c4445"</definedName>
    <definedName name="IQ_FFO_EST_CIQ" hidden="1">"c4970"</definedName>
    <definedName name="IQ_FFO_EST_CIQ_COL" hidden="1">"c11617"</definedName>
    <definedName name="IQ_FFO_GUIDANCE" hidden="1">"c4443"</definedName>
    <definedName name="IQ_FFO_GUIDANCE_CIQ" hidden="1">"c4968"</definedName>
    <definedName name="IQ_FFO_GUIDANCE_CIQ_COL" hidden="1">"c11615"</definedName>
    <definedName name="IQ_FFO_HIGH_EST" hidden="1">"c4448"</definedName>
    <definedName name="IQ_FFO_HIGH_EST_CIQ" hidden="1">"c4977"</definedName>
    <definedName name="IQ_FFO_HIGH_EST_CIQ_COL" hidden="1">"c11624"</definedName>
    <definedName name="IQ_FFO_HIGH_GUIDANCE" hidden="1">"c4184"</definedName>
    <definedName name="IQ_FFO_HIGH_GUIDANCE_CIQ" hidden="1">"c4596"</definedName>
    <definedName name="IQ_FFO_HIGH_GUIDANCE_CIQ_COL" hidden="1">"c11245"</definedName>
    <definedName name="IQ_FFO_LOW_EST" hidden="1">"c4449"</definedName>
    <definedName name="IQ_FFO_LOW_EST_CIQ" hidden="1">"c4978"</definedName>
    <definedName name="IQ_FFO_LOW_EST_CIQ_COL" hidden="1">"c11625"</definedName>
    <definedName name="IQ_FFO_LOW_GUIDANCE" hidden="1">"c4224"</definedName>
    <definedName name="IQ_FFO_LOW_GUIDANCE_CIQ" hidden="1">"c4636"</definedName>
    <definedName name="IQ_FFO_LOW_GUIDANCE_CIQ_COL" hidden="1">"c11285"</definedName>
    <definedName name="IQ_FFO_MEDIAN_EST" hidden="1">"c4450"</definedName>
    <definedName name="IQ_FFO_MEDIAN_EST_CIQ" hidden="1">"c4979"</definedName>
    <definedName name="IQ_FFO_MEDIAN_EST_CIQ_COL" hidden="1">"c11626"</definedName>
    <definedName name="IQ_FFO_NUM_EST" hidden="1">"c4451"</definedName>
    <definedName name="IQ_FFO_NUM_EST_CIQ" hidden="1">"c4980"</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CIQ" hidden="1">"c3668"</definedName>
    <definedName name="IQ_FFO_SHARE_GUIDANCE" hidden="1">"c4447"</definedName>
    <definedName name="IQ_FFO_SHARE_GUIDANCE_CIQ" hidden="1">"c4976"</definedName>
    <definedName name="IQ_FFO_SHARE_GUIDANCE_CIQ_COL" hidden="1">"c11623"</definedName>
    <definedName name="IQ_FFO_SHARE_HIGH_EST" hidden="1">"c419"</definedName>
    <definedName name="IQ_FFO_SHARE_HIGH_EST_CIQ" hidden="1">"c3670"</definedName>
    <definedName name="IQ_FFO_SHARE_HIGH_GUIDANCE" hidden="1">"c4203"</definedName>
    <definedName name="IQ_FFO_SHARE_HIGH_GUIDANCE_CIQ" hidden="1">"c4615"</definedName>
    <definedName name="IQ_FFO_SHARE_HIGH_GUIDANCE_CIQ_COL" hidden="1">"c11264"</definedName>
    <definedName name="IQ_FFO_SHARE_LOW_EST" hidden="1">"c420"</definedName>
    <definedName name="IQ_FFO_SHARE_LOW_EST_CIQ" hidden="1">"c3671"</definedName>
    <definedName name="IQ_FFO_SHARE_LOW_GUIDANCE" hidden="1">"c4243"</definedName>
    <definedName name="IQ_FFO_SHARE_LOW_GUIDANCE_CIQ" hidden="1">"c4655"</definedName>
    <definedName name="IQ_FFO_SHARE_LOW_GUIDANCE_CIQ_COL" hidden="1">"c11304"</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"c4452"</definedName>
    <definedName name="IQ_FFO_STDDEV_EST_CIQ" hidden="1">"c4981"</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RE" hidden="1">"c16011"</definedName>
    <definedName name="IQ_NAV_SHARE_STDDEV_EST" hidden="1">"c5611"</definedName>
    <definedName name="IQ_NAV_SHARE_STDDEV_EST_CIQ" hidden="1">"c12034"</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ACT_OR_EST_CIQ_COL" hidden="1">"c11717"</definedName>
    <definedName name="IQ_NET_DEBT_EBITDA" hidden="1">"c750"</definedName>
    <definedName name="IQ_NET_DEBT_EBITDA_CAPEX" hidden="1">"c2949"</definedName>
    <definedName name="IQ_NET_DEBT_EST" hidden="1">"c3517"</definedName>
    <definedName name="IQ_NET_DEBT_EST_CIQ" hidden="1">"c3814"</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CIQ" hidden="1">"c3816"</definedName>
    <definedName name="IQ_NET_DEBT_HIGH_GUIDANCE" hidden="1">"c4181"</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CIQ" hidden="1">"c4702"</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EST" hidden="1">"c1723"</definedName>
    <definedName name="IQ_NI_GW_EST_CIQ" hidden="1">"c4709"</definedName>
    <definedName name="IQ_NI_GW_GUIDANCE" hidden="1">"c4471"</definedName>
    <definedName name="IQ_NI_GW_GUIDANCE_CIQ" hidden="1">"c5009"</definedName>
    <definedName name="IQ_NI_GW_GUIDANCE_CIQ_COL" hidden="1">"c11656"</definedName>
    <definedName name="IQ_NI_GW_HIGH_EST" hidden="1">"c1725"</definedName>
    <definedName name="IQ_NI_GW_HIGH_EST_CIQ" hidden="1">"c4711"</definedName>
    <definedName name="IQ_NI_GW_HIGH_GUIDANCE" hidden="1">"c4178"</definedName>
    <definedName name="IQ_NI_GW_HIGH_GUIDANCE_CIQ" hidden="1">"c4590"</definedName>
    <definedName name="IQ_NI_GW_HIGH_GUIDANCE_CIQ_COL" hidden="1">"c11239"</definedName>
    <definedName name="IQ_NI_GW_LOW_EST" hidden="1">"c1726"</definedName>
    <definedName name="IQ_NI_GW_LOW_EST_CIQ" hidden="1">"c4712"</definedName>
    <definedName name="IQ_NI_GW_LOW_GUIDANCE" hidden="1">"c4218"</definedName>
    <definedName name="IQ_NI_GW_LOW_GUIDANCE_CIQ" hidden="1">"c4630"</definedName>
    <definedName name="IQ_NI_GW_LOW_GUIDANCE_CIQ_COL" hidden="1">"c11279"</definedName>
    <definedName name="IQ_NI_GW_MEDIAN_EST" hidden="1">"c1724"</definedName>
    <definedName name="IQ_NI_GW_MEDIAN_EST_CIQ" hidden="1">"c4710"</definedName>
    <definedName name="IQ_NI_GW_NUM_EST" hidden="1">"c1727"</definedName>
    <definedName name="IQ_NI_GW_NUM_EST_CIQ" hidden="1">"c4713"</definedName>
    <definedName name="IQ_NI_GW_STDDEV_EST" hidden="1">"c1728"</definedName>
    <definedName name="IQ_NI_GW_STDDEV_EST_CIQ" hidden="1">"c4714"</definedName>
    <definedName name="IQ_NI_HIGH_EST" hidden="1">"c1718"</definedName>
    <definedName name="IQ_NI_HIGH_EST_CIQ" hidden="1">"c4704"</definedName>
    <definedName name="IQ_NI_HIGH_GUIDANCE" hidden="1">"c4176"</definedName>
    <definedName name="IQ_NI_HIGH_GUIDANCE_CIQ" hidden="1">"c4588"</definedName>
    <definedName name="IQ_NI_HIGH_GUIDANCE_CIQ_COL" hidden="1">"c11237"</definedName>
    <definedName name="IQ_NI_LOW_EST" hidden="1">"c1719"</definedName>
    <definedName name="IQ_NI_LOW_EST_CIQ" hidden="1">"c4705"</definedName>
    <definedName name="IQ_NI_LOW_GUIDANCE" hidden="1">"c4216"</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CIQ" hidden="1">"c4703"</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EST_CIQ" hidden="1">"c5011"</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CIQ" hidden="1">"c12019"</definedName>
    <definedName name="IQ_OPER_INC_BR" hidden="1">"c850"</definedName>
    <definedName name="IQ_OPER_INC_EST" hidden="1">"c1688"</definedName>
    <definedName name="IQ_OPER_INC_EST_CIQ" hidden="1">"c12010"</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WEEK" hidden="1">"c1823"</definedName>
    <definedName name="IQ_PERCENT_CHANGE_EST_FFO_SHARE_WEEK_CIQ" hidden="1">"c3795"</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EST_CIQ" hidden="1">"c4688"</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CIQ" hidden="1">"c4681"</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OPERATING_INC_AVG_ASSETS_FFIEC" hidden="1">"c13365"</definedName>
    <definedName name="IQ_PRETAX_REPORT_INC_EST" hidden="1">"c1709"</definedName>
    <definedName name="IQ_PRETAX_REPORT_INC_EST_CIQ" hidden="1">"c4695"</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EST_CIQ_COL" hidden="1">"c11677"</definedName>
    <definedName name="IQ_PRICE_VOLATILITY_HIGH" hidden="1">"c4493"</definedName>
    <definedName name="IQ_PRICE_VOLATILITY_HIGH_CIQ" hidden="1">"c5031"</definedName>
    <definedName name="IQ_PRICE_VOLATILITY_HIGH_CIQ_COL" hidden="1">"c11678"</definedName>
    <definedName name="IQ_PRICE_VOLATILITY_LOW" hidden="1">"c4494"</definedName>
    <definedName name="IQ_PRICE_VOLATILITY_LOW_CIQ" hidden="1">"c5032"</definedName>
    <definedName name="IQ_PRICE_VOLATILITY_LOW_CIQ_COL" hidden="1">"c11679"</definedName>
    <definedName name="IQ_PRICE_VOLATILITY_MEDIAN" hidden="1">"c4495"</definedName>
    <definedName name="IQ_PRICE_VOLATILITY_MEDIAN_CIQ" hidden="1">"c5033"</definedName>
    <definedName name="IQ_PRICE_VOLATILITY_MEDIAN_CIQ_COL" hidden="1">"c11680"</definedName>
    <definedName name="IQ_PRICE_VOLATILITY_NUM" hidden="1">"c4496"</definedName>
    <definedName name="IQ_PRICE_VOLATILITY_NUM_CIQ" hidden="1">"c5034"</definedName>
    <definedName name="IQ_PRICE_VOLATILITY_NUM_CIQ_COL" hidden="1">"c11681"</definedName>
    <definedName name="IQ_PRICE_VOLATILITY_STDDEV" hidden="1">"c4497"</definedName>
    <definedName name="IQ_PRICE_VOLATILITY_STDDEV_CIQ" hidden="1">"c5035"</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BROK" hidden="1">"c1115"</definedName>
    <definedName name="IQ_RETURN_ASSETS_EST" hidden="1">"c3529"</definedName>
    <definedName name="IQ_RETURN_ASSETS_EST_CIQ" hidden="1">"c3828"</definedName>
    <definedName name="IQ_RETURN_ASSETS_FS" hidden="1">"c1116"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CIQ" hidden="1">"c3830"</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CIQ" hidden="1">"c3831"</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BROK" hidden="1">"c1120"</definedName>
    <definedName name="IQ_RETURN_EQUITY_EST" hidden="1">"c3535"</definedName>
    <definedName name="IQ_RETURN_EQUITY_EST_CIQ" hidden="1">"c3821"</definedName>
    <definedName name="IQ_RETURN_EQUITY_FS" hidden="1">"c1121"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CIQ" hidden="1">"c3823"</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CIQ" hidden="1">"c3824"</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GUIDANCE" hidden="1">"c4519"</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 hidden="1">"c4169"</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 hidden="1">"c4209"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40248.5077662037</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Opportunity">'Details (Hide)'!$T$8:$T$14</definedName>
    <definedName name="_xlnm.Print_Area" localSheetId="2">'1.0 Risk Mgmt Best Practices'!$B$2:$D$162</definedName>
    <definedName name="_xlnm.Print_Area" localSheetId="3">'2.0 Risk Mgmt Workflow'!$B$2:$E$50</definedName>
    <definedName name="_xlnm.Print_Area" localSheetId="4">'3.0 Risk Mgmt Plan &gt;&gt;&gt;'!$B$2:$D$59</definedName>
    <definedName name="_xlnm.Print_Area" localSheetId="5">'3.1 Plan | ID-Selection Phase'!$B$2:$D$74</definedName>
    <definedName name="_xlnm.Print_Area" localSheetId="6">'3.2 Plan | Development Phase'!$B$2:$D$160</definedName>
    <definedName name="_xlnm.Print_Area" localSheetId="7">'3.3 Plan | Procurement Phase'!$B$2:$D$200</definedName>
    <definedName name="_xlnm.Print_Area" localSheetId="8">'3.4 Plan | Implementation Phase'!$B$2:$D$86</definedName>
    <definedName name="_xlnm.Print_Area" localSheetId="9">'4.0 Risk Mgmt Procedure'!$B$2:$F$78</definedName>
    <definedName name="_xlnm.Print_Area" localSheetId="10">'5.0 Register Documentation &gt;&gt;&gt;'!$B$1:$D$79</definedName>
    <definedName name="_xlnm.Print_Area" localSheetId="11">'5.1 Register | Risk Register'!$B$2:$Y$89</definedName>
    <definedName name="_xlnm.Print_Area" localSheetId="12">'5.2 Register | Risk Structure'!$B$1:$E$26</definedName>
    <definedName name="_xlnm.Print_Area" localSheetId="13">'5.3 Register | Rating Guide'!$B$1:$AA$38</definedName>
    <definedName name="_xlnm.Print_Area" localSheetId="14">'5.4 Register | Contingency'!$B$1:$P$95</definedName>
    <definedName name="_xlnm.Print_Area" localSheetId="16">'6.1 Report | High Priority'!$B$1:$I$414</definedName>
    <definedName name="_xlnm.Print_Area" localSheetId="17">'6.2 Report | Assess Checklist'!$B$1:$I$33</definedName>
    <definedName name="_xlnm.Print_Area" localSheetId="0">'Details (Hide)'!$B$1:$CG$108</definedName>
    <definedName name="_xlnm.Print_Area" localSheetId="1">Introduction!$B$2:$D$47</definedName>
    <definedName name="_xlnm.Print_Titles" localSheetId="2">'1.0 Risk Mgmt Best Practices'!$2:$5</definedName>
    <definedName name="_xlnm.Print_Titles" localSheetId="3">'2.0 Risk Mgmt Workflow'!$2:$5</definedName>
    <definedName name="_xlnm.Print_Titles" localSheetId="4">'3.0 Risk Mgmt Plan &gt;&gt;&gt;'!$2:$5</definedName>
    <definedName name="_xlnm.Print_Titles" localSheetId="5">'3.1 Plan | ID-Selection Phase'!$2:$5</definedName>
    <definedName name="_xlnm.Print_Titles" localSheetId="6">'3.2 Plan | Development Phase'!$2:$5</definedName>
    <definedName name="_xlnm.Print_Titles" localSheetId="7">'3.3 Plan | Procurement Phase'!$2:$5</definedName>
    <definedName name="_xlnm.Print_Titles" localSheetId="8">'3.4 Plan | Implementation Phase'!$2:$5</definedName>
    <definedName name="_xlnm.Print_Titles" localSheetId="9">'4.0 Risk Mgmt Procedure'!$2:$5</definedName>
    <definedName name="_xlnm.Print_Titles" localSheetId="10">'5.0 Register Documentation &gt;&gt;&gt;'!$1:$5</definedName>
    <definedName name="_xlnm.Print_Titles" localSheetId="11">'5.1 Register | Risk Register'!$2:$14</definedName>
    <definedName name="_xlnm.Print_Titles" localSheetId="12">'5.2 Register | Risk Structure'!$1:$5</definedName>
    <definedName name="_xlnm.Print_Titles" localSheetId="13">'5.3 Register | Rating Guide'!$1:$5</definedName>
    <definedName name="_xlnm.Print_Titles" localSheetId="14">'5.4 Register | Contingency'!$1:$5</definedName>
    <definedName name="_xlnm.Print_Titles" localSheetId="17">'6.2 Report | Assess Checklist'!$1:$5</definedName>
    <definedName name="_xlnm.Print_Titles" localSheetId="1">Introduction!$2:$5</definedName>
    <definedName name="ResponseOpportunity">'Details (Hide)'!$AJ$8:$AJ$12</definedName>
    <definedName name="ResponseThreat">'Details (Hide)'!$AK$8:$AK$12</definedName>
    <definedName name="Threat">'Details (Hide)'!$U$8:$U$14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104" l="1"/>
  <c r="D8" i="84"/>
  <c r="I13" i="104" s="1"/>
  <c r="D7" i="84"/>
  <c r="D6" i="84"/>
  <c r="B13" i="104" s="1"/>
  <c r="D9" i="49"/>
  <c r="D8" i="49"/>
  <c r="D7" i="49"/>
  <c r="AX13" i="74" l="1"/>
  <c r="AX12" i="74"/>
  <c r="AX11" i="74"/>
  <c r="AX10" i="74"/>
  <c r="AX9" i="74"/>
  <c r="AT10" i="74"/>
  <c r="AT11" i="74"/>
  <c r="AT12" i="74"/>
  <c r="AT13" i="74"/>
  <c r="AT9" i="74"/>
  <c r="AP10" i="74"/>
  <c r="AP11" i="74"/>
  <c r="AP12" i="74"/>
  <c r="AP13" i="74"/>
  <c r="AP9" i="74"/>
  <c r="BB83" i="74" l="1"/>
  <c r="BB82" i="74"/>
  <c r="BB81" i="74"/>
  <c r="BB80" i="74"/>
  <c r="BB79" i="74"/>
  <c r="BB78" i="74"/>
  <c r="BB77" i="74"/>
  <c r="BB76" i="74"/>
  <c r="BB75" i="74"/>
  <c r="BB74" i="74"/>
  <c r="BB73" i="74"/>
  <c r="BB72" i="74"/>
  <c r="BB71" i="74"/>
  <c r="BB70" i="74"/>
  <c r="BB69" i="74"/>
  <c r="BB68" i="74"/>
  <c r="BB67" i="74"/>
  <c r="BB66" i="74"/>
  <c r="BB65" i="74"/>
  <c r="BB64" i="74"/>
  <c r="BB63" i="74"/>
  <c r="BB62" i="74"/>
  <c r="BB61" i="74"/>
  <c r="BB60" i="74"/>
  <c r="BB59" i="74"/>
  <c r="BB58" i="74"/>
  <c r="BB57" i="74"/>
  <c r="BB56" i="74"/>
  <c r="BB55" i="74"/>
  <c r="BB54" i="74"/>
  <c r="BB53" i="74"/>
  <c r="BB52" i="74"/>
  <c r="BB51" i="74"/>
  <c r="BB50" i="74"/>
  <c r="BB49" i="74"/>
  <c r="BB48" i="74"/>
  <c r="BB47" i="74"/>
  <c r="BB46" i="74"/>
  <c r="BB45" i="74"/>
  <c r="BB44" i="74"/>
  <c r="BB43" i="74"/>
  <c r="BB42" i="74"/>
  <c r="BB41" i="74"/>
  <c r="BB40" i="74"/>
  <c r="BB39" i="74"/>
  <c r="BB38" i="74"/>
  <c r="BB37" i="74"/>
  <c r="BB36" i="74"/>
  <c r="BB35" i="74"/>
  <c r="BB34" i="74"/>
  <c r="BB33" i="74"/>
  <c r="BB32" i="74"/>
  <c r="BB31" i="74"/>
  <c r="BB30" i="74"/>
  <c r="BB29" i="74"/>
  <c r="BB28" i="74"/>
  <c r="BB27" i="74"/>
  <c r="BB26" i="74"/>
  <c r="BB25" i="74"/>
  <c r="BB24" i="74"/>
  <c r="BB23" i="74"/>
  <c r="BB22" i="74"/>
  <c r="BB21" i="74"/>
  <c r="BB20" i="74"/>
  <c r="BB19" i="74"/>
  <c r="BB18" i="74"/>
  <c r="BB17" i="74"/>
  <c r="BB16" i="74"/>
  <c r="BB15" i="74"/>
  <c r="BB14" i="74"/>
  <c r="BB13" i="74"/>
  <c r="BB12" i="74"/>
  <c r="BB11" i="74"/>
  <c r="BB10" i="74"/>
  <c r="N17" i="105" l="1"/>
  <c r="N16" i="105"/>
  <c r="W18" i="105"/>
  <c r="W17" i="105"/>
  <c r="W16" i="105"/>
  <c r="W15" i="105"/>
  <c r="W14" i="105"/>
  <c r="N18" i="105"/>
  <c r="N15" i="105"/>
  <c r="N14" i="105"/>
  <c r="B8" i="84" l="1"/>
  <c r="B7" i="84"/>
  <c r="B6" i="84"/>
  <c r="J26" i="105" l="1"/>
  <c r="J25" i="105"/>
  <c r="J24" i="105"/>
  <c r="J23" i="105"/>
  <c r="O89" i="29" l="1"/>
  <c r="O88" i="29"/>
  <c r="O87" i="29"/>
  <c r="O86" i="29"/>
  <c r="O85" i="29"/>
  <c r="O84" i="29"/>
  <c r="O83" i="29"/>
  <c r="O82" i="29"/>
  <c r="O81" i="29"/>
  <c r="O80" i="29"/>
  <c r="O79" i="29"/>
  <c r="O78" i="29"/>
  <c r="O77" i="29"/>
  <c r="O76" i="29"/>
  <c r="O75" i="29"/>
  <c r="O74" i="29"/>
  <c r="O73" i="29"/>
  <c r="O72" i="29"/>
  <c r="O71" i="29"/>
  <c r="O70" i="29"/>
  <c r="O69" i="29"/>
  <c r="O68" i="29"/>
  <c r="O67" i="29"/>
  <c r="O66" i="29"/>
  <c r="O65" i="29"/>
  <c r="O64" i="29"/>
  <c r="O63" i="29"/>
  <c r="O62" i="29"/>
  <c r="O61" i="29"/>
  <c r="O60" i="29"/>
  <c r="O59" i="29"/>
  <c r="O58" i="29"/>
  <c r="O57" i="29"/>
  <c r="O56" i="29"/>
  <c r="O55" i="29"/>
  <c r="O54" i="29"/>
  <c r="O53" i="29"/>
  <c r="O52" i="29"/>
  <c r="O51" i="29"/>
  <c r="O50" i="29"/>
  <c r="O49" i="29"/>
  <c r="O48" i="29"/>
  <c r="O47" i="29"/>
  <c r="O46" i="29"/>
  <c r="O45" i="29"/>
  <c r="O44" i="29"/>
  <c r="O43" i="29"/>
  <c r="O42" i="29"/>
  <c r="O41" i="29"/>
  <c r="O40" i="29"/>
  <c r="O39" i="29"/>
  <c r="O38" i="29"/>
  <c r="O37" i="29"/>
  <c r="O36" i="29"/>
  <c r="O35" i="29"/>
  <c r="O34" i="29"/>
  <c r="O33" i="29"/>
  <c r="O32" i="29"/>
  <c r="O31" i="29"/>
  <c r="O30" i="29"/>
  <c r="O29" i="29"/>
  <c r="O28" i="29"/>
  <c r="O27" i="29"/>
  <c r="O26" i="29"/>
  <c r="O25" i="29"/>
  <c r="O24" i="29"/>
  <c r="O23" i="29"/>
  <c r="O22" i="29"/>
  <c r="O21" i="29"/>
  <c r="O20" i="29"/>
  <c r="O19" i="29"/>
  <c r="O18" i="29"/>
  <c r="O17" i="29"/>
  <c r="O16" i="29"/>
  <c r="O15"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6" i="29"/>
  <c r="M25" i="29"/>
  <c r="M24" i="29"/>
  <c r="M23" i="29"/>
  <c r="M22" i="29"/>
  <c r="M21" i="29"/>
  <c r="M20" i="29"/>
  <c r="M19" i="29"/>
  <c r="M18" i="29"/>
  <c r="M17" i="29"/>
  <c r="M16" i="29"/>
  <c r="M15" i="29"/>
  <c r="M27" i="29"/>
  <c r="R15" i="29" l="1"/>
  <c r="BM9" i="74" s="1"/>
  <c r="BL83" i="74"/>
  <c r="BL82" i="74"/>
  <c r="BL81" i="74"/>
  <c r="BL80" i="74"/>
  <c r="BL79" i="74"/>
  <c r="BL78" i="74"/>
  <c r="BL77" i="74"/>
  <c r="BL76" i="74"/>
  <c r="BL75" i="74"/>
  <c r="BL74" i="74"/>
  <c r="BL73" i="74"/>
  <c r="BL72" i="74"/>
  <c r="BL71" i="74"/>
  <c r="BL70" i="74"/>
  <c r="BL69" i="74"/>
  <c r="BL68" i="74"/>
  <c r="BL67" i="74"/>
  <c r="BL66" i="74"/>
  <c r="BL65" i="74"/>
  <c r="BL64" i="74"/>
  <c r="BL63" i="74"/>
  <c r="BL62" i="74"/>
  <c r="BL61" i="74"/>
  <c r="BL60" i="74"/>
  <c r="BL59" i="74"/>
  <c r="BL58" i="74"/>
  <c r="BL57" i="74"/>
  <c r="BL56" i="74"/>
  <c r="BL55" i="74"/>
  <c r="BL54" i="74"/>
  <c r="BL53" i="74"/>
  <c r="BL52" i="74"/>
  <c r="BL51" i="74"/>
  <c r="BL50" i="74"/>
  <c r="BL49" i="74"/>
  <c r="BL48" i="74"/>
  <c r="BL47" i="74"/>
  <c r="BL46" i="74"/>
  <c r="BL45" i="74"/>
  <c r="BL44" i="74"/>
  <c r="BL43" i="74"/>
  <c r="BL42" i="74"/>
  <c r="BL41" i="74"/>
  <c r="BL40" i="74"/>
  <c r="BL39" i="74"/>
  <c r="BL38" i="74"/>
  <c r="BL37" i="74"/>
  <c r="BL36" i="74"/>
  <c r="BL35" i="74"/>
  <c r="BL34" i="74"/>
  <c r="BL33" i="74"/>
  <c r="BL32" i="74"/>
  <c r="BL31" i="74"/>
  <c r="BL30" i="74"/>
  <c r="BL29" i="74"/>
  <c r="BL28" i="74"/>
  <c r="BL27" i="74"/>
  <c r="BL26" i="74"/>
  <c r="BL25" i="74"/>
  <c r="BL24" i="74"/>
  <c r="BL23" i="74"/>
  <c r="BL22" i="74"/>
  <c r="BL21" i="74"/>
  <c r="BL20" i="74"/>
  <c r="BL19" i="74"/>
  <c r="BL18" i="74"/>
  <c r="BL17" i="74"/>
  <c r="BL16" i="74"/>
  <c r="BL15" i="74"/>
  <c r="BL14" i="74"/>
  <c r="BL13" i="74"/>
  <c r="BL12" i="74"/>
  <c r="BL11" i="74"/>
  <c r="BL10" i="74"/>
  <c r="R51" i="29" l="1"/>
  <c r="R48" i="29"/>
  <c r="R66" i="29"/>
  <c r="R78" i="29"/>
  <c r="R84" i="29"/>
  <c r="R50" i="29"/>
  <c r="R56" i="29"/>
  <c r="R62" i="29"/>
  <c r="R70" i="29"/>
  <c r="R80" i="29"/>
  <c r="R86" i="29"/>
  <c r="R74" i="29"/>
  <c r="R76" i="29"/>
  <c r="R82" i="29"/>
  <c r="R88" i="29"/>
  <c r="R67" i="29"/>
  <c r="R69" i="29"/>
  <c r="R79" i="29"/>
  <c r="R85" i="29"/>
  <c r="R77" i="29"/>
  <c r="R83" i="29"/>
  <c r="R89" i="29"/>
  <c r="R52" i="29"/>
  <c r="R64" i="29"/>
  <c r="R73" i="29"/>
  <c r="R75" i="29"/>
  <c r="R81" i="29"/>
  <c r="R87" i="29"/>
  <c r="R39" i="29"/>
  <c r="R71" i="29"/>
  <c r="R40" i="29"/>
  <c r="R46" i="29"/>
  <c r="R72" i="29"/>
  <c r="R58" i="29"/>
  <c r="R53" i="29"/>
  <c r="R59" i="29"/>
  <c r="R42" i="29"/>
  <c r="R54" i="29"/>
  <c r="R43" i="29"/>
  <c r="R49" i="29"/>
  <c r="R68" i="29"/>
  <c r="R55" i="29"/>
  <c r="R44" i="29"/>
  <c r="R60" i="29"/>
  <c r="R45" i="29"/>
  <c r="R61" i="29"/>
  <c r="R41" i="29"/>
  <c r="R57" i="29"/>
  <c r="R47" i="29"/>
  <c r="R63" i="29"/>
  <c r="R65" i="29"/>
  <c r="R38" i="29"/>
  <c r="R25" i="29"/>
  <c r="BM79" i="74" l="1"/>
  <c r="BC79" i="74"/>
  <c r="BM49" i="74"/>
  <c r="BC49" i="74"/>
  <c r="BM44" i="74"/>
  <c r="BC44" i="74"/>
  <c r="BM33" i="74"/>
  <c r="BC33" i="74"/>
  <c r="BM81" i="74"/>
  <c r="BC81" i="74"/>
  <c r="BM59" i="74"/>
  <c r="BC59" i="74"/>
  <c r="BM75" i="74"/>
  <c r="BC75" i="74"/>
  <c r="BM57" i="74"/>
  <c r="BC57" i="74"/>
  <c r="BM76" i="74"/>
  <c r="BC76" i="74"/>
  <c r="BM36" i="74"/>
  <c r="BC36" i="74"/>
  <c r="BM45" i="74"/>
  <c r="BC45" i="74"/>
  <c r="BM68" i="74"/>
  <c r="BC68" i="74"/>
  <c r="BM35" i="74"/>
  <c r="BC35" i="74"/>
  <c r="BM47" i="74"/>
  <c r="BC47" i="74"/>
  <c r="BM46" i="74"/>
  <c r="BC46" i="74"/>
  <c r="BM80" i="74"/>
  <c r="BC80" i="74"/>
  <c r="BM34" i="74"/>
  <c r="BC34" i="74"/>
  <c r="BM65" i="74"/>
  <c r="BC65" i="74"/>
  <c r="BM73" i="74"/>
  <c r="BC73" i="74"/>
  <c r="BM62" i="74"/>
  <c r="BC62" i="74"/>
  <c r="BM78" i="74"/>
  <c r="BC78" i="74"/>
  <c r="BM43" i="74"/>
  <c r="BC43" i="74"/>
  <c r="BM72" i="74"/>
  <c r="BC72" i="74"/>
  <c r="BM82" i="74"/>
  <c r="BC82" i="74"/>
  <c r="BM48" i="74"/>
  <c r="BC48" i="74"/>
  <c r="BM69" i="74"/>
  <c r="BC69" i="74"/>
  <c r="BM41" i="74"/>
  <c r="BC41" i="74"/>
  <c r="BM70" i="74"/>
  <c r="BC70" i="74"/>
  <c r="BM53" i="74"/>
  <c r="BC53" i="74"/>
  <c r="BM58" i="74"/>
  <c r="BC58" i="74"/>
  <c r="BM52" i="74"/>
  <c r="BC52" i="74"/>
  <c r="BM74" i="74"/>
  <c r="BC74" i="74"/>
  <c r="BM66" i="74"/>
  <c r="BC66" i="74"/>
  <c r="BM77" i="74"/>
  <c r="BC77" i="74"/>
  <c r="BM64" i="74"/>
  <c r="BC64" i="74"/>
  <c r="BM38" i="74"/>
  <c r="BC38" i="74"/>
  <c r="BM50" i="74"/>
  <c r="BC50" i="74"/>
  <c r="BM19" i="74"/>
  <c r="BC19" i="74"/>
  <c r="BM63" i="74"/>
  <c r="BC63" i="74"/>
  <c r="BM61" i="74"/>
  <c r="BC61" i="74"/>
  <c r="BM37" i="74"/>
  <c r="BC37" i="74"/>
  <c r="BM60" i="74"/>
  <c r="BC60" i="74"/>
  <c r="BM42" i="74"/>
  <c r="BC42" i="74"/>
  <c r="BM67" i="74"/>
  <c r="BC67" i="74"/>
  <c r="BM51" i="74"/>
  <c r="BC51" i="74"/>
  <c r="BM55" i="74"/>
  <c r="BC55" i="74"/>
  <c r="BM39" i="74"/>
  <c r="BC39" i="74"/>
  <c r="BM54" i="74"/>
  <c r="BC54" i="74"/>
  <c r="BM40" i="74"/>
  <c r="BC40" i="74"/>
  <c r="BM71" i="74"/>
  <c r="BC71" i="74"/>
  <c r="BM56" i="74"/>
  <c r="BC56" i="74"/>
  <c r="BM83" i="74"/>
  <c r="BC83" i="74"/>
  <c r="BM32" i="74"/>
  <c r="BC32" i="74"/>
  <c r="R33" i="29"/>
  <c r="BM27" i="74" l="1"/>
  <c r="BC27" i="74"/>
  <c r="R28" i="29"/>
  <c r="BM22" i="74" l="1"/>
  <c r="BC22" i="74"/>
  <c r="CF12" i="74"/>
  <c r="CF11" i="74"/>
  <c r="CF10" i="74"/>
  <c r="CF9" i="74"/>
  <c r="CE9" i="74"/>
  <c r="CE12" i="74"/>
  <c r="CE11" i="74"/>
  <c r="CE10" i="74"/>
  <c r="R24" i="29" l="1"/>
  <c r="R29" i="29"/>
  <c r="R30" i="29"/>
  <c r="R21" i="29"/>
  <c r="R34" i="29"/>
  <c r="R16" i="29"/>
  <c r="R20" i="29"/>
  <c r="BM14" i="74" s="1"/>
  <c r="R26" i="29"/>
  <c r="R32" i="29"/>
  <c r="R27" i="29"/>
  <c r="R35" i="29"/>
  <c r="R17" i="29"/>
  <c r="R22" i="29"/>
  <c r="R36" i="29"/>
  <c r="R18" i="29"/>
  <c r="R23" i="29"/>
  <c r="R37" i="29"/>
  <c r="R19" i="29"/>
  <c r="R31" i="29"/>
  <c r="BM31" i="74" l="1"/>
  <c r="BC31" i="74"/>
  <c r="BM12" i="74"/>
  <c r="BC12" i="74"/>
  <c r="BM18" i="74"/>
  <c r="BC18" i="74"/>
  <c r="BM25" i="74"/>
  <c r="BC25" i="74"/>
  <c r="BM13" i="74"/>
  <c r="BC13" i="74"/>
  <c r="BM15" i="74"/>
  <c r="BC15" i="74"/>
  <c r="BM16" i="74"/>
  <c r="BC16" i="74"/>
  <c r="BM21" i="74"/>
  <c r="BC21" i="74"/>
  <c r="BM26" i="74"/>
  <c r="BC26" i="74"/>
  <c r="BM30" i="74"/>
  <c r="BC30" i="74"/>
  <c r="BM29" i="74"/>
  <c r="BC29" i="74"/>
  <c r="BM28" i="74"/>
  <c r="BC28" i="74"/>
  <c r="BM20" i="74"/>
  <c r="BC20" i="74"/>
  <c r="BM24" i="74"/>
  <c r="BC24" i="74"/>
  <c r="BM11" i="74"/>
  <c r="BC11" i="74"/>
  <c r="BM10" i="74"/>
  <c r="BC10" i="74"/>
  <c r="BM23" i="74"/>
  <c r="BC23" i="74"/>
  <c r="BM17" i="74"/>
  <c r="BC17" i="74"/>
  <c r="BC14" i="74"/>
  <c r="BU74" i="74" l="1" a="1"/>
  <c r="BU74" i="74" s="1"/>
  <c r="BO67" i="74" a="1"/>
  <c r="BO67" i="74" s="1"/>
  <c r="BO56" i="74" a="1"/>
  <c r="BO56" i="74" s="1"/>
  <c r="BO33" i="74" a="1"/>
  <c r="BO33" i="74" s="1"/>
  <c r="BO10" i="74" a="1"/>
  <c r="BO10" i="74" s="1"/>
  <c r="BU79" i="74" a="1"/>
  <c r="BU79" i="74" s="1"/>
  <c r="BU56" i="74" a="1"/>
  <c r="BU56" i="74" s="1"/>
  <c r="BU45" i="74" a="1"/>
  <c r="BU45" i="74" s="1"/>
  <c r="BU22" i="74" a="1"/>
  <c r="BU22" i="74" s="1"/>
  <c r="BO74" i="74" a="1"/>
  <c r="BO74" i="74" s="1"/>
  <c r="BO51" i="74" a="1"/>
  <c r="BO51" i="74" s="1"/>
  <c r="BO28" i="74" a="1"/>
  <c r="BO28" i="74" s="1"/>
  <c r="BO17" i="74" a="1"/>
  <c r="BO17" i="74" s="1"/>
  <c r="BO79" i="74" a="1"/>
  <c r="BO79" i="74" s="1"/>
  <c r="BO68" i="74" a="1"/>
  <c r="BO68" i="74" s="1"/>
  <c r="BO45" i="74" a="1"/>
  <c r="BO45" i="74" s="1"/>
  <c r="BO22" i="74" a="1"/>
  <c r="BO22" i="74" s="1"/>
  <c r="BU15" i="74" a="1"/>
  <c r="BU15" i="74" s="1"/>
  <c r="BU68" i="74" a="1"/>
  <c r="BU68" i="74" s="1"/>
  <c r="BU57" i="74" a="1"/>
  <c r="BU57" i="74" s="1"/>
  <c r="BU34" i="74" a="1"/>
  <c r="BU34" i="74" s="1"/>
  <c r="BU11" i="74" a="1"/>
  <c r="BU11" i="74" s="1"/>
  <c r="BO63" i="74" a="1"/>
  <c r="BO63" i="74" s="1"/>
  <c r="BO40" i="74" a="1"/>
  <c r="BO40" i="74" s="1"/>
  <c r="BO29" i="74" a="1"/>
  <c r="BO29" i="74" s="1"/>
  <c r="BU16" i="74" a="1"/>
  <c r="BU16" i="74" s="1"/>
  <c r="BO80" i="74" a="1"/>
  <c r="BO80" i="74" s="1"/>
  <c r="BO57" i="74" a="1"/>
  <c r="BO57" i="74" s="1"/>
  <c r="BO34" i="74" a="1"/>
  <c r="BO34" i="74" s="1"/>
  <c r="BO11" i="74" a="1"/>
  <c r="BO11" i="74" s="1"/>
  <c r="BU80" i="74" a="1"/>
  <c r="BU80" i="74" s="1"/>
  <c r="BU69" i="74" a="1"/>
  <c r="BU69" i="74" s="1"/>
  <c r="BU46" i="74" a="1"/>
  <c r="BU46" i="74" s="1"/>
  <c r="BU23" i="74" a="1"/>
  <c r="BU23" i="74" s="1"/>
  <c r="BO75" i="74" a="1"/>
  <c r="BO75" i="74" s="1"/>
  <c r="BO52" i="74" a="1"/>
  <c r="BO52" i="74" s="1"/>
  <c r="BO41" i="74" a="1"/>
  <c r="BO41" i="74" s="1"/>
  <c r="BU28" i="74" a="1"/>
  <c r="BU28" i="74" s="1"/>
  <c r="BU17" i="74" a="1"/>
  <c r="BU17" i="74" s="1"/>
  <c r="BO69" i="74" a="1"/>
  <c r="BO69" i="74" s="1"/>
  <c r="BO46" i="74" a="1"/>
  <c r="BO46" i="74" s="1"/>
  <c r="BO23" i="74" a="1"/>
  <c r="BO23" i="74" s="1"/>
  <c r="BU75" i="74" a="1"/>
  <c r="BU75" i="74" s="1"/>
  <c r="BU81" i="74" a="1"/>
  <c r="BU81" i="74" s="1"/>
  <c r="BU58" i="74" a="1"/>
  <c r="BU58" i="74" s="1"/>
  <c r="BU35" i="74" a="1"/>
  <c r="BU35" i="74" s="1"/>
  <c r="BU12" i="74" a="1"/>
  <c r="BU12" i="74" s="1"/>
  <c r="BO64" i="74" a="1"/>
  <c r="BO64" i="74" s="1"/>
  <c r="BO53" i="74" a="1"/>
  <c r="BO53" i="74" s="1"/>
  <c r="BU40" i="74" a="1"/>
  <c r="BU40" i="74" s="1"/>
  <c r="BU29" i="74" a="1"/>
  <c r="BU29" i="74" s="1"/>
  <c r="BO81" i="74" a="1"/>
  <c r="BO81" i="74" s="1"/>
  <c r="BO58" i="74" a="1"/>
  <c r="BO58" i="74" s="1"/>
  <c r="BO35" i="74" a="1"/>
  <c r="BO35" i="74" s="1"/>
  <c r="BO24" i="74" a="1"/>
  <c r="BO24" i="74" s="1"/>
  <c r="BO66" i="74" a="1"/>
  <c r="BO66" i="74" s="1"/>
  <c r="BU70" i="74" a="1"/>
  <c r="BU70" i="74" s="1"/>
  <c r="BU47" i="74" a="1"/>
  <c r="BU47" i="74" s="1"/>
  <c r="BU24" i="74" a="1"/>
  <c r="BU24" i="74" s="1"/>
  <c r="BO76" i="74" a="1"/>
  <c r="BO76" i="74" s="1"/>
  <c r="BO65" i="74" a="1"/>
  <c r="BO65" i="74" s="1"/>
  <c r="BU52" i="74" a="1"/>
  <c r="BU52" i="74" s="1"/>
  <c r="BU41" i="74" a="1"/>
  <c r="BU41" i="74" s="1"/>
  <c r="BU18" i="74" a="1"/>
  <c r="BU18" i="74" s="1"/>
  <c r="BO70" i="74" a="1"/>
  <c r="BO70" i="74" s="1"/>
  <c r="BO47" i="74" a="1"/>
  <c r="BO47" i="74" s="1"/>
  <c r="BO36" i="74" a="1"/>
  <c r="BO36" i="74" s="1"/>
  <c r="BO13" i="74" a="1"/>
  <c r="BO13" i="74" s="1"/>
  <c r="BU82" i="74" a="1"/>
  <c r="BU82" i="74" s="1"/>
  <c r="BU59" i="74" a="1"/>
  <c r="BU59" i="74" s="1"/>
  <c r="BU36" i="74" a="1"/>
  <c r="BU36" i="74" s="1"/>
  <c r="BU13" i="74" a="1"/>
  <c r="BU13" i="74" s="1"/>
  <c r="BO77" i="74" a="1"/>
  <c r="BO77" i="74" s="1"/>
  <c r="BO18" i="74" a="1"/>
  <c r="BO18" i="74" s="1"/>
  <c r="BU64" i="74" a="1"/>
  <c r="BU64" i="74" s="1"/>
  <c r="BU53" i="74" a="1"/>
  <c r="BU53" i="74" s="1"/>
  <c r="BU30" i="74" a="1"/>
  <c r="BU30" i="74" s="1"/>
  <c r="BO82" i="74" a="1"/>
  <c r="BO82" i="74" s="1"/>
  <c r="BO59" i="74" a="1"/>
  <c r="BO59" i="74" s="1"/>
  <c r="BO48" i="74" a="1"/>
  <c r="BO48" i="74" s="1"/>
  <c r="BO25" i="74" a="1"/>
  <c r="BO25" i="74" s="1"/>
  <c r="BO78" i="74" a="1"/>
  <c r="BO78" i="74" s="1"/>
  <c r="BU71" i="74" a="1"/>
  <c r="BU71" i="74" s="1"/>
  <c r="BU48" i="74" a="1"/>
  <c r="BU48" i="74" s="1"/>
  <c r="BU25" i="74" a="1"/>
  <c r="BU25" i="74" s="1"/>
  <c r="BU14" i="74" a="1"/>
  <c r="BU14" i="74" s="1"/>
  <c r="BU63" i="74" a="1"/>
  <c r="BU63" i="74" s="1"/>
  <c r="BU76" i="74" a="1"/>
  <c r="BU76" i="74" s="1"/>
  <c r="BU65" i="74" a="1"/>
  <c r="BU65" i="74" s="1"/>
  <c r="BU42" i="74" a="1"/>
  <c r="BU42" i="74" s="1"/>
  <c r="BU19" i="74" a="1"/>
  <c r="BU19" i="74" s="1"/>
  <c r="BO71" i="74" a="1"/>
  <c r="BO71" i="74" s="1"/>
  <c r="BO60" i="74" a="1"/>
  <c r="BO60" i="74" s="1"/>
  <c r="BO37" i="74" a="1"/>
  <c r="BO37" i="74" s="1"/>
  <c r="BO14" i="74" a="1"/>
  <c r="BO14" i="74" s="1"/>
  <c r="BU83" i="74" a="1"/>
  <c r="BU83" i="74" s="1"/>
  <c r="BU60" i="74" a="1"/>
  <c r="BU60" i="74" s="1"/>
  <c r="BU37" i="74" a="1"/>
  <c r="BU37" i="74" s="1"/>
  <c r="BU26" i="74" a="1"/>
  <c r="BU26" i="74" s="1"/>
  <c r="BO19" i="74" a="1"/>
  <c r="BO19" i="74" s="1"/>
  <c r="BU51" i="74" a="1"/>
  <c r="BU51" i="74" s="1"/>
  <c r="BU77" i="74" a="1"/>
  <c r="BU77" i="74" s="1"/>
  <c r="BU54" i="74" a="1"/>
  <c r="BU54" i="74" s="1"/>
  <c r="BU31" i="74" a="1"/>
  <c r="BU31" i="74" s="1"/>
  <c r="BO83" i="74" a="1"/>
  <c r="BO83" i="74" s="1"/>
  <c r="BO72" i="74" a="1"/>
  <c r="BO72" i="74" s="1"/>
  <c r="BO49" i="74" a="1"/>
  <c r="BO49" i="74" s="1"/>
  <c r="BO26" i="74" a="1"/>
  <c r="BO26" i="74" s="1"/>
  <c r="BU39" i="74" a="1"/>
  <c r="BU39" i="74" s="1"/>
  <c r="BU72" i="74" a="1"/>
  <c r="BU72" i="74" s="1"/>
  <c r="BU49" i="74" a="1"/>
  <c r="BU49" i="74" s="1"/>
  <c r="BU38" i="74" a="1"/>
  <c r="BU38" i="74" s="1"/>
  <c r="BO31" i="74" a="1"/>
  <c r="BO31" i="74" s="1"/>
  <c r="BO20" i="74" a="1"/>
  <c r="BO20" i="74" s="1"/>
  <c r="BO54" i="74" a="1"/>
  <c r="BO54" i="74" s="1"/>
  <c r="BU66" i="74" a="1"/>
  <c r="BU66" i="74" s="1"/>
  <c r="BU43" i="74" a="1"/>
  <c r="BU43" i="74" s="1"/>
  <c r="BU20" i="74" a="1"/>
  <c r="BU20" i="74" s="1"/>
  <c r="BU9" i="74" a="1"/>
  <c r="BU9" i="74" s="1"/>
  <c r="BO61" i="74" a="1"/>
  <c r="BO61" i="74" s="1"/>
  <c r="BO38" i="74" a="1"/>
  <c r="BO38" i="74" s="1"/>
  <c r="BO15" i="74" a="1"/>
  <c r="BO15" i="74" s="1"/>
  <c r="BO30" i="74" a="1"/>
  <c r="BO30" i="74" s="1"/>
  <c r="BU61" i="74" a="1"/>
  <c r="BU61" i="74" s="1"/>
  <c r="BU50" i="74" a="1"/>
  <c r="BU50" i="74" s="1"/>
  <c r="BO43" i="74" a="1"/>
  <c r="BO43" i="74" s="1"/>
  <c r="BO32" i="74" a="1"/>
  <c r="BO32" i="74" s="1"/>
  <c r="BO9" i="74" a="1"/>
  <c r="BO9" i="74" s="1"/>
  <c r="BU78" i="74" a="1"/>
  <c r="BU78" i="74" s="1"/>
  <c r="BU55" i="74" a="1"/>
  <c r="BU55" i="74" s="1"/>
  <c r="BU32" i="74" a="1"/>
  <c r="BU32" i="74" s="1"/>
  <c r="BU21" i="74" a="1"/>
  <c r="BU21" i="74" s="1"/>
  <c r="BO73" i="74" a="1"/>
  <c r="BO73" i="74" s="1"/>
  <c r="BO50" i="74" a="1"/>
  <c r="BO50" i="74" s="1"/>
  <c r="BO27" i="74" a="1"/>
  <c r="BO27" i="74" s="1"/>
  <c r="BO12" i="74" a="1"/>
  <c r="BO12" i="74" s="1"/>
  <c r="BU73" i="74" a="1"/>
  <c r="BU73" i="74" s="1"/>
  <c r="BU62" i="74" a="1"/>
  <c r="BU62" i="74" s="1"/>
  <c r="BO55" i="74" a="1"/>
  <c r="BO55" i="74" s="1"/>
  <c r="BO44" i="74" a="1"/>
  <c r="BO44" i="74" s="1"/>
  <c r="BO21" i="74" a="1"/>
  <c r="BO21" i="74" s="1"/>
  <c r="BO42" i="74" a="1"/>
  <c r="BO42" i="74" s="1"/>
  <c r="BU67" i="74" a="1"/>
  <c r="BU67" i="74" s="1"/>
  <c r="BU44" i="74" a="1"/>
  <c r="BU44" i="74" s="1"/>
  <c r="BU33" i="74" a="1"/>
  <c r="BU33" i="74" s="1"/>
  <c r="BU10" i="74" a="1"/>
  <c r="BU10" i="74" s="1"/>
  <c r="BO62" i="74" a="1"/>
  <c r="BO62" i="74" s="1"/>
  <c r="BO39" i="74" a="1"/>
  <c r="BO39" i="74" s="1"/>
  <c r="BO16" i="74" a="1"/>
  <c r="BO16" i="74" s="1"/>
  <c r="BU27" i="74" a="1"/>
  <c r="BU27" i="74" s="1"/>
  <c r="BB9" i="74"/>
  <c r="BC9" i="74" s="1"/>
  <c r="BL9" i="74"/>
  <c r="BD83" i="74" l="1" a="1"/>
  <c r="BD83" i="74" s="1"/>
  <c r="BD71" i="74" a="1"/>
  <c r="BD71" i="74" s="1"/>
  <c r="BD59" i="74" a="1"/>
  <c r="BD59" i="74" s="1"/>
  <c r="BD47" i="74" a="1"/>
  <c r="BD47" i="74" s="1"/>
  <c r="BD35" i="74" a="1"/>
  <c r="BD35" i="74" s="1"/>
  <c r="BD23" i="74" a="1"/>
  <c r="BD23" i="74" s="1"/>
  <c r="BD11" i="74" a="1"/>
  <c r="BD11" i="74" s="1"/>
  <c r="BJ11" i="74" s="1"/>
  <c r="BD82" i="74" a="1"/>
  <c r="BD82" i="74" s="1"/>
  <c r="BD70" i="74" a="1"/>
  <c r="BD70" i="74" s="1"/>
  <c r="BD58" i="74" a="1"/>
  <c r="BD58" i="74" s="1"/>
  <c r="BD46" i="74" a="1"/>
  <c r="BD46" i="74" s="1"/>
  <c r="BD34" i="74" a="1"/>
  <c r="BD34" i="74" s="1"/>
  <c r="BD22" i="74" a="1"/>
  <c r="BD22" i="74" s="1"/>
  <c r="BD10" i="74" a="1"/>
  <c r="BD10" i="74" s="1"/>
  <c r="BJ10" i="74" s="1"/>
  <c r="BD81" i="74" a="1"/>
  <c r="BD81" i="74" s="1"/>
  <c r="BD69" i="74" a="1"/>
  <c r="BD69" i="74" s="1"/>
  <c r="BD57" i="74" a="1"/>
  <c r="BD57" i="74" s="1"/>
  <c r="BD45" i="74" a="1"/>
  <c r="BD45" i="74" s="1"/>
  <c r="BD33" i="74" a="1"/>
  <c r="BD33" i="74" s="1"/>
  <c r="BD21" i="74" a="1"/>
  <c r="BD21" i="74" s="1"/>
  <c r="BD9" i="74" a="1"/>
  <c r="BD9" i="74" s="1"/>
  <c r="BJ9" i="74" s="1"/>
  <c r="BD12" i="74" a="1"/>
  <c r="BD12" i="74" s="1"/>
  <c r="BJ12" i="74" s="1"/>
  <c r="BD80" i="74" a="1"/>
  <c r="BD80" i="74" s="1"/>
  <c r="BD68" i="74" a="1"/>
  <c r="BD68" i="74" s="1"/>
  <c r="BD56" i="74" a="1"/>
  <c r="BD56" i="74" s="1"/>
  <c r="BD44" i="74" a="1"/>
  <c r="BD44" i="74" s="1"/>
  <c r="BD32" i="74" a="1"/>
  <c r="BD32" i="74" s="1"/>
  <c r="BD20" i="74" a="1"/>
  <c r="BD20" i="74" s="1"/>
  <c r="BD79" i="74" a="1"/>
  <c r="BD79" i="74" s="1"/>
  <c r="BD67" i="74" a="1"/>
  <c r="BD67" i="74" s="1"/>
  <c r="BD55" i="74" a="1"/>
  <c r="BD55" i="74" s="1"/>
  <c r="BD43" i="74" a="1"/>
  <c r="BD43" i="74" s="1"/>
  <c r="BD31" i="74" a="1"/>
  <c r="BD31" i="74" s="1"/>
  <c r="BD19" i="74" a="1"/>
  <c r="BD19" i="74" s="1"/>
  <c r="BD72" i="74" a="1"/>
  <c r="BD72" i="74" s="1"/>
  <c r="BD78" i="74" a="1"/>
  <c r="BD78" i="74" s="1"/>
  <c r="BD66" i="74" a="1"/>
  <c r="BD66" i="74" s="1"/>
  <c r="BD54" i="74" a="1"/>
  <c r="BD54" i="74" s="1"/>
  <c r="BD42" i="74" a="1"/>
  <c r="BD42" i="74" s="1"/>
  <c r="BD30" i="74" a="1"/>
  <c r="BD30" i="74" s="1"/>
  <c r="BD18" i="74" a="1"/>
  <c r="BD18" i="74" s="1"/>
  <c r="BD48" i="74" a="1"/>
  <c r="BD48" i="74" s="1"/>
  <c r="BD77" i="74" a="1"/>
  <c r="BD77" i="74" s="1"/>
  <c r="BD65" i="74" a="1"/>
  <c r="BD65" i="74" s="1"/>
  <c r="BD53" i="74" a="1"/>
  <c r="BD53" i="74" s="1"/>
  <c r="BD41" i="74" a="1"/>
  <c r="BD41" i="74" s="1"/>
  <c r="BD29" i="74" a="1"/>
  <c r="BD29" i="74" s="1"/>
  <c r="BD17" i="74" a="1"/>
  <c r="BD17" i="74" s="1"/>
  <c r="BD60" i="74" a="1"/>
  <c r="BD60" i="74" s="1"/>
  <c r="BD76" i="74" a="1"/>
  <c r="BD76" i="74" s="1"/>
  <c r="BD64" i="74" a="1"/>
  <c r="BD64" i="74" s="1"/>
  <c r="BD52" i="74" a="1"/>
  <c r="BD52" i="74" s="1"/>
  <c r="BD40" i="74" a="1"/>
  <c r="BD40" i="74" s="1"/>
  <c r="BD28" i="74" a="1"/>
  <c r="BD28" i="74" s="1"/>
  <c r="BD16" i="74" a="1"/>
  <c r="BD16" i="74" s="1"/>
  <c r="BD25" i="74" a="1"/>
  <c r="BD25" i="74" s="1"/>
  <c r="BD75" i="74" a="1"/>
  <c r="BD75" i="74" s="1"/>
  <c r="BD63" i="74" a="1"/>
  <c r="BD63" i="74" s="1"/>
  <c r="BD51" i="74" a="1"/>
  <c r="BD51" i="74" s="1"/>
  <c r="BD39" i="74" a="1"/>
  <c r="BD39" i="74" s="1"/>
  <c r="BD27" i="74" a="1"/>
  <c r="BD27" i="74" s="1"/>
  <c r="BD15" i="74" a="1"/>
  <c r="BD15" i="74" s="1"/>
  <c r="BD24" i="74" a="1"/>
  <c r="BD24" i="74" s="1"/>
  <c r="BD74" i="74" a="1"/>
  <c r="BD74" i="74" s="1"/>
  <c r="BD62" i="74" a="1"/>
  <c r="BD62" i="74" s="1"/>
  <c r="BD50" i="74" a="1"/>
  <c r="BD50" i="74" s="1"/>
  <c r="BD38" i="74" a="1"/>
  <c r="BD38" i="74" s="1"/>
  <c r="BD26" i="74" a="1"/>
  <c r="BD26" i="74" s="1"/>
  <c r="BD14" i="74" a="1"/>
  <c r="BD14" i="74" s="1"/>
  <c r="BD36" i="74" a="1"/>
  <c r="BD36" i="74" s="1"/>
  <c r="BD73" i="74" a="1"/>
  <c r="BD73" i="74" s="1"/>
  <c r="BD61" i="74" a="1"/>
  <c r="BD61" i="74" s="1"/>
  <c r="BD49" i="74" a="1"/>
  <c r="BD49" i="74" s="1"/>
  <c r="BD37" i="74" a="1"/>
  <c r="BD37" i="74" s="1"/>
  <c r="BD13" i="74" a="1"/>
  <c r="BD13" i="74" s="1"/>
  <c r="BJ13" i="74" s="1"/>
  <c r="BJ61" i="74" l="1"/>
  <c r="BH61" i="74"/>
  <c r="BI61" i="74"/>
  <c r="BJ39" i="74"/>
  <c r="BH39" i="74"/>
  <c r="BI39" i="74"/>
  <c r="BJ17" i="74"/>
  <c r="BI17" i="74"/>
  <c r="BH17" i="74"/>
  <c r="BJ78" i="74"/>
  <c r="BI78" i="74"/>
  <c r="BH78" i="74"/>
  <c r="BJ68" i="74"/>
  <c r="BH68" i="74"/>
  <c r="BI68" i="74"/>
  <c r="BJ34" i="74"/>
  <c r="BI34" i="74"/>
  <c r="BH34" i="74"/>
  <c r="BJ46" i="74"/>
  <c r="BI46" i="74"/>
  <c r="BH46" i="74"/>
  <c r="BI12" i="74"/>
  <c r="BH12" i="74"/>
  <c r="BJ58" i="74"/>
  <c r="BI58" i="74"/>
  <c r="BH58" i="74"/>
  <c r="BJ51" i="74"/>
  <c r="BH51" i="74"/>
  <c r="BI51" i="74"/>
  <c r="BJ75" i="74"/>
  <c r="BH75" i="74"/>
  <c r="BI75" i="74"/>
  <c r="BJ70" i="74"/>
  <c r="BI70" i="74"/>
  <c r="BH70" i="74"/>
  <c r="BJ26" i="74"/>
  <c r="BH26" i="74"/>
  <c r="BI26" i="74"/>
  <c r="BJ25" i="74"/>
  <c r="BH25" i="74"/>
  <c r="BI25" i="74"/>
  <c r="BJ65" i="74"/>
  <c r="BI65" i="74"/>
  <c r="BH65" i="74"/>
  <c r="BJ43" i="74"/>
  <c r="BI43" i="74"/>
  <c r="BH43" i="74"/>
  <c r="BJ21" i="74"/>
  <c r="BI21" i="74"/>
  <c r="BH21" i="74"/>
  <c r="BJ82" i="74"/>
  <c r="BI82" i="74"/>
  <c r="BH82" i="74"/>
  <c r="BJ80" i="74"/>
  <c r="BI80" i="74"/>
  <c r="BH80" i="74"/>
  <c r="BJ31" i="74"/>
  <c r="BH31" i="74"/>
  <c r="BI31" i="74"/>
  <c r="BJ16" i="74"/>
  <c r="BI16" i="74"/>
  <c r="BH16" i="74"/>
  <c r="BJ77" i="74"/>
  <c r="BI77" i="74"/>
  <c r="BH77" i="74"/>
  <c r="BJ55" i="74"/>
  <c r="BH55" i="74"/>
  <c r="BI55" i="74"/>
  <c r="BJ33" i="74"/>
  <c r="BI33" i="74"/>
  <c r="BH33" i="74"/>
  <c r="BI11" i="74"/>
  <c r="BH11" i="74"/>
  <c r="BJ29" i="74"/>
  <c r="BI29" i="74"/>
  <c r="BH29" i="74"/>
  <c r="BJ14" i="74"/>
  <c r="BH14" i="74"/>
  <c r="BI14" i="74"/>
  <c r="BJ38" i="74"/>
  <c r="BH38" i="74"/>
  <c r="BI38" i="74"/>
  <c r="BJ50" i="74"/>
  <c r="BH50" i="74"/>
  <c r="BI50" i="74"/>
  <c r="BJ28" i="74"/>
  <c r="BI28" i="74"/>
  <c r="BH28" i="74"/>
  <c r="BJ48" i="74"/>
  <c r="BI48" i="74"/>
  <c r="BH48" i="74"/>
  <c r="BJ67" i="74"/>
  <c r="BI67" i="74"/>
  <c r="BH67" i="74"/>
  <c r="BJ45" i="74"/>
  <c r="BI45" i="74"/>
  <c r="BH45" i="74"/>
  <c r="BJ23" i="74"/>
  <c r="BI23" i="74"/>
  <c r="BH23" i="74"/>
  <c r="BJ73" i="74"/>
  <c r="BH73" i="74"/>
  <c r="BI73" i="74"/>
  <c r="BJ36" i="74"/>
  <c r="BI36" i="74"/>
  <c r="BH36" i="74"/>
  <c r="BI9" i="74"/>
  <c r="BH9" i="74"/>
  <c r="BJ62" i="74"/>
  <c r="BH62" i="74"/>
  <c r="BI62" i="74"/>
  <c r="BJ40" i="74"/>
  <c r="BI40" i="74"/>
  <c r="BH40" i="74"/>
  <c r="BJ18" i="74"/>
  <c r="BI18" i="74"/>
  <c r="BH18" i="74"/>
  <c r="BJ79" i="74"/>
  <c r="BH79" i="74"/>
  <c r="BI79" i="74"/>
  <c r="BJ57" i="74"/>
  <c r="BI57" i="74"/>
  <c r="BH57" i="74"/>
  <c r="BJ35" i="74"/>
  <c r="BI35" i="74"/>
  <c r="BH35" i="74"/>
  <c r="BJ72" i="74"/>
  <c r="BI72" i="74"/>
  <c r="BH72" i="74"/>
  <c r="BJ53" i="74"/>
  <c r="BH53" i="74"/>
  <c r="BI53" i="74"/>
  <c r="BJ74" i="74"/>
  <c r="BH74" i="74"/>
  <c r="BI74" i="74"/>
  <c r="BJ52" i="74"/>
  <c r="BI52" i="74"/>
  <c r="BH52" i="74"/>
  <c r="BJ30" i="74"/>
  <c r="BI30" i="74"/>
  <c r="BH30" i="74"/>
  <c r="BJ20" i="74"/>
  <c r="BI20" i="74"/>
  <c r="BH20" i="74"/>
  <c r="BJ69" i="74"/>
  <c r="BI69" i="74"/>
  <c r="BH69" i="74"/>
  <c r="BJ47" i="74"/>
  <c r="BI47" i="74"/>
  <c r="BH47" i="74"/>
  <c r="BJ63" i="74"/>
  <c r="BH63" i="74"/>
  <c r="BI63" i="74"/>
  <c r="BH13" i="74"/>
  <c r="BI13" i="74"/>
  <c r="BJ24" i="74"/>
  <c r="BI24" i="74"/>
  <c r="BH24" i="74"/>
  <c r="BJ64" i="74"/>
  <c r="BI64" i="74"/>
  <c r="BH64" i="74"/>
  <c r="BJ42" i="74"/>
  <c r="BI42" i="74"/>
  <c r="BH42" i="74"/>
  <c r="BJ32" i="74"/>
  <c r="BH32" i="74"/>
  <c r="BI32" i="74"/>
  <c r="BJ81" i="74"/>
  <c r="BI81" i="74"/>
  <c r="BH81" i="74"/>
  <c r="BJ59" i="74"/>
  <c r="BI59" i="74"/>
  <c r="BH59" i="74"/>
  <c r="BJ41" i="74"/>
  <c r="BH41" i="74"/>
  <c r="BI41" i="74"/>
  <c r="BJ37" i="74"/>
  <c r="BH37" i="74"/>
  <c r="BI37" i="74"/>
  <c r="BJ15" i="74"/>
  <c r="BH15" i="74"/>
  <c r="BI15" i="74"/>
  <c r="BJ76" i="74"/>
  <c r="BI76" i="74"/>
  <c r="BH76" i="74"/>
  <c r="BJ54" i="74"/>
  <c r="BI54" i="74"/>
  <c r="BH54" i="74"/>
  <c r="BJ44" i="74"/>
  <c r="BH44" i="74"/>
  <c r="BI44" i="74"/>
  <c r="BH10" i="74"/>
  <c r="BI10" i="74"/>
  <c r="BJ71" i="74"/>
  <c r="BI71" i="74"/>
  <c r="BH71" i="74"/>
  <c r="BJ19" i="74"/>
  <c r="BH19" i="74"/>
  <c r="BI19" i="74"/>
  <c r="BJ49" i="74"/>
  <c r="BH49" i="74"/>
  <c r="BI49" i="74"/>
  <c r="BJ27" i="74"/>
  <c r="BH27" i="74"/>
  <c r="BI27" i="74"/>
  <c r="BJ60" i="74"/>
  <c r="BI60" i="74"/>
  <c r="BH60" i="74"/>
  <c r="BJ66" i="74"/>
  <c r="BI66" i="74"/>
  <c r="BH66" i="74"/>
  <c r="BJ56" i="74"/>
  <c r="BI56" i="74"/>
  <c r="BH56" i="74"/>
  <c r="BJ22" i="74"/>
  <c r="BI22" i="74"/>
  <c r="BH22" i="74"/>
  <c r="BJ83" i="74"/>
  <c r="BI83" i="74"/>
  <c r="BH83" i="74"/>
  <c r="BG61" i="74"/>
  <c r="BE61" i="74"/>
  <c r="BF61" i="74"/>
  <c r="BG39" i="74"/>
  <c r="BE39" i="74"/>
  <c r="BF39" i="74"/>
  <c r="BG17" i="74"/>
  <c r="BE17" i="74"/>
  <c r="BF17" i="74"/>
  <c r="BF78" i="74"/>
  <c r="BG78" i="74"/>
  <c r="BE78" i="74"/>
  <c r="BG68" i="74"/>
  <c r="BE68" i="74"/>
  <c r="BF68" i="74"/>
  <c r="BF34" i="74"/>
  <c r="BE34" i="74"/>
  <c r="BG34" i="74"/>
  <c r="BG73" i="74"/>
  <c r="BE73" i="74"/>
  <c r="BF73" i="74"/>
  <c r="BG51" i="74"/>
  <c r="BE51" i="74"/>
  <c r="BF51" i="74"/>
  <c r="BF29" i="74"/>
  <c r="BG29" i="74"/>
  <c r="BE29" i="74"/>
  <c r="BG72" i="74"/>
  <c r="BE72" i="74"/>
  <c r="BF72" i="74"/>
  <c r="BG80" i="74"/>
  <c r="BF80" i="74"/>
  <c r="BE80" i="74"/>
  <c r="BE46" i="74"/>
  <c r="BG46" i="74"/>
  <c r="BF46" i="74"/>
  <c r="BG36" i="74"/>
  <c r="BF36" i="74"/>
  <c r="BE36" i="74"/>
  <c r="BG63" i="74"/>
  <c r="BE63" i="74"/>
  <c r="BF63" i="74"/>
  <c r="BE41" i="74"/>
  <c r="BG41" i="74"/>
  <c r="BF41" i="74"/>
  <c r="BG19" i="74"/>
  <c r="BE19" i="74"/>
  <c r="BF19" i="74"/>
  <c r="BG12" i="74"/>
  <c r="BF12" i="74"/>
  <c r="BE12" i="74"/>
  <c r="BF58" i="74"/>
  <c r="BE58" i="74"/>
  <c r="BG58" i="74"/>
  <c r="BG14" i="74"/>
  <c r="BE14" i="74"/>
  <c r="BF14" i="74"/>
  <c r="BE75" i="74"/>
  <c r="BF75" i="74"/>
  <c r="BG75" i="74"/>
  <c r="BF53" i="74"/>
  <c r="BE53" i="74"/>
  <c r="BG53" i="74"/>
  <c r="BE31" i="74"/>
  <c r="BF31" i="74"/>
  <c r="BG31" i="74"/>
  <c r="BF70" i="74"/>
  <c r="BE70" i="74"/>
  <c r="BG70" i="74"/>
  <c r="BG26" i="74"/>
  <c r="BF26" i="74"/>
  <c r="BE26" i="74"/>
  <c r="BF25" i="74"/>
  <c r="BG25" i="74"/>
  <c r="BE25" i="74"/>
  <c r="BG65" i="74"/>
  <c r="BF65" i="74"/>
  <c r="BE65" i="74"/>
  <c r="BG43" i="74"/>
  <c r="BE43" i="74"/>
  <c r="BF43" i="74"/>
  <c r="BE21" i="74"/>
  <c r="BG21" i="74"/>
  <c r="BF21" i="74"/>
  <c r="BG82" i="74"/>
  <c r="BF82" i="74"/>
  <c r="BE82" i="74"/>
  <c r="BE38" i="74"/>
  <c r="BF38" i="74"/>
  <c r="BG38" i="74"/>
  <c r="BG16" i="74"/>
  <c r="BF16" i="74"/>
  <c r="BE16" i="74"/>
  <c r="BF77" i="74"/>
  <c r="BE77" i="74"/>
  <c r="BG77" i="74"/>
  <c r="BG55" i="74"/>
  <c r="BE55" i="74"/>
  <c r="BF55" i="74"/>
  <c r="BF33" i="74"/>
  <c r="BG33" i="74"/>
  <c r="BE33" i="74"/>
  <c r="BG11" i="74"/>
  <c r="BE11" i="74"/>
  <c r="BF11" i="74"/>
  <c r="BF50" i="74"/>
  <c r="BE50" i="74"/>
  <c r="BG50" i="74"/>
  <c r="BG28" i="74"/>
  <c r="BE28" i="74"/>
  <c r="BF28" i="74"/>
  <c r="BE48" i="74"/>
  <c r="BG48" i="74"/>
  <c r="BF48" i="74"/>
  <c r="BG67" i="74"/>
  <c r="BF67" i="74"/>
  <c r="BE67" i="74"/>
  <c r="BF45" i="74"/>
  <c r="BG45" i="74"/>
  <c r="BE45" i="74"/>
  <c r="BG23" i="74"/>
  <c r="BE23" i="74"/>
  <c r="BF23" i="74"/>
  <c r="BE62" i="74"/>
  <c r="BG62" i="74"/>
  <c r="BF62" i="74"/>
  <c r="BG40" i="74"/>
  <c r="BE40" i="74"/>
  <c r="BF40" i="74"/>
  <c r="BE18" i="74"/>
  <c r="BF18" i="74"/>
  <c r="BG18" i="74"/>
  <c r="BG79" i="74"/>
  <c r="BE79" i="74"/>
  <c r="BF79" i="74"/>
  <c r="BG57" i="74"/>
  <c r="BF57" i="74"/>
  <c r="BE57" i="74"/>
  <c r="BG35" i="74"/>
  <c r="BE35" i="74"/>
  <c r="BF35" i="74"/>
  <c r="BF74" i="74"/>
  <c r="BE74" i="74"/>
  <c r="BG74" i="74"/>
  <c r="BG52" i="74"/>
  <c r="BE52" i="74"/>
  <c r="BF52" i="74"/>
  <c r="BG30" i="74"/>
  <c r="BF30" i="74"/>
  <c r="BE30" i="74"/>
  <c r="BG20" i="74"/>
  <c r="BF20" i="74"/>
  <c r="BE20" i="74"/>
  <c r="BG69" i="74"/>
  <c r="BF69" i="74"/>
  <c r="BE69" i="74"/>
  <c r="BG47" i="74"/>
  <c r="BF47" i="74"/>
  <c r="BE47" i="74"/>
  <c r="BG13" i="74"/>
  <c r="BE13" i="74"/>
  <c r="BF13" i="74"/>
  <c r="BG24" i="74"/>
  <c r="BE24" i="74"/>
  <c r="BF24" i="74"/>
  <c r="BG64" i="74"/>
  <c r="BF64" i="74"/>
  <c r="BE64" i="74"/>
  <c r="BF42" i="74"/>
  <c r="BG42" i="74"/>
  <c r="BE42" i="74"/>
  <c r="BG32" i="74"/>
  <c r="BF32" i="74"/>
  <c r="BE32" i="74"/>
  <c r="BF81" i="74"/>
  <c r="BG81" i="74"/>
  <c r="BE81" i="74"/>
  <c r="BG59" i="74"/>
  <c r="BE59" i="74"/>
  <c r="BF59" i="74"/>
  <c r="BG37" i="74"/>
  <c r="BF37" i="74"/>
  <c r="BE37" i="74"/>
  <c r="BF15" i="74"/>
  <c r="BG15" i="74"/>
  <c r="BE15" i="74"/>
  <c r="BF76" i="74"/>
  <c r="BG76" i="74"/>
  <c r="BE76" i="74"/>
  <c r="BF54" i="74"/>
  <c r="BE54" i="74"/>
  <c r="BG54" i="74"/>
  <c r="BF44" i="74"/>
  <c r="BG44" i="74"/>
  <c r="BE44" i="74"/>
  <c r="BE10" i="74"/>
  <c r="BG10" i="74"/>
  <c r="BF10" i="74"/>
  <c r="BG71" i="74"/>
  <c r="BE71" i="74"/>
  <c r="BF71" i="74"/>
  <c r="BF49" i="74"/>
  <c r="BE49" i="74"/>
  <c r="BG49" i="74"/>
  <c r="BG27" i="74"/>
  <c r="BF27" i="74"/>
  <c r="BE27" i="74"/>
  <c r="BG60" i="74"/>
  <c r="BF60" i="74"/>
  <c r="BE60" i="74"/>
  <c r="BE66" i="74"/>
  <c r="BG66" i="74"/>
  <c r="BF66" i="74"/>
  <c r="BG56" i="74"/>
  <c r="BE56" i="74"/>
  <c r="BF56" i="74"/>
  <c r="BE22" i="74"/>
  <c r="BG22" i="74"/>
  <c r="BF22" i="74"/>
  <c r="BE83" i="74"/>
  <c r="BG83" i="74"/>
  <c r="BF83" i="74"/>
  <c r="BW82" i="74" l="1"/>
  <c r="BP67" i="74"/>
  <c r="BT67" i="74" s="1"/>
  <c r="BP24" i="74"/>
  <c r="BT24" i="74" s="1"/>
  <c r="BP77" i="74"/>
  <c r="BT77" i="74" s="1"/>
  <c r="BP47" i="74"/>
  <c r="BT47" i="74" s="1"/>
  <c r="BP52" i="74"/>
  <c r="BT52" i="74" s="1"/>
  <c r="BP61" i="74"/>
  <c r="BP54" i="74"/>
  <c r="BP46" i="74"/>
  <c r="BT46" i="74" s="1"/>
  <c r="BP68" i="74"/>
  <c r="BT68" i="74" s="1"/>
  <c r="BP32" i="74"/>
  <c r="BT32" i="74" s="1"/>
  <c r="BP42" i="74"/>
  <c r="BT42" i="74" s="1"/>
  <c r="BP58" i="74"/>
  <c r="BP43" i="74"/>
  <c r="BT43" i="74" s="1"/>
  <c r="BP22" i="74"/>
  <c r="BT22" i="74" s="1"/>
  <c r="BP37" i="74"/>
  <c r="BT37" i="74" s="1"/>
  <c r="BP76" i="74"/>
  <c r="BP53" i="74"/>
  <c r="BT53" i="74" s="1"/>
  <c r="BP15" i="74"/>
  <c r="BP33" i="74"/>
  <c r="BT33" i="74" s="1"/>
  <c r="BP13" i="74"/>
  <c r="BP64" i="74"/>
  <c r="BT64" i="74" s="1"/>
  <c r="BP82" i="74"/>
  <c r="BT82" i="74" s="1"/>
  <c r="BP35" i="74"/>
  <c r="BP73" i="74"/>
  <c r="BT73" i="74" s="1"/>
  <c r="BP83" i="74"/>
  <c r="BT83" i="74" s="1"/>
  <c r="BP49" i="74"/>
  <c r="BT49" i="74" s="1"/>
  <c r="BP51" i="74"/>
  <c r="BT51" i="74" s="1"/>
  <c r="BP26" i="74"/>
  <c r="BT26" i="74" s="1"/>
  <c r="BP25" i="74"/>
  <c r="BT25" i="74" s="1"/>
  <c r="BP17" i="74"/>
  <c r="BT17" i="74" s="1"/>
  <c r="BP18" i="74"/>
  <c r="BT18" i="74" s="1"/>
  <c r="BP14" i="74"/>
  <c r="BT14" i="74" s="1"/>
  <c r="BP12" i="74"/>
  <c r="BT12" i="74" s="1"/>
  <c r="BP48" i="74"/>
  <c r="BT48" i="74" s="1"/>
  <c r="BP59" i="74"/>
  <c r="BT59" i="74" s="1"/>
  <c r="BW51" i="74"/>
  <c r="BP27" i="74"/>
  <c r="BP45" i="74"/>
  <c r="BT45" i="74" s="1"/>
  <c r="BP79" i="74"/>
  <c r="BT79" i="74" s="1"/>
  <c r="BW63" i="74"/>
  <c r="BP63" i="74"/>
  <c r="BP29" i="74"/>
  <c r="BT29" i="74" s="1"/>
  <c r="BP75" i="74"/>
  <c r="BP41" i="74"/>
  <c r="BW52" i="74"/>
  <c r="BP60" i="74"/>
  <c r="BP69" i="74"/>
  <c r="BT69" i="74" s="1"/>
  <c r="BP23" i="74"/>
  <c r="BT23" i="74" s="1"/>
  <c r="BP38" i="74"/>
  <c r="BT38" i="74" s="1"/>
  <c r="BP19" i="74"/>
  <c r="BT19" i="74" s="1"/>
  <c r="BW65" i="74"/>
  <c r="BW42" i="74"/>
  <c r="BW32" i="74"/>
  <c r="BP72" i="74"/>
  <c r="BP50" i="74"/>
  <c r="BT50" i="74" s="1"/>
  <c r="BP80" i="74"/>
  <c r="BT80" i="74" s="1"/>
  <c r="BP65" i="74"/>
  <c r="BT65" i="74" s="1"/>
  <c r="BP57" i="74"/>
  <c r="BT57" i="74" s="1"/>
  <c r="BP11" i="74"/>
  <c r="BP44" i="74"/>
  <c r="BP30" i="74"/>
  <c r="BT30" i="74" s="1"/>
  <c r="BW40" i="74"/>
  <c r="BW67" i="74"/>
  <c r="BP56" i="74"/>
  <c r="BT56" i="74" s="1"/>
  <c r="BW64" i="74"/>
  <c r="BW44" i="74"/>
  <c r="BP74" i="74"/>
  <c r="BT74" i="74" s="1"/>
  <c r="BW74" i="74"/>
  <c r="BW45" i="74"/>
  <c r="BP28" i="74"/>
  <c r="BT28" i="74" s="1"/>
  <c r="BW17" i="74"/>
  <c r="BW57" i="74"/>
  <c r="BW15" i="74"/>
  <c r="BW29" i="74"/>
  <c r="BW47" i="74"/>
  <c r="BW27" i="74"/>
  <c r="BW41" i="74"/>
  <c r="BW59" i="74"/>
  <c r="BP62" i="74"/>
  <c r="BT62" i="74" s="1"/>
  <c r="BW39" i="74"/>
  <c r="BW53" i="74"/>
  <c r="BP31" i="74"/>
  <c r="BW16" i="74"/>
  <c r="BW54" i="74"/>
  <c r="BP16" i="74"/>
  <c r="BW28" i="74"/>
  <c r="BW55" i="74"/>
  <c r="BW30" i="74"/>
  <c r="BW20" i="74"/>
  <c r="BW46" i="74"/>
  <c r="BW66" i="74"/>
  <c r="BW56" i="74"/>
  <c r="BW60" i="74"/>
  <c r="BW76" i="74"/>
  <c r="BW78" i="74"/>
  <c r="BW71" i="74"/>
  <c r="BW19" i="74"/>
  <c r="BW9" i="74"/>
  <c r="BW25" i="74"/>
  <c r="BW31" i="74"/>
  <c r="BW21" i="74"/>
  <c r="BW14" i="74"/>
  <c r="BW43" i="74"/>
  <c r="BW33" i="74"/>
  <c r="BW75" i="74"/>
  <c r="BW77" i="74"/>
  <c r="BW68" i="74"/>
  <c r="BW18" i="74"/>
  <c r="BP9" i="74"/>
  <c r="BW79" i="74"/>
  <c r="BW10" i="74"/>
  <c r="BW22" i="74"/>
  <c r="BW34" i="74"/>
  <c r="BW26" i="74"/>
  <c r="BW58" i="74"/>
  <c r="BW69" i="74"/>
  <c r="BW11" i="74"/>
  <c r="BW23" i="74"/>
  <c r="BW35" i="74"/>
  <c r="BW38" i="74"/>
  <c r="BW50" i="74"/>
  <c r="BW70" i="74"/>
  <c r="BW80" i="74"/>
  <c r="BW12" i="74"/>
  <c r="BW24" i="74"/>
  <c r="BW36" i="74"/>
  <c r="BW48" i="74"/>
  <c r="BW62" i="74"/>
  <c r="BW73" i="74"/>
  <c r="BW81" i="74"/>
  <c r="BW13" i="74"/>
  <c r="BW83" i="74"/>
  <c r="BW37" i="74"/>
  <c r="BW49" i="74"/>
  <c r="BW61" i="74"/>
  <c r="BW72" i="74"/>
  <c r="BP66" i="74"/>
  <c r="BT66" i="74" s="1"/>
  <c r="BP39" i="74"/>
  <c r="BT39" i="74" s="1"/>
  <c r="BP21" i="74"/>
  <c r="BT21" i="74" s="1"/>
  <c r="BP55" i="74"/>
  <c r="BT55" i="74" s="1"/>
  <c r="BP70" i="74"/>
  <c r="BP10" i="74"/>
  <c r="BT10" i="74" s="1"/>
  <c r="BP71" i="74"/>
  <c r="BP36" i="74"/>
  <c r="BP78" i="74"/>
  <c r="BT78" i="74" s="1"/>
  <c r="BP40" i="74"/>
  <c r="BT40" i="74" s="1"/>
  <c r="BP34" i="74"/>
  <c r="BP81" i="74"/>
  <c r="BP20" i="74"/>
  <c r="BT20" i="74" s="1"/>
  <c r="B32" i="49"/>
  <c r="L32" i="49" s="1"/>
  <c r="B51" i="49"/>
  <c r="L51" i="49" s="1"/>
  <c r="B17" i="49"/>
  <c r="L17" i="49" s="1"/>
  <c r="B29" i="49"/>
  <c r="L29" i="49" s="1"/>
  <c r="B41" i="49"/>
  <c r="L41" i="49" s="1"/>
  <c r="B53" i="49"/>
  <c r="L53" i="49" s="1"/>
  <c r="B62" i="49"/>
  <c r="L62" i="49" s="1"/>
  <c r="B71" i="49"/>
  <c r="L71" i="49" s="1"/>
  <c r="B80" i="49"/>
  <c r="L80" i="49" s="1"/>
  <c r="B30" i="49"/>
  <c r="L30" i="49" s="1"/>
  <c r="B18" i="49"/>
  <c r="L18" i="49" s="1"/>
  <c r="B63" i="49"/>
  <c r="L63" i="49" s="1"/>
  <c r="B19" i="49"/>
  <c r="L19" i="49" s="1"/>
  <c r="B43" i="49"/>
  <c r="L43" i="49" s="1"/>
  <c r="B54" i="49"/>
  <c r="L54" i="49" s="1"/>
  <c r="B72" i="49"/>
  <c r="L72" i="49" s="1"/>
  <c r="B20" i="49"/>
  <c r="L20" i="49" s="1"/>
  <c r="B55" i="49"/>
  <c r="L55" i="49" s="1"/>
  <c r="B64" i="49"/>
  <c r="L64" i="49" s="1"/>
  <c r="B57" i="49"/>
  <c r="L57" i="49" s="1"/>
  <c r="B42" i="49"/>
  <c r="L42" i="49" s="1"/>
  <c r="B33" i="49"/>
  <c r="L33" i="49" s="1"/>
  <c r="B81" i="49"/>
  <c r="L81" i="49" s="1"/>
  <c r="B45" i="49"/>
  <c r="L45" i="49" s="1"/>
  <c r="B56" i="49"/>
  <c r="L56" i="49" s="1"/>
  <c r="B31" i="49"/>
  <c r="L31" i="49" s="1"/>
  <c r="B65" i="49"/>
  <c r="L65" i="49" s="1"/>
  <c r="B74" i="49"/>
  <c r="L74" i="49" s="1"/>
  <c r="B83" i="49"/>
  <c r="L83" i="49" s="1"/>
  <c r="B21" i="49"/>
  <c r="L21" i="49" s="1"/>
  <c r="B22" i="49"/>
  <c r="L22" i="49" s="1"/>
  <c r="B46" i="49"/>
  <c r="L46" i="49" s="1"/>
  <c r="B44" i="49"/>
  <c r="L44" i="49" s="1"/>
  <c r="B24" i="49"/>
  <c r="L24" i="49" s="1"/>
  <c r="B73" i="49"/>
  <c r="L73" i="49" s="1"/>
  <c r="B75" i="49"/>
  <c r="L75" i="49" s="1"/>
  <c r="B82" i="49"/>
  <c r="L82" i="49" s="1"/>
  <c r="B23" i="49"/>
  <c r="L23" i="49" s="1"/>
  <c r="B66" i="49"/>
  <c r="L66" i="49" s="1"/>
  <c r="B67" i="49"/>
  <c r="L67" i="49" s="1"/>
  <c r="B76" i="49"/>
  <c r="L76" i="49" s="1"/>
  <c r="B25" i="49"/>
  <c r="L25" i="49" s="1"/>
  <c r="B49" i="49"/>
  <c r="L49" i="49" s="1"/>
  <c r="B60" i="49"/>
  <c r="L60" i="49" s="1"/>
  <c r="B35" i="49"/>
  <c r="L35" i="49" s="1"/>
  <c r="B37" i="49"/>
  <c r="L37" i="49" s="1"/>
  <c r="B59" i="49"/>
  <c r="L59" i="49" s="1"/>
  <c r="B77" i="49"/>
  <c r="L77" i="49" s="1"/>
  <c r="B86" i="49"/>
  <c r="L86" i="49" s="1"/>
  <c r="B36" i="49"/>
  <c r="L36" i="49" s="1"/>
  <c r="B38" i="49"/>
  <c r="L38" i="49" s="1"/>
  <c r="B48" i="49"/>
  <c r="L48" i="49" s="1"/>
  <c r="B39" i="49"/>
  <c r="L39" i="49" s="1"/>
  <c r="B34" i="49"/>
  <c r="L34" i="49" s="1"/>
  <c r="B58" i="49"/>
  <c r="L58" i="49" s="1"/>
  <c r="B78" i="49"/>
  <c r="L78" i="49" s="1"/>
  <c r="B85" i="49"/>
  <c r="L85" i="49" s="1"/>
  <c r="B16" i="49"/>
  <c r="L16" i="49" s="1"/>
  <c r="B26" i="49"/>
  <c r="L26" i="49" s="1"/>
  <c r="B28" i="49"/>
  <c r="L28" i="49" s="1"/>
  <c r="B40" i="49"/>
  <c r="L40" i="49" s="1"/>
  <c r="B50" i="49"/>
  <c r="L50" i="49" s="1"/>
  <c r="B52" i="49"/>
  <c r="L52" i="49" s="1"/>
  <c r="B69" i="49"/>
  <c r="L69" i="49" s="1"/>
  <c r="B61" i="49"/>
  <c r="L61" i="49" s="1"/>
  <c r="B87" i="49"/>
  <c r="L87" i="49" s="1"/>
  <c r="B70" i="49"/>
  <c r="L70" i="49" s="1"/>
  <c r="B15" i="49"/>
  <c r="L15" i="49" s="1"/>
  <c r="B79" i="49"/>
  <c r="L79" i="49" s="1"/>
  <c r="B27" i="49"/>
  <c r="L27" i="49" s="1"/>
  <c r="B88" i="49"/>
  <c r="L88" i="49" s="1"/>
  <c r="B68" i="49"/>
  <c r="L68" i="49" s="1"/>
  <c r="F21" i="49" l="1"/>
  <c r="F25" i="49"/>
  <c r="F76" i="49"/>
  <c r="F41" i="49"/>
  <c r="F69" i="49"/>
  <c r="F48" i="49"/>
  <c r="F67" i="49"/>
  <c r="F74" i="49"/>
  <c r="F72" i="49"/>
  <c r="F29" i="49"/>
  <c r="F87" i="49"/>
  <c r="F55" i="49"/>
  <c r="F61" i="49"/>
  <c r="F39" i="49"/>
  <c r="F38" i="49"/>
  <c r="F65" i="49"/>
  <c r="F54" i="49"/>
  <c r="F17" i="49"/>
  <c r="F20" i="49"/>
  <c r="F50" i="49"/>
  <c r="F83" i="49"/>
  <c r="F52" i="49"/>
  <c r="F66" i="49"/>
  <c r="F36" i="49"/>
  <c r="F23" i="49"/>
  <c r="F31" i="49"/>
  <c r="F43" i="49"/>
  <c r="F51" i="49"/>
  <c r="F40" i="49"/>
  <c r="F86" i="49"/>
  <c r="F82" i="49"/>
  <c r="F56" i="49"/>
  <c r="F19" i="49"/>
  <c r="F32" i="49"/>
  <c r="F34" i="49"/>
  <c r="F75" i="49"/>
  <c r="F88" i="49"/>
  <c r="F26" i="49"/>
  <c r="F59" i="49"/>
  <c r="F73" i="49"/>
  <c r="F81" i="49"/>
  <c r="F18" i="49"/>
  <c r="F28" i="49"/>
  <c r="F45" i="49"/>
  <c r="F63" i="49"/>
  <c r="F27" i="49"/>
  <c r="F16" i="49"/>
  <c r="F37" i="49"/>
  <c r="F24" i="49"/>
  <c r="F33" i="49"/>
  <c r="F30" i="49"/>
  <c r="F53" i="49"/>
  <c r="F68" i="49"/>
  <c r="F79" i="49"/>
  <c r="F35" i="49"/>
  <c r="F44" i="49"/>
  <c r="F42" i="49"/>
  <c r="F80" i="49"/>
  <c r="F77" i="49"/>
  <c r="F15" i="49"/>
  <c r="F46" i="49"/>
  <c r="F71" i="49"/>
  <c r="F85" i="49"/>
  <c r="F78" i="49"/>
  <c r="F60" i="49"/>
  <c r="F57" i="49"/>
  <c r="F70" i="49"/>
  <c r="F58" i="49"/>
  <c r="F49" i="49"/>
  <c r="F22" i="49"/>
  <c r="F64" i="49"/>
  <c r="F62" i="49"/>
  <c r="D61" i="49"/>
  <c r="D83" i="49"/>
  <c r="D41" i="49"/>
  <c r="D39" i="49"/>
  <c r="D69" i="49"/>
  <c r="D67" i="49"/>
  <c r="D74" i="49"/>
  <c r="D72" i="49"/>
  <c r="D29" i="49"/>
  <c r="D76" i="49"/>
  <c r="D20" i="49"/>
  <c r="D48" i="49"/>
  <c r="D52" i="49"/>
  <c r="D38" i="49"/>
  <c r="D66" i="49"/>
  <c r="D65" i="49"/>
  <c r="D54" i="49"/>
  <c r="D17" i="49"/>
  <c r="D19" i="49"/>
  <c r="D87" i="49"/>
  <c r="D21" i="49"/>
  <c r="D31" i="49"/>
  <c r="D40" i="49"/>
  <c r="D56" i="49"/>
  <c r="D68" i="49"/>
  <c r="D77" i="49"/>
  <c r="D45" i="49"/>
  <c r="D63" i="49"/>
  <c r="D25" i="49"/>
  <c r="D36" i="49"/>
  <c r="D23" i="49"/>
  <c r="D51" i="49"/>
  <c r="D82" i="49"/>
  <c r="D32" i="49"/>
  <c r="D28" i="49"/>
  <c r="D75" i="49"/>
  <c r="D88" i="49"/>
  <c r="D26" i="49"/>
  <c r="D59" i="49"/>
  <c r="D73" i="49"/>
  <c r="D81" i="49"/>
  <c r="D18" i="49"/>
  <c r="D27" i="49"/>
  <c r="D16" i="49"/>
  <c r="D37" i="49"/>
  <c r="D24" i="49"/>
  <c r="D33" i="49"/>
  <c r="D30" i="49"/>
  <c r="D79" i="49"/>
  <c r="D35" i="49"/>
  <c r="D80" i="49"/>
  <c r="D55" i="49"/>
  <c r="D50" i="49"/>
  <c r="D43" i="49"/>
  <c r="D86" i="49"/>
  <c r="D85" i="49"/>
  <c r="D42" i="49"/>
  <c r="D78" i="49"/>
  <c r="D46" i="49"/>
  <c r="D57" i="49"/>
  <c r="D71" i="49"/>
  <c r="D34" i="49"/>
  <c r="D53" i="49"/>
  <c r="D44" i="49"/>
  <c r="D15" i="49"/>
  <c r="D60" i="49"/>
  <c r="D70" i="49"/>
  <c r="D58" i="49"/>
  <c r="D49" i="49"/>
  <c r="D22" i="49"/>
  <c r="D64" i="49"/>
  <c r="D62" i="49"/>
  <c r="C53" i="49"/>
  <c r="C51" i="49"/>
  <c r="C38" i="49"/>
  <c r="C20" i="49"/>
  <c r="C41" i="49"/>
  <c r="C21" i="49"/>
  <c r="C40" i="49"/>
  <c r="C36" i="49"/>
  <c r="C29" i="49"/>
  <c r="C17" i="49"/>
  <c r="C26" i="49"/>
  <c r="C23" i="49"/>
  <c r="C31" i="49"/>
  <c r="C43" i="49"/>
  <c r="C16" i="49"/>
  <c r="C19" i="49"/>
  <c r="C32" i="49"/>
  <c r="BE9" i="74"/>
  <c r="B14" i="49"/>
  <c r="C37" i="49"/>
  <c r="C45" i="49"/>
  <c r="C27" i="49"/>
  <c r="C15" i="49"/>
  <c r="C35" i="49"/>
  <c r="C18" i="49"/>
  <c r="C24" i="49"/>
  <c r="C33" i="49"/>
  <c r="C30" i="49"/>
  <c r="C28" i="49"/>
  <c r="C44" i="49"/>
  <c r="C42" i="49"/>
  <c r="C34" i="49"/>
  <c r="C25" i="49"/>
  <c r="C39" i="49"/>
  <c r="C22" i="49"/>
  <c r="BT44" i="74"/>
  <c r="BT75" i="74"/>
  <c r="BT31" i="74"/>
  <c r="BT71" i="74"/>
  <c r="BT58" i="74"/>
  <c r="BT34" i="74"/>
  <c r="BT36" i="74"/>
  <c r="BT11" i="74"/>
  <c r="BT63" i="74"/>
  <c r="BT72" i="74"/>
  <c r="BT27" i="74"/>
  <c r="BT70" i="74"/>
  <c r="BT41" i="74"/>
  <c r="BT35" i="74"/>
  <c r="BT16" i="74"/>
  <c r="BT13" i="74"/>
  <c r="BT76" i="74"/>
  <c r="BT60" i="74"/>
  <c r="BT54" i="74"/>
  <c r="BT81" i="74"/>
  <c r="BT15" i="74"/>
  <c r="BT9" i="74"/>
  <c r="BT61" i="74"/>
  <c r="C62" i="49"/>
  <c r="B84" i="49"/>
  <c r="L84" i="49" s="1"/>
  <c r="C83" i="49"/>
  <c r="C80" i="49"/>
  <c r="C77" i="49"/>
  <c r="C72" i="49"/>
  <c r="C48" i="49"/>
  <c r="B47" i="49"/>
  <c r="L47" i="49" s="1"/>
  <c r="C65" i="49"/>
  <c r="C54" i="49"/>
  <c r="C50" i="49"/>
  <c r="C68" i="49"/>
  <c r="C71" i="49"/>
  <c r="C74" i="49"/>
  <c r="C88" i="49"/>
  <c r="C82" i="49"/>
  <c r="C56" i="49"/>
  <c r="C87" i="49"/>
  <c r="C66" i="49"/>
  <c r="C78" i="49"/>
  <c r="C75" i="49"/>
  <c r="C63" i="49"/>
  <c r="C52" i="49"/>
  <c r="C79" i="49"/>
  <c r="C58" i="49"/>
  <c r="C73" i="49"/>
  <c r="C81" i="49"/>
  <c r="C85" i="49"/>
  <c r="C60" i="49"/>
  <c r="C49" i="49"/>
  <c r="C59" i="49"/>
  <c r="C46" i="49"/>
  <c r="C57" i="49"/>
  <c r="C61" i="49"/>
  <c r="C76" i="49"/>
  <c r="C64" i="49"/>
  <c r="C70" i="49"/>
  <c r="C86" i="49"/>
  <c r="C69" i="49"/>
  <c r="C67" i="49"/>
  <c r="C55" i="49"/>
  <c r="BG9" i="74"/>
  <c r="BF9" i="74"/>
  <c r="L14" i="49" l="1"/>
  <c r="F47" i="49"/>
  <c r="F84" i="49"/>
  <c r="F14" i="49"/>
  <c r="E55" i="49"/>
  <c r="G55" i="49"/>
  <c r="G75" i="49"/>
  <c r="E75" i="49"/>
  <c r="G56" i="49"/>
  <c r="E56" i="49"/>
  <c r="G72" i="49"/>
  <c r="E72" i="49"/>
  <c r="G39" i="49"/>
  <c r="E39" i="49"/>
  <c r="K62" i="49"/>
  <c r="M62" i="49"/>
  <c r="K58" i="49"/>
  <c r="M58" i="49"/>
  <c r="K44" i="49"/>
  <c r="M44" i="49"/>
  <c r="K57" i="49"/>
  <c r="M57" i="49"/>
  <c r="M85" i="49"/>
  <c r="K85" i="49"/>
  <c r="K55" i="49"/>
  <c r="M55" i="49"/>
  <c r="K30" i="49"/>
  <c r="M30" i="49"/>
  <c r="K16" i="49"/>
  <c r="M16" i="49"/>
  <c r="M73" i="49"/>
  <c r="K73" i="49"/>
  <c r="K75" i="49"/>
  <c r="M75" i="49"/>
  <c r="K51" i="49"/>
  <c r="M51" i="49"/>
  <c r="M63" i="49"/>
  <c r="K63" i="49"/>
  <c r="K56" i="49"/>
  <c r="M56" i="49"/>
  <c r="M87" i="49"/>
  <c r="K87" i="49"/>
  <c r="M65" i="49"/>
  <c r="K65" i="49"/>
  <c r="K48" i="49"/>
  <c r="M48" i="49"/>
  <c r="K72" i="49"/>
  <c r="M72" i="49"/>
  <c r="M39" i="49"/>
  <c r="K39" i="49"/>
  <c r="G85" i="49"/>
  <c r="E85" i="49"/>
  <c r="G48" i="49"/>
  <c r="E48" i="49"/>
  <c r="G16" i="49"/>
  <c r="E16" i="49"/>
  <c r="G64" i="49"/>
  <c r="E64" i="49"/>
  <c r="G70" i="49"/>
  <c r="E70" i="49"/>
  <c r="G53" i="49"/>
  <c r="E53" i="49"/>
  <c r="G46" i="49"/>
  <c r="E46" i="49"/>
  <c r="G86" i="49"/>
  <c r="E86" i="49"/>
  <c r="G80" i="49"/>
  <c r="E80" i="49"/>
  <c r="G33" i="49"/>
  <c r="E33" i="49"/>
  <c r="G27" i="49"/>
  <c r="E27" i="49"/>
  <c r="G59" i="49"/>
  <c r="E59" i="49"/>
  <c r="G28" i="49"/>
  <c r="E28" i="49"/>
  <c r="G23" i="49"/>
  <c r="E23" i="49"/>
  <c r="G45" i="49"/>
  <c r="E45" i="49"/>
  <c r="G40" i="49"/>
  <c r="E40" i="49"/>
  <c r="E19" i="49"/>
  <c r="G19" i="49"/>
  <c r="G66" i="49"/>
  <c r="E66" i="49"/>
  <c r="G20" i="49"/>
  <c r="E20" i="49"/>
  <c r="G74" i="49"/>
  <c r="E74" i="49"/>
  <c r="G41" i="49"/>
  <c r="E41" i="49"/>
  <c r="E57" i="49"/>
  <c r="G57" i="49"/>
  <c r="E65" i="49"/>
  <c r="G65" i="49"/>
  <c r="K64" i="49"/>
  <c r="M64" i="49"/>
  <c r="K70" i="49"/>
  <c r="M70" i="49"/>
  <c r="M53" i="49"/>
  <c r="K53" i="49"/>
  <c r="K46" i="49"/>
  <c r="M46" i="49"/>
  <c r="K86" i="49"/>
  <c r="M86" i="49"/>
  <c r="K80" i="49"/>
  <c r="M80" i="49"/>
  <c r="K33" i="49"/>
  <c r="M33" i="49"/>
  <c r="K27" i="49"/>
  <c r="M27" i="49"/>
  <c r="M59" i="49"/>
  <c r="K59" i="49"/>
  <c r="K28" i="49"/>
  <c r="M28" i="49"/>
  <c r="M23" i="49"/>
  <c r="K23" i="49"/>
  <c r="M45" i="49"/>
  <c r="K45" i="49"/>
  <c r="K40" i="49"/>
  <c r="M40" i="49"/>
  <c r="M19" i="49"/>
  <c r="K19" i="49"/>
  <c r="K66" i="49"/>
  <c r="M66" i="49"/>
  <c r="K20" i="49"/>
  <c r="M20" i="49"/>
  <c r="K74" i="49"/>
  <c r="M74" i="49"/>
  <c r="K41" i="49"/>
  <c r="M41" i="49"/>
  <c r="G58" i="49"/>
  <c r="E58" i="49"/>
  <c r="G51" i="49"/>
  <c r="E51" i="49"/>
  <c r="D47" i="49"/>
  <c r="K22" i="49"/>
  <c r="M22" i="49"/>
  <c r="G60" i="49"/>
  <c r="E60" i="49"/>
  <c r="G34" i="49"/>
  <c r="E34" i="49"/>
  <c r="G78" i="49"/>
  <c r="E78" i="49"/>
  <c r="E43" i="49"/>
  <c r="G43" i="49"/>
  <c r="G35" i="49"/>
  <c r="E35" i="49"/>
  <c r="E24" i="49"/>
  <c r="G24" i="49"/>
  <c r="G18" i="49"/>
  <c r="E18" i="49"/>
  <c r="G26" i="49"/>
  <c r="E26" i="49"/>
  <c r="G32" i="49"/>
  <c r="E32" i="49"/>
  <c r="G36" i="49"/>
  <c r="E36" i="49"/>
  <c r="E77" i="49"/>
  <c r="G77" i="49"/>
  <c r="G31" i="49"/>
  <c r="E31" i="49"/>
  <c r="K17" i="49"/>
  <c r="M17" i="49"/>
  <c r="G38" i="49"/>
  <c r="E38" i="49"/>
  <c r="G76" i="49"/>
  <c r="E76" i="49"/>
  <c r="E67" i="49"/>
  <c r="G67" i="49"/>
  <c r="G83" i="49"/>
  <c r="E83" i="49"/>
  <c r="G62" i="49"/>
  <c r="E62" i="49"/>
  <c r="G73" i="49"/>
  <c r="E73" i="49"/>
  <c r="G22" i="49"/>
  <c r="E22" i="49"/>
  <c r="K60" i="49"/>
  <c r="M60" i="49"/>
  <c r="K34" i="49"/>
  <c r="M34" i="49"/>
  <c r="K78" i="49"/>
  <c r="M78" i="49"/>
  <c r="M43" i="49"/>
  <c r="K43" i="49"/>
  <c r="M35" i="49"/>
  <c r="K35" i="49"/>
  <c r="K24" i="49"/>
  <c r="M24" i="49"/>
  <c r="K18" i="49"/>
  <c r="M18" i="49"/>
  <c r="K26" i="49"/>
  <c r="M26" i="49"/>
  <c r="K32" i="49"/>
  <c r="M32" i="49"/>
  <c r="K36" i="49"/>
  <c r="M36" i="49"/>
  <c r="M77" i="49"/>
  <c r="K77" i="49"/>
  <c r="K31" i="49"/>
  <c r="M31" i="49"/>
  <c r="E17" i="49"/>
  <c r="G17" i="49"/>
  <c r="K38" i="49"/>
  <c r="M38" i="49"/>
  <c r="K76" i="49"/>
  <c r="M76" i="49"/>
  <c r="M67" i="49"/>
  <c r="K67" i="49"/>
  <c r="M83" i="49"/>
  <c r="K83" i="49"/>
  <c r="G30" i="49"/>
  <c r="E30" i="49"/>
  <c r="G87" i="49"/>
  <c r="E87" i="49"/>
  <c r="G63" i="49"/>
  <c r="E63" i="49"/>
  <c r="D14" i="49"/>
  <c r="G49" i="49"/>
  <c r="E49" i="49"/>
  <c r="G15" i="49"/>
  <c r="E15" i="49"/>
  <c r="G71" i="49"/>
  <c r="E71" i="49"/>
  <c r="G42" i="49"/>
  <c r="E42" i="49"/>
  <c r="G50" i="49"/>
  <c r="E50" i="49"/>
  <c r="E79" i="49"/>
  <c r="G79" i="49"/>
  <c r="G37" i="49"/>
  <c r="E37" i="49"/>
  <c r="E81" i="49"/>
  <c r="G81" i="49"/>
  <c r="G88" i="49"/>
  <c r="E88" i="49"/>
  <c r="G82" i="49"/>
  <c r="E82" i="49"/>
  <c r="G25" i="49"/>
  <c r="E25" i="49"/>
  <c r="G68" i="49"/>
  <c r="E68" i="49"/>
  <c r="M21" i="49"/>
  <c r="K21" i="49"/>
  <c r="G54" i="49"/>
  <c r="E54" i="49"/>
  <c r="G52" i="49"/>
  <c r="E52" i="49"/>
  <c r="E29" i="49"/>
  <c r="G29" i="49"/>
  <c r="G69" i="49"/>
  <c r="E69" i="49"/>
  <c r="G61" i="49"/>
  <c r="E61" i="49"/>
  <c r="D84" i="49"/>
  <c r="G44" i="49"/>
  <c r="E44" i="49"/>
  <c r="M49" i="49"/>
  <c r="K49" i="49"/>
  <c r="M15" i="49"/>
  <c r="K15" i="49"/>
  <c r="M71" i="49"/>
  <c r="K71" i="49"/>
  <c r="K42" i="49"/>
  <c r="M42" i="49"/>
  <c r="K50" i="49"/>
  <c r="M50" i="49"/>
  <c r="K79" i="49"/>
  <c r="M79" i="49"/>
  <c r="M37" i="49"/>
  <c r="K37" i="49"/>
  <c r="K81" i="49"/>
  <c r="M81" i="49"/>
  <c r="K88" i="49"/>
  <c r="M88" i="49"/>
  <c r="K82" i="49"/>
  <c r="M82" i="49"/>
  <c r="M25" i="49"/>
  <c r="K25" i="49"/>
  <c r="K68" i="49"/>
  <c r="M68" i="49"/>
  <c r="G21" i="49"/>
  <c r="E21" i="49"/>
  <c r="K54" i="49"/>
  <c r="M54" i="49"/>
  <c r="K52" i="49"/>
  <c r="M52" i="49"/>
  <c r="M29" i="49"/>
  <c r="K29" i="49"/>
  <c r="K69" i="49"/>
  <c r="M69" i="49"/>
  <c r="M61" i="49"/>
  <c r="K61" i="49"/>
  <c r="BV41" i="74"/>
  <c r="BV61" i="74"/>
  <c r="BV9" i="74"/>
  <c r="BV44" i="74"/>
  <c r="BV83" i="74"/>
  <c r="BV79" i="74"/>
  <c r="BV21" i="74"/>
  <c r="BV12" i="74"/>
  <c r="BV70" i="74"/>
  <c r="BV38" i="74"/>
  <c r="BV47" i="74"/>
  <c r="BV33" i="74"/>
  <c r="BV65" i="74"/>
  <c r="BV27" i="74"/>
  <c r="BV30" i="74"/>
  <c r="BV26" i="74"/>
  <c r="BV18" i="74"/>
  <c r="BV32" i="74"/>
  <c r="BV72" i="74"/>
  <c r="BV24" i="74"/>
  <c r="BV56" i="74"/>
  <c r="BV50" i="74"/>
  <c r="BV82" i="74"/>
  <c r="BV15" i="74"/>
  <c r="BV63" i="74"/>
  <c r="BV22" i="74"/>
  <c r="BV52" i="74"/>
  <c r="BV74" i="74"/>
  <c r="BV48" i="74"/>
  <c r="BV81" i="74"/>
  <c r="BV11" i="74"/>
  <c r="BV49" i="74"/>
  <c r="BV53" i="74"/>
  <c r="BV62" i="74"/>
  <c r="BV57" i="74"/>
  <c r="BV54" i="74"/>
  <c r="BV36" i="74"/>
  <c r="BV45" i="74"/>
  <c r="BV25" i="74"/>
  <c r="BV46" i="74"/>
  <c r="BV28" i="74"/>
  <c r="BV60" i="74"/>
  <c r="BV34" i="74"/>
  <c r="BV19" i="74"/>
  <c r="BV66" i="74"/>
  <c r="BV14" i="74"/>
  <c r="BV10" i="74"/>
  <c r="BV76" i="74"/>
  <c r="BV58" i="74"/>
  <c r="BV73" i="74"/>
  <c r="BV40" i="74"/>
  <c r="BV20" i="74"/>
  <c r="BV80" i="74"/>
  <c r="BV42" i="74"/>
  <c r="BV13" i="74"/>
  <c r="BV71" i="74"/>
  <c r="BV23" i="74"/>
  <c r="BV77" i="74"/>
  <c r="BV17" i="74"/>
  <c r="BV55" i="74"/>
  <c r="BV59" i="74"/>
  <c r="BV16" i="74"/>
  <c r="BV31" i="74"/>
  <c r="BV67" i="74"/>
  <c r="BV37" i="74"/>
  <c r="BV29" i="74"/>
  <c r="BV68" i="74"/>
  <c r="BV69" i="74"/>
  <c r="BV35" i="74"/>
  <c r="BV75" i="74"/>
  <c r="BV43" i="74"/>
  <c r="BV51" i="74"/>
  <c r="BV39" i="74"/>
  <c r="BV64" i="74"/>
  <c r="BV78" i="74"/>
  <c r="C14" i="49"/>
  <c r="C47" i="49"/>
  <c r="C84" i="49"/>
  <c r="N65" i="49" l="1"/>
  <c r="N57" i="49"/>
  <c r="N22" i="49"/>
  <c r="N39" i="49"/>
  <c r="O63" i="49"/>
  <c r="P63" i="49" s="1"/>
  <c r="O55" i="49"/>
  <c r="P55" i="49" s="1"/>
  <c r="N73" i="49"/>
  <c r="N44" i="49"/>
  <c r="O56" i="49"/>
  <c r="P56" i="49" s="1"/>
  <c r="O30" i="49"/>
  <c r="P30" i="49" s="1"/>
  <c r="N72" i="49"/>
  <c r="N51" i="49"/>
  <c r="N48" i="49"/>
  <c r="O81" i="49"/>
  <c r="P81" i="49" s="1"/>
  <c r="O52" i="49"/>
  <c r="P52" i="49" s="1"/>
  <c r="N71" i="49"/>
  <c r="N33" i="49"/>
  <c r="N64" i="49"/>
  <c r="N27" i="49"/>
  <c r="N87" i="49"/>
  <c r="N50" i="49"/>
  <c r="N29" i="49"/>
  <c r="N82" i="49"/>
  <c r="N70" i="49"/>
  <c r="N15" i="49"/>
  <c r="O38" i="49"/>
  <c r="P38" i="49" s="1"/>
  <c r="O26" i="49"/>
  <c r="P26" i="49" s="1"/>
  <c r="O76" i="49"/>
  <c r="P76" i="49" s="1"/>
  <c r="O78" i="49"/>
  <c r="P78" i="49" s="1"/>
  <c r="N17" i="49"/>
  <c r="N49" i="49"/>
  <c r="N66" i="49"/>
  <c r="N26" i="49"/>
  <c r="N69" i="49"/>
  <c r="O82" i="49"/>
  <c r="P82" i="49" s="1"/>
  <c r="N21" i="49"/>
  <c r="O33" i="49"/>
  <c r="P33" i="49" s="1"/>
  <c r="O64" i="49"/>
  <c r="P64" i="49" s="1"/>
  <c r="N55" i="49"/>
  <c r="N67" i="49"/>
  <c r="N43" i="49"/>
  <c r="O41" i="49"/>
  <c r="P41" i="49" s="1"/>
  <c r="N45" i="49"/>
  <c r="N76" i="49"/>
  <c r="N74" i="49"/>
  <c r="O23" i="49"/>
  <c r="P23" i="49" s="1"/>
  <c r="N86" i="49"/>
  <c r="O61" i="49"/>
  <c r="P61" i="49" s="1"/>
  <c r="N68" i="49"/>
  <c r="N79" i="49"/>
  <c r="N20" i="49"/>
  <c r="N28" i="49"/>
  <c r="O69" i="49"/>
  <c r="P69" i="49" s="1"/>
  <c r="N25" i="49"/>
  <c r="O50" i="49"/>
  <c r="P50" i="49" s="1"/>
  <c r="N31" i="49"/>
  <c r="O83" i="49"/>
  <c r="P83" i="49" s="1"/>
  <c r="O77" i="49"/>
  <c r="P77" i="49" s="1"/>
  <c r="O35" i="49"/>
  <c r="P35" i="49" s="1"/>
  <c r="O20" i="49"/>
  <c r="P20" i="49" s="1"/>
  <c r="O28" i="49"/>
  <c r="P28" i="49" s="1"/>
  <c r="N52" i="49"/>
  <c r="N23" i="49"/>
  <c r="O59" i="49"/>
  <c r="P59" i="49" s="1"/>
  <c r="O53" i="49"/>
  <c r="P53" i="49" s="1"/>
  <c r="O85" i="49"/>
  <c r="P85" i="49" s="1"/>
  <c r="N63" i="49"/>
  <c r="N38" i="49"/>
  <c r="N78" i="49"/>
  <c r="O22" i="49"/>
  <c r="P22" i="49" s="1"/>
  <c r="O65" i="49"/>
  <c r="P65" i="49" s="1"/>
  <c r="O44" i="49"/>
  <c r="P44" i="49" s="1"/>
  <c r="O80" i="49"/>
  <c r="P80" i="49" s="1"/>
  <c r="O18" i="49"/>
  <c r="P18" i="49" s="1"/>
  <c r="O60" i="49"/>
  <c r="P60" i="49" s="1"/>
  <c r="N54" i="49"/>
  <c r="O54" i="49"/>
  <c r="P54" i="49" s="1"/>
  <c r="E14" i="49"/>
  <c r="G14" i="49"/>
  <c r="M47" i="49"/>
  <c r="K47" i="49"/>
  <c r="N62" i="49"/>
  <c r="O62" i="49"/>
  <c r="P62" i="49" s="1"/>
  <c r="O15" i="49"/>
  <c r="P15" i="49" s="1"/>
  <c r="K14" i="49"/>
  <c r="M14" i="49"/>
  <c r="O19" i="49"/>
  <c r="P19" i="49" s="1"/>
  <c r="O27" i="49"/>
  <c r="P27" i="49" s="1"/>
  <c r="O70" i="49"/>
  <c r="P70" i="49" s="1"/>
  <c r="O37" i="49"/>
  <c r="P37" i="49" s="1"/>
  <c r="O49" i="49"/>
  <c r="P49" i="49" s="1"/>
  <c r="O31" i="49"/>
  <c r="P31" i="49" s="1"/>
  <c r="N24" i="49"/>
  <c r="O24" i="49"/>
  <c r="P24" i="49" s="1"/>
  <c r="N80" i="49"/>
  <c r="N53" i="49"/>
  <c r="N40" i="49"/>
  <c r="O40" i="49"/>
  <c r="P40" i="49" s="1"/>
  <c r="O39" i="49"/>
  <c r="P39" i="49" s="1"/>
  <c r="N61" i="49"/>
  <c r="O68" i="49"/>
  <c r="P68" i="49" s="1"/>
  <c r="O79" i="49"/>
  <c r="P79" i="49" s="1"/>
  <c r="N60" i="49"/>
  <c r="N83" i="49"/>
  <c r="N35" i="49"/>
  <c r="N56" i="49"/>
  <c r="O72" i="49"/>
  <c r="P72" i="49" s="1"/>
  <c r="O51" i="49"/>
  <c r="P51" i="49" s="1"/>
  <c r="N85" i="49"/>
  <c r="N36" i="49"/>
  <c r="O36" i="49"/>
  <c r="P36" i="49" s="1"/>
  <c r="N41" i="49"/>
  <c r="O45" i="49"/>
  <c r="P45" i="49" s="1"/>
  <c r="O48" i="49"/>
  <c r="P48" i="49" s="1"/>
  <c r="N75" i="49"/>
  <c r="O75" i="49"/>
  <c r="P75" i="49" s="1"/>
  <c r="O57" i="49"/>
  <c r="P57" i="49" s="1"/>
  <c r="O25" i="49"/>
  <c r="P25" i="49" s="1"/>
  <c r="O67" i="49"/>
  <c r="P67" i="49" s="1"/>
  <c r="O43" i="49"/>
  <c r="P43" i="49" s="1"/>
  <c r="O17" i="49"/>
  <c r="P17" i="49" s="1"/>
  <c r="O74" i="49"/>
  <c r="P74" i="49" s="1"/>
  <c r="O86" i="49"/>
  <c r="P86" i="49" s="1"/>
  <c r="N42" i="49"/>
  <c r="O42" i="49"/>
  <c r="P42" i="49" s="1"/>
  <c r="G84" i="49"/>
  <c r="E84" i="49"/>
  <c r="N77" i="49"/>
  <c r="N32" i="49"/>
  <c r="O32" i="49"/>
  <c r="P32" i="49" s="1"/>
  <c r="N30" i="49"/>
  <c r="N81" i="49"/>
  <c r="O29" i="49"/>
  <c r="P29" i="49" s="1"/>
  <c r="K84" i="49"/>
  <c r="M84" i="49"/>
  <c r="N46" i="49"/>
  <c r="O46" i="49"/>
  <c r="P46" i="49" s="1"/>
  <c r="O73" i="49"/>
  <c r="P73" i="49" s="1"/>
  <c r="N37" i="49"/>
  <c r="N88" i="49"/>
  <c r="O88" i="49"/>
  <c r="P88" i="49" s="1"/>
  <c r="O21" i="49"/>
  <c r="P21" i="49" s="1"/>
  <c r="N18" i="49"/>
  <c r="N34" i="49"/>
  <c r="O34" i="49"/>
  <c r="P34" i="49" s="1"/>
  <c r="N19" i="49"/>
  <c r="N16" i="49"/>
  <c r="O16" i="49"/>
  <c r="P16" i="49" s="1"/>
  <c r="N58" i="49"/>
  <c r="O58" i="49"/>
  <c r="P58" i="49" s="1"/>
  <c r="O71" i="49"/>
  <c r="P71" i="49" s="1"/>
  <c r="G47" i="49"/>
  <c r="E47" i="49"/>
  <c r="O66" i="49"/>
  <c r="P66" i="49" s="1"/>
  <c r="N59" i="49"/>
  <c r="O87" i="49"/>
  <c r="P87" i="49" s="1"/>
  <c r="BY79" i="74"/>
  <c r="CA79" i="74" s="1"/>
  <c r="BY67" i="74"/>
  <c r="CA67" i="74" s="1"/>
  <c r="BY55" i="74"/>
  <c r="CA55" i="74" s="1"/>
  <c r="BY43" i="74"/>
  <c r="BY31" i="74"/>
  <c r="BY19" i="74"/>
  <c r="BY78" i="74"/>
  <c r="CA78" i="74" s="1"/>
  <c r="BY66" i="74"/>
  <c r="CA66" i="74" s="1"/>
  <c r="BY54" i="74"/>
  <c r="CA54" i="74" s="1"/>
  <c r="BY42" i="74"/>
  <c r="BY30" i="74"/>
  <c r="BY18" i="74"/>
  <c r="BY72" i="74"/>
  <c r="CA72" i="74" s="1"/>
  <c r="BY77" i="74"/>
  <c r="CA77" i="74" s="1"/>
  <c r="BY65" i="74"/>
  <c r="CA65" i="74" s="1"/>
  <c r="BY53" i="74"/>
  <c r="CA53" i="74" s="1"/>
  <c r="BY41" i="74"/>
  <c r="BY29" i="74"/>
  <c r="BY17" i="74"/>
  <c r="BY36" i="74"/>
  <c r="BY32" i="74"/>
  <c r="BY76" i="74"/>
  <c r="CA76" i="74" s="1"/>
  <c r="BY64" i="74"/>
  <c r="CA64" i="74" s="1"/>
  <c r="BY52" i="74"/>
  <c r="CA52" i="74" s="1"/>
  <c r="BY40" i="74"/>
  <c r="BY28" i="74"/>
  <c r="BY16" i="74"/>
  <c r="BY48" i="74"/>
  <c r="BY75" i="74"/>
  <c r="CA75" i="74" s="1"/>
  <c r="BY63" i="74"/>
  <c r="CA63" i="74" s="1"/>
  <c r="BY51" i="74"/>
  <c r="CA51" i="74" s="1"/>
  <c r="BY39" i="74"/>
  <c r="BY27" i="74"/>
  <c r="BY15" i="74"/>
  <c r="BY60" i="74"/>
  <c r="CA60" i="74" s="1"/>
  <c r="BY74" i="74"/>
  <c r="CA74" i="74" s="1"/>
  <c r="BY62" i="74"/>
  <c r="CA62" i="74" s="1"/>
  <c r="BY50" i="74"/>
  <c r="CA50" i="74" s="1"/>
  <c r="BY38" i="74"/>
  <c r="BY26" i="74"/>
  <c r="BY14" i="74"/>
  <c r="BY24" i="74"/>
  <c r="BY56" i="74"/>
  <c r="CA56" i="74" s="1"/>
  <c r="BY73" i="74"/>
  <c r="CA73" i="74" s="1"/>
  <c r="BY61" i="74"/>
  <c r="CA61" i="74" s="1"/>
  <c r="BY49" i="74"/>
  <c r="CA49" i="74" s="1"/>
  <c r="BY37" i="74"/>
  <c r="BY25" i="74"/>
  <c r="BY13" i="74"/>
  <c r="BY12" i="74"/>
  <c r="BY83" i="74"/>
  <c r="CA83" i="74" s="1"/>
  <c r="BY71" i="74"/>
  <c r="CA71" i="74" s="1"/>
  <c r="BY59" i="74"/>
  <c r="CA59" i="74" s="1"/>
  <c r="BY47" i="74"/>
  <c r="BY35" i="74"/>
  <c r="BY23" i="74"/>
  <c r="BY11" i="74"/>
  <c r="BY82" i="74"/>
  <c r="CA82" i="74" s="1"/>
  <c r="BY70" i="74"/>
  <c r="CA70" i="74" s="1"/>
  <c r="BY58" i="74"/>
  <c r="CA58" i="74" s="1"/>
  <c r="BY46" i="74"/>
  <c r="BY34" i="74"/>
  <c r="BY22" i="74"/>
  <c r="BY10" i="74"/>
  <c r="BY68" i="74"/>
  <c r="CA68" i="74" s="1"/>
  <c r="BY44" i="74"/>
  <c r="BY20" i="74"/>
  <c r="BY81" i="74"/>
  <c r="CA81" i="74" s="1"/>
  <c r="BY69" i="74"/>
  <c r="CA69" i="74" s="1"/>
  <c r="BY57" i="74"/>
  <c r="CA57" i="74" s="1"/>
  <c r="BY45" i="74"/>
  <c r="BY33" i="74"/>
  <c r="BY21" i="74"/>
  <c r="BY9" i="74"/>
  <c r="BY80" i="74"/>
  <c r="CA80" i="74" s="1"/>
  <c r="H28" i="49"/>
  <c r="H62" i="49"/>
  <c r="I51" i="49"/>
  <c r="J51" i="49" s="1"/>
  <c r="H53" i="49"/>
  <c r="H63" i="49"/>
  <c r="I46" i="49"/>
  <c r="J46" i="49" s="1"/>
  <c r="H49" i="49"/>
  <c r="N47" i="49" l="1"/>
  <c r="O47" i="49"/>
  <c r="P47" i="49" s="1"/>
  <c r="N84" i="49"/>
  <c r="O84" i="49"/>
  <c r="P84" i="49" s="1"/>
  <c r="H78" i="49"/>
  <c r="H83" i="49"/>
  <c r="H50" i="49"/>
  <c r="H61" i="49"/>
  <c r="H31" i="49"/>
  <c r="H75" i="49"/>
  <c r="I25" i="49"/>
  <c r="J25" i="49" s="1"/>
  <c r="I24" i="49"/>
  <c r="J24" i="49" s="1"/>
  <c r="H23" i="49"/>
  <c r="I40" i="49"/>
  <c r="J40" i="49" s="1"/>
  <c r="H76" i="49"/>
  <c r="H48" i="49"/>
  <c r="H70" i="49"/>
  <c r="H72" i="49"/>
  <c r="H81" i="49"/>
  <c r="H87" i="49"/>
  <c r="H64" i="49"/>
  <c r="H85" i="49"/>
  <c r="H45" i="49"/>
  <c r="H42" i="49"/>
  <c r="H14" i="49"/>
  <c r="I38" i="49"/>
  <c r="J38" i="49" s="1"/>
  <c r="H15" i="49"/>
  <c r="H58" i="49"/>
  <c r="H79" i="49"/>
  <c r="H33" i="49"/>
  <c r="H44" i="49"/>
  <c r="H39" i="49"/>
  <c r="H21" i="49"/>
  <c r="H30" i="49"/>
  <c r="H41" i="49"/>
  <c r="H38" i="49"/>
  <c r="H22" i="49"/>
  <c r="H32" i="49"/>
  <c r="H16" i="49"/>
  <c r="H57" i="49"/>
  <c r="H68" i="49"/>
  <c r="I34" i="49"/>
  <c r="J34" i="49" s="1"/>
  <c r="H35" i="49"/>
  <c r="I43" i="49"/>
  <c r="J43" i="49" s="1"/>
  <c r="H29" i="49"/>
  <c r="H54" i="49"/>
  <c r="H88" i="49"/>
  <c r="H52" i="49"/>
  <c r="H67" i="49"/>
  <c r="H60" i="49"/>
  <c r="H77" i="49"/>
  <c r="H80" i="49"/>
  <c r="H27" i="49"/>
  <c r="I15" i="49"/>
  <c r="J15" i="49" s="1"/>
  <c r="H37" i="49"/>
  <c r="H69" i="49"/>
  <c r="H73" i="49"/>
  <c r="H65" i="49"/>
  <c r="H56" i="49"/>
  <c r="H17" i="49"/>
  <c r="H26" i="49"/>
  <c r="H25" i="49"/>
  <c r="H24" i="49"/>
  <c r="H40" i="49"/>
  <c r="H19" i="49"/>
  <c r="H66" i="49"/>
  <c r="H59" i="49"/>
  <c r="H20" i="49"/>
  <c r="I42" i="49"/>
  <c r="J42" i="49" s="1"/>
  <c r="H82" i="49"/>
  <c r="H71" i="49"/>
  <c r="H55" i="49"/>
  <c r="H34" i="49"/>
  <c r="H43" i="49"/>
  <c r="H18" i="49"/>
  <c r="H36" i="49"/>
  <c r="H51" i="49"/>
  <c r="H86" i="49"/>
  <c r="H74" i="49"/>
  <c r="H46" i="49"/>
  <c r="I45" i="49"/>
  <c r="J45" i="49" s="1"/>
  <c r="I22" i="49"/>
  <c r="J22" i="49" s="1"/>
  <c r="I32" i="49"/>
  <c r="J32" i="49" s="1"/>
  <c r="I26" i="49"/>
  <c r="J26" i="49" s="1"/>
  <c r="I28" i="49"/>
  <c r="J28" i="49" s="1"/>
  <c r="I18" i="49"/>
  <c r="J18" i="49" s="1"/>
  <c r="I36" i="49"/>
  <c r="J36" i="49" s="1"/>
  <c r="I14" i="49"/>
  <c r="I27" i="49"/>
  <c r="J27" i="49" s="1"/>
  <c r="I37" i="49"/>
  <c r="J37" i="49" s="1"/>
  <c r="I31" i="49"/>
  <c r="J31" i="49" s="1"/>
  <c r="I16" i="49"/>
  <c r="J16" i="49" s="1"/>
  <c r="I17" i="49"/>
  <c r="J17" i="49" s="1"/>
  <c r="I23" i="49"/>
  <c r="J23" i="49" s="1"/>
  <c r="I20" i="49"/>
  <c r="J20" i="49" s="1"/>
  <c r="I19" i="49"/>
  <c r="J19" i="49" s="1"/>
  <c r="I33" i="49"/>
  <c r="J33" i="49" s="1"/>
  <c r="I44" i="49"/>
  <c r="J44" i="49" s="1"/>
  <c r="I39" i="49"/>
  <c r="J39" i="49" s="1"/>
  <c r="I21" i="49"/>
  <c r="J21" i="49" s="1"/>
  <c r="I30" i="49"/>
  <c r="J30" i="49" s="1"/>
  <c r="I41" i="49"/>
  <c r="J41" i="49" s="1"/>
  <c r="I35" i="49"/>
  <c r="J35" i="49" s="1"/>
  <c r="I29" i="49"/>
  <c r="J29" i="49" s="1"/>
  <c r="I53" i="49"/>
  <c r="J53" i="49" s="1"/>
  <c r="I62" i="49"/>
  <c r="J62" i="49" s="1"/>
  <c r="D362" i="84"/>
  <c r="D368" i="84" s="1"/>
  <c r="CA43" i="74"/>
  <c r="D137" i="84"/>
  <c r="D139" i="84" s="1"/>
  <c r="CA18" i="74"/>
  <c r="D56" i="84"/>
  <c r="CA9" i="74"/>
  <c r="D353" i="84"/>
  <c r="D355" i="84" s="1"/>
  <c r="CA42" i="74"/>
  <c r="D173" i="84"/>
  <c r="D177" i="84" s="1"/>
  <c r="CA22" i="74"/>
  <c r="D191" i="84"/>
  <c r="D195" i="84" s="1"/>
  <c r="CA24" i="74"/>
  <c r="D128" i="84"/>
  <c r="D134" i="84" s="1"/>
  <c r="CA17" i="74"/>
  <c r="D119" i="84"/>
  <c r="D123" i="84" s="1"/>
  <c r="CA16" i="74"/>
  <c r="D281" i="84"/>
  <c r="D280" i="84" s="1"/>
  <c r="CA34" i="74"/>
  <c r="D407" i="84"/>
  <c r="D411" i="84" s="1"/>
  <c r="CA48" i="74"/>
  <c r="D236" i="84"/>
  <c r="D241" i="84" s="1"/>
  <c r="CA29" i="74"/>
  <c r="D164" i="84"/>
  <c r="D166" i="84" s="1"/>
  <c r="CA21" i="74"/>
  <c r="D389" i="84"/>
  <c r="D392" i="84" s="1"/>
  <c r="CA46" i="74"/>
  <c r="D74" i="84"/>
  <c r="D80" i="84" s="1"/>
  <c r="CA11" i="74"/>
  <c r="D344" i="84"/>
  <c r="D343" i="84" s="1"/>
  <c r="CA41" i="74"/>
  <c r="D218" i="84"/>
  <c r="D224" i="84" s="1"/>
  <c r="CA27" i="74"/>
  <c r="D272" i="84"/>
  <c r="D275" i="84" s="1"/>
  <c r="CA33" i="74"/>
  <c r="D299" i="84"/>
  <c r="D304" i="84" s="1"/>
  <c r="CA36" i="74"/>
  <c r="D92" i="84"/>
  <c r="D97" i="84" s="1"/>
  <c r="CA13" i="74"/>
  <c r="D380" i="84"/>
  <c r="D385" i="84" s="1"/>
  <c r="CA45" i="74"/>
  <c r="D209" i="84"/>
  <c r="D215" i="84" s="1"/>
  <c r="CA26" i="74"/>
  <c r="D155" i="84"/>
  <c r="D161" i="84" s="1"/>
  <c r="CA20" i="74"/>
  <c r="D83" i="84"/>
  <c r="D87" i="84" s="1"/>
  <c r="CA12" i="74"/>
  <c r="D317" i="84"/>
  <c r="D322" i="84" s="1"/>
  <c r="CA38" i="74"/>
  <c r="D254" i="84"/>
  <c r="D260" i="84" s="1"/>
  <c r="CA31" i="74"/>
  <c r="D263" i="84"/>
  <c r="D265" i="84" s="1"/>
  <c r="CA32" i="74"/>
  <c r="D65" i="84"/>
  <c r="D64" i="84" s="1"/>
  <c r="CA10" i="74"/>
  <c r="D200" i="84"/>
  <c r="D205" i="84" s="1"/>
  <c r="CA25" i="74"/>
  <c r="D110" i="84"/>
  <c r="D109" i="84" s="1"/>
  <c r="CA15" i="74"/>
  <c r="D101" i="84"/>
  <c r="D100" i="84" s="1"/>
  <c r="CA14" i="74"/>
  <c r="D371" i="84"/>
  <c r="D375" i="84" s="1"/>
  <c r="CA44" i="74"/>
  <c r="D182" i="84"/>
  <c r="D181" i="84" s="1"/>
  <c r="CA23" i="74"/>
  <c r="D308" i="84"/>
  <c r="D311" i="84" s="1"/>
  <c r="CA37" i="74"/>
  <c r="D227" i="84"/>
  <c r="D231" i="84" s="1"/>
  <c r="CA28" i="74"/>
  <c r="D326" i="84"/>
  <c r="D330" i="84" s="1"/>
  <c r="CA39" i="74"/>
  <c r="D290" i="84"/>
  <c r="D293" i="84" s="1"/>
  <c r="CA35" i="74"/>
  <c r="D335" i="84"/>
  <c r="D337" i="84" s="1"/>
  <c r="CA40" i="74"/>
  <c r="D146" i="84"/>
  <c r="D148" i="84" s="1"/>
  <c r="CA19" i="74"/>
  <c r="D245" i="84"/>
  <c r="D250" i="84" s="1"/>
  <c r="CA30" i="74"/>
  <c r="D398" i="84"/>
  <c r="D404" i="84" s="1"/>
  <c r="CA47" i="74"/>
  <c r="I63" i="49"/>
  <c r="J63" i="49" s="1"/>
  <c r="H47" i="49"/>
  <c r="I49" i="49"/>
  <c r="J49" i="49" s="1"/>
  <c r="I79" i="49"/>
  <c r="J79" i="49" s="1"/>
  <c r="I57" i="49"/>
  <c r="J57" i="49" s="1"/>
  <c r="I68" i="49"/>
  <c r="J68" i="49" s="1"/>
  <c r="I71" i="49"/>
  <c r="J71" i="49" s="1"/>
  <c r="I73" i="49"/>
  <c r="J73" i="49" s="1"/>
  <c r="I52" i="49"/>
  <c r="J52" i="49" s="1"/>
  <c r="I78" i="49"/>
  <c r="J78" i="49" s="1"/>
  <c r="I56" i="49"/>
  <c r="J56" i="49" s="1"/>
  <c r="I88" i="49"/>
  <c r="J88" i="49" s="1"/>
  <c r="I85" i="49"/>
  <c r="J85" i="49" s="1"/>
  <c r="I70" i="49"/>
  <c r="J70" i="49" s="1"/>
  <c r="I72" i="49"/>
  <c r="J72" i="49" s="1"/>
  <c r="I65" i="49"/>
  <c r="J65" i="49" s="1"/>
  <c r="I69" i="49"/>
  <c r="J69" i="49" s="1"/>
  <c r="I61" i="49"/>
  <c r="J61" i="49" s="1"/>
  <c r="I58" i="49"/>
  <c r="J58" i="49" s="1"/>
  <c r="I86" i="49"/>
  <c r="J86" i="49" s="1"/>
  <c r="I81" i="49"/>
  <c r="J81" i="49" s="1"/>
  <c r="I76" i="49"/>
  <c r="J76" i="49" s="1"/>
  <c r="I64" i="49"/>
  <c r="J64" i="49" s="1"/>
  <c r="I54" i="49"/>
  <c r="J54" i="49" s="1"/>
  <c r="I87" i="49"/>
  <c r="J87" i="49" s="1"/>
  <c r="I82" i="49"/>
  <c r="J82" i="49" s="1"/>
  <c r="I77" i="49"/>
  <c r="J77" i="49" s="1"/>
  <c r="I80" i="49"/>
  <c r="J80" i="49" s="1"/>
  <c r="I66" i="49"/>
  <c r="J66" i="49" s="1"/>
  <c r="I48" i="49"/>
  <c r="J48" i="49" s="1"/>
  <c r="I55" i="49"/>
  <c r="J55" i="49" s="1"/>
  <c r="I75" i="49"/>
  <c r="J75" i="49" s="1"/>
  <c r="I59" i="49"/>
  <c r="J59" i="49" s="1"/>
  <c r="I60" i="49"/>
  <c r="J60" i="49" s="1"/>
  <c r="I74" i="49"/>
  <c r="J74" i="49" s="1"/>
  <c r="I50" i="49"/>
  <c r="J50" i="49" s="1"/>
  <c r="I83" i="49"/>
  <c r="J83" i="49" s="1"/>
  <c r="I67" i="49"/>
  <c r="J67" i="49" s="1"/>
  <c r="J14" i="49" l="1"/>
  <c r="N14" i="49"/>
  <c r="N89" i="49" s="1"/>
  <c r="O14" i="49"/>
  <c r="P14" i="49" s="1"/>
  <c r="H84" i="49"/>
  <c r="H89" i="49" s="1"/>
  <c r="D57" i="84"/>
  <c r="D62" i="84"/>
  <c r="D361" i="84"/>
  <c r="D271" i="84"/>
  <c r="D235" i="84"/>
  <c r="D238" i="84"/>
  <c r="D349" i="84"/>
  <c r="D213" i="84"/>
  <c r="D287" i="84"/>
  <c r="D284" i="84"/>
  <c r="D124" i="84"/>
  <c r="D384" i="84"/>
  <c r="D221" i="84"/>
  <c r="D115" i="84"/>
  <c r="D206" i="84"/>
  <c r="D160" i="84"/>
  <c r="D347" i="84"/>
  <c r="D269" i="84"/>
  <c r="D212" i="84"/>
  <c r="B12" i="84"/>
  <c r="C12" i="84" s="1"/>
  <c r="D185" i="84"/>
  <c r="D394" i="84"/>
  <c r="D412" i="84"/>
  <c r="D328" i="84"/>
  <c r="D276" i="84"/>
  <c r="D178" i="84"/>
  <c r="D82" i="84"/>
  <c r="D175" i="84"/>
  <c r="D86" i="84"/>
  <c r="D332" i="84"/>
  <c r="D242" i="84"/>
  <c r="D329" i="84"/>
  <c r="D239" i="84"/>
  <c r="D325" i="84"/>
  <c r="D277" i="84"/>
  <c r="D240" i="84"/>
  <c r="D310" i="84"/>
  <c r="D274" i="84"/>
  <c r="D127" i="84"/>
  <c r="D130" i="84"/>
  <c r="D232" i="84"/>
  <c r="D364" i="84"/>
  <c r="D199" i="84"/>
  <c r="D136" i="84"/>
  <c r="D187" i="84"/>
  <c r="D121" i="84"/>
  <c r="D143" i="84"/>
  <c r="D76" i="84"/>
  <c r="D262" i="84"/>
  <c r="D184" i="84"/>
  <c r="D122" i="84"/>
  <c r="D188" i="84"/>
  <c r="D118" i="84"/>
  <c r="D140" i="84"/>
  <c r="D78" i="84"/>
  <c r="D145" i="84"/>
  <c r="D151" i="84"/>
  <c r="D125" i="84"/>
  <c r="D383" i="84"/>
  <c r="D268" i="84"/>
  <c r="D382" i="84"/>
  <c r="D77" i="84"/>
  <c r="D186" i="84"/>
  <c r="D229" i="84"/>
  <c r="D267" i="84"/>
  <c r="D379" i="84"/>
  <c r="D79" i="84"/>
  <c r="D266" i="84"/>
  <c r="D386" i="84"/>
  <c r="D73" i="84"/>
  <c r="D141" i="84"/>
  <c r="D142" i="84"/>
  <c r="D211" i="84"/>
  <c r="D278" i="84"/>
  <c r="D179" i="84"/>
  <c r="D89" i="84"/>
  <c r="D285" i="84"/>
  <c r="D176" i="84"/>
  <c r="D314" i="84"/>
  <c r="D67" i="84"/>
  <c r="D157" i="84"/>
  <c r="D410" i="84"/>
  <c r="D402" i="84"/>
  <c r="D249" i="84"/>
  <c r="D220" i="84"/>
  <c r="D357" i="84"/>
  <c r="D226" i="84"/>
  <c r="D223" i="84"/>
  <c r="D359" i="84"/>
  <c r="D233" i="84"/>
  <c r="D202" i="84"/>
  <c r="D350" i="84"/>
  <c r="D307" i="84"/>
  <c r="D69" i="84"/>
  <c r="D158" i="84"/>
  <c r="D413" i="84"/>
  <c r="D230" i="84"/>
  <c r="D70" i="84"/>
  <c r="D159" i="84"/>
  <c r="D217" i="84"/>
  <c r="D406" i="84"/>
  <c r="D352" i="84"/>
  <c r="D71" i="84"/>
  <c r="D154" i="84"/>
  <c r="D222" i="84"/>
  <c r="D409" i="84"/>
  <c r="D356" i="84"/>
  <c r="D401" i="84"/>
  <c r="D313" i="84"/>
  <c r="D204" i="84"/>
  <c r="D58" i="84"/>
  <c r="D312" i="84"/>
  <c r="D203" i="84"/>
  <c r="D208" i="84"/>
  <c r="D348" i="84"/>
  <c r="D283" i="84"/>
  <c r="D60" i="84"/>
  <c r="D214" i="84"/>
  <c r="D346" i="84"/>
  <c r="D286" i="84"/>
  <c r="D68" i="84"/>
  <c r="D358" i="84"/>
  <c r="D391" i="84"/>
  <c r="D365" i="84"/>
  <c r="D95" i="84"/>
  <c r="D133" i="84"/>
  <c r="D367" i="84"/>
  <c r="D334" i="84"/>
  <c r="D98" i="84"/>
  <c r="D132" i="84"/>
  <c r="D366" i="84"/>
  <c r="D341" i="84"/>
  <c r="D91" i="84"/>
  <c r="D131" i="84"/>
  <c r="D338" i="84"/>
  <c r="D373" i="84"/>
  <c r="D94" i="84"/>
  <c r="D253" i="84"/>
  <c r="D340" i="84"/>
  <c r="D377" i="84"/>
  <c r="D96" i="84"/>
  <c r="D257" i="84"/>
  <c r="D374" i="84"/>
  <c r="D388" i="84"/>
  <c r="D256" i="84"/>
  <c r="D376" i="84"/>
  <c r="D395" i="84"/>
  <c r="D259" i="84"/>
  <c r="D370" i="84"/>
  <c r="D393" i="84"/>
  <c r="D172" i="84"/>
  <c r="D339" i="84"/>
  <c r="D258" i="84"/>
  <c r="D152" i="84"/>
  <c r="D149" i="84"/>
  <c r="D150" i="84"/>
  <c r="D248" i="84"/>
  <c r="D247" i="84"/>
  <c r="D397" i="84"/>
  <c r="D331" i="84"/>
  <c r="D400" i="84"/>
  <c r="D403" i="84"/>
  <c r="D296" i="84"/>
  <c r="D244" i="84"/>
  <c r="D292" i="84"/>
  <c r="D295" i="84"/>
  <c r="D294" i="84"/>
  <c r="D302" i="84"/>
  <c r="D163" i="84"/>
  <c r="D190" i="84"/>
  <c r="D289" i="84"/>
  <c r="D298" i="84"/>
  <c r="D168" i="84"/>
  <c r="D194" i="84"/>
  <c r="D301" i="84"/>
  <c r="D169" i="84"/>
  <c r="D197" i="84"/>
  <c r="D316" i="84"/>
  <c r="D305" i="84"/>
  <c r="D167" i="84"/>
  <c r="D196" i="84"/>
  <c r="D320" i="84"/>
  <c r="D303" i="84"/>
  <c r="D170" i="84"/>
  <c r="D193" i="84"/>
  <c r="D323" i="84"/>
  <c r="D319" i="84"/>
  <c r="D321" i="84"/>
  <c r="D113" i="84"/>
  <c r="D114" i="84"/>
  <c r="D112" i="84"/>
  <c r="D116" i="84"/>
  <c r="D106" i="84"/>
  <c r="D104" i="84"/>
  <c r="D107" i="84"/>
  <c r="D105" i="84"/>
  <c r="D103" i="84"/>
  <c r="D88" i="84"/>
  <c r="D85" i="84"/>
  <c r="D61" i="84"/>
  <c r="D55" i="84"/>
  <c r="D59" i="84"/>
  <c r="B38" i="84"/>
  <c r="D291" i="84"/>
  <c r="D102" i="84"/>
  <c r="B17" i="84"/>
  <c r="D318" i="84"/>
  <c r="B41" i="84"/>
  <c r="D300" i="84"/>
  <c r="B39" i="84"/>
  <c r="B24" i="84"/>
  <c r="D165" i="84"/>
  <c r="D192" i="84"/>
  <c r="B27" i="84"/>
  <c r="B42" i="84"/>
  <c r="D327" i="84"/>
  <c r="B18" i="84"/>
  <c r="D111" i="84"/>
  <c r="B15" i="84"/>
  <c r="D84" i="84"/>
  <c r="D273" i="84"/>
  <c r="B36" i="84"/>
  <c r="B32" i="84"/>
  <c r="D237" i="84"/>
  <c r="D174" i="84"/>
  <c r="B25" i="84"/>
  <c r="B50" i="84"/>
  <c r="D399" i="84"/>
  <c r="D228" i="84"/>
  <c r="B31" i="84"/>
  <c r="B28" i="84"/>
  <c r="D201" i="84"/>
  <c r="D156" i="84"/>
  <c r="B23" i="84"/>
  <c r="B30" i="84"/>
  <c r="D219" i="84"/>
  <c r="D408" i="84"/>
  <c r="B51" i="84"/>
  <c r="D354" i="84"/>
  <c r="B45" i="84"/>
  <c r="B33" i="84"/>
  <c r="D246" i="84"/>
  <c r="B40" i="84"/>
  <c r="D309" i="84"/>
  <c r="D66" i="84"/>
  <c r="B13" i="84"/>
  <c r="D210" i="84"/>
  <c r="B29" i="84"/>
  <c r="B44" i="84"/>
  <c r="D345" i="84"/>
  <c r="D282" i="84"/>
  <c r="B37" i="84"/>
  <c r="B22" i="84"/>
  <c r="D147" i="84"/>
  <c r="D183" i="84"/>
  <c r="B26" i="84"/>
  <c r="B35" i="84"/>
  <c r="D264" i="84"/>
  <c r="D381" i="84"/>
  <c r="B48" i="84"/>
  <c r="B14" i="84"/>
  <c r="D75" i="84"/>
  <c r="B19" i="84"/>
  <c r="D120" i="84"/>
  <c r="D138" i="84"/>
  <c r="B21" i="84"/>
  <c r="D251" i="84"/>
  <c r="B43" i="84"/>
  <c r="D336" i="84"/>
  <c r="D372" i="84"/>
  <c r="B47" i="84"/>
  <c r="D255" i="84"/>
  <c r="B34" i="84"/>
  <c r="D93" i="84"/>
  <c r="B16" i="84"/>
  <c r="D390" i="84"/>
  <c r="B49" i="84"/>
  <c r="B20" i="84"/>
  <c r="D129" i="84"/>
  <c r="B46" i="84"/>
  <c r="D363" i="84"/>
  <c r="I47" i="49"/>
  <c r="J47" i="49" s="1"/>
  <c r="I84" i="49"/>
  <c r="J84" i="49" s="1"/>
  <c r="I89" i="49" l="1"/>
  <c r="J89" i="49" s="1"/>
  <c r="E12" i="84"/>
  <c r="F12" i="84" s="1"/>
  <c r="I12" i="84"/>
  <c r="G12" i="84"/>
  <c r="H12" i="84" s="1"/>
  <c r="G51" i="84"/>
  <c r="H51" i="84" s="1"/>
  <c r="C51" i="84"/>
  <c r="I51" i="84"/>
  <c r="E51" i="84"/>
  <c r="F51" i="84" s="1"/>
  <c r="E25" i="84"/>
  <c r="F25" i="84" s="1"/>
  <c r="G25" i="84"/>
  <c r="H25" i="84" s="1"/>
  <c r="I25" i="84"/>
  <c r="C25" i="84"/>
  <c r="C27" i="84"/>
  <c r="E27" i="84"/>
  <c r="F27" i="84" s="1"/>
  <c r="G27" i="84"/>
  <c r="H27" i="84" s="1"/>
  <c r="I27" i="84"/>
  <c r="E47" i="84"/>
  <c r="F47" i="84" s="1"/>
  <c r="I47" i="84"/>
  <c r="C47" i="84"/>
  <c r="G47" i="84"/>
  <c r="H47" i="84" s="1"/>
  <c r="C30" i="84"/>
  <c r="G30" i="84"/>
  <c r="H30" i="84" s="1"/>
  <c r="I30" i="84"/>
  <c r="E30" i="84"/>
  <c r="F30" i="84" s="1"/>
  <c r="C32" i="84"/>
  <c r="E32" i="84"/>
  <c r="F32" i="84" s="1"/>
  <c r="I32" i="84"/>
  <c r="G32" i="84"/>
  <c r="H32" i="84" s="1"/>
  <c r="C24" i="84"/>
  <c r="G24" i="84"/>
  <c r="H24" i="84" s="1"/>
  <c r="E24" i="84"/>
  <c r="F24" i="84" s="1"/>
  <c r="I24" i="84"/>
  <c r="C13" i="84"/>
  <c r="G13" i="84"/>
  <c r="H13" i="84" s="1"/>
  <c r="I13" i="84"/>
  <c r="E13" i="84"/>
  <c r="F13" i="84" s="1"/>
  <c r="E23" i="84"/>
  <c r="F23" i="84" s="1"/>
  <c r="G23" i="84"/>
  <c r="H23" i="84" s="1"/>
  <c r="C23" i="84"/>
  <c r="I23" i="84"/>
  <c r="C36" i="84"/>
  <c r="G36" i="84"/>
  <c r="H36" i="84" s="1"/>
  <c r="E36" i="84"/>
  <c r="F36" i="84" s="1"/>
  <c r="I36" i="84"/>
  <c r="E39" i="84"/>
  <c r="F39" i="84" s="1"/>
  <c r="C39" i="84"/>
  <c r="G39" i="84"/>
  <c r="H39" i="84" s="1"/>
  <c r="I39" i="84"/>
  <c r="C48" i="84"/>
  <c r="E48" i="84"/>
  <c r="F48" i="84" s="1"/>
  <c r="G48" i="84"/>
  <c r="H48" i="84" s="1"/>
  <c r="I48" i="84"/>
  <c r="C41" i="84"/>
  <c r="E41" i="84"/>
  <c r="F41" i="84" s="1"/>
  <c r="G41" i="84"/>
  <c r="H41" i="84" s="1"/>
  <c r="I41" i="84"/>
  <c r="I46" i="84"/>
  <c r="C46" i="84"/>
  <c r="E46" i="84"/>
  <c r="F46" i="84" s="1"/>
  <c r="G46" i="84"/>
  <c r="H46" i="84" s="1"/>
  <c r="G40" i="84"/>
  <c r="H40" i="84" s="1"/>
  <c r="C40" i="84"/>
  <c r="I40" i="84"/>
  <c r="E40" i="84"/>
  <c r="F40" i="84" s="1"/>
  <c r="G28" i="84"/>
  <c r="H28" i="84" s="1"/>
  <c r="C28" i="84"/>
  <c r="I28" i="84"/>
  <c r="E28" i="84"/>
  <c r="F28" i="84" s="1"/>
  <c r="C15" i="84"/>
  <c r="G15" i="84"/>
  <c r="H15" i="84" s="1"/>
  <c r="I15" i="84"/>
  <c r="E15" i="84"/>
  <c r="F15" i="84" s="1"/>
  <c r="E35" i="84"/>
  <c r="F35" i="84" s="1"/>
  <c r="C35" i="84"/>
  <c r="I35" i="84"/>
  <c r="G35" i="84"/>
  <c r="H35" i="84" s="1"/>
  <c r="I43" i="84"/>
  <c r="G43" i="84"/>
  <c r="H43" i="84" s="1"/>
  <c r="E43" i="84"/>
  <c r="F43" i="84" s="1"/>
  <c r="C43" i="84"/>
  <c r="I26" i="84"/>
  <c r="E26" i="84"/>
  <c r="F26" i="84" s="1"/>
  <c r="C26" i="84"/>
  <c r="G26" i="84"/>
  <c r="H26" i="84" s="1"/>
  <c r="C20" i="84"/>
  <c r="G20" i="84"/>
  <c r="H20" i="84" s="1"/>
  <c r="I20" i="84"/>
  <c r="E20" i="84"/>
  <c r="F20" i="84" s="1"/>
  <c r="G21" i="84"/>
  <c r="H21" i="84" s="1"/>
  <c r="E21" i="84"/>
  <c r="F21" i="84" s="1"/>
  <c r="C21" i="84"/>
  <c r="I21" i="84"/>
  <c r="I31" i="84"/>
  <c r="E31" i="84"/>
  <c r="F31" i="84" s="1"/>
  <c r="G31" i="84"/>
  <c r="H31" i="84" s="1"/>
  <c r="C31" i="84"/>
  <c r="C17" i="84"/>
  <c r="I17" i="84"/>
  <c r="G17" i="84"/>
  <c r="H17" i="84" s="1"/>
  <c r="E17" i="84"/>
  <c r="F17" i="84" s="1"/>
  <c r="C34" i="84"/>
  <c r="E34" i="84"/>
  <c r="F34" i="84" s="1"/>
  <c r="G34" i="84"/>
  <c r="H34" i="84" s="1"/>
  <c r="I34" i="84"/>
  <c r="I14" i="84"/>
  <c r="C14" i="84"/>
  <c r="G14" i="84"/>
  <c r="H14" i="84" s="1"/>
  <c r="E14" i="84"/>
  <c r="F14" i="84" s="1"/>
  <c r="C44" i="84"/>
  <c r="E44" i="84"/>
  <c r="F44" i="84" s="1"/>
  <c r="G44" i="84"/>
  <c r="H44" i="84" s="1"/>
  <c r="I44" i="84"/>
  <c r="E29" i="84"/>
  <c r="F29" i="84" s="1"/>
  <c r="C29" i="84"/>
  <c r="I29" i="84"/>
  <c r="G29" i="84"/>
  <c r="H29" i="84" s="1"/>
  <c r="E49" i="84"/>
  <c r="F49" i="84" s="1"/>
  <c r="C49" i="84"/>
  <c r="I49" i="84"/>
  <c r="G49" i="84"/>
  <c r="H49" i="84" s="1"/>
  <c r="C22" i="84"/>
  <c r="E22" i="84"/>
  <c r="F22" i="84" s="1"/>
  <c r="I22" i="84"/>
  <c r="G22" i="84"/>
  <c r="H22" i="84" s="1"/>
  <c r="G33" i="84"/>
  <c r="H33" i="84" s="1"/>
  <c r="C33" i="84"/>
  <c r="E33" i="84"/>
  <c r="F33" i="84" s="1"/>
  <c r="I33" i="84"/>
  <c r="C18" i="84"/>
  <c r="I18" i="84"/>
  <c r="E18" i="84"/>
  <c r="F18" i="84" s="1"/>
  <c r="G18" i="84"/>
  <c r="H18" i="84" s="1"/>
  <c r="E37" i="84"/>
  <c r="F37" i="84" s="1"/>
  <c r="I37" i="84"/>
  <c r="C37" i="84"/>
  <c r="G37" i="84"/>
  <c r="H37" i="84" s="1"/>
  <c r="G45" i="84"/>
  <c r="H45" i="84" s="1"/>
  <c r="C45" i="84"/>
  <c r="E45" i="84"/>
  <c r="F45" i="84" s="1"/>
  <c r="I45" i="84"/>
  <c r="G16" i="84"/>
  <c r="H16" i="84" s="1"/>
  <c r="C16" i="84"/>
  <c r="E16" i="84"/>
  <c r="F16" i="84" s="1"/>
  <c r="I16" i="84"/>
  <c r="I19" i="84"/>
  <c r="E19" i="84"/>
  <c r="F19" i="84" s="1"/>
  <c r="G19" i="84"/>
  <c r="H19" i="84" s="1"/>
  <c r="C19" i="84"/>
  <c r="G50" i="84"/>
  <c r="H50" i="84" s="1"/>
  <c r="E50" i="84"/>
  <c r="F50" i="84" s="1"/>
  <c r="C50" i="84"/>
  <c r="I50" i="84"/>
  <c r="C42" i="84"/>
  <c r="G42" i="84"/>
  <c r="H42" i="84" s="1"/>
  <c r="I42" i="84"/>
  <c r="E42" i="84"/>
  <c r="F42" i="84" s="1"/>
  <c r="I38" i="84"/>
  <c r="C38" i="84"/>
  <c r="E38" i="84"/>
  <c r="F38" i="84" s="1"/>
  <c r="G38" i="84"/>
  <c r="H38" i="84" s="1"/>
  <c r="J94" i="49" l="1"/>
  <c r="O89" i="49"/>
  <c r="P89" i="49" s="1"/>
  <c r="J95" i="49" l="1"/>
  <c r="J93" i="49"/>
  <c r="P95" i="49"/>
  <c r="P94" i="49"/>
  <c r="P93" i="4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<sst xmlns="http://schemas.openxmlformats.org/spreadsheetml/2006/main" count="791" uniqueCount="274">
  <si>
    <t>Color Scheme</t>
  </si>
  <si>
    <t>https://www.michigan.gov/mdot/0,4616,7-151-9620_67093-197355--,00.html</t>
  </si>
  <si>
    <t>Pantone PMS 301 C; RGB 0, 84, 155</t>
  </si>
  <si>
    <t>Pantone PMS 347 C; RGB 0, 147, 68</t>
  </si>
  <si>
    <t>RISK MANAGEMENT BEST PRACTICES</t>
  </si>
  <si>
    <t>RISK MANAGEMENT PLAN</t>
  </si>
  <si>
    <t>RISK MANAGEMENT PROCEDURE</t>
  </si>
  <si>
    <t>Probability</t>
  </si>
  <si>
    <t>Low</t>
  </si>
  <si>
    <t>Medium</t>
  </si>
  <si>
    <t>High</t>
  </si>
  <si>
    <t>RISK REGISTER</t>
  </si>
  <si>
    <t>EVENT DRIVEN RISK</t>
  </si>
  <si>
    <t>RESPONSE STRATEGY</t>
  </si>
  <si>
    <t>RESPONSE PLAN</t>
  </si>
  <si>
    <t>RISK OWNER</t>
  </si>
  <si>
    <t>PROBABILITY</t>
  </si>
  <si>
    <t>IMPACT SCORE</t>
  </si>
  <si>
    <t>THREAT</t>
  </si>
  <si>
    <t>YES</t>
  </si>
  <si>
    <t>MITIGATE</t>
  </si>
  <si>
    <t>CONSTRUCTION</t>
  </si>
  <si>
    <t>Summary of High Risk Items</t>
  </si>
  <si>
    <t>Risk Register Item</t>
  </si>
  <si>
    <t>Response Plan</t>
  </si>
  <si>
    <t>Minimum</t>
  </si>
  <si>
    <t>Maximum</t>
  </si>
  <si>
    <t>PROJECT MANAGEMENT</t>
  </si>
  <si>
    <t>ACCEPT</t>
  </si>
  <si>
    <t>ENVIRONMENTAL</t>
  </si>
  <si>
    <t>OPPORTUNITY</t>
  </si>
  <si>
    <t>NO</t>
  </si>
  <si>
    <t>DESIGN</t>
  </si>
  <si>
    <t>TRANSFER</t>
  </si>
  <si>
    <t>AVOID</t>
  </si>
  <si>
    <t>N/A</t>
  </si>
  <si>
    <t>RAILROAD</t>
  </si>
  <si>
    <t>UTILITIES</t>
  </si>
  <si>
    <t>Project Phase</t>
  </si>
  <si>
    <t>Risk Register:</t>
  </si>
  <si>
    <t>PROJECT PHASE</t>
  </si>
  <si>
    <t>DEVELOPMENT</t>
  </si>
  <si>
    <t>PROCUREMENT</t>
  </si>
  <si>
    <t>IMPLEMENTATION</t>
  </si>
  <si>
    <t>Threat/Opportunity</t>
  </si>
  <si>
    <t>COST</t>
  </si>
  <si>
    <t>SCHEDULE</t>
  </si>
  <si>
    <t>THREAT /
OPPORTUNITY</t>
  </si>
  <si>
    <t>Event Driven</t>
  </si>
  <si>
    <t>MILESTONE
IMPACTED</t>
  </si>
  <si>
    <t>RISK
NAME</t>
  </si>
  <si>
    <t>RISK
DESCRIPTION</t>
  </si>
  <si>
    <t>RISK
TRIGGER</t>
  </si>
  <si>
    <t>RISK NUMBER</t>
  </si>
  <si>
    <t>Data Validation Options and Conditional Formatting</t>
  </si>
  <si>
    <t>Consequence (Opportunity)</t>
  </si>
  <si>
    <t>Consequence (Threat)</t>
  </si>
  <si>
    <t>Determine List of High Impact Risks</t>
  </si>
  <si>
    <t>Risk Number</t>
  </si>
  <si>
    <t>(step)</t>
  </si>
  <si>
    <t>Impact Score</t>
  </si>
  <si>
    <t>Impact Score Low</t>
  </si>
  <si>
    <t>Impact Score High</t>
  </si>
  <si>
    <t>Impact Qualitative</t>
  </si>
  <si>
    <t>Impact Score Qualitative</t>
  </si>
  <si>
    <t>NOTES</t>
  </si>
  <si>
    <t>Qualitative</t>
  </si>
  <si>
    <t>Determine List of Event Driven Risks</t>
  </si>
  <si>
    <t>Risk Rating Guidelines</t>
  </si>
  <si>
    <t>DEVELOPMENT PHASE</t>
  </si>
  <si>
    <t>PROCUREMENT PHASE</t>
  </si>
  <si>
    <t>ESTIMATED COST IMPACT</t>
  </si>
  <si>
    <t>IMPLEMENTATION PHASE</t>
  </si>
  <si>
    <t/>
  </si>
  <si>
    <t>1. Actual or anticipated completion date</t>
  </si>
  <si>
    <t>Notes:</t>
  </si>
  <si>
    <t>Summary:</t>
  </si>
  <si>
    <t>8 Additional Comments on Project Readiness That Could Affect Procurement Schedule</t>
  </si>
  <si>
    <t>7 Funding Status</t>
  </si>
  <si>
    <t>6 Risk Assessment</t>
  </si>
  <si>
    <t>5 Geotechnical Investigations (% Complete)</t>
  </si>
  <si>
    <t>4 Utility Investigations (SUE)</t>
  </si>
  <si>
    <t>3 Right-of-Way (% of Parcels Acquired)</t>
  </si>
  <si>
    <t>2 Schematic Development</t>
  </si>
  <si>
    <t>1 Environmental Status</t>
  </si>
  <si>
    <t>Begin Date</t>
  </si>
  <si>
    <t>RISK ASSESSMENT CHECKLIST</t>
  </si>
  <si>
    <t>MINIMUM</t>
  </si>
  <si>
    <t>MOST LIKELY</t>
  </si>
  <si>
    <t>MAXIMUM</t>
  </si>
  <si>
    <t>EVENT DRIVEN RISK ITEMS</t>
  </si>
  <si>
    <t>RISK
NUMBER</t>
  </si>
  <si>
    <t>RISK NAME</t>
  </si>
  <si>
    <t>COST
IMPACT</t>
  </si>
  <si>
    <t>SCHEDULE
IMPACT</t>
  </si>
  <si>
    <t>RISK
IMPACT</t>
  </si>
  <si>
    <t>Project Readiness Criteria</t>
  </si>
  <si>
    <t>Current Status</t>
  </si>
  <si>
    <t>NTP 1</t>
  </si>
  <si>
    <t>Severity Matrix</t>
  </si>
  <si>
    <t>Opportunities</t>
  </si>
  <si>
    <t>Threats</t>
  </si>
  <si>
    <t>Cells below referenced</t>
  </si>
  <si>
    <t>Assessment Ratings</t>
  </si>
  <si>
    <t>Risk Impact</t>
  </si>
  <si>
    <t>Assessment Criteria</t>
  </si>
  <si>
    <t>Criterion is on schedule to complete on or before the preferred milestone date.</t>
  </si>
  <si>
    <t>Medium-Low</t>
  </si>
  <si>
    <t>Criterion has passed the preferred milestone date but is on schedule to complete by a less preferred but acceptable milestone, or the finish date has been extended one time.</t>
  </si>
  <si>
    <t xml:space="preserve">Criterion has extended the finish date two times. </t>
  </si>
  <si>
    <t>Medium-High</t>
  </si>
  <si>
    <t xml:space="preserve">Criterion has extended the finish date three times. </t>
  </si>
  <si>
    <t>Target Completion Date</t>
  </si>
  <si>
    <t>Risk Rating</t>
  </si>
  <si>
    <t>IDENTIFICATION AND SELECTION PHASE</t>
  </si>
  <si>
    <t>IDENTIFICATION AND SELECTION</t>
  </si>
  <si>
    <t>ENHANCE</t>
  </si>
  <si>
    <t>SHARE</t>
  </si>
  <si>
    <t>EXPLOIT</t>
  </si>
  <si>
    <t>Response (Opportunity)</t>
  </si>
  <si>
    <t>Response (Threat)</t>
  </si>
  <si>
    <t>Phase</t>
  </si>
  <si>
    <t>RISK CONTINGENCY</t>
  </si>
  <si>
    <t>RISK MANAGEMENT WORKFLOW</t>
  </si>
  <si>
    <t>HIGH PRIORITY RISKS</t>
  </si>
  <si>
    <t>Subtotals:</t>
  </si>
  <si>
    <t>PROBABILITY
OF RISK
OCCURRENCE</t>
  </si>
  <si>
    <t>EXPECTED
ESTIMATED
COST RISK</t>
  </si>
  <si>
    <t>EXPECTED
ESTIMATED
SCHEDULE RISK</t>
  </si>
  <si>
    <t>Min</t>
  </si>
  <si>
    <t>Max</t>
  </si>
  <si>
    <t>Cost and Schedule Event Driven Risk Ranges</t>
  </si>
  <si>
    <t>Note: Values are rounded and could create a potential for discrepancies in summed numbers.</t>
  </si>
  <si>
    <t>MDOT hidden tab with background work - DO NOT ALTER</t>
  </si>
  <si>
    <t>Cost Conseq</t>
  </si>
  <si>
    <t>Schedule Conseq</t>
  </si>
  <si>
    <t>RS&amp;H, 2021</t>
  </si>
  <si>
    <t>RATING GUIDELINES</t>
  </si>
  <si>
    <t>g</t>
  </si>
  <si>
    <t>Opp/Threat</t>
  </si>
  <si>
    <t>VARIANCE</t>
  </si>
  <si>
    <t>End of register. Maximum number of risks is 75.</t>
  </si>
  <si>
    <t>Event Driven Risks</t>
  </si>
  <si>
    <t>High Impact Risks</t>
  </si>
  <si>
    <t>Severity Order</t>
  </si>
  <si>
    <t>Rank</t>
  </si>
  <si>
    <t>Risk</t>
  </si>
  <si>
    <t>CONSEQUENCE</t>
  </si>
  <si>
    <t>IMPACT</t>
  </si>
  <si>
    <t>Project Name:</t>
  </si>
  <si>
    <r>
      <t>Completion Date</t>
    </r>
    <r>
      <rPr>
        <b/>
        <vertAlign val="superscript"/>
        <sz val="11"/>
        <color rgb="FFFFFFFF"/>
        <rFont val="Calibri"/>
        <family val="2"/>
        <scheme val="minor"/>
      </rPr>
      <t>1</t>
    </r>
  </si>
  <si>
    <t xml:space="preserve">Percent Complete: </t>
  </si>
  <si>
    <t xml:space="preserve">• </t>
  </si>
  <si>
    <t>RISK MANAGEMENT WORKBOOK INTRODUCTION</t>
  </si>
  <si>
    <t>RISK BREAKDOWN STRUCTURE</t>
  </si>
  <si>
    <t>This page is intentionally left blank.</t>
  </si>
  <si>
    <t>NTP 2</t>
  </si>
  <si>
    <t>Date of Current Update:</t>
  </si>
  <si>
    <t>Identification and Selection</t>
  </si>
  <si>
    <t>Development</t>
  </si>
  <si>
    <t>Procurement</t>
  </si>
  <si>
    <t>Implementation</t>
  </si>
  <si>
    <t>Rating
Bounds</t>
  </si>
  <si>
    <t>Assessment
Rating</t>
  </si>
  <si>
    <t>Probability (Percentage)</t>
  </si>
  <si>
    <t>Minimum and Maximum Offsets from Most Likely Values for Event Driven Risks</t>
  </si>
  <si>
    <t>RISK STATUS</t>
  </si>
  <si>
    <t>Risk Status</t>
  </si>
  <si>
    <t>Milestone</t>
  </si>
  <si>
    <t>SCHEMATIC COMPLETE</t>
  </si>
  <si>
    <t>ENVIRONMENTAL (EIS, ROD, FONSI) COMPLETE</t>
  </si>
  <si>
    <t>FUNDING COMPLETE</t>
  </si>
  <si>
    <t>ISSUE RFQ</t>
  </si>
  <si>
    <t>QUALIFICATION STATEMENT DUE</t>
  </si>
  <si>
    <t>SHORTLIST</t>
  </si>
  <si>
    <t>ISSUE DRAFT FRP</t>
  </si>
  <si>
    <t>ISSUE FINAL RFP</t>
  </si>
  <si>
    <t>PROPOSALS DUE</t>
  </si>
  <si>
    <t>CONDITIONAL AWARD</t>
  </si>
  <si>
    <t>SUBSTANTIAL COMPLETION</t>
  </si>
  <si>
    <t>CONSTRUCTION COMPLETION</t>
  </si>
  <si>
    <t>O&amp;M BEGIN</t>
  </si>
  <si>
    <t>O&amp;M END</t>
  </si>
  <si>
    <t>Criterion has missed both preferred and alternate milestone dates, or has extended the target milestone four or more times.</t>
  </si>
  <si>
    <t>Notes</t>
  </si>
  <si>
    <t>Overall Risk Rating</t>
  </si>
  <si>
    <t>Risk Description</t>
  </si>
  <si>
    <t>Responsible Party</t>
  </si>
  <si>
    <t>Current Project Phase:</t>
  </si>
  <si>
    <t>RISK REGISTER DOCUMENTATION</t>
  </si>
  <si>
    <t>RS&amp;H</t>
  </si>
  <si>
    <t>Cost Risk Contingency</t>
  </si>
  <si>
    <t>P50</t>
  </si>
  <si>
    <t>Schedule Risk Contingency</t>
  </si>
  <si>
    <t>P70</t>
  </si>
  <si>
    <t>P90</t>
  </si>
  <si>
    <r>
      <t xml:space="preserve">Confidence Level  
</t>
    </r>
    <r>
      <rPr>
        <i/>
        <sz val="11"/>
        <color theme="1"/>
        <rFont val="Calibri"/>
        <family val="2"/>
        <scheme val="minor"/>
      </rPr>
      <t>(Percent Chance of
Not Exceeding)</t>
    </r>
  </si>
  <si>
    <t>LIKLIHOOD IS ON CP</t>
  </si>
  <si>
    <t>1: Low</t>
  </si>
  <si>
    <t>1-15%</t>
  </si>
  <si>
    <t>16-30%</t>
  </si>
  <si>
    <t>31-65%</t>
  </si>
  <si>
    <t>66-80%</t>
  </si>
  <si>
    <t>81-99%</t>
  </si>
  <si>
    <t>Percent of Project Schedule</t>
  </si>
  <si>
    <t>Probability of Occurrence</t>
  </si>
  <si>
    <t xml:space="preserve">Estimated Project Cost ($)   </t>
  </si>
  <si>
    <t xml:space="preserve">Estimated Project Duration (Months)   </t>
  </si>
  <si>
    <t>Rating
Value (Weeks)</t>
  </si>
  <si>
    <t>Rating
Value ($)</t>
  </si>
  <si>
    <t>Cost Consequence</t>
  </si>
  <si>
    <t>Schedule Consequence</t>
  </si>
  <si>
    <t>Percent of
Project Cost</t>
  </si>
  <si>
    <t>Rating
Value (%)</t>
  </si>
  <si>
    <t>Assessment Rating</t>
  </si>
  <si>
    <t>Probability Description</t>
  </si>
  <si>
    <t>Consequence Description</t>
  </si>
  <si>
    <t xml:space="preserve">Unlikely to occur, improbable   </t>
  </si>
  <si>
    <t xml:space="preserve">Infrequent, occasional occurrence in past, similar projects   </t>
  </si>
  <si>
    <t xml:space="preserve">Likely to occur, from possible to probable   </t>
  </si>
  <si>
    <t xml:space="preserve">Very likely, has often occurred on other projects    </t>
  </si>
  <si>
    <t>RISK CATEGORY (RBS)</t>
  </si>
  <si>
    <t>RISK ALLOCATION</t>
  </si>
  <si>
    <t>IMPACT TYPE</t>
  </si>
  <si>
    <t>RISK DEPENDENCY</t>
  </si>
  <si>
    <t>Risk Identification</t>
  </si>
  <si>
    <t>Risk Assessment</t>
  </si>
  <si>
    <t>Risk Response</t>
  </si>
  <si>
    <t>COST AND SCHEDULE</t>
  </si>
  <si>
    <t>Impact Type</t>
  </si>
  <si>
    <t>Likelihood on CP</t>
  </si>
  <si>
    <t>Assessment</t>
  </si>
  <si>
    <t>Dependency</t>
  </si>
  <si>
    <t>Interdependent</t>
  </si>
  <si>
    <t>Independent</t>
  </si>
  <si>
    <t>Impact Low Range</t>
  </si>
  <si>
    <t>Impact High Range</t>
  </si>
  <si>
    <t>ESTIMATED SCHEDULE IMPACT (WEEKS)</t>
  </si>
  <si>
    <t>Risk Category (RBS)</t>
  </si>
  <si>
    <t>Risk Management Plan:</t>
  </si>
  <si>
    <t>Complete</t>
  </si>
  <si>
    <t>Status</t>
  </si>
  <si>
    <t>On CP</t>
  </si>
  <si>
    <t>NOT ACTIVE</t>
  </si>
  <si>
    <t>ACTIVE</t>
  </si>
  <si>
    <t>DORMANT</t>
  </si>
  <si>
    <t>RETIRED</t>
  </si>
  <si>
    <t>Category (RBS)</t>
  </si>
  <si>
    <t>Not Started</t>
  </si>
  <si>
    <t>In Progress</t>
  </si>
  <si>
    <t>FINANCIAL</t>
  </si>
  <si>
    <t>OPERATIONS AND MAINTENANCE</t>
  </si>
  <si>
    <t>ORGANIZATION</t>
  </si>
  <si>
    <t>PROCUREMENT AND CONTRACTING</t>
  </si>
  <si>
    <t>PARTNERS AND STAKEHOLDERS</t>
  </si>
  <si>
    <t>RIGHT OF WAY</t>
  </si>
  <si>
    <t>SAFETY</t>
  </si>
  <si>
    <t>SITE</t>
  </si>
  <si>
    <t>THIRD PARTY</t>
  </si>
  <si>
    <t>HAZARDOUS MATERIALS</t>
  </si>
  <si>
    <t>OTHER</t>
  </si>
  <si>
    <t>REGULATORY / REPORTING</t>
  </si>
  <si>
    <t>2: Medium-Low</t>
  </si>
  <si>
    <t>3: Medium</t>
  </si>
  <si>
    <t>4: Medium-High</t>
  </si>
  <si>
    <t>5: High</t>
  </si>
  <si>
    <t>STANDARD DEVIATION</t>
  </si>
  <si>
    <t xml:space="preserve">Highly likely to occur, occurred on projects with similar conditions   </t>
  </si>
  <si>
    <t xml:space="preserve"> Very little or slight impact</t>
  </si>
  <si>
    <t xml:space="preserve"> Medium, significant impact</t>
  </si>
  <si>
    <t xml:space="preserve"> Substantial, strong impact</t>
  </si>
  <si>
    <t xml:space="preserve"> Critical, very high impact</t>
  </si>
  <si>
    <t>Probability /Rating</t>
  </si>
  <si>
    <t xml:space="preserve"> Small to mild, noticeable impact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</si>
</sst>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0;\-0;;@"/>
    <numFmt numFmtId="167" formatCode="#,##0.0_);\(#,##0.0\)"/>
    <numFmt numFmtId="168" formatCode="0.0%"/>
    <numFmt numFmtId="169" formatCode="0\ &quot;weeks&quot;"/>
  </numFmts>
  <fonts count="49" x14ac:knownFonts="1">
    <font>
      <sz val="11"/>
      <color theme="1"/>
      <name val="Calibri"/>
      <family val="2"/>
      <scheme val="minor"/>
    </font>
    <font>
      <b/>
      <sz val="12"/>
      <color theme="1"/>
      <name val="Calibri"/>
      <family val="2"/>
      <scheme val="minor"/>
    </font>
    <font>
      <sz val="11"/>
      <name val="Calibri"/>
      <family val="2"/>
      <scheme val="minor"/>
    </font>
    <font>
      <sz val="10"/>
      <name val="Arial"/>
      <family val="2"/>
    </font>
    <font>
      <sz val="12"/>
      <color theme="1"/>
      <name val="Calibri"/>
      <family val="2"/>
      <scheme val="minor"/>
    </font>
    <font>
      <sz val="12"/>
      <color theme="1"/>
      <name val="Arial"/>
      <family val="2"/>
    </font>
    <font>
      <sz val="11"/>
      <color theme="1"/>
      <name val="Calibri"/>
      <family val="2"/>
      <scheme val="minor"/>
    </font>
    <font>
      <sz val="10"/>
      <color theme="1"/>
      <name val="Arial"/>
      <family val="2"/>
    </font>
    <font>
      <b/>
      <sz val="11"/>
      <color theme="1"/>
      <name val="Calibri"/>
      <family val="2"/>
      <scheme val="minor"/>
    </font>
    <font>
      <u/>
      <sz val="11"/>
      <color theme="10"/>
      <name val="Calibri"/>
      <family val="2"/>
      <scheme val="minor"/>
    </font>
    <font>
      <b/>
      <sz val="14"/>
      <color theme="1"/>
      <name val="Arial"/>
      <family val="2"/>
    </font>
    <font>
      <b/>
      <sz val="12"/>
      <color theme="1"/>
      <name val="Arial"/>
      <family val="2"/>
    </font>
    <font>
      <sz val="12"/>
      <name val="Arial"/>
      <family val="2"/>
    </font>
    <font>
      <b/>
      <sz val="12"/>
      <name val="Arial"/>
      <family val="2"/>
    </font>
    <font>
      <b/>
      <sz val="11"/>
      <color theme="0"/>
      <name val="Calibri"/>
      <family val="2"/>
      <scheme val="minor"/>
    </font>
    <font>
      <sz val="11"/>
      <color theme="0"/>
      <name val="Calibri"/>
      <family val="2"/>
      <scheme val="minor"/>
    </font>
    <font>
      <sz val="11"/>
      <color rgb="FF000000"/>
      <name val="Calibri"/>
      <family val="2"/>
      <scheme val="minor"/>
    </font>
    <font>
      <b/>
      <u/>
      <sz val="11"/>
      <color theme="1"/>
      <name val="Calibri"/>
      <family val="2"/>
      <scheme val="minor"/>
    </font>
    <font>
      <b/>
      <sz val="18"/>
      <color rgb="FF004B87"/>
      <name val="Calibri"/>
      <family val="2"/>
      <scheme val="minor"/>
    </font>
    <font>
      <b/>
      <sz val="14"/>
      <color rgb="FFFFFFFF"/>
      <name val="Calibri"/>
      <family val="2"/>
      <scheme val="minor"/>
    </font>
    <font>
      <b/>
      <sz val="11"/>
      <color rgb="FFFFFFFF"/>
      <name val="Calibri"/>
      <family val="2"/>
      <scheme val="minor"/>
    </font>
    <font>
      <b/>
      <sz val="14"/>
      <color theme="1"/>
      <name val="Calibri"/>
      <family val="2"/>
      <scheme val="minor"/>
    </font>
    <font>
      <sz val="8"/>
      <color theme="1"/>
      <name val="Calibri"/>
      <family val="2"/>
      <scheme val="minor"/>
    </font>
    <font>
      <i/>
      <sz val="6"/>
      <color theme="1"/>
      <name val="Calibri"/>
      <family val="2"/>
      <scheme val="minor"/>
    </font>
    <font>
      <b/>
      <sz val="12"/>
      <name val="Calibri"/>
      <family val="2"/>
      <scheme val="minor"/>
    </font>
    <font>
      <b/>
      <sz val="14"/>
      <name val="Calibri"/>
      <family val="2"/>
      <scheme val="minor"/>
    </font>
    <font>
      <b/>
      <sz val="12"/>
      <color theme="0"/>
      <name val="Calibri"/>
      <family val="2"/>
      <scheme val="minor"/>
    </font>
    <font>
      <sz val="10"/>
      <color theme="1"/>
      <name val="Calibri"/>
      <family val="2"/>
      <scheme val="minor"/>
    </font>
    <font>
      <sz val="10"/>
      <color rgb="FF0070C0"/>
      <name val="Calibri"/>
      <family val="2"/>
      <scheme val="minor"/>
    </font>
    <font>
      <sz val="10"/>
      <color theme="4"/>
      <name val="Calibri"/>
      <family val="2"/>
      <scheme val="minor"/>
    </font>
    <font>
      <b/>
      <sz val="16"/>
      <color theme="0"/>
      <name val="Calibri"/>
      <family val="2"/>
      <scheme val="minor"/>
    </font>
    <font>
      <b/>
      <sz val="11"/>
      <name val="Calibri"/>
      <family val="2"/>
      <scheme val="minor"/>
    </font>
    <font>
      <sz val="11"/>
      <color rgb="FF0066FF"/>
      <name val="Calibri"/>
      <family val="2"/>
      <scheme val="minor"/>
    </font>
    <font>
      <b/>
      <i/>
      <sz val="11"/>
      <name val="Calibri"/>
      <family val="2"/>
      <scheme val="minor"/>
    </font>
    <font>
      <sz val="11"/>
      <color rgb="FFFF0000"/>
      <name val="Calibri"/>
      <family val="2"/>
      <scheme val="minor"/>
    </font>
    <font>
      <b/>
      <sz val="11"/>
      <color rgb="FFFF0000"/>
      <name val="Calibri"/>
      <family val="2"/>
      <scheme val="minor"/>
    </font>
    <font>
      <b/>
      <sz val="10"/>
      <color rgb="FFFF0000"/>
      <name val="Calibri"/>
      <family val="2"/>
      <scheme val="minor"/>
    </font>
    <font>
      <i/>
      <sz val="8"/>
      <color theme="0" tint="-0.249977111117893"/>
      <name val="Calibri"/>
      <family val="2"/>
      <scheme val="minor"/>
    </font>
    <font>
      <sz val="8"/>
      <name val="Calibri"/>
      <family val="2"/>
      <scheme val="minor"/>
    </font>
    <font>
      <i/>
      <sz val="10"/>
      <name val="Calibri"/>
      <family val="2"/>
      <scheme val="minor"/>
    </font>
    <font>
      <i/>
      <sz val="10"/>
      <color rgb="FF004B87"/>
      <name val="Calibri"/>
      <family val="2"/>
      <scheme val="minor"/>
    </font>
    <font>
      <i/>
      <sz val="8"/>
      <color theme="1"/>
      <name val="Calibri"/>
      <family val="2"/>
      <scheme val="minor"/>
    </font>
    <font>
      <b/>
      <vertAlign val="superscript"/>
      <sz val="11"/>
      <color rgb="FFFFFFFF"/>
      <name val="Calibri"/>
      <family val="2"/>
      <scheme val="minor"/>
    </font>
    <font>
      <b/>
      <i/>
      <sz val="12"/>
      <color rgb="FF004B87"/>
      <name val="Calibri"/>
      <family val="2"/>
      <scheme val="minor"/>
    </font>
    <font>
      <b/>
      <i/>
      <sz val="11"/>
      <color theme="1"/>
      <name val="Calibri"/>
      <family val="2"/>
      <scheme val="minor"/>
    </font>
    <font>
      <b/>
      <sz val="12"/>
      <color rgb="FF004B87"/>
      <name val="Calibri"/>
      <family val="2"/>
      <scheme val="minor"/>
    </font>
    <font>
      <i/>
      <sz val="11"/>
      <color theme="1"/>
      <name val="Calibri"/>
      <family val="2"/>
      <scheme val="minor"/>
    </font>
    <font>
      <sz val="10.5"/>
      <name val="Calibri"/>
      <family val="2"/>
      <scheme val="minor"/>
    </font>
    <font>
      <b/>
      <sz val="10.5"/>
      <color theme="1"/>
      <name val="Calibri"/>
      <family val="2"/>
      <scheme val="minor"/>
    </font>
  </fonts>
  <fills count="31">
    <fill>
      <patternFill patternType="none"/>
    </fill>
    <fill>
      <patternFill patternType="gray125"/>
    </fill>
    <fill>
      <patternFill patternType="solid">
        <fgColor theme="0" tint="-0.249977111117893"/>
        <bgColor indexed="64"/>
      </patternFill>
    </fill>
    <fill>
      <patternFill patternType="solid">
        <fgColor rgb="FFFF0000"/>
        <bgColor indexed="64"/>
      </patternFill>
    </fill>
    <fill>
      <patternFill patternType="solid">
        <fgColor theme="0" tint="-0.14999847407452621"/>
        <bgColor indexed="64"/>
      </patternFill>
    </fill>
    <fill>
      <patternFill patternType="solid">
        <fgColor rgb="FF45EB45"/>
        <bgColor indexed="64"/>
      </patternFill>
    </fill>
    <fill>
      <patternFill patternType="solid">
        <fgColor rgb="FF00B050"/>
        <bgColor indexed="64"/>
      </patternFill>
    </fill>
    <fill>
      <patternFill patternType="solid">
        <fgColor rgb="FF004B87"/>
        <bgColor indexed="64"/>
      </patternFill>
    </fill>
    <fill>
      <patternFill patternType="solid">
        <fgColor rgb="FF009A44"/>
        <bgColor indexed="64"/>
      </patternFill>
    </fill>
    <fill>
      <patternFill patternType="solid">
        <fgColor rgb="FF00549B"/>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FFFF99"/>
        <bgColor indexed="64"/>
      </patternFill>
    </fill>
    <fill>
      <patternFill patternType="solid">
        <fgColor rgb="FFD8E4BC"/>
        <bgColor indexed="64"/>
      </patternFill>
    </fill>
    <fill>
      <patternFill patternType="solid">
        <fgColor rgb="FFFCD5B4"/>
        <bgColor indexed="64"/>
      </patternFill>
    </fill>
    <fill>
      <patternFill patternType="solid">
        <fgColor rgb="FFFABF8F"/>
        <bgColor indexed="64"/>
      </patternFill>
    </fill>
    <fill>
      <patternFill patternType="solid">
        <fgColor rgb="FFDA9694"/>
        <bgColor indexed="64"/>
      </patternFill>
    </fill>
    <fill>
      <patternFill patternType="solid">
        <fgColor rgb="FFDAEEF3"/>
        <bgColor indexed="64"/>
      </patternFill>
    </fill>
    <fill>
      <patternFill patternType="solid">
        <fgColor rgb="FFB8CCE4"/>
        <bgColor indexed="64"/>
      </patternFill>
    </fill>
    <fill>
      <patternFill patternType="solid">
        <fgColor rgb="FF92CDDC"/>
        <bgColor indexed="64"/>
      </patternFill>
    </fill>
    <fill>
      <patternFill patternType="solid">
        <fgColor rgb="FF8DB4E2"/>
        <bgColor indexed="64"/>
      </patternFill>
    </fill>
    <fill>
      <patternFill patternType="solid">
        <fgColor rgb="FF538DD5"/>
        <bgColor indexed="64"/>
      </patternFill>
    </fill>
    <fill>
      <patternFill patternType="solid">
        <fgColor theme="2" tint="-9.9978637043366805E-2"/>
        <bgColor indexed="64"/>
      </patternFill>
    </fill>
    <fill>
      <patternFill patternType="solid">
        <fgColor theme="2" tint="-0.749992370372631"/>
        <bgColor indexed="64"/>
      </patternFill>
    </fill>
    <fill>
      <patternFill patternType="solid">
        <fgColor theme="1" tint="4.9989318521683403E-2"/>
        <bgColor indexed="64"/>
      </patternFill>
    </fill>
    <fill>
      <patternFill patternType="solid">
        <fgColor rgb="FFFFFF00"/>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medium">
        <color indexed="64"/>
      </bottom>
      <diagonal/>
    </border>
    <border>
      <left/>
      <right style="thin">
        <color indexed="64"/>
      </right>
      <top/>
      <bottom/>
      <diagonal/>
    </border>
    <border>
      <left style="thin">
        <color indexed="64"/>
      </left>
      <right/>
      <top style="thin">
        <color indexed="64"/>
      </top>
      <bottom/>
      <diagonal/>
    </border>
    <border>
      <left/>
      <right style="medium">
        <color indexed="64"/>
      </right>
      <top/>
      <bottom style="medium">
        <color indexed="64"/>
      </bottom>
      <diagonal/>
    </border>
    <border>
      <left style="medium">
        <color auto="1"/>
      </left>
      <right style="thin">
        <color indexed="64"/>
      </right>
      <top/>
      <bottom/>
      <diagonal/>
    </border>
    <border>
      <left style="thin">
        <color indexed="64"/>
      </left>
      <right/>
      <top style="thin">
        <color indexed="64"/>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auto="1"/>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1">
    <xf numFmtId="0" fontId="0" fillId="0" borderId="0"/>
    <xf numFmtId="0" fontId="3"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0" fontId="3" fillId="0" borderId="0"/>
    <xf numFmtId="0" fontId="9" fillId="0" borderId="0" applyNumberFormat="0" applyFill="0" applyBorder="0" applyAlignment="0" applyProtection="0"/>
    <xf numFmtId="44" fontId="6" fillId="0" borderId="0" applyFont="0" applyFill="0" applyBorder="0" applyAlignment="0" applyProtection="0"/>
    <xf numFmtId="9" fontId="6" fillId="0" borderId="0" applyFont="0" applyFill="0" applyBorder="0" applyAlignment="0" applyProtection="0"/>
  </cellStyleXfs>
  <cellXfs count="496">
    <xf numFmtId="0" fontId="0" fillId="0" borderId="0" xfId="0"/>
    <xf numFmtId="0" fontId="4" fillId="0" borderId="0" xfId="0" applyFont="1" applyAlignment="1" applyProtection="1">
      <alignment vertical="center"/>
      <protection locked="0"/>
    </xf>
    <xf numFmtId="0" fontId="0" fillId="0" borderId="0" xfId="0" applyAlignment="1">
      <alignment horizontal="center" textRotation="90"/>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textRotation="90" wrapText="1"/>
      <protection locked="0"/>
    </xf>
    <xf numFmtId="0" fontId="1" fillId="0" borderId="0" xfId="0" applyFont="1" applyAlignment="1" applyProtection="1">
      <alignment horizontal="center" vertical="center" wrapText="1"/>
      <protection locked="0"/>
    </xf>
    <xf numFmtId="0" fontId="10" fillId="0" borderId="0" xfId="0" applyFont="1" applyAlignment="1">
      <alignment vertical="center"/>
    </xf>
    <xf numFmtId="0" fontId="0" fillId="0" borderId="0" xfId="0" applyAlignment="1">
      <alignment vertical="center"/>
    </xf>
    <xf numFmtId="0" fontId="10" fillId="0" borderId="13" xfId="0" applyFont="1" applyBorder="1" applyAlignment="1">
      <alignment vertical="center"/>
    </xf>
    <xf numFmtId="0" fontId="2" fillId="0" borderId="2"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textRotation="90" wrapText="1"/>
      <protection locked="0"/>
    </xf>
    <xf numFmtId="0" fontId="2" fillId="0" borderId="1" xfId="0" applyFont="1" applyBorder="1" applyAlignment="1" applyProtection="1">
      <alignment horizontal="left" vertical="center" wrapText="1"/>
      <protection locked="0"/>
    </xf>
    <xf numFmtId="49" fontId="2" fillId="0" borderId="11" xfId="0" quotePrefix="1" applyNumberFormat="1" applyFont="1" applyBorder="1" applyAlignment="1" applyProtection="1">
      <alignment horizontal="center" vertical="center" textRotation="90" wrapText="1"/>
      <protection locked="0"/>
    </xf>
    <xf numFmtId="49" fontId="2" fillId="0" borderId="1" xfId="0" quotePrefix="1" applyNumberFormat="1" applyFont="1" applyBorder="1" applyAlignment="1" applyProtection="1">
      <alignment horizontal="center" vertical="center" textRotation="90" wrapText="1"/>
      <protection locked="0"/>
    </xf>
    <xf numFmtId="0" fontId="2" fillId="0" borderId="1" xfId="0" quotePrefix="1" applyFont="1" applyBorder="1" applyAlignment="1" applyProtection="1">
      <alignment horizontal="left" vertical="center" wrapText="1"/>
      <protection locked="0"/>
    </xf>
    <xf numFmtId="0" fontId="2" fillId="0" borderId="3" xfId="0" quotePrefix="1" applyFont="1" applyBorder="1" applyAlignment="1" applyProtection="1">
      <alignment horizontal="left" vertical="center" wrapText="1"/>
      <protection locked="0"/>
    </xf>
    <xf numFmtId="0" fontId="17" fillId="0" borderId="0" xfId="0" applyFont="1" applyAlignment="1">
      <alignment vertical="center"/>
    </xf>
    <xf numFmtId="0" fontId="9" fillId="0" borderId="0" xfId="8" applyAlignment="1">
      <alignment vertical="center"/>
    </xf>
    <xf numFmtId="0" fontId="0" fillId="7" borderId="0" xfId="0" applyFill="1" applyAlignment="1">
      <alignment vertical="center"/>
    </xf>
    <xf numFmtId="0" fontId="0" fillId="8" borderId="0" xfId="0" applyFill="1" applyAlignment="1">
      <alignment vertical="center"/>
    </xf>
    <xf numFmtId="0" fontId="0" fillId="0" borderId="0" xfId="0" applyAlignment="1">
      <alignment horizontal="center" vertical="center"/>
    </xf>
    <xf numFmtId="0" fontId="2" fillId="3" borderId="1" xfId="0" applyFont="1" applyFill="1" applyBorder="1" applyAlignment="1">
      <alignment horizontal="center" vertical="center" wrapText="1"/>
    </xf>
    <xf numFmtId="0" fontId="2" fillId="5" borderId="1" xfId="0" applyFont="1" applyFill="1" applyBorder="1" applyAlignment="1" applyProtection="1">
      <alignment horizontal="center" vertical="center"/>
      <protection locked="0"/>
    </xf>
    <xf numFmtId="0" fontId="0" fillId="4" borderId="0" xfId="0" applyFill="1" applyAlignment="1">
      <alignment horizontal="center" vertical="center"/>
    </xf>
    <xf numFmtId="164" fontId="0" fillId="0" borderId="0" xfId="9" applyNumberFormat="1" applyFont="1" applyAlignment="1">
      <alignment horizontal="center" vertical="center"/>
    </xf>
    <xf numFmtId="0" fontId="0" fillId="0" borderId="28" xfId="0" applyBorder="1" applyAlignment="1">
      <alignment horizontal="center" vertical="center"/>
    </xf>
    <xf numFmtId="0" fontId="0" fillId="0" borderId="28" xfId="0" applyBorder="1" applyAlignment="1">
      <alignment horizontal="left" vertical="center"/>
    </xf>
    <xf numFmtId="0" fontId="0" fillId="0" borderId="0" xfId="0" applyAlignment="1">
      <alignment horizontal="left" vertical="center"/>
    </xf>
    <xf numFmtId="0" fontId="2" fillId="0" borderId="0" xfId="0" applyFont="1" applyAlignment="1">
      <alignment horizontal="center" vertical="center"/>
    </xf>
    <xf numFmtId="0" fontId="21" fillId="0" borderId="0" xfId="0" applyFont="1" applyAlignment="1">
      <alignment vertical="center"/>
    </xf>
    <xf numFmtId="0" fontId="0" fillId="0" borderId="0" xfId="0" applyAlignment="1">
      <alignment horizontal="center" vertical="center" textRotation="90"/>
    </xf>
    <xf numFmtId="0" fontId="0" fillId="0" borderId="1" xfId="0" applyBorder="1" applyAlignment="1">
      <alignment horizontal="center" vertical="center" wrapText="1"/>
    </xf>
    <xf numFmtId="0" fontId="4" fillId="0" borderId="0" xfId="0" applyFont="1" applyAlignment="1">
      <alignment horizontal="center" vertical="center" textRotation="90"/>
    </xf>
    <xf numFmtId="0" fontId="0" fillId="0" borderId="0" xfId="0" quotePrefix="1" applyAlignment="1">
      <alignment horizontal="center" vertical="center"/>
    </xf>
    <xf numFmtId="0" fontId="23" fillId="0" borderId="0" xfId="0" applyFont="1" applyAlignment="1">
      <alignment horizontal="center" vertical="center"/>
    </xf>
    <xf numFmtId="0" fontId="18" fillId="0" borderId="0" xfId="0" applyFont="1" applyAlignment="1">
      <alignment vertical="center"/>
    </xf>
    <xf numFmtId="0" fontId="18" fillId="0" borderId="0" xfId="0" applyFont="1" applyAlignment="1">
      <alignment vertical="center" wrapText="1"/>
    </xf>
    <xf numFmtId="164" fontId="0" fillId="2" borderId="0" xfId="9" applyNumberFormat="1" applyFont="1" applyFill="1" applyBorder="1" applyAlignment="1">
      <alignment horizontal="center" vertical="center"/>
    </xf>
    <xf numFmtId="0" fontId="24" fillId="0" borderId="0" xfId="0" applyFont="1" applyAlignment="1" applyProtection="1">
      <alignment horizontal="left" vertical="center"/>
      <protection locked="0"/>
    </xf>
    <xf numFmtId="0" fontId="25" fillId="0" borderId="0" xfId="0" applyFont="1" applyAlignment="1" applyProtection="1">
      <alignment horizontal="left" vertical="center"/>
      <protection locked="0"/>
    </xf>
    <xf numFmtId="0" fontId="0" fillId="2" borderId="0" xfId="0" applyFill="1"/>
    <xf numFmtId="0" fontId="0" fillId="2" borderId="0" xfId="0" applyFill="1" applyAlignment="1">
      <alignment vertical="center"/>
    </xf>
    <xf numFmtId="0" fontId="27" fillId="0" borderId="0" xfId="2" applyFont="1" applyAlignment="1">
      <alignment vertical="center"/>
    </xf>
    <xf numFmtId="0" fontId="12" fillId="10" borderId="20" xfId="0" applyFont="1" applyFill="1" applyBorder="1" applyAlignment="1">
      <alignment horizontal="left" vertical="top" wrapText="1"/>
    </xf>
    <xf numFmtId="0" fontId="5" fillId="10" borderId="0" xfId="0" applyFont="1" applyFill="1" applyAlignment="1">
      <alignment horizontal="left" vertical="top" wrapText="1"/>
    </xf>
    <xf numFmtId="0" fontId="12" fillId="2" borderId="20" xfId="0" applyFont="1" applyFill="1" applyBorder="1" applyAlignment="1">
      <alignment horizontal="left" vertical="top" wrapText="1"/>
    </xf>
    <xf numFmtId="0" fontId="5" fillId="2" borderId="0" xfId="0" applyFont="1" applyFill="1" applyAlignment="1">
      <alignment horizontal="left" vertical="top" wrapText="1"/>
    </xf>
    <xf numFmtId="0" fontId="13" fillId="2" borderId="20" xfId="0" applyFont="1" applyFill="1" applyBorder="1" applyAlignment="1">
      <alignment horizontal="left" vertical="top" wrapText="1"/>
    </xf>
    <xf numFmtId="0" fontId="11" fillId="2" borderId="0" xfId="0" applyFont="1" applyFill="1" applyAlignment="1">
      <alignment horizontal="left" vertical="top" wrapText="1"/>
    </xf>
    <xf numFmtId="0" fontId="12" fillId="6" borderId="20" xfId="0" applyFont="1" applyFill="1" applyBorder="1" applyAlignment="1">
      <alignment horizontal="left" vertical="top" wrapText="1"/>
    </xf>
    <xf numFmtId="0" fontId="5" fillId="6" borderId="0" xfId="0" applyFont="1" applyFill="1" applyAlignment="1">
      <alignment horizontal="left" vertical="top" wrapText="1"/>
    </xf>
    <xf numFmtId="0" fontId="12" fillId="11" borderId="20" xfId="0" applyFont="1" applyFill="1" applyBorder="1" applyAlignment="1">
      <alignment horizontal="left" vertical="top" wrapText="1"/>
    </xf>
    <xf numFmtId="0" fontId="5" fillId="11" borderId="0" xfId="0" applyFont="1" applyFill="1" applyAlignment="1">
      <alignment horizontal="left" vertical="top" wrapText="1"/>
    </xf>
    <xf numFmtId="0" fontId="12" fillId="12" borderId="20" xfId="0" applyFont="1" applyFill="1" applyBorder="1" applyAlignment="1">
      <alignment horizontal="left" vertical="top" wrapText="1"/>
    </xf>
    <xf numFmtId="0" fontId="5" fillId="12" borderId="0" xfId="0" applyFont="1" applyFill="1" applyAlignment="1">
      <alignment horizontal="left" vertical="top" wrapText="1"/>
    </xf>
    <xf numFmtId="0" fontId="31" fillId="2" borderId="1" xfId="2" applyFont="1" applyFill="1" applyBorder="1" applyAlignment="1">
      <alignment horizontal="center" vertical="center" wrapText="1"/>
    </xf>
    <xf numFmtId="42" fontId="6" fillId="0" borderId="1" xfId="5" applyNumberFormat="1" applyFont="1" applyFill="1" applyBorder="1" applyAlignment="1">
      <alignment horizontal="center" vertical="center"/>
    </xf>
    <xf numFmtId="164" fontId="6" fillId="0" borderId="1" xfId="3" applyNumberFormat="1" applyFont="1" applyFill="1" applyBorder="1" applyAlignment="1">
      <alignment vertical="center"/>
    </xf>
    <xf numFmtId="0" fontId="2" fillId="0" borderId="23" xfId="2" applyFont="1" applyBorder="1" applyAlignment="1">
      <alignment vertical="center"/>
    </xf>
    <xf numFmtId="0" fontId="2" fillId="0" borderId="13" xfId="2" applyFont="1" applyBorder="1" applyAlignment="1">
      <alignment vertical="center"/>
    </xf>
    <xf numFmtId="44" fontId="2" fillId="0" borderId="13" xfId="3" applyFont="1" applyFill="1" applyBorder="1" applyAlignment="1">
      <alignment horizontal="right" vertical="center"/>
    </xf>
    <xf numFmtId="0" fontId="2" fillId="0" borderId="13" xfId="2" applyFont="1" applyBorder="1" applyAlignment="1">
      <alignment horizontal="center" vertical="center"/>
    </xf>
    <xf numFmtId="164" fontId="2" fillId="0" borderId="13" xfId="2" applyNumberFormat="1" applyFont="1" applyBorder="1" applyAlignment="1">
      <alignment vertical="center"/>
    </xf>
    <xf numFmtId="37" fontId="2" fillId="0" borderId="13" xfId="2" applyNumberFormat="1" applyFont="1" applyBorder="1" applyAlignment="1">
      <alignment horizontal="center" vertical="center"/>
    </xf>
    <xf numFmtId="0" fontId="6" fillId="0" borderId="0" xfId="2" applyFont="1" applyAlignment="1">
      <alignment vertical="center"/>
    </xf>
    <xf numFmtId="0" fontId="6" fillId="0" borderId="0" xfId="2" applyFont="1" applyAlignment="1">
      <alignment horizontal="center" vertical="center"/>
    </xf>
    <xf numFmtId="44" fontId="6" fillId="0" borderId="0" xfId="3" applyFont="1" applyAlignment="1">
      <alignment vertical="center"/>
    </xf>
    <xf numFmtId="0" fontId="6" fillId="0" borderId="2" xfId="2" applyFont="1" applyBorder="1" applyAlignment="1">
      <alignment horizontal="center" vertical="center"/>
    </xf>
    <xf numFmtId="9" fontId="6" fillId="0" borderId="9" xfId="5" applyNumberFormat="1" applyFont="1" applyFill="1" applyBorder="1" applyAlignment="1">
      <alignment horizontal="center" vertical="center"/>
    </xf>
    <xf numFmtId="0" fontId="31" fillId="2" borderId="2" xfId="2" applyFont="1" applyFill="1" applyBorder="1" applyAlignment="1">
      <alignment horizontal="center" vertical="center" wrapText="1"/>
    </xf>
    <xf numFmtId="42" fontId="6" fillId="0" borderId="2" xfId="3" applyNumberFormat="1" applyFont="1" applyFill="1" applyBorder="1" applyAlignment="1">
      <alignment horizontal="center" vertical="center"/>
    </xf>
    <xf numFmtId="0" fontId="31" fillId="2" borderId="1" xfId="0" applyFont="1" applyFill="1" applyBorder="1" applyAlignment="1">
      <alignment horizontal="center" vertical="center" wrapText="1"/>
    </xf>
    <xf numFmtId="0" fontId="0" fillId="0" borderId="2" xfId="0" applyBorder="1" applyAlignment="1">
      <alignment horizontal="center" vertical="center" wrapText="1"/>
    </xf>
    <xf numFmtId="0" fontId="27" fillId="2" borderId="0" xfId="2" applyFont="1" applyFill="1" applyAlignment="1">
      <alignment vertical="center"/>
    </xf>
    <xf numFmtId="0" fontId="28" fillId="2" borderId="0" xfId="2" applyFont="1" applyFill="1" applyAlignment="1">
      <alignment vertical="center"/>
    </xf>
    <xf numFmtId="0" fontId="29" fillId="2" borderId="0" xfId="2" applyFont="1" applyFill="1" applyAlignment="1">
      <alignment vertical="center"/>
    </xf>
    <xf numFmtId="0" fontId="0" fillId="2" borderId="0" xfId="0" applyFill="1" applyAlignment="1">
      <alignment horizontal="center" vertical="center" wrapText="1"/>
    </xf>
    <xf numFmtId="0" fontId="0" fillId="2" borderId="0" xfId="0" applyFill="1" applyAlignment="1">
      <alignment vertical="center" wrapText="1"/>
    </xf>
    <xf numFmtId="0" fontId="16" fillId="2" borderId="0" xfId="0" applyFont="1" applyFill="1" applyAlignment="1">
      <alignment horizontal="center" vertical="center" wrapText="1"/>
    </xf>
    <xf numFmtId="0" fontId="4" fillId="2" borderId="0" xfId="0" applyFont="1" applyFill="1" applyAlignment="1" applyProtection="1">
      <alignment horizontal="center" vertical="center" wrapText="1"/>
      <protection locked="0"/>
    </xf>
    <xf numFmtId="0" fontId="0" fillId="2" borderId="0" xfId="0" applyFill="1" applyAlignment="1">
      <alignment horizontal="center" vertical="center" textRotation="90"/>
    </xf>
    <xf numFmtId="44" fontId="0" fillId="2" borderId="0" xfId="3" applyFont="1" applyFill="1" applyAlignment="1">
      <alignment vertical="center"/>
    </xf>
    <xf numFmtId="0" fontId="27" fillId="2" borderId="0" xfId="2" applyFont="1" applyFill="1" applyAlignment="1">
      <alignment horizontal="center" vertical="center"/>
    </xf>
    <xf numFmtId="0" fontId="0" fillId="0" borderId="30" xfId="0" applyBorder="1" applyAlignment="1">
      <alignment vertical="center"/>
    </xf>
    <xf numFmtId="0" fontId="4" fillId="0" borderId="11" xfId="0" applyFont="1" applyBorder="1" applyAlignment="1" applyProtection="1">
      <alignment horizontal="center" vertical="center" wrapText="1"/>
      <protection locked="0"/>
    </xf>
    <xf numFmtId="0" fontId="0" fillId="2" borderId="0" xfId="0" applyFill="1" applyAlignment="1">
      <alignment horizontal="center" vertical="center"/>
    </xf>
    <xf numFmtId="0" fontId="6" fillId="2" borderId="0" xfId="0" applyFont="1" applyFill="1" applyAlignment="1">
      <alignment horizontal="center" vertical="center"/>
    </xf>
    <xf numFmtId="0" fontId="10"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10" fillId="2" borderId="0" xfId="0" applyFont="1" applyFill="1" applyAlignment="1">
      <alignment horizontal="center" vertical="center"/>
    </xf>
    <xf numFmtId="0" fontId="34" fillId="2" borderId="0" xfId="0" applyFont="1" applyFill="1"/>
    <xf numFmtId="0" fontId="35" fillId="0" borderId="0" xfId="0" applyFont="1"/>
    <xf numFmtId="0" fontId="35" fillId="0" borderId="0" xfId="0" applyFont="1" applyAlignment="1">
      <alignment vertical="center"/>
    </xf>
    <xf numFmtId="0" fontId="35" fillId="2" borderId="0" xfId="0" applyFont="1" applyFill="1"/>
    <xf numFmtId="0" fontId="21" fillId="2" borderId="0" xfId="0" applyFont="1" applyFill="1" applyAlignment="1">
      <alignment vertical="center"/>
    </xf>
    <xf numFmtId="0" fontId="21" fillId="0" borderId="13" xfId="0" applyFont="1" applyBorder="1" applyAlignment="1">
      <alignment vertical="center"/>
    </xf>
    <xf numFmtId="166" fontId="27" fillId="0" borderId="1" xfId="0" applyNumberFormat="1" applyFont="1" applyBorder="1" applyAlignment="1">
      <alignment horizontal="center" vertical="center"/>
    </xf>
    <xf numFmtId="0" fontId="37" fillId="2" borderId="0" xfId="0" applyFont="1" applyFill="1" applyAlignment="1">
      <alignment horizontal="center" vertical="center" wrapText="1"/>
    </xf>
    <xf numFmtId="0" fontId="0" fillId="0" borderId="1" xfId="0" applyBorder="1" applyAlignment="1">
      <alignment horizontal="center" vertical="center" textRotation="90"/>
    </xf>
    <xf numFmtId="0" fontId="34" fillId="0" borderId="0" xfId="0" applyFont="1" applyAlignment="1">
      <alignment vertical="center"/>
    </xf>
    <xf numFmtId="0" fontId="2" fillId="2" borderId="0" xfId="0" applyFont="1" applyFill="1" applyAlignment="1">
      <alignment horizontal="center" vertical="center"/>
    </xf>
    <xf numFmtId="0" fontId="6" fillId="0" borderId="9" xfId="2" applyFont="1" applyBorder="1" applyAlignment="1">
      <alignment horizontal="left" vertical="center" wrapText="1"/>
    </xf>
    <xf numFmtId="0" fontId="31" fillId="2" borderId="35" xfId="2" applyFont="1" applyFill="1" applyBorder="1" applyAlignment="1">
      <alignment horizontal="center" vertical="center" wrapText="1"/>
    </xf>
    <xf numFmtId="11" fontId="6" fillId="0" borderId="1" xfId="3" applyNumberFormat="1" applyFont="1" applyFill="1" applyBorder="1" applyAlignment="1">
      <alignment horizontal="center" vertical="center"/>
    </xf>
    <xf numFmtId="164" fontId="6" fillId="0" borderId="35" xfId="9" applyNumberFormat="1" applyFont="1" applyFill="1" applyBorder="1" applyAlignment="1">
      <alignment horizontal="center" vertical="center"/>
    </xf>
    <xf numFmtId="0" fontId="2" fillId="0" borderId="0" xfId="2" applyFont="1" applyAlignment="1">
      <alignment vertical="center"/>
    </xf>
    <xf numFmtId="44" fontId="2" fillId="0" borderId="0" xfId="3" applyFont="1" applyFill="1" applyBorder="1" applyAlignment="1">
      <alignment horizontal="right" vertical="center"/>
    </xf>
    <xf numFmtId="0" fontId="2" fillId="0" borderId="0" xfId="2" applyFont="1" applyAlignment="1">
      <alignment horizontal="center" vertical="center"/>
    </xf>
    <xf numFmtId="164" fontId="2" fillId="0" borderId="0" xfId="2" applyNumberFormat="1" applyFont="1" applyAlignment="1">
      <alignment vertical="center"/>
    </xf>
    <xf numFmtId="11" fontId="6" fillId="0" borderId="0" xfId="2" applyNumberFormat="1" applyFont="1" applyAlignment="1">
      <alignment vertical="center"/>
    </xf>
    <xf numFmtId="164" fontId="6" fillId="0" borderId="0" xfId="9" applyNumberFormat="1" applyFont="1" applyBorder="1" applyAlignment="1">
      <alignment vertical="center"/>
    </xf>
    <xf numFmtId="37" fontId="2" fillId="0" borderId="0" xfId="2" applyNumberFormat="1" applyFont="1" applyAlignment="1">
      <alignment horizontal="center" vertical="center"/>
    </xf>
    <xf numFmtId="11" fontId="2" fillId="0" borderId="0" xfId="2" applyNumberFormat="1" applyFont="1" applyAlignment="1">
      <alignment horizontal="center" vertical="center"/>
    </xf>
    <xf numFmtId="11" fontId="2" fillId="0" borderId="1" xfId="3" applyNumberFormat="1" applyFont="1" applyFill="1" applyBorder="1" applyAlignment="1">
      <alignment horizontal="center" vertical="center"/>
    </xf>
    <xf numFmtId="167" fontId="6" fillId="0" borderId="35" xfId="9" applyNumberFormat="1" applyFont="1" applyFill="1" applyBorder="1" applyAlignment="1">
      <alignment horizontal="center" vertical="center"/>
    </xf>
    <xf numFmtId="11" fontId="6" fillId="0" borderId="13" xfId="2" applyNumberFormat="1" applyFont="1" applyBorder="1" applyAlignment="1">
      <alignment horizontal="center" vertical="center"/>
    </xf>
    <xf numFmtId="167" fontId="2" fillId="0" borderId="16" xfId="2" applyNumberFormat="1" applyFont="1" applyBorder="1" applyAlignment="1">
      <alignment horizontal="center" vertical="center"/>
    </xf>
    <xf numFmtId="164" fontId="6" fillId="0" borderId="37" xfId="9" applyNumberFormat="1" applyFont="1" applyBorder="1" applyAlignment="1">
      <alignment vertical="center"/>
    </xf>
    <xf numFmtId="44" fontId="2" fillId="0" borderId="37" xfId="3" applyFont="1" applyFill="1" applyBorder="1" applyAlignment="1">
      <alignment horizontal="right" vertical="center"/>
    </xf>
    <xf numFmtId="0" fontId="6" fillId="0" borderId="9" xfId="2" applyFont="1" applyBorder="1" applyAlignment="1">
      <alignment vertical="center" wrapText="1"/>
    </xf>
    <xf numFmtId="11" fontId="2" fillId="0" borderId="36" xfId="2" applyNumberFormat="1" applyFont="1" applyBorder="1" applyAlignment="1">
      <alignment horizontal="center" vertical="center"/>
    </xf>
    <xf numFmtId="164" fontId="6" fillId="0" borderId="2" xfId="9" applyNumberFormat="1" applyFont="1" applyFill="1" applyBorder="1" applyAlignment="1">
      <alignment horizontal="center" vertical="center"/>
    </xf>
    <xf numFmtId="164" fontId="6" fillId="0" borderId="1" xfId="9" applyNumberFormat="1" applyFont="1" applyFill="1" applyBorder="1" applyAlignment="1">
      <alignment horizontal="center" vertical="center"/>
    </xf>
    <xf numFmtId="0" fontId="39" fillId="0" borderId="0" xfId="2" applyFont="1" applyAlignment="1">
      <alignment vertical="center"/>
    </xf>
    <xf numFmtId="168" fontId="0" fillId="0" borderId="0" xfId="10" applyNumberFormat="1" applyFont="1" applyAlignment="1">
      <alignment vertical="center"/>
    </xf>
    <xf numFmtId="37" fontId="0" fillId="0" borderId="0" xfId="9" applyNumberFormat="1" applyFont="1" applyAlignment="1">
      <alignment horizontal="center" vertical="center"/>
    </xf>
    <xf numFmtId="9" fontId="0" fillId="0" borderId="0" xfId="10" applyFont="1" applyAlignment="1">
      <alignment horizontal="center" vertical="center"/>
    </xf>
    <xf numFmtId="164" fontId="6" fillId="0" borderId="1" xfId="9" applyNumberFormat="1" applyFont="1" applyFill="1" applyBorder="1" applyAlignment="1">
      <alignment horizontal="center" vertical="center" wrapText="1"/>
    </xf>
    <xf numFmtId="49" fontId="34" fillId="0" borderId="1" xfId="0" applyNumberFormat="1" applyFont="1" applyBorder="1" applyAlignment="1" applyProtection="1">
      <alignment vertical="center" wrapText="1"/>
      <protection locked="0"/>
    </xf>
    <xf numFmtId="49" fontId="2" fillId="0" borderId="1" xfId="0" applyNumberFormat="1" applyFont="1" applyBorder="1" applyAlignment="1" applyProtection="1">
      <alignment vertical="center" wrapText="1"/>
      <protection locked="0"/>
    </xf>
    <xf numFmtId="49" fontId="2" fillId="0" borderId="1" xfId="0" quotePrefix="1" applyNumberFormat="1" applyFont="1" applyBorder="1" applyAlignment="1" applyProtection="1">
      <alignment vertical="center" wrapText="1"/>
      <protection locked="0"/>
    </xf>
    <xf numFmtId="1" fontId="0" fillId="0" borderId="3" xfId="0" applyNumberFormat="1" applyBorder="1" applyAlignment="1">
      <alignment horizontal="center" vertical="center" wrapText="1"/>
    </xf>
    <xf numFmtId="0" fontId="17" fillId="0" borderId="0" xfId="0" applyFont="1" applyAlignment="1">
      <alignment horizontal="left" vertical="center"/>
    </xf>
    <xf numFmtId="0" fontId="40" fillId="0" borderId="0" xfId="0" quotePrefix="1" applyFont="1" applyAlignment="1" applyProtection="1">
      <alignment horizontal="left" vertical="center"/>
      <protection locked="0"/>
    </xf>
    <xf numFmtId="0" fontId="9" fillId="0" borderId="0" xfId="8" applyAlignment="1">
      <alignment horizontal="left" vertical="center"/>
    </xf>
    <xf numFmtId="0" fontId="41" fillId="0" borderId="0" xfId="0" applyFont="1" applyAlignment="1">
      <alignment horizontal="center" vertical="center"/>
    </xf>
    <xf numFmtId="0" fontId="0" fillId="2" borderId="0" xfId="0" quotePrefix="1" applyFill="1" applyAlignment="1">
      <alignment vertical="center"/>
    </xf>
    <xf numFmtId="44" fontId="0" fillId="2" borderId="0" xfId="0" applyNumberFormat="1" applyFill="1" applyAlignment="1">
      <alignment horizontal="center" vertical="center"/>
    </xf>
    <xf numFmtId="37" fontId="2" fillId="0" borderId="2" xfId="3" applyNumberFormat="1" applyFont="1" applyFill="1" applyBorder="1" applyAlignment="1">
      <alignment horizontal="center" vertical="center"/>
    </xf>
    <xf numFmtId="37" fontId="2" fillId="0" borderId="1" xfId="3" applyNumberFormat="1" applyFont="1" applyFill="1" applyBorder="1" applyAlignment="1">
      <alignment horizontal="center" vertical="center"/>
    </xf>
    <xf numFmtId="0" fontId="1" fillId="0" borderId="0" xfId="0" applyFont="1" applyAlignment="1" applyProtection="1">
      <alignment horizontal="left" vertical="center"/>
      <protection locked="0"/>
    </xf>
    <xf numFmtId="0" fontId="8" fillId="0" borderId="0" xfId="0" applyFont="1" applyAlignment="1">
      <alignment horizontal="center" textRotation="90"/>
    </xf>
    <xf numFmtId="0" fontId="10" fillId="0" borderId="13" xfId="0" applyFont="1" applyBorder="1" applyAlignment="1">
      <alignment horizontal="center" vertical="center"/>
    </xf>
    <xf numFmtId="0" fontId="0" fillId="0" borderId="13" xfId="0" applyBorder="1" applyAlignment="1">
      <alignment horizontal="center" vertical="center"/>
    </xf>
    <xf numFmtId="0" fontId="13" fillId="2" borderId="19" xfId="0" applyFont="1" applyFill="1" applyBorder="1" applyAlignment="1">
      <alignment horizontal="left" vertical="top" wrapText="1"/>
    </xf>
    <xf numFmtId="0" fontId="12" fillId="2" borderId="21" xfId="0" applyFont="1" applyFill="1" applyBorder="1" applyAlignment="1">
      <alignment horizontal="left" vertical="top" wrapText="1"/>
    </xf>
    <xf numFmtId="0" fontId="11" fillId="2" borderId="22" xfId="0" applyFont="1" applyFill="1" applyBorder="1" applyAlignment="1">
      <alignment horizontal="left" vertical="top" wrapText="1"/>
    </xf>
    <xf numFmtId="0" fontId="5" fillId="2" borderId="41" xfId="0" applyFont="1" applyFill="1" applyBorder="1" applyAlignment="1">
      <alignment horizontal="left" vertical="top" wrapText="1"/>
    </xf>
    <xf numFmtId="0" fontId="11" fillId="2" borderId="23" xfId="0" applyFont="1" applyFill="1" applyBorder="1" applyAlignment="1">
      <alignment horizontal="left" vertical="top" wrapText="1"/>
    </xf>
    <xf numFmtId="0" fontId="5" fillId="2" borderId="13" xfId="0" applyFont="1" applyFill="1" applyBorder="1" applyAlignment="1">
      <alignment horizontal="left" vertical="top" wrapText="1"/>
    </xf>
    <xf numFmtId="0" fontId="5" fillId="2" borderId="16" xfId="0" applyFont="1" applyFill="1" applyBorder="1" applyAlignment="1">
      <alignment horizontal="left" vertical="top" wrapText="1"/>
    </xf>
    <xf numFmtId="0" fontId="11" fillId="2" borderId="13" xfId="0" applyFont="1" applyFill="1" applyBorder="1" applyAlignment="1">
      <alignment horizontal="left" vertical="top" wrapText="1"/>
    </xf>
    <xf numFmtId="0" fontId="13" fillId="10" borderId="19" xfId="0" applyFont="1" applyFill="1" applyBorder="1" applyAlignment="1">
      <alignment horizontal="left" vertical="top" wrapText="1"/>
    </xf>
    <xf numFmtId="0" fontId="12" fillId="10" borderId="21" xfId="0" applyFont="1" applyFill="1" applyBorder="1" applyAlignment="1">
      <alignment horizontal="left" vertical="top" wrapText="1"/>
    </xf>
    <xf numFmtId="0" fontId="11" fillId="10" borderId="22" xfId="0" applyFont="1" applyFill="1" applyBorder="1" applyAlignment="1">
      <alignment horizontal="left" vertical="top" wrapText="1"/>
    </xf>
    <xf numFmtId="0" fontId="5" fillId="10" borderId="41" xfId="0" applyFont="1" applyFill="1" applyBorder="1" applyAlignment="1">
      <alignment horizontal="left" vertical="top" wrapText="1"/>
    </xf>
    <xf numFmtId="0" fontId="11" fillId="10" borderId="23" xfId="0" applyFont="1" applyFill="1" applyBorder="1" applyAlignment="1">
      <alignment horizontal="left" vertical="top" wrapText="1"/>
    </xf>
    <xf numFmtId="0" fontId="5" fillId="10" borderId="13" xfId="0" applyFont="1" applyFill="1" applyBorder="1" applyAlignment="1">
      <alignment horizontal="left" vertical="top" wrapText="1"/>
    </xf>
    <xf numFmtId="0" fontId="5" fillId="10" borderId="16" xfId="0" applyFont="1" applyFill="1" applyBorder="1" applyAlignment="1">
      <alignment horizontal="left" vertical="top" wrapText="1"/>
    </xf>
    <xf numFmtId="0" fontId="13" fillId="6" borderId="19" xfId="0" applyFont="1" applyFill="1" applyBorder="1" applyAlignment="1">
      <alignment horizontal="left" vertical="top" wrapText="1"/>
    </xf>
    <xf numFmtId="0" fontId="12"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5" fillId="6" borderId="41" xfId="0" applyFont="1" applyFill="1" applyBorder="1" applyAlignment="1">
      <alignment horizontal="left" vertical="top" wrapText="1"/>
    </xf>
    <xf numFmtId="0" fontId="11" fillId="6" borderId="23" xfId="0" applyFont="1" applyFill="1" applyBorder="1" applyAlignment="1">
      <alignment horizontal="left" vertical="top" wrapText="1"/>
    </xf>
    <xf numFmtId="0" fontId="5" fillId="6" borderId="13" xfId="0" applyFont="1" applyFill="1" applyBorder="1" applyAlignment="1">
      <alignment horizontal="left" vertical="top" wrapText="1"/>
    </xf>
    <xf numFmtId="0" fontId="5" fillId="6" borderId="16" xfId="0" applyFont="1" applyFill="1" applyBorder="1" applyAlignment="1">
      <alignment horizontal="left" vertical="top" wrapText="1"/>
    </xf>
    <xf numFmtId="0" fontId="13" fillId="11" borderId="19" xfId="0" applyFont="1" applyFill="1" applyBorder="1" applyAlignment="1">
      <alignment horizontal="left" vertical="top" wrapText="1"/>
    </xf>
    <xf numFmtId="0" fontId="12" fillId="11" borderId="21" xfId="0" applyFont="1" applyFill="1" applyBorder="1" applyAlignment="1">
      <alignment horizontal="left" vertical="top" wrapText="1"/>
    </xf>
    <xf numFmtId="0" fontId="11" fillId="11" borderId="22" xfId="0" applyFont="1" applyFill="1" applyBorder="1" applyAlignment="1">
      <alignment horizontal="left" vertical="top" wrapText="1"/>
    </xf>
    <xf numFmtId="0" fontId="5" fillId="11" borderId="41" xfId="0" applyFont="1" applyFill="1" applyBorder="1" applyAlignment="1">
      <alignment horizontal="left" vertical="top" wrapText="1"/>
    </xf>
    <xf numFmtId="0" fontId="11" fillId="11" borderId="23" xfId="0" applyFont="1" applyFill="1" applyBorder="1" applyAlignment="1">
      <alignment horizontal="left" vertical="top" wrapText="1"/>
    </xf>
    <xf numFmtId="0" fontId="5" fillId="11" borderId="13" xfId="0" applyFont="1" applyFill="1" applyBorder="1" applyAlignment="1">
      <alignment horizontal="left" vertical="top" wrapText="1"/>
    </xf>
    <xf numFmtId="0" fontId="5" fillId="11" borderId="16" xfId="0" applyFont="1" applyFill="1" applyBorder="1" applyAlignment="1">
      <alignment horizontal="left" vertical="top" wrapText="1"/>
    </xf>
    <xf numFmtId="0" fontId="13" fillId="12" borderId="19" xfId="0" applyFont="1" applyFill="1" applyBorder="1" applyAlignment="1">
      <alignment horizontal="left" vertical="top" wrapText="1"/>
    </xf>
    <xf numFmtId="0" fontId="12" fillId="12" borderId="21" xfId="0" applyFont="1" applyFill="1" applyBorder="1" applyAlignment="1">
      <alignment horizontal="left" vertical="top" wrapText="1"/>
    </xf>
    <xf numFmtId="0" fontId="11" fillId="12" borderId="22" xfId="0" applyFont="1" applyFill="1" applyBorder="1" applyAlignment="1">
      <alignment horizontal="left" vertical="top" wrapText="1"/>
    </xf>
    <xf numFmtId="0" fontId="5" fillId="12" borderId="41" xfId="0" applyFont="1" applyFill="1" applyBorder="1" applyAlignment="1">
      <alignment horizontal="left" vertical="top" wrapText="1"/>
    </xf>
    <xf numFmtId="0" fontId="11" fillId="12" borderId="23" xfId="0" applyFont="1" applyFill="1" applyBorder="1" applyAlignment="1">
      <alignment horizontal="left" vertical="top" wrapText="1"/>
    </xf>
    <xf numFmtId="0" fontId="5" fillId="12" borderId="13" xfId="0" applyFont="1" applyFill="1" applyBorder="1" applyAlignment="1">
      <alignment horizontal="left" vertical="top" wrapText="1"/>
    </xf>
    <xf numFmtId="0" fontId="5" fillId="12" borderId="16" xfId="0" applyFont="1" applyFill="1" applyBorder="1" applyAlignment="1">
      <alignment horizontal="left" vertical="top" wrapText="1"/>
    </xf>
    <xf numFmtId="0" fontId="2" fillId="0" borderId="4"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textRotation="90" wrapText="1"/>
      <protection locked="0"/>
    </xf>
    <xf numFmtId="0" fontId="2" fillId="0" borderId="42" xfId="0" applyFont="1" applyBorder="1" applyAlignment="1" applyProtection="1">
      <alignment horizontal="left" vertical="center" wrapText="1"/>
      <protection locked="0"/>
    </xf>
    <xf numFmtId="49" fontId="2" fillId="0" borderId="42" xfId="0" applyNumberFormat="1" applyFont="1" applyBorder="1" applyAlignment="1" applyProtection="1">
      <alignment vertical="center" wrapText="1"/>
      <protection locked="0"/>
    </xf>
    <xf numFmtId="49" fontId="2" fillId="0" borderId="42" xfId="0" quotePrefix="1" applyNumberFormat="1" applyFont="1" applyBorder="1" applyAlignment="1" applyProtection="1">
      <alignment vertical="center" wrapText="1"/>
      <protection locked="0"/>
    </xf>
    <xf numFmtId="0" fontId="2" fillId="3" borderId="42" xfId="0" applyFont="1" applyFill="1" applyBorder="1" applyAlignment="1">
      <alignment horizontal="center" vertical="center" wrapText="1"/>
    </xf>
    <xf numFmtId="0" fontId="2" fillId="5" borderId="42" xfId="0" applyFont="1" applyFill="1" applyBorder="1" applyAlignment="1" applyProtection="1">
      <alignment horizontal="center" vertical="center"/>
      <protection locked="0"/>
    </xf>
    <xf numFmtId="0" fontId="4" fillId="0" borderId="40" xfId="0" applyFont="1" applyBorder="1" applyAlignment="1" applyProtection="1">
      <alignment horizontal="center" vertical="center" wrapText="1"/>
      <protection locked="0"/>
    </xf>
    <xf numFmtId="49" fontId="2" fillId="0" borderId="40" xfId="0" quotePrefix="1" applyNumberFormat="1" applyFont="1" applyBorder="1" applyAlignment="1" applyProtection="1">
      <alignment horizontal="center" vertical="center" textRotation="90" wrapText="1"/>
      <protection locked="0"/>
    </xf>
    <xf numFmtId="0" fontId="0" fillId="0" borderId="42" xfId="0" applyBorder="1" applyAlignment="1">
      <alignment horizontal="center" vertical="center" textRotation="90"/>
    </xf>
    <xf numFmtId="0" fontId="2" fillId="0" borderId="42" xfId="0" quotePrefix="1" applyFont="1" applyBorder="1" applyAlignment="1" applyProtection="1">
      <alignment horizontal="left" vertical="center" wrapText="1"/>
      <protection locked="0"/>
    </xf>
    <xf numFmtId="49" fontId="2" fillId="0" borderId="42" xfId="0" quotePrefix="1" applyNumberFormat="1" applyFont="1" applyBorder="1" applyAlignment="1" applyProtection="1">
      <alignment horizontal="center" vertical="center" textRotation="90" wrapText="1"/>
      <protection locked="0"/>
    </xf>
    <xf numFmtId="0" fontId="2" fillId="0" borderId="43" xfId="0" quotePrefix="1" applyFont="1" applyBorder="1" applyAlignment="1" applyProtection="1">
      <alignment horizontal="left" vertical="center" wrapText="1"/>
      <protection locked="0"/>
    </xf>
    <xf numFmtId="0" fontId="10" fillId="2" borderId="19" xfId="0" applyFont="1" applyFill="1" applyBorder="1" applyAlignment="1">
      <alignment horizontal="center" vertical="center"/>
    </xf>
    <xf numFmtId="0" fontId="10" fillId="2" borderId="20" xfId="0" applyFont="1"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10" fillId="2" borderId="22" xfId="0" applyFont="1" applyFill="1" applyBorder="1" applyAlignment="1">
      <alignment horizontal="center" vertical="center"/>
    </xf>
    <xf numFmtId="0" fontId="0" fillId="2" borderId="41" xfId="0" applyFill="1" applyBorder="1" applyAlignment="1">
      <alignment horizontal="center" vertical="center"/>
    </xf>
    <xf numFmtId="0" fontId="0" fillId="2" borderId="22" xfId="0" applyFill="1" applyBorder="1" applyAlignment="1">
      <alignment horizontal="center" vertical="center"/>
    </xf>
    <xf numFmtId="0" fontId="8" fillId="2" borderId="0" xfId="0" applyFont="1" applyFill="1" applyAlignment="1">
      <alignment vertical="center" textRotation="90"/>
    </xf>
    <xf numFmtId="0" fontId="0" fillId="2" borderId="23" xfId="0" applyFill="1" applyBorder="1" applyAlignment="1">
      <alignment horizontal="center" vertical="center"/>
    </xf>
    <xf numFmtId="0" fontId="0" fillId="2" borderId="13" xfId="0" applyFill="1" applyBorder="1" applyAlignment="1">
      <alignment horizontal="center" vertical="center"/>
    </xf>
    <xf numFmtId="0" fontId="0" fillId="2" borderId="16" xfId="0" applyFill="1" applyBorder="1" applyAlignment="1">
      <alignment horizontal="center" vertical="center"/>
    </xf>
    <xf numFmtId="0" fontId="0" fillId="0" borderId="4" xfId="0" applyBorder="1" applyAlignment="1">
      <alignment horizontal="center" vertical="center" wrapText="1"/>
    </xf>
    <xf numFmtId="0" fontId="0" fillId="0" borderId="42" xfId="0" applyBorder="1" applyAlignment="1">
      <alignment horizontal="center" vertical="center" wrapText="1"/>
    </xf>
    <xf numFmtId="1" fontId="0" fillId="0" borderId="43" xfId="0" applyNumberFormat="1" applyBorder="1" applyAlignment="1">
      <alignment horizontal="center" vertical="center" wrapText="1"/>
    </xf>
    <xf numFmtId="0" fontId="20" fillId="9" borderId="24" xfId="0" applyFont="1" applyFill="1" applyBorder="1" applyAlignment="1">
      <alignment vertical="center"/>
    </xf>
    <xf numFmtId="0" fontId="20" fillId="9" borderId="25" xfId="0" applyFont="1" applyFill="1" applyBorder="1" applyAlignment="1">
      <alignment horizontal="center" vertical="center" wrapText="1"/>
    </xf>
    <xf numFmtId="0" fontId="20" fillId="9" borderId="26" xfId="0" applyFont="1" applyFill="1" applyBorder="1" applyAlignment="1">
      <alignment horizontal="center" vertical="center" wrapText="1"/>
    </xf>
    <xf numFmtId="14" fontId="32" fillId="0" borderId="1" xfId="0" applyNumberFormat="1" applyFont="1" applyBorder="1" applyAlignment="1">
      <alignment horizontal="center" vertical="center" wrapText="1"/>
    </xf>
    <xf numFmtId="14" fontId="32" fillId="0" borderId="3" xfId="0" applyNumberFormat="1" applyFont="1" applyBorder="1" applyAlignment="1">
      <alignment horizontal="center" vertical="center" wrapText="1"/>
    </xf>
    <xf numFmtId="0" fontId="8" fillId="0" borderId="24" xfId="0" applyFont="1" applyBorder="1" applyAlignment="1">
      <alignment horizontal="center" vertical="center"/>
    </xf>
    <xf numFmtId="0" fontId="20" fillId="9" borderId="33" xfId="0" applyFont="1" applyFill="1" applyBorder="1" applyAlignment="1">
      <alignment vertical="center"/>
    </xf>
    <xf numFmtId="14" fontId="31" fillId="2" borderId="6" xfId="0" applyNumberFormat="1" applyFont="1" applyFill="1" applyBorder="1" applyAlignment="1">
      <alignment horizontal="right" vertical="center"/>
    </xf>
    <xf numFmtId="0" fontId="0" fillId="2" borderId="6" xfId="0" applyFill="1" applyBorder="1" applyAlignment="1">
      <alignment vertical="center" wrapText="1"/>
    </xf>
    <xf numFmtId="0" fontId="4" fillId="4" borderId="0" xfId="0" applyFont="1" applyFill="1" applyAlignment="1" applyProtection="1">
      <alignment vertical="center"/>
      <protection locked="0"/>
    </xf>
    <xf numFmtId="0" fontId="4" fillId="4" borderId="0" xfId="0" applyFont="1" applyFill="1" applyAlignment="1" applyProtection="1">
      <alignment horizontal="center" vertical="center" wrapText="1"/>
      <protection locked="0"/>
    </xf>
    <xf numFmtId="0" fontId="0" fillId="4" borderId="0" xfId="0" applyFill="1" applyAlignment="1">
      <alignment horizontal="center" textRotation="90"/>
    </xf>
    <xf numFmtId="0" fontId="0" fillId="4" borderId="0" xfId="0" applyFill="1"/>
    <xf numFmtId="0" fontId="4" fillId="4" borderId="0" xfId="0" applyFont="1" applyFill="1" applyAlignment="1" applyProtection="1">
      <alignment horizontal="center" vertical="center" textRotation="90" wrapText="1"/>
      <protection locked="0"/>
    </xf>
    <xf numFmtId="0" fontId="43" fillId="0" borderId="0" xfId="0" applyFont="1" applyAlignment="1">
      <alignment vertical="center"/>
    </xf>
    <xf numFmtId="0" fontId="8" fillId="2" borderId="0" xfId="0" applyFont="1" applyFill="1" applyAlignment="1">
      <alignment vertical="center"/>
    </xf>
    <xf numFmtId="9" fontId="15" fillId="7" borderId="9" xfId="4" applyFont="1" applyFill="1" applyBorder="1" applyAlignment="1">
      <alignment horizontal="centerContinuous" vertical="center"/>
    </xf>
    <xf numFmtId="9" fontId="15" fillId="7" borderId="11" xfId="4" applyFont="1" applyFill="1" applyBorder="1" applyAlignment="1">
      <alignment horizontal="centerContinuous" vertical="center"/>
    </xf>
    <xf numFmtId="49" fontId="2" fillId="0" borderId="9" xfId="0" quotePrefix="1" applyNumberFormat="1" applyFont="1" applyBorder="1" applyAlignment="1" applyProtection="1">
      <alignment horizontal="center" vertical="center" textRotation="90" wrapText="1"/>
      <protection locked="0"/>
    </xf>
    <xf numFmtId="164" fontId="31" fillId="0" borderId="0" xfId="9" applyNumberFormat="1" applyFont="1" applyFill="1" applyBorder="1" applyAlignment="1">
      <alignment horizontal="right" vertical="center"/>
    </xf>
    <xf numFmtId="11" fontId="8" fillId="0" borderId="0" xfId="2" applyNumberFormat="1" applyFont="1" applyAlignment="1">
      <alignment vertical="center"/>
    </xf>
    <xf numFmtId="9" fontId="2" fillId="0" borderId="0" xfId="3" applyNumberFormat="1" applyFont="1" applyFill="1" applyBorder="1" applyAlignment="1">
      <alignment horizontal="center" vertical="center"/>
    </xf>
    <xf numFmtId="9" fontId="2" fillId="0" borderId="0" xfId="7" applyNumberFormat="1" applyFont="1" applyAlignment="1">
      <alignment horizontal="center" vertical="center"/>
    </xf>
    <xf numFmtId="11" fontId="17" fillId="0" borderId="0" xfId="2" applyNumberFormat="1" applyFont="1" applyAlignment="1">
      <alignment vertical="center"/>
    </xf>
    <xf numFmtId="0" fontId="8" fillId="0" borderId="0" xfId="2" applyFont="1" applyAlignment="1">
      <alignment horizontal="center" vertical="center"/>
    </xf>
    <xf numFmtId="9" fontId="2" fillId="0" borderId="0" xfId="3" applyNumberFormat="1" applyFont="1" applyFill="1" applyBorder="1" applyAlignment="1">
      <alignment horizontal="left" vertical="center" indent="1"/>
    </xf>
    <xf numFmtId="9" fontId="2" fillId="0" borderId="0" xfId="7" applyNumberFormat="1" applyFont="1" applyAlignment="1">
      <alignment horizontal="left" vertical="center" indent="1"/>
    </xf>
    <xf numFmtId="0" fontId="4" fillId="0" borderId="25" xfId="0" applyFont="1" applyBorder="1" applyAlignment="1" applyProtection="1">
      <alignment horizontal="center" vertical="center" wrapText="1"/>
      <protection locked="0"/>
    </xf>
    <xf numFmtId="0" fontId="0" fillId="0" borderId="25" xfId="0" applyBorder="1"/>
    <xf numFmtId="0" fontId="4" fillId="9" borderId="24" xfId="0" applyFont="1" applyFill="1" applyBorder="1" applyAlignment="1" applyProtection="1">
      <alignment horizontal="center" vertical="center" wrapText="1"/>
      <protection locked="0"/>
    </xf>
    <xf numFmtId="0" fontId="0" fillId="9" borderId="25" xfId="0" applyFill="1" applyBorder="1" applyAlignment="1">
      <alignment horizontal="center" textRotation="90"/>
    </xf>
    <xf numFmtId="0" fontId="4" fillId="9" borderId="25" xfId="0" applyFont="1" applyFill="1" applyBorder="1" applyAlignment="1" applyProtection="1">
      <alignment horizontal="center" vertical="center" wrapText="1"/>
      <protection locked="0"/>
    </xf>
    <xf numFmtId="0" fontId="0" fillId="9" borderId="25" xfId="0" applyFill="1" applyBorder="1"/>
    <xf numFmtId="0" fontId="4" fillId="9" borderId="25" xfId="0" applyFont="1" applyFill="1" applyBorder="1" applyAlignment="1" applyProtection="1">
      <alignment horizontal="center" vertical="center" textRotation="90" wrapText="1"/>
      <protection locked="0"/>
    </xf>
    <xf numFmtId="0" fontId="4" fillId="9" borderId="26" xfId="0" applyFont="1" applyFill="1" applyBorder="1" applyAlignment="1" applyProtection="1">
      <alignment horizontal="center" vertical="center" wrapText="1"/>
      <protection locked="0"/>
    </xf>
    <xf numFmtId="0" fontId="30" fillId="8" borderId="5" xfId="2" applyFont="1" applyFill="1" applyBorder="1" applyAlignment="1">
      <alignment vertical="center"/>
    </xf>
    <xf numFmtId="0" fontId="26" fillId="8" borderId="6" xfId="2" applyFont="1" applyFill="1" applyBorder="1" applyAlignment="1">
      <alignment vertical="center"/>
    </xf>
    <xf numFmtId="44" fontId="26" fillId="8" borderId="6" xfId="3" applyFont="1" applyFill="1" applyBorder="1" applyAlignment="1">
      <alignment vertical="center"/>
    </xf>
    <xf numFmtId="44" fontId="26" fillId="8" borderId="6" xfId="3" applyFont="1" applyFill="1" applyBorder="1" applyAlignment="1">
      <alignment horizontal="center" vertical="center"/>
    </xf>
    <xf numFmtId="44" fontId="26" fillId="8" borderId="7" xfId="3" applyFont="1" applyFill="1" applyBorder="1" applyAlignment="1">
      <alignment vertical="center"/>
    </xf>
    <xf numFmtId="0" fontId="8" fillId="15" borderId="30" xfId="0" applyFont="1" applyFill="1" applyBorder="1" applyAlignment="1">
      <alignment horizontal="center" vertical="center"/>
    </xf>
    <xf numFmtId="164" fontId="33" fillId="15" borderId="0" xfId="9" applyNumberFormat="1" applyFont="1" applyFill="1" applyBorder="1" applyAlignment="1">
      <alignment horizontal="center" vertical="center"/>
    </xf>
    <xf numFmtId="0" fontId="8" fillId="15" borderId="0" xfId="0" applyFont="1" applyFill="1" applyAlignment="1">
      <alignment horizontal="center" vertical="center"/>
    </xf>
    <xf numFmtId="0" fontId="44" fillId="2" borderId="0" xfId="0" applyFont="1" applyFill="1" applyAlignment="1">
      <alignment horizontal="center" vertical="center" wrapText="1"/>
    </xf>
    <xf numFmtId="0" fontId="8" fillId="2" borderId="0" xfId="0" applyFont="1" applyFill="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right" vertical="center"/>
    </xf>
    <xf numFmtId="0" fontId="2" fillId="22" borderId="1" xfId="0" applyFont="1" applyFill="1" applyBorder="1" applyAlignment="1">
      <alignment horizontal="centerContinuous" vertical="center" wrapText="1"/>
    </xf>
    <xf numFmtId="0" fontId="2" fillId="23" borderId="1" xfId="0" applyFont="1" applyFill="1" applyBorder="1" applyAlignment="1">
      <alignment horizontal="centerContinuous" vertical="center" wrapText="1"/>
    </xf>
    <xf numFmtId="0" fontId="2" fillId="24" borderId="1" xfId="0" applyFont="1" applyFill="1" applyBorder="1" applyAlignment="1">
      <alignment horizontal="centerContinuous" vertical="center" wrapText="1"/>
    </xf>
    <xf numFmtId="0" fontId="2" fillId="25" borderId="1" xfId="0" applyFont="1" applyFill="1" applyBorder="1" applyAlignment="1">
      <alignment horizontal="centerContinuous" vertical="center" wrapText="1"/>
    </xf>
    <xf numFmtId="0" fontId="2" fillId="18" borderId="1" xfId="0" applyFont="1" applyFill="1" applyBorder="1" applyAlignment="1">
      <alignment horizontal="centerContinuous" vertical="center" wrapText="1"/>
    </xf>
    <xf numFmtId="0" fontId="2" fillId="17" borderId="1" xfId="0" applyFont="1" applyFill="1" applyBorder="1" applyAlignment="1">
      <alignment horizontal="centerContinuous" vertical="center" wrapText="1"/>
    </xf>
    <xf numFmtId="0" fontId="2" fillId="19" borderId="1" xfId="0" applyFont="1" applyFill="1" applyBorder="1" applyAlignment="1">
      <alignment horizontal="centerContinuous" vertical="center" wrapText="1"/>
    </xf>
    <xf numFmtId="0" fontId="2" fillId="20" borderId="1" xfId="0" applyFont="1" applyFill="1" applyBorder="1" applyAlignment="1">
      <alignment horizontal="centerContinuous" vertical="center" wrapText="1"/>
    </xf>
    <xf numFmtId="164" fontId="33" fillId="15" borderId="0" xfId="9" applyNumberFormat="1" applyFont="1" applyFill="1" applyBorder="1" applyAlignment="1">
      <alignment vertical="center"/>
    </xf>
    <xf numFmtId="1" fontId="0" fillId="22" borderId="1" xfId="9" applyNumberFormat="1" applyFont="1" applyFill="1" applyBorder="1" applyAlignment="1">
      <alignment horizontal="center" vertical="center" wrapText="1"/>
    </xf>
    <xf numFmtId="0" fontId="2" fillId="16" borderId="10" xfId="0" applyFont="1" applyFill="1" applyBorder="1" applyAlignment="1">
      <alignment horizontal="right" vertical="center"/>
    </xf>
    <xf numFmtId="1" fontId="0" fillId="23" borderId="1" xfId="9" applyNumberFormat="1" applyFont="1" applyFill="1" applyBorder="1" applyAlignment="1">
      <alignment horizontal="center" vertical="center" wrapText="1"/>
    </xf>
    <xf numFmtId="1" fontId="0" fillId="24" borderId="1" xfId="9" applyNumberFormat="1" applyFont="1" applyFill="1" applyBorder="1" applyAlignment="1">
      <alignment horizontal="center" vertical="center" wrapText="1"/>
    </xf>
    <xf numFmtId="1" fontId="0" fillId="25" borderId="1" xfId="9" applyNumberFormat="1" applyFont="1" applyFill="1" applyBorder="1" applyAlignment="1">
      <alignment horizontal="center" vertical="center" wrapText="1"/>
    </xf>
    <xf numFmtId="1" fontId="0" fillId="18" borderId="1" xfId="9" applyNumberFormat="1" applyFont="1" applyFill="1" applyBorder="1" applyAlignment="1">
      <alignment horizontal="center" vertical="center" wrapText="1"/>
    </xf>
    <xf numFmtId="1" fontId="0" fillId="17" borderId="1" xfId="9" applyNumberFormat="1" applyFont="1" applyFill="1" applyBorder="1" applyAlignment="1">
      <alignment horizontal="center" vertical="center" wrapText="1"/>
    </xf>
    <xf numFmtId="1" fontId="0" fillId="19" borderId="1" xfId="9" applyNumberFormat="1" applyFont="1" applyFill="1" applyBorder="1" applyAlignment="1">
      <alignment horizontal="center" vertical="center" wrapText="1"/>
    </xf>
    <xf numFmtId="1" fontId="0" fillId="20" borderId="1" xfId="9" applyNumberFormat="1" applyFont="1" applyFill="1" applyBorder="1" applyAlignment="1">
      <alignment horizontal="center" vertical="center" wrapText="1"/>
    </xf>
    <xf numFmtId="1" fontId="0" fillId="26" borderId="1" xfId="9" applyNumberFormat="1" applyFont="1" applyFill="1" applyBorder="1" applyAlignment="1">
      <alignment horizontal="center" vertical="center" wrapText="1"/>
    </xf>
    <xf numFmtId="1" fontId="0" fillId="21" borderId="1" xfId="9" applyNumberFormat="1" applyFont="1" applyFill="1" applyBorder="1" applyAlignment="1">
      <alignment horizontal="center" vertical="center" wrapText="1"/>
    </xf>
    <xf numFmtId="0" fontId="45" fillId="0" borderId="0" xfId="0" quotePrefix="1" applyFont="1" applyAlignment="1" applyProtection="1">
      <alignment horizontal="left" vertical="center"/>
      <protection locked="0"/>
    </xf>
    <xf numFmtId="9" fontId="0" fillId="0" borderId="0" xfId="0" quotePrefix="1" applyNumberFormat="1" applyAlignment="1">
      <alignment horizontal="center" vertical="center"/>
    </xf>
    <xf numFmtId="0" fontId="0" fillId="2" borderId="28" xfId="0" applyFill="1" applyBorder="1" applyAlignment="1">
      <alignment horizontal="center" vertical="center"/>
    </xf>
    <xf numFmtId="0" fontId="44" fillId="2" borderId="28" xfId="2" applyFont="1" applyFill="1" applyBorder="1" applyAlignment="1">
      <alignment horizontal="centerContinuous" vertical="center"/>
    </xf>
    <xf numFmtId="0" fontId="44" fillId="2" borderId="27" xfId="2" applyFont="1" applyFill="1" applyBorder="1" applyAlignment="1">
      <alignment horizontal="centerContinuous" vertical="center"/>
    </xf>
    <xf numFmtId="0" fontId="2" fillId="16" borderId="9" xfId="0" applyFont="1" applyFill="1" applyBorder="1" applyAlignment="1">
      <alignment horizontal="right" vertical="center"/>
    </xf>
    <xf numFmtId="0" fontId="2" fillId="16" borderId="8" xfId="0" applyFont="1" applyFill="1" applyBorder="1" applyAlignment="1">
      <alignment horizontal="center" vertical="center"/>
    </xf>
    <xf numFmtId="0" fontId="2" fillId="16" borderId="28" xfId="0" applyFont="1" applyFill="1" applyBorder="1" applyAlignment="1">
      <alignment horizontal="center" vertical="center"/>
    </xf>
    <xf numFmtId="0" fontId="2" fillId="16" borderId="28" xfId="0" applyFont="1" applyFill="1" applyBorder="1" applyAlignment="1">
      <alignment horizontal="right" vertical="center"/>
    </xf>
    <xf numFmtId="0" fontId="8" fillId="2" borderId="14" xfId="0" applyFont="1" applyFill="1" applyBorder="1" applyAlignment="1">
      <alignment horizontal="right" vertical="center" indent="1"/>
    </xf>
    <xf numFmtId="1" fontId="0" fillId="26" borderId="0" xfId="9" applyNumberFormat="1" applyFont="1" applyFill="1" applyBorder="1" applyAlignment="1">
      <alignment horizontal="center" vertical="center" wrapText="1"/>
    </xf>
    <xf numFmtId="1" fontId="0" fillId="25" borderId="0" xfId="9" applyNumberFormat="1" applyFont="1" applyFill="1" applyBorder="1" applyAlignment="1">
      <alignment horizontal="center" vertical="center" wrapText="1"/>
    </xf>
    <xf numFmtId="1" fontId="0" fillId="24" borderId="0" xfId="9" applyNumberFormat="1" applyFont="1" applyFill="1" applyBorder="1" applyAlignment="1">
      <alignment horizontal="center" vertical="center" wrapText="1"/>
    </xf>
    <xf numFmtId="1" fontId="0" fillId="23" borderId="0" xfId="9" applyNumberFormat="1" applyFont="1" applyFill="1" applyBorder="1" applyAlignment="1">
      <alignment horizontal="center" vertical="center" wrapText="1"/>
    </xf>
    <xf numFmtId="1" fontId="0" fillId="22" borderId="0" xfId="9" applyNumberFormat="1" applyFont="1" applyFill="1" applyBorder="1" applyAlignment="1">
      <alignment horizontal="center" vertical="center" wrapText="1"/>
    </xf>
    <xf numFmtId="1" fontId="0" fillId="18" borderId="0" xfId="9" applyNumberFormat="1" applyFont="1" applyFill="1" applyBorder="1" applyAlignment="1">
      <alignment horizontal="center" vertical="center" wrapText="1"/>
    </xf>
    <xf numFmtId="1" fontId="0" fillId="17" borderId="0" xfId="9" applyNumberFormat="1" applyFont="1" applyFill="1" applyBorder="1" applyAlignment="1">
      <alignment horizontal="center" vertical="center" wrapText="1"/>
    </xf>
    <xf numFmtId="1" fontId="0" fillId="19" borderId="0" xfId="9" applyNumberFormat="1" applyFont="1" applyFill="1" applyBorder="1" applyAlignment="1">
      <alignment horizontal="center" vertical="center" wrapText="1"/>
    </xf>
    <xf numFmtId="1" fontId="0" fillId="20" borderId="0" xfId="9" applyNumberFormat="1" applyFont="1" applyFill="1" applyBorder="1" applyAlignment="1">
      <alignment horizontal="center" vertical="center" wrapText="1"/>
    </xf>
    <xf numFmtId="1" fontId="0" fillId="21" borderId="0" xfId="9" applyNumberFormat="1" applyFont="1" applyFill="1" applyBorder="1" applyAlignment="1">
      <alignment horizontal="center" vertical="center" wrapText="1"/>
    </xf>
    <xf numFmtId="0" fontId="2" fillId="27" borderId="0" xfId="0" applyFont="1" applyFill="1" applyAlignment="1">
      <alignment horizontal="center" vertical="center" wrapText="1"/>
    </xf>
    <xf numFmtId="0" fontId="2" fillId="14" borderId="0" xfId="0" applyFont="1" applyFill="1" applyAlignment="1">
      <alignment horizontal="center" vertical="center" wrapText="1"/>
    </xf>
    <xf numFmtId="0" fontId="15" fillId="13" borderId="0" xfId="0" applyFont="1" applyFill="1" applyAlignment="1">
      <alignment horizontal="center" vertical="center" wrapText="1"/>
    </xf>
    <xf numFmtId="0" fontId="15" fillId="28" borderId="0" xfId="0" applyFont="1" applyFill="1" applyAlignment="1">
      <alignment horizontal="center" vertical="center" wrapText="1"/>
    </xf>
    <xf numFmtId="0" fontId="15" fillId="29" borderId="0" xfId="0" applyFont="1" applyFill="1" applyAlignment="1">
      <alignment horizontal="center" vertical="center" wrapText="1"/>
    </xf>
    <xf numFmtId="0" fontId="0" fillId="0" borderId="28" xfId="0" applyBorder="1" applyAlignment="1">
      <alignment vertical="center"/>
    </xf>
    <xf numFmtId="9" fontId="0" fillId="0" borderId="0" xfId="0" applyNumberFormat="1" applyAlignment="1">
      <alignment horizontal="center" vertical="center"/>
    </xf>
    <xf numFmtId="0" fontId="8" fillId="2" borderId="1" xfId="0" applyFont="1" applyFill="1" applyBorder="1" applyAlignment="1">
      <alignment horizontal="center" vertical="center" textRotation="90" wrapText="1"/>
    </xf>
    <xf numFmtId="0" fontId="8" fillId="2" borderId="1" xfId="0" applyFont="1" applyFill="1" applyBorder="1" applyAlignment="1">
      <alignment horizontal="center" vertical="center" wrapText="1"/>
    </xf>
    <xf numFmtId="37" fontId="2" fillId="0" borderId="2" xfId="3" quotePrefix="1" applyNumberFormat="1" applyFont="1" applyFill="1" applyBorder="1" applyAlignment="1">
      <alignment horizontal="center" vertical="center"/>
    </xf>
    <xf numFmtId="37" fontId="2" fillId="0" borderId="1" xfId="5" quotePrefix="1" applyNumberFormat="1" applyFont="1" applyFill="1" applyBorder="1" applyAlignment="1">
      <alignment horizontal="center" vertical="center"/>
    </xf>
    <xf numFmtId="37" fontId="2" fillId="0" borderId="1" xfId="3" quotePrefix="1" applyNumberFormat="1" applyFont="1" applyFill="1" applyBorder="1" applyAlignment="1">
      <alignment horizontal="center" vertical="center"/>
    </xf>
    <xf numFmtId="167" fontId="6" fillId="0" borderId="35" xfId="9" quotePrefix="1" applyNumberFormat="1"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pplyProtection="1">
      <alignment horizontal="center" vertical="center"/>
      <protection locked="0"/>
    </xf>
    <xf numFmtId="9" fontId="2" fillId="0" borderId="1" xfId="10" applyFont="1" applyFill="1" applyBorder="1" applyAlignment="1">
      <alignment horizontal="center" vertical="center" wrapText="1"/>
    </xf>
    <xf numFmtId="9" fontId="2" fillId="0" borderId="42" xfId="10" applyFont="1" applyFill="1" applyBorder="1" applyAlignment="1">
      <alignment horizontal="center" vertical="center" wrapText="1"/>
    </xf>
    <xf numFmtId="9" fontId="0" fillId="0" borderId="0" xfId="10" applyFont="1" applyFill="1" applyAlignment="1">
      <alignment horizontal="center" vertical="center"/>
    </xf>
    <xf numFmtId="0" fontId="4" fillId="0" borderId="11" xfId="0" applyFont="1" applyBorder="1" applyAlignment="1" applyProtection="1">
      <alignment horizontal="center" vertical="center" textRotation="90" wrapText="1"/>
      <protection locked="0"/>
    </xf>
    <xf numFmtId="0" fontId="4" fillId="0" borderId="40" xfId="0" applyFont="1" applyBorder="1" applyAlignment="1" applyProtection="1">
      <alignment horizontal="center" vertical="center" textRotation="90" wrapText="1"/>
      <protection locked="0"/>
    </xf>
    <xf numFmtId="169" fontId="31" fillId="0" borderId="0" xfId="3" applyNumberFormat="1" applyFont="1" applyFill="1" applyBorder="1" applyAlignment="1">
      <alignment horizontal="center" vertical="center"/>
    </xf>
    <xf numFmtId="0" fontId="0" fillId="18" borderId="2" xfId="0" applyFill="1" applyBorder="1" applyAlignment="1">
      <alignment horizontal="center" vertical="center"/>
    </xf>
    <xf numFmtId="0" fontId="0" fillId="17" borderId="2" xfId="0" applyFill="1" applyBorder="1" applyAlignment="1">
      <alignment horizontal="center" vertical="center"/>
    </xf>
    <xf numFmtId="0" fontId="0" fillId="19" borderId="2" xfId="0" applyFill="1" applyBorder="1" applyAlignment="1">
      <alignment horizontal="center" vertical="center"/>
    </xf>
    <xf numFmtId="0" fontId="0" fillId="20" borderId="2" xfId="0" applyFill="1" applyBorder="1" applyAlignment="1">
      <alignment horizontal="center" vertical="center"/>
    </xf>
    <xf numFmtId="0" fontId="0" fillId="21" borderId="4" xfId="0" applyFill="1" applyBorder="1" applyAlignment="1">
      <alignment horizontal="center" vertical="center"/>
    </xf>
    <xf numFmtId="49" fontId="2" fillId="0" borderId="18" xfId="0" quotePrefix="1" applyNumberFormat="1" applyFont="1" applyBorder="1" applyAlignment="1" applyProtection="1">
      <alignment horizontal="center" vertical="center" textRotation="90" wrapText="1"/>
      <protection locked="0"/>
    </xf>
    <xf numFmtId="0" fontId="45" fillId="0" borderId="0" xfId="0" applyFont="1" applyAlignment="1" applyProtection="1">
      <alignment vertical="center"/>
      <protection locked="0"/>
    </xf>
    <xf numFmtId="0" fontId="26" fillId="9" borderId="0" xfId="0" applyFont="1" applyFill="1" applyAlignment="1" applyProtection="1">
      <alignment vertical="center"/>
      <protection locked="0"/>
    </xf>
    <xf numFmtId="0" fontId="8" fillId="0" borderId="25" xfId="0" applyFont="1" applyBorder="1" applyAlignment="1">
      <alignment horizontal="center" vertical="center"/>
    </xf>
    <xf numFmtId="0" fontId="0" fillId="18" borderId="1" xfId="0" applyFill="1" applyBorder="1" applyAlignment="1">
      <alignment horizontal="center" vertical="center"/>
    </xf>
    <xf numFmtId="0" fontId="0" fillId="17" borderId="1" xfId="0" applyFill="1" applyBorder="1" applyAlignment="1">
      <alignment horizontal="center" vertical="center"/>
    </xf>
    <xf numFmtId="0" fontId="0" fillId="19" borderId="1" xfId="0" applyFill="1" applyBorder="1" applyAlignment="1">
      <alignment horizontal="center" vertical="center"/>
    </xf>
    <xf numFmtId="0" fontId="0" fillId="20" borderId="1" xfId="0" applyFill="1" applyBorder="1" applyAlignment="1">
      <alignment horizontal="center" vertical="center"/>
    </xf>
    <xf numFmtId="0" fontId="0" fillId="21" borderId="42" xfId="0" applyFill="1" applyBorder="1" applyAlignment="1">
      <alignment horizontal="center" vertical="center"/>
    </xf>
    <xf numFmtId="0" fontId="4" fillId="0" borderId="13" xfId="0" applyFont="1" applyBorder="1" applyAlignment="1" applyProtection="1">
      <alignment horizontal="center" vertical="center" wrapText="1"/>
      <protection locked="0"/>
    </xf>
    <xf numFmtId="0" fontId="0" fillId="0" borderId="13" xfId="0" applyBorder="1" applyAlignment="1">
      <alignment vertical="center"/>
    </xf>
    <xf numFmtId="0" fontId="36" fillId="0" borderId="0" xfId="0" applyFont="1" applyAlignment="1">
      <alignment horizontal="left" vertical="center"/>
    </xf>
    <xf numFmtId="0" fontId="47" fillId="16" borderId="27" xfId="0" applyFont="1" applyFill="1" applyBorder="1" applyAlignment="1">
      <alignment horizontal="right" vertical="center"/>
    </xf>
    <xf numFmtId="0" fontId="47" fillId="16" borderId="11" xfId="0" applyFont="1" applyFill="1" applyBorder="1" applyAlignment="1">
      <alignment horizontal="right" vertical="center"/>
    </xf>
    <xf numFmtId="37" fontId="2" fillId="0" borderId="1" xfId="5" applyNumberFormat="1" applyFont="1" applyFill="1" applyBorder="1" applyAlignment="1">
      <alignment horizontal="center" vertical="center"/>
    </xf>
    <xf numFmtId="0" fontId="2" fillId="0" borderId="30" xfId="0" applyFont="1" applyBorder="1" applyAlignment="1">
      <alignment horizontal="center" vertical="center" wrapText="1"/>
    </xf>
    <xf numFmtId="0" fontId="2" fillId="26" borderId="1" xfId="0" applyFont="1" applyFill="1" applyBorder="1" applyAlignment="1">
      <alignment horizontal="centerContinuous" vertical="center" wrapText="1"/>
    </xf>
    <xf numFmtId="0" fontId="2" fillId="21" borderId="1" xfId="0" applyFont="1" applyFill="1" applyBorder="1" applyAlignment="1">
      <alignment horizontal="centerContinuous" vertical="center" wrapText="1"/>
    </xf>
    <xf numFmtId="0" fontId="0" fillId="30" borderId="0" xfId="0" applyFill="1" applyAlignment="1">
      <alignment vertical="center"/>
    </xf>
    <xf numFmtId="14" fontId="26" fillId="9" borderId="0" xfId="0" quotePrefix="1" applyNumberFormat="1" applyFont="1" applyFill="1" applyAlignment="1" applyProtection="1">
      <alignment horizontal="left" vertical="center"/>
      <protection locked="0"/>
    </xf>
    <xf numFmtId="14" fontId="1" fillId="0" borderId="0" xfId="0" applyNumberFormat="1" applyFont="1" applyAlignment="1" applyProtection="1">
      <alignment horizontal="left" vertical="center"/>
      <protection locked="0"/>
    </xf>
    <xf numFmtId="14" fontId="31" fillId="2" borderId="7" xfId="0" applyNumberFormat="1" applyFont="1" applyFill="1" applyBorder="1" applyAlignment="1">
      <alignment horizontal="left" vertical="center"/>
    </xf>
    <xf numFmtId="0" fontId="0" fillId="0" borderId="28" xfId="0" applyBorder="1" applyAlignment="1">
      <alignment horizontal="center" vertical="center"/>
    </xf>
    <xf numFmtId="0" fontId="30" fillId="8" borderId="49" xfId="0" applyFont="1" applyFill="1" applyBorder="1" applyAlignment="1">
      <alignment horizontal="center" vertical="center"/>
    </xf>
    <xf numFmtId="0" fontId="8" fillId="2" borderId="50" xfId="0" applyFont="1" applyFill="1" applyBorder="1" applyAlignment="1">
      <alignment horizontal="center" vertical="center" textRotation="90" wrapText="1"/>
    </xf>
    <xf numFmtId="0" fontId="8" fillId="2" borderId="51" xfId="0" applyFont="1" applyFill="1" applyBorder="1" applyAlignment="1">
      <alignment horizontal="center" vertical="center" textRotation="90" wrapText="1"/>
    </xf>
    <xf numFmtId="0" fontId="8" fillId="2" borderId="1" xfId="0" applyFont="1" applyFill="1" applyBorder="1" applyAlignment="1">
      <alignment horizontal="center" vertical="center" textRotation="90" wrapText="1"/>
    </xf>
    <xf numFmtId="0" fontId="8" fillId="2" borderId="50"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8" fillId="2" borderId="52" xfId="0" applyFont="1" applyFill="1" applyBorder="1" applyAlignment="1">
      <alignment horizontal="center" vertical="center" wrapText="1"/>
    </xf>
    <xf numFmtId="0" fontId="8" fillId="2" borderId="53" xfId="0" applyFont="1" applyFill="1" applyBorder="1" applyAlignment="1">
      <alignment horizontal="center" vertical="center" wrapText="1"/>
    </xf>
    <xf numFmtId="0" fontId="30" fillId="8" borderId="49" xfId="2" applyFont="1" applyFill="1" applyBorder="1" applyAlignment="1">
      <alignment horizontal="center" vertical="center"/>
    </xf>
    <xf numFmtId="0" fontId="31" fillId="2" borderId="1" xfId="8" applyFont="1" applyFill="1" applyBorder="1" applyAlignment="1">
      <alignment horizontal="center" vertical="center" wrapText="1"/>
    </xf>
    <xf numFmtId="0" fontId="30" fillId="8" borderId="49" xfId="0" applyFont="1" applyFill="1" applyBorder="1" applyAlignment="1" applyProtection="1">
      <alignment horizontal="center" vertical="center" wrapText="1"/>
      <protection locked="0"/>
    </xf>
    <xf numFmtId="0" fontId="8" fillId="2" borderId="2" xfId="0" applyFont="1" applyFill="1" applyBorder="1" applyAlignment="1">
      <alignment horizontal="center" vertical="center" textRotation="90" wrapText="1"/>
    </xf>
    <xf numFmtId="0" fontId="48" fillId="16" borderId="9" xfId="0" applyFont="1" applyFill="1" applyBorder="1" applyAlignment="1">
      <alignment horizontal="center" vertical="center"/>
    </xf>
    <xf numFmtId="0" fontId="48" fillId="16" borderId="10" xfId="0" applyFont="1" applyFill="1" applyBorder="1" applyAlignment="1">
      <alignment horizontal="center" vertical="center"/>
    </xf>
    <xf numFmtId="0" fontId="48" fillId="16" borderId="11" xfId="0" applyFont="1" applyFill="1" applyBorder="1" applyAlignment="1">
      <alignment horizontal="center" vertical="center"/>
    </xf>
    <xf numFmtId="0" fontId="44" fillId="2" borderId="28" xfId="2" applyFont="1" applyFill="1" applyBorder="1" applyAlignment="1">
      <alignment horizontal="center" vertical="center"/>
    </xf>
    <xf numFmtId="0" fontId="33" fillId="2" borderId="9"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1" xfId="0" applyFont="1" applyFill="1" applyBorder="1" applyAlignment="1">
      <alignment horizontal="center" vertical="center"/>
    </xf>
    <xf numFmtId="0" fontId="31" fillId="16" borderId="9"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11" xfId="0" applyFont="1" applyFill="1" applyBorder="1" applyAlignment="1">
      <alignment horizontal="center" vertical="center"/>
    </xf>
    <xf numFmtId="0" fontId="6" fillId="0" borderId="12" xfId="2" applyFont="1" applyBorder="1" applyAlignment="1">
      <alignment horizontal="center" vertical="center"/>
    </xf>
    <xf numFmtId="0" fontId="6" fillId="0" borderId="0" xfId="2" applyFont="1" applyAlignment="1">
      <alignment horizontal="center" vertical="center"/>
    </xf>
    <xf numFmtId="0" fontId="6" fillId="0" borderId="14" xfId="2" applyFont="1" applyBorder="1" applyAlignment="1">
      <alignment horizontal="center" vertical="center"/>
    </xf>
    <xf numFmtId="0" fontId="6" fillId="0" borderId="8" xfId="2" applyFont="1" applyBorder="1" applyAlignment="1">
      <alignment horizontal="center" vertical="center"/>
    </xf>
    <xf numFmtId="0" fontId="6" fillId="0" borderId="28" xfId="2" applyFont="1" applyBorder="1" applyAlignment="1">
      <alignment horizontal="center" vertical="center"/>
    </xf>
    <xf numFmtId="0" fontId="6" fillId="0" borderId="27" xfId="2" applyFont="1" applyBorder="1" applyAlignment="1">
      <alignment horizontal="center" vertical="center"/>
    </xf>
    <xf numFmtId="0" fontId="6" fillId="0" borderId="15" xfId="2" applyFont="1" applyBorder="1" applyAlignment="1">
      <alignment horizontal="center" vertical="center"/>
    </xf>
    <xf numFmtId="0" fontId="6" fillId="0" borderId="30" xfId="2" applyFont="1" applyBorder="1" applyAlignment="1">
      <alignment horizontal="center" vertical="center"/>
    </xf>
    <xf numFmtId="0" fontId="6" fillId="0" borderId="29" xfId="2"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47" fillId="16" borderId="9" xfId="0" applyFont="1" applyFill="1" applyBorder="1" applyAlignment="1">
      <alignment horizontal="left" vertical="center"/>
    </xf>
    <xf numFmtId="0" fontId="47" fillId="16" borderId="10" xfId="0" applyFont="1" applyFill="1" applyBorder="1" applyAlignment="1">
      <alignment horizontal="left" vertical="center"/>
    </xf>
    <xf numFmtId="0" fontId="47" fillId="16" borderId="11" xfId="0" applyFont="1" applyFill="1" applyBorder="1" applyAlignment="1">
      <alignment horizontal="left" vertical="center"/>
    </xf>
    <xf numFmtId="164" fontId="33" fillId="2" borderId="1" xfId="9" applyNumberFormat="1" applyFont="1" applyFill="1" applyBorder="1" applyAlignment="1">
      <alignment horizontal="center" vertical="center"/>
    </xf>
    <xf numFmtId="164" fontId="31" fillId="0" borderId="9" xfId="9" applyNumberFormat="1"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164" fontId="15" fillId="7" borderId="12" xfId="9" applyNumberFormat="1" applyFont="1" applyFill="1" applyBorder="1" applyAlignment="1">
      <alignment horizontal="center" vertical="center"/>
    </xf>
    <xf numFmtId="164" fontId="15" fillId="7" borderId="0" xfId="9" applyNumberFormat="1" applyFont="1" applyFill="1" applyBorder="1" applyAlignment="1">
      <alignment horizontal="center" vertical="center"/>
    </xf>
    <xf numFmtId="3" fontId="15" fillId="7" borderId="12" xfId="0" applyNumberFormat="1" applyFont="1" applyFill="1" applyBorder="1" applyAlignment="1" applyProtection="1">
      <alignment horizontal="center" vertical="center" wrapText="1"/>
      <protection locked="0"/>
    </xf>
    <xf numFmtId="3" fontId="15" fillId="7" borderId="0" xfId="0" applyNumberFormat="1" applyFont="1" applyFill="1" applyAlignment="1" applyProtection="1">
      <alignment horizontal="center" vertical="center" wrapText="1"/>
      <protection locked="0"/>
    </xf>
    <xf numFmtId="3" fontId="15" fillId="7" borderId="1"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wrapText="1"/>
    </xf>
    <xf numFmtId="165" fontId="15" fillId="7" borderId="1" xfId="0" applyNumberFormat="1" applyFont="1" applyFill="1" applyBorder="1" applyAlignment="1" applyProtection="1">
      <alignment horizontal="center" vertical="center" wrapText="1"/>
      <protection locked="0"/>
    </xf>
    <xf numFmtId="168" fontId="15" fillId="7" borderId="1" xfId="0" applyNumberFormat="1" applyFont="1" applyFill="1" applyBorder="1" applyAlignment="1">
      <alignment horizontal="center" vertical="center" wrapText="1"/>
    </xf>
    <xf numFmtId="0" fontId="8" fillId="0" borderId="9"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44" fillId="2" borderId="30" xfId="0" applyFont="1" applyFill="1" applyBorder="1" applyAlignment="1">
      <alignment horizontal="center" vertical="center" wrapText="1"/>
    </xf>
    <xf numFmtId="0" fontId="44" fillId="2" borderId="29" xfId="0" applyFont="1" applyFill="1" applyBorder="1" applyAlignment="1">
      <alignment horizontal="center" vertical="center" wrapText="1"/>
    </xf>
    <xf numFmtId="0" fontId="44" fillId="2" borderId="10" xfId="0" applyFont="1" applyFill="1" applyBorder="1" applyAlignment="1">
      <alignment horizontal="center" vertical="center" wrapText="1"/>
    </xf>
    <xf numFmtId="0" fontId="44" fillId="2" borderId="11" xfId="0" applyFont="1" applyFill="1" applyBorder="1" applyAlignment="1">
      <alignment horizontal="center" vertical="center" wrapText="1"/>
    </xf>
    <xf numFmtId="0" fontId="44" fillId="2" borderId="12" xfId="0" applyFont="1" applyFill="1" applyBorder="1" applyAlignment="1">
      <alignment horizontal="center" vertical="center" wrapText="1"/>
    </xf>
    <xf numFmtId="0" fontId="44" fillId="2" borderId="0" xfId="0" applyFont="1" applyFill="1" applyAlignment="1">
      <alignment horizontal="center" vertical="center" wrapText="1"/>
    </xf>
    <xf numFmtId="0" fontId="2" fillId="21" borderId="1" xfId="0" applyFont="1" applyFill="1" applyBorder="1" applyAlignment="1">
      <alignment horizontal="center" vertical="center" wrapText="1"/>
    </xf>
    <xf numFmtId="0" fontId="44" fillId="2" borderId="8" xfId="2" applyFont="1" applyFill="1" applyBorder="1" applyAlignment="1">
      <alignment horizontal="center" vertical="center"/>
    </xf>
    <xf numFmtId="0" fontId="2" fillId="17" borderId="1" xfId="0" applyFont="1" applyFill="1" applyBorder="1" applyAlignment="1">
      <alignment horizontal="center" vertical="center" wrapText="1"/>
    </xf>
    <xf numFmtId="9" fontId="2" fillId="0" borderId="1" xfId="9" applyNumberFormat="1" applyFont="1" applyFill="1" applyBorder="1" applyAlignment="1">
      <alignment horizontal="center" vertical="center"/>
    </xf>
    <xf numFmtId="9" fontId="15" fillId="7" borderId="1" xfId="0" applyNumberFormat="1" applyFont="1" applyFill="1" applyBorder="1" applyAlignment="1" applyProtection="1">
      <alignment horizontal="center" vertical="center" wrapText="1"/>
      <protection locked="0"/>
    </xf>
    <xf numFmtId="0" fontId="2" fillId="20" borderId="1" xfId="0" applyFont="1" applyFill="1" applyBorder="1" applyAlignment="1">
      <alignment horizontal="center" vertical="center" wrapText="1"/>
    </xf>
    <xf numFmtId="0" fontId="2" fillId="18" borderId="1" xfId="0" applyFont="1" applyFill="1" applyBorder="1" applyAlignment="1">
      <alignment horizontal="center" vertical="center" wrapText="1"/>
    </xf>
    <xf numFmtId="0" fontId="2" fillId="19" borderId="1" xfId="0" applyFont="1" applyFill="1" applyBorder="1" applyAlignment="1">
      <alignment horizontal="center" vertical="center" wrapText="1"/>
    </xf>
    <xf numFmtId="0" fontId="44" fillId="2" borderId="8" xfId="0" applyFont="1" applyFill="1" applyBorder="1" applyAlignment="1">
      <alignment horizontal="center" vertical="center" wrapText="1"/>
    </xf>
    <xf numFmtId="0" fontId="44" fillId="2" borderId="28"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4" fillId="2" borderId="14" xfId="0" applyFont="1" applyFill="1" applyBorder="1" applyAlignment="1">
      <alignment horizontal="center" vertical="center" wrapText="1"/>
    </xf>
    <xf numFmtId="9" fontId="0" fillId="0" borderId="1" xfId="10" applyFont="1" applyBorder="1" applyAlignment="1" applyProtection="1">
      <alignment horizontal="center" vertical="center" wrapText="1"/>
      <protection locked="0"/>
    </xf>
    <xf numFmtId="11" fontId="8" fillId="0" borderId="0" xfId="2" applyNumberFormat="1" applyFont="1" applyAlignment="1">
      <alignment horizontal="right" vertical="center" wrapText="1"/>
    </xf>
    <xf numFmtId="11" fontId="14" fillId="8" borderId="0" xfId="2" applyNumberFormat="1" applyFont="1" applyFill="1" applyAlignment="1">
      <alignment horizontal="center" vertical="center"/>
    </xf>
    <xf numFmtId="0" fontId="31" fillId="2" borderId="39" xfId="2" applyFont="1" applyFill="1" applyBorder="1" applyAlignment="1">
      <alignment horizontal="center" vertical="center" wrapText="1"/>
    </xf>
    <xf numFmtId="0" fontId="31" fillId="2" borderId="33" xfId="2" applyFont="1" applyFill="1" applyBorder="1" applyAlignment="1">
      <alignment horizontal="center" vertical="center" wrapText="1"/>
    </xf>
    <xf numFmtId="0" fontId="31" fillId="2" borderId="38" xfId="2" applyFont="1" applyFill="1" applyBorder="1" applyAlignment="1">
      <alignment horizontal="center" vertical="center" wrapText="1"/>
    </xf>
    <xf numFmtId="0" fontId="31" fillId="2" borderId="17" xfId="2" applyFont="1" applyFill="1" applyBorder="1" applyAlignment="1">
      <alignment horizontal="center" vertical="center" wrapText="1"/>
    </xf>
    <xf numFmtId="0" fontId="2" fillId="2" borderId="17" xfId="0" applyFont="1" applyFill="1" applyBorder="1" applyAlignment="1">
      <alignment horizontal="center" vertical="center"/>
    </xf>
    <xf numFmtId="44" fontId="31" fillId="2" borderId="8" xfId="3" applyFont="1" applyFill="1" applyBorder="1" applyAlignment="1">
      <alignment horizontal="center" vertical="center" wrapText="1"/>
    </xf>
    <xf numFmtId="44" fontId="31" fillId="2" borderId="9" xfId="3" applyFont="1" applyFill="1" applyBorder="1" applyAlignment="1">
      <alignment horizontal="center" vertical="center" wrapText="1"/>
    </xf>
    <xf numFmtId="0" fontId="31" fillId="2" borderId="12" xfId="2" applyFont="1" applyFill="1" applyBorder="1" applyAlignment="1">
      <alignment horizontal="left" vertical="center" wrapText="1"/>
    </xf>
    <xf numFmtId="0" fontId="31" fillId="2" borderId="8" xfId="2" applyFont="1" applyFill="1" applyBorder="1" applyAlignment="1">
      <alignment horizontal="left" vertical="center" wrapText="1"/>
    </xf>
    <xf numFmtId="0" fontId="4" fillId="0" borderId="45" xfId="0" applyFont="1" applyBorder="1" applyAlignment="1">
      <alignment horizontal="left" vertical="center" wrapText="1"/>
    </xf>
    <xf numFmtId="0" fontId="4" fillId="0" borderId="29"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35" xfId="0" applyFont="1" applyBorder="1" applyAlignment="1">
      <alignment horizontal="left" vertical="center" wrapText="1"/>
    </xf>
    <xf numFmtId="0" fontId="4" fillId="0" borderId="47" xfId="0" applyFont="1" applyBorder="1" applyAlignment="1">
      <alignment horizontal="left" vertical="center" wrapText="1"/>
    </xf>
    <xf numFmtId="0" fontId="4" fillId="0" borderId="40" xfId="0" applyFont="1" applyBorder="1" applyAlignment="1">
      <alignment horizontal="left" vertical="center" wrapText="1"/>
    </xf>
    <xf numFmtId="0" fontId="4" fillId="0" borderId="18" xfId="0" applyFont="1" applyBorder="1" applyAlignment="1">
      <alignment horizontal="left"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19" fillId="8" borderId="39" xfId="0" applyFont="1" applyFill="1" applyBorder="1" applyAlignment="1">
      <alignment horizontal="left" vertical="center" wrapText="1"/>
    </xf>
    <xf numFmtId="0" fontId="19" fillId="8" borderId="44" xfId="0" applyFont="1" applyFill="1" applyBorder="1" applyAlignment="1">
      <alignment horizontal="left" vertical="center" wrapText="1"/>
    </xf>
    <xf numFmtId="0" fontId="19" fillId="8" borderId="32" xfId="0" applyFont="1" applyFill="1" applyBorder="1" applyAlignment="1">
      <alignment horizontal="left" vertical="center" wrapText="1"/>
    </xf>
    <xf numFmtId="0" fontId="19" fillId="8" borderId="33" xfId="0" applyFont="1" applyFill="1" applyBorder="1" applyAlignment="1">
      <alignment horizontal="left" vertical="center" wrapText="1"/>
    </xf>
    <xf numFmtId="0" fontId="19" fillId="8" borderId="38" xfId="0" applyFont="1" applyFill="1" applyBorder="1" applyAlignment="1">
      <alignment horizontal="left" vertical="center" wrapText="1"/>
    </xf>
    <xf numFmtId="0" fontId="4" fillId="0" borderId="48" xfId="0" applyFont="1" applyBorder="1" applyAlignment="1">
      <alignment horizontal="left" vertical="center" wrapText="1"/>
    </xf>
    <xf numFmtId="0" fontId="4" fillId="0" borderId="11" xfId="0" applyFont="1" applyBorder="1" applyAlignment="1">
      <alignment horizontal="left" vertical="center" wrapText="1"/>
    </xf>
    <xf numFmtId="0" fontId="4" fillId="0" borderId="15" xfId="0" applyFont="1" applyBorder="1" applyAlignment="1">
      <alignment horizontal="left" vertical="center" wrapText="1"/>
    </xf>
    <xf numFmtId="0" fontId="4" fillId="0" borderId="30" xfId="0" applyFont="1" applyBorder="1" applyAlignment="1">
      <alignment horizontal="left" vertical="center" wrapText="1"/>
    </xf>
    <xf numFmtId="0" fontId="4" fillId="0" borderId="46" xfId="0" applyFont="1"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31" fillId="2" borderId="26"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31" fillId="2" borderId="31" xfId="0" applyFont="1" applyFill="1" applyBorder="1" applyAlignment="1">
      <alignment horizontal="left" vertical="center" wrapText="1"/>
    </xf>
    <xf numFmtId="0" fontId="31" fillId="2" borderId="34" xfId="0" applyFont="1" applyFill="1" applyBorder="1" applyAlignment="1">
      <alignment horizontal="left" vertical="center" wrapText="1"/>
    </xf>
    <xf numFmtId="0" fontId="31" fillId="2" borderId="8" xfId="0" applyFont="1" applyFill="1" applyBorder="1" applyAlignment="1">
      <alignment horizontal="left" vertical="center" wrapText="1"/>
    </xf>
    <xf numFmtId="0" fontId="31" fillId="2" borderId="27" xfId="0" applyFont="1" applyFill="1" applyBorder="1" applyAlignment="1">
      <alignment horizontal="left" vertical="center" wrapText="1"/>
    </xf>
    <xf numFmtId="0" fontId="31" fillId="2" borderId="24"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0" fillId="0" borderId="18" xfId="0" applyBorder="1" applyAlignment="1">
      <alignment horizontal="left" vertical="center" wrapText="1"/>
    </xf>
    <xf numFmtId="0" fontId="0" fillId="0" borderId="40" xfId="0" applyBorder="1" applyAlignment="1">
      <alignment horizontal="left" vertical="center" wrapText="1"/>
    </xf>
    <xf numFmtId="0" fontId="0" fillId="0" borderId="2" xfId="0" applyBorder="1" applyAlignment="1">
      <alignment vertical="center" wrapText="1"/>
    </xf>
    <xf numFmtId="0" fontId="0" fillId="0" borderId="11" xfId="0" applyBorder="1" applyAlignment="1">
      <alignment vertical="center" wrapText="1"/>
    </xf>
    <xf numFmtId="0" fontId="0" fillId="0" borderId="1" xfId="0" applyBorder="1" applyAlignment="1">
      <alignment vertical="center" wrapText="1"/>
    </xf>
    <xf numFmtId="0" fontId="0" fillId="0" borderId="3" xfId="0" applyBorder="1" applyAlignment="1">
      <alignment vertical="center" wrapText="1"/>
    </xf>
    <xf numFmtId="0" fontId="20" fillId="9" borderId="32" xfId="0" applyFont="1" applyFill="1" applyBorder="1" applyAlignment="1">
      <alignment horizontal="left" vertical="center" wrapText="1"/>
    </xf>
    <xf numFmtId="0" fontId="20" fillId="9" borderId="44" xfId="0" applyFont="1" applyFill="1" applyBorder="1" applyAlignment="1">
      <alignment horizontal="left" vertical="center" wrapText="1"/>
    </xf>
    <xf numFmtId="0" fontId="16" fillId="0" borderId="9" xfId="0" quotePrefix="1" applyFont="1" applyBorder="1" applyAlignment="1">
      <alignment horizontal="left" vertical="center" wrapText="1"/>
    </xf>
    <xf numFmtId="0" fontId="16" fillId="0" borderId="11" xfId="0" applyFont="1" applyBorder="1" applyAlignment="1">
      <alignment horizontal="left" vertical="center" wrapText="1"/>
    </xf>
    <xf numFmtId="0" fontId="16" fillId="0" borderId="2" xfId="0" applyFont="1" applyBorder="1" applyAlignment="1">
      <alignment vertical="center" wrapText="1"/>
    </xf>
    <xf numFmtId="0" fontId="16" fillId="0" borderId="11" xfId="0" applyFont="1" applyBorder="1" applyAlignment="1">
      <alignment vertical="center" wrapText="1"/>
    </xf>
    <xf numFmtId="0" fontId="16" fillId="0" borderId="1" xfId="0" applyFont="1" applyBorder="1" applyAlignment="1">
      <alignment vertical="center" wrapText="1"/>
    </xf>
    <xf numFmtId="0" fontId="0" fillId="0" borderId="48" xfId="0" applyBorder="1" applyAlignment="1">
      <alignment vertical="center" wrapText="1"/>
    </xf>
    <xf numFmtId="0" fontId="0" fillId="0" borderId="10" xfId="0" applyBorder="1" applyAlignment="1">
      <alignment vertical="center" wrapText="1"/>
    </xf>
    <xf numFmtId="0" fontId="0" fillId="0" borderId="35" xfId="0" applyBorder="1" applyAlignment="1">
      <alignment vertical="center" wrapText="1"/>
    </xf>
    <xf numFmtId="0" fontId="16" fillId="4" borderId="48" xfId="0" applyFont="1" applyFill="1" applyBorder="1" applyAlignment="1">
      <alignment horizontal="left" vertical="center"/>
    </xf>
    <xf numFmtId="0" fontId="16" fillId="4" borderId="11" xfId="0" applyFont="1" applyFill="1" applyBorder="1" applyAlignment="1">
      <alignment horizontal="left" vertical="center"/>
    </xf>
    <xf numFmtId="0" fontId="22" fillId="0" borderId="23" xfId="0" applyFont="1" applyBorder="1" applyAlignment="1">
      <alignment vertical="top" wrapText="1"/>
    </xf>
    <xf numFmtId="0" fontId="22" fillId="0" borderId="13" xfId="0" applyFont="1" applyBorder="1" applyAlignment="1">
      <alignment vertical="top" wrapText="1"/>
    </xf>
    <xf numFmtId="0" fontId="22" fillId="0" borderId="16" xfId="0" applyFont="1" applyBorder="1" applyAlignment="1">
      <alignment vertical="top" wrapText="1"/>
    </xf>
    <xf numFmtId="0" fontId="16" fillId="4" borderId="48" xfId="0" applyFont="1" applyFill="1" applyBorder="1" applyAlignment="1">
      <alignment vertical="center" wrapText="1"/>
    </xf>
    <xf numFmtId="0" fontId="16" fillId="4" borderId="10" xfId="0" applyFont="1" applyFill="1" applyBorder="1" applyAlignment="1">
      <alignment vertical="center" wrapText="1"/>
    </xf>
    <xf numFmtId="0" fontId="16" fillId="4" borderId="35" xfId="0" applyFont="1" applyFill="1" applyBorder="1" applyAlignment="1">
      <alignment vertical="center" wrapText="1"/>
    </xf>
    <xf numFmtId="0" fontId="0" fillId="0" borderId="4" xfId="0" applyBorder="1" applyAlignment="1">
      <alignment vertical="center" wrapText="1"/>
    </xf>
    <xf numFmtId="0" fontId="0" fillId="0" borderId="40" xfId="0"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0" fillId="0" borderId="19" xfId="0" applyBorder="1" applyAlignment="1">
      <alignment vertical="center" wrapText="1"/>
    </xf>
    <xf numFmtId="0" fontId="0" fillId="0" borderId="20" xfId="0" applyBorder="1" applyAlignment="1">
      <alignment vertical="center" wrapText="1"/>
    </xf>
    <xf numFmtId="0" fontId="0" fillId="0" borderId="21" xfId="0" applyBorder="1" applyAlignment="1">
      <alignment vertical="center"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8" fillId="0" borderId="25" xfId="0" applyFont="1" applyBorder="1" applyAlignment="1">
      <alignment horizontal="left" vertical="center"/>
    </xf>
    <xf numFmtId="0" fontId="8" fillId="0" borderId="26" xfId="0" applyFont="1" applyBorder="1" applyAlignment="1">
      <alignment horizontal="left" vertical="center"/>
    </xf>
    <xf numFmtId="0" fontId="0" fillId="0" borderId="1" xfId="0" applyBorder="1" applyAlignment="1">
      <alignment horizontal="left" vertical="center" wrapText="1"/>
    </xf>
    <xf numFmtId="0" fontId="0" fillId="0" borderId="3" xfId="0" applyBorder="1" applyAlignment="1">
      <alignment horizontal="left" vertical="center" wrapText="1"/>
    </xf>
  </cellXfs>
  <cellStyles count="11">
    <cellStyle name="Comma 2" xfId="5" xr:uid="{00000000-0005-0000-0000-000000000000}"/>
    <cellStyle name="Currency" xfId="9" builtinId="4"/>
    <cellStyle name="Currency 2" xfId="3" xr:uid="{00000000-0005-0000-0000-000002000000}"/>
    <cellStyle name="Hyperlink" xfId="8" builtinId="8"/>
    <cellStyle name="Normal" xfId="0" builtinId="0"/>
    <cellStyle name="Normal 11" xfId="6" xr:uid="{00000000-0005-0000-0000-000004000000}"/>
    <cellStyle name="Normal 2" xfId="1" xr:uid="{00000000-0005-0000-0000-000005000000}"/>
    <cellStyle name="Normal 3" xfId="2" xr:uid="{00000000-0005-0000-0000-000006000000}"/>
    <cellStyle name="Normal 5" xfId="7" xr:uid="{00000000-0005-0000-0000-000007000000}"/>
    <cellStyle name="Percent" xfId="10" builtinId="5"/>
    <cellStyle name="Percent 2" xfId="4" xr:uid="{00000000-0005-0000-0000-000008000000}"/>
  </cellStyles>
  <dxfs count="84">
    <dxf>
      <fill>
        <patternFill>
          <bgColor rgb="FFDA9694"/>
        </patternFill>
      </fill>
    </dxf>
    <dxf>
      <fill>
        <patternFill>
          <bgColor rgb="FFFABF8F"/>
        </patternFill>
      </fill>
    </dxf>
    <dxf>
      <fill>
        <patternFill>
          <bgColor rgb="FFFCD5B4"/>
        </patternFill>
      </fill>
    </dxf>
    <dxf>
      <fill>
        <patternFill>
          <bgColor rgb="FFFFFF99"/>
        </patternFill>
      </fill>
    </dxf>
    <dxf>
      <fill>
        <patternFill>
          <bgColor rgb="FFD8E4BC"/>
        </patternFill>
      </fill>
    </dxf>
    <dxf>
      <font>
        <color auto="1"/>
      </font>
      <fill>
        <patternFill>
          <bgColor rgb="FFDA9694"/>
        </patternFill>
      </fill>
    </dxf>
    <dxf>
      <font>
        <color auto="1"/>
      </font>
      <fill>
        <patternFill>
          <bgColor rgb="FFFABF8F"/>
        </patternFill>
      </fill>
    </dxf>
    <dxf>
      <font>
        <color auto="1"/>
      </font>
      <fill>
        <patternFill>
          <bgColor rgb="FFFCD5B4"/>
        </patternFill>
      </fill>
    </dxf>
    <dxf>
      <font>
        <color auto="1"/>
      </font>
      <fill>
        <patternFill>
          <bgColor rgb="FFFFFF99"/>
        </patternFill>
      </fill>
    </dxf>
    <dxf>
      <fill>
        <patternFill>
          <bgColor rgb="FFD8E4BC"/>
        </patternFill>
      </fill>
    </dxf>
    <dxf>
      <fill>
        <patternFill>
          <bgColor rgb="FFDAEEF3"/>
        </patternFill>
      </fill>
    </dxf>
    <dxf>
      <fill>
        <patternFill>
          <bgColor rgb="FFB8CCE4"/>
        </patternFill>
      </fill>
    </dxf>
    <dxf>
      <fill>
        <patternFill>
          <bgColor rgb="FF92CDDC"/>
        </patternFill>
      </fill>
    </dxf>
    <dxf>
      <fill>
        <patternFill>
          <bgColor rgb="FF8DB4E2"/>
        </patternFill>
      </fill>
    </dxf>
    <dxf>
      <font>
        <color auto="1"/>
      </font>
      <fill>
        <patternFill>
          <bgColor rgb="FF538DD5"/>
        </patternFill>
      </fill>
    </dxf>
    <dxf>
      <font>
        <color auto="1"/>
      </font>
      <fill>
        <patternFill>
          <bgColor rgb="FFDA9694"/>
        </patternFill>
      </fill>
    </dxf>
    <dxf>
      <font>
        <color auto="1"/>
      </font>
      <fill>
        <patternFill>
          <bgColor rgb="FFFABF8F"/>
        </patternFill>
      </fill>
    </dxf>
    <dxf>
      <font>
        <color auto="1"/>
      </font>
      <fill>
        <patternFill>
          <bgColor rgb="FFFCD5B4"/>
        </patternFill>
      </fill>
    </dxf>
    <dxf>
      <font>
        <color auto="1"/>
      </font>
      <fill>
        <patternFill>
          <bgColor rgb="FFFFFF99"/>
        </patternFill>
      </fill>
    </dxf>
    <dxf>
      <fill>
        <patternFill>
          <bgColor rgb="FFD8E4BC"/>
        </patternFill>
      </fill>
    </dxf>
    <dxf>
      <fill>
        <patternFill>
          <bgColor rgb="FFDAEEF3"/>
        </patternFill>
      </fill>
    </dxf>
    <dxf>
      <fill>
        <patternFill>
          <bgColor rgb="FFB8CCE4"/>
        </patternFill>
      </fill>
    </dxf>
    <dxf>
      <fill>
        <patternFill>
          <bgColor rgb="FF92CDDC"/>
        </patternFill>
      </fill>
    </dxf>
    <dxf>
      <fill>
        <patternFill>
          <bgColor rgb="FF8DB4E2"/>
        </patternFill>
      </fill>
    </dxf>
    <dxf>
      <font>
        <color auto="1"/>
      </font>
      <fill>
        <patternFill>
          <bgColor rgb="FF538DD5"/>
        </patternFill>
      </fill>
    </dxf>
    <dxf>
      <fill>
        <patternFill>
          <bgColor rgb="FFFFFFFF"/>
        </patternFill>
      </fill>
    </dxf>
    <dxf>
      <font>
        <color auto="1"/>
      </font>
      <fill>
        <patternFill>
          <bgColor rgb="FFDA9694"/>
        </patternFill>
      </fill>
    </dxf>
    <dxf>
      <font>
        <color auto="1"/>
      </font>
      <fill>
        <patternFill>
          <bgColor rgb="FFFABF8F"/>
        </patternFill>
      </fill>
    </dxf>
    <dxf>
      <fill>
        <patternFill>
          <bgColor rgb="FFFCD5B4"/>
        </patternFill>
      </fill>
    </dxf>
    <dxf>
      <fill>
        <patternFill>
          <bgColor rgb="FFFFFF99"/>
        </patternFill>
      </fill>
    </dxf>
    <dxf>
      <fill>
        <patternFill>
          <bgColor rgb="FFD8E4BC"/>
        </patternFill>
      </fill>
    </dxf>
    <dxf>
      <font>
        <color auto="1"/>
      </font>
      <fill>
        <patternFill>
          <bgColor rgb="FFDAEEF3"/>
        </patternFill>
      </fill>
    </dxf>
    <dxf>
      <font>
        <color auto="1"/>
      </font>
      <fill>
        <patternFill>
          <bgColor rgb="FFB8CCE4"/>
        </patternFill>
      </fill>
    </dxf>
    <dxf>
      <font>
        <color auto="1"/>
      </font>
      <fill>
        <patternFill>
          <bgColor rgb="FF92CDDC"/>
        </patternFill>
      </fill>
    </dxf>
    <dxf>
      <font>
        <color auto="1"/>
      </font>
      <fill>
        <patternFill>
          <bgColor rgb="FF8DB4E2"/>
        </patternFill>
      </fill>
    </dxf>
    <dxf>
      <font>
        <color auto="1"/>
      </font>
      <fill>
        <patternFill>
          <bgColor rgb="FF538DD5"/>
        </patternFill>
      </fill>
    </dxf>
    <dxf>
      <font>
        <color auto="1"/>
      </font>
      <fill>
        <patternFill>
          <bgColor rgb="FFDA9694"/>
        </patternFill>
      </fill>
    </dxf>
    <dxf>
      <font>
        <color auto="1"/>
      </font>
      <fill>
        <patternFill>
          <bgColor rgb="FFFABF8F"/>
        </patternFill>
      </fill>
    </dxf>
    <dxf>
      <fill>
        <patternFill>
          <bgColor rgb="FFFCD5B4"/>
        </patternFill>
      </fill>
    </dxf>
    <dxf>
      <fill>
        <patternFill>
          <bgColor rgb="FFFFFF99"/>
        </patternFill>
      </fill>
    </dxf>
    <dxf>
      <fill>
        <patternFill>
          <bgColor rgb="FFD8E4BC"/>
        </patternFill>
      </fill>
    </dxf>
    <dxf>
      <font>
        <color auto="1"/>
      </font>
      <fill>
        <patternFill>
          <bgColor rgb="FFDAEEF3"/>
        </patternFill>
      </fill>
    </dxf>
    <dxf>
      <font>
        <color auto="1"/>
      </font>
      <fill>
        <patternFill>
          <bgColor rgb="FFB8CCE4"/>
        </patternFill>
      </fill>
    </dxf>
    <dxf>
      <font>
        <color auto="1"/>
      </font>
      <fill>
        <patternFill>
          <bgColor rgb="FF92CDDC"/>
        </patternFill>
      </fill>
    </dxf>
    <dxf>
      <font>
        <color auto="1"/>
      </font>
      <fill>
        <patternFill>
          <bgColor rgb="FF8DB4E2"/>
        </patternFill>
      </fill>
    </dxf>
    <dxf>
      <font>
        <color auto="1"/>
      </font>
      <fill>
        <patternFill>
          <bgColor rgb="FF538DD5"/>
        </patternFill>
      </fill>
    </dxf>
    <dxf>
      <font>
        <color auto="1"/>
      </font>
      <fill>
        <patternFill>
          <bgColor rgb="FFDA9694"/>
        </patternFill>
      </fill>
    </dxf>
    <dxf>
      <font>
        <color auto="1"/>
      </font>
      <fill>
        <patternFill>
          <bgColor rgb="FFFABF8F"/>
        </patternFill>
      </fill>
    </dxf>
    <dxf>
      <fill>
        <patternFill>
          <bgColor rgb="FFFCD5B4"/>
        </patternFill>
      </fill>
    </dxf>
    <dxf>
      <fill>
        <patternFill>
          <bgColor rgb="FFFFFF99"/>
        </patternFill>
      </fill>
    </dxf>
    <dxf>
      <fill>
        <patternFill>
          <bgColor rgb="FFD8E4BC"/>
        </patternFill>
      </fill>
    </dxf>
    <dxf>
      <font>
        <color auto="1"/>
      </font>
      <fill>
        <patternFill>
          <bgColor rgb="FFDAEEF3"/>
        </patternFill>
      </fill>
    </dxf>
    <dxf>
      <font>
        <color auto="1"/>
      </font>
      <fill>
        <patternFill>
          <bgColor rgb="FFB8CCE4"/>
        </patternFill>
      </fill>
    </dxf>
    <dxf>
      <font>
        <color auto="1"/>
      </font>
      <fill>
        <patternFill>
          <bgColor rgb="FF92CDDC"/>
        </patternFill>
      </fill>
    </dxf>
    <dxf>
      <font>
        <color auto="1"/>
      </font>
      <fill>
        <patternFill>
          <bgColor rgb="FF8DB4E2"/>
        </patternFill>
      </fill>
    </dxf>
    <dxf>
      <font>
        <color auto="1"/>
      </font>
      <fill>
        <patternFill>
          <bgColor rgb="FF538DD5"/>
        </patternFill>
      </fill>
    </dxf>
    <dxf>
      <font>
        <color auto="1"/>
      </font>
      <fill>
        <patternFill>
          <bgColor rgb="FFDA9694"/>
        </patternFill>
      </fill>
    </dxf>
    <dxf>
      <font>
        <color auto="1"/>
      </font>
      <fill>
        <patternFill>
          <bgColor rgb="FFFABF8F"/>
        </patternFill>
      </fill>
    </dxf>
    <dxf>
      <fill>
        <patternFill>
          <bgColor rgb="FFFCD5B4"/>
        </patternFill>
      </fill>
    </dxf>
    <dxf>
      <fill>
        <patternFill>
          <bgColor rgb="FFFFFF99"/>
        </patternFill>
      </fill>
    </dxf>
    <dxf>
      <fill>
        <patternFill>
          <bgColor rgb="FFD8E4BC"/>
        </patternFill>
      </fill>
    </dxf>
    <dxf>
      <font>
        <color auto="1"/>
      </font>
      <fill>
        <patternFill>
          <bgColor rgb="FFDAEEF3"/>
        </patternFill>
      </fill>
    </dxf>
    <dxf>
      <font>
        <color auto="1"/>
      </font>
      <fill>
        <patternFill>
          <bgColor rgb="FFB8CCE4"/>
        </patternFill>
      </fill>
    </dxf>
    <dxf>
      <font>
        <color auto="1"/>
      </font>
      <fill>
        <patternFill>
          <bgColor rgb="FF92CDDC"/>
        </patternFill>
      </fill>
    </dxf>
    <dxf>
      <font>
        <color auto="1"/>
      </font>
      <fill>
        <patternFill>
          <bgColor rgb="FF8DB4E2"/>
        </patternFill>
      </fill>
    </dxf>
    <dxf>
      <font>
        <color auto="1"/>
      </font>
      <fill>
        <patternFill>
          <bgColor rgb="FF538DD5"/>
        </patternFill>
      </fill>
    </dxf>
    <dxf>
      <font>
        <color auto="1"/>
      </font>
      <fill>
        <patternFill>
          <bgColor rgb="FFDA9694"/>
        </patternFill>
      </fill>
    </dxf>
    <dxf>
      <font>
        <color auto="1"/>
      </font>
      <fill>
        <patternFill>
          <bgColor rgb="FFFABF8F"/>
        </patternFill>
      </fill>
    </dxf>
    <dxf>
      <fill>
        <patternFill>
          <bgColor rgb="FFFCD5B4"/>
        </patternFill>
      </fill>
    </dxf>
    <dxf>
      <fill>
        <patternFill>
          <bgColor rgb="FFFFFF99"/>
        </patternFill>
      </fill>
    </dxf>
    <dxf>
      <fill>
        <patternFill>
          <bgColor rgb="FFD8E4BC"/>
        </patternFill>
      </fill>
    </dxf>
    <dxf>
      <font>
        <color auto="1"/>
      </font>
      <fill>
        <patternFill>
          <bgColor rgb="FFDAEEF3"/>
        </patternFill>
      </fill>
    </dxf>
    <dxf>
      <font>
        <color auto="1"/>
      </font>
      <fill>
        <patternFill>
          <bgColor rgb="FFB8CCE4"/>
        </patternFill>
      </fill>
    </dxf>
    <dxf>
      <font>
        <color auto="1"/>
      </font>
      <fill>
        <patternFill>
          <bgColor rgb="FF92CDDC"/>
        </patternFill>
      </fill>
    </dxf>
    <dxf>
      <font>
        <color auto="1"/>
      </font>
      <fill>
        <patternFill>
          <bgColor rgb="FF8DB4E2"/>
        </patternFill>
      </fill>
    </dxf>
    <dxf>
      <font>
        <color auto="1"/>
      </font>
      <fill>
        <patternFill>
          <bgColor rgb="FF538DD5"/>
        </patternFill>
      </fill>
    </dxf>
    <dxf>
      <font>
        <color auto="1"/>
      </font>
      <fill>
        <patternFill>
          <bgColor rgb="FFDA9694"/>
        </patternFill>
      </fill>
    </dxf>
    <dxf>
      <font>
        <color auto="1"/>
      </font>
      <fill>
        <patternFill>
          <bgColor rgb="FFFABF8F"/>
        </patternFill>
      </fill>
    </dxf>
    <dxf>
      <font>
        <color auto="1"/>
      </font>
      <fill>
        <patternFill>
          <bgColor rgb="FFFCD5B4"/>
        </patternFill>
      </fill>
    </dxf>
    <dxf>
      <font>
        <color auto="1"/>
      </font>
      <fill>
        <patternFill>
          <bgColor rgb="FFFFFF99"/>
        </patternFill>
      </fill>
    </dxf>
    <dxf>
      <font>
        <color auto="1"/>
      </font>
      <fill>
        <patternFill>
          <bgColor rgb="FFD8E4BC"/>
        </patternFill>
      </fill>
    </dxf>
    <dxf>
      <fill>
        <patternFill>
          <bgColor rgb="FFFFFFFF"/>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0549B"/>
      <color rgb="FFDA9694"/>
      <color rgb="FFFABF8F"/>
      <color rgb="FFFCD5B4"/>
      <color rgb="FFFFFF99"/>
      <color rgb="FFD8E4BC"/>
      <color rgb="FFDAEEF3"/>
      <color rgb="FFB8CCE4"/>
      <color rgb="FF92CDDC"/>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trlProps/ctrlProp1.xml><?xml version="1.0" encoding="utf-8"?>
<formControlPr xmlns="http://schemas.microsoft.com/office/spreadsheetml/2009/9/main" objectType="Drop" dropLines="3" dropStyle="combo" dx="48" fmlaRange="'Details (Hide)'!$J$8:$J$10" noThreeD="1" sel="1" val="0"/>
</file>

<file path=xl/ctrlProps/ctrlProp10.xml><?xml version="1.0" encoding="utf-8"?>
<formControlPr xmlns="http://schemas.microsoft.com/office/spreadsheetml/2009/9/main" objectType="Drop" dropLines="3" dropStyle="combo" dx="48" fmlaRange="'Details (Hide)'!$J$8:$J$10" noThreeD="1" sel="1" val="0"/>
</file>

<file path=xl/ctrlProps/ctrlProp11.xml><?xml version="1.0" encoding="utf-8"?>
<formControlPr xmlns="http://schemas.microsoft.com/office/spreadsheetml/2009/9/main" objectType="Drop" dropLines="3" dropStyle="combo" dx="48" fmlaRange="'Details (Hide)'!$J$8:$J$10" noThreeD="1" sel="1" val="0"/>
</file>

<file path=xl/ctrlProps/ctrlProp12.xml><?xml version="1.0" encoding="utf-8"?>
<formControlPr xmlns="http://schemas.microsoft.com/office/spreadsheetml/2009/9/main" objectType="Drop" dropLines="3" dropStyle="combo" dx="48" fmlaRange="'Details (Hide)'!$J$8:$J$10" noThreeD="1" sel="1" val="0"/>
</file>

<file path=xl/ctrlProps/ctrlProp13.xml><?xml version="1.0" encoding="utf-8"?>
<formControlPr xmlns="http://schemas.microsoft.com/office/spreadsheetml/2009/9/main" objectType="Drop" dropLines="3" dropStyle="combo" dx="48" fmlaRange="'Details (Hide)'!$J$8:$J$10" noThreeD="1" sel="1" val="0"/>
</file>

<file path=xl/ctrlProps/ctrlProp14.xml><?xml version="1.0" encoding="utf-8"?>
<formControlPr xmlns="http://schemas.microsoft.com/office/spreadsheetml/2009/9/main" objectType="Drop" dropLines="3" dropStyle="combo" dx="48" fmlaRange="'Details (Hide)'!$J$8:$J$10" noThreeD="1" sel="1" val="0"/>
</file>

<file path=xl/ctrlProps/ctrlProp15.xml><?xml version="1.0" encoding="utf-8"?>
<formControlPr xmlns="http://schemas.microsoft.com/office/spreadsheetml/2009/9/main" objectType="Drop" dropLines="3" dropStyle="combo" dx="48" fmlaRange="'Details (Hide)'!$J$8:$J$10" noThreeD="1" sel="1" val="0"/>
</file>

<file path=xl/ctrlProps/ctrlProp16.xml><?xml version="1.0" encoding="utf-8"?>
<formControlPr xmlns="http://schemas.microsoft.com/office/spreadsheetml/2009/9/main" objectType="Drop" dropLines="3" dropStyle="combo" dx="48" fmlaRange="'Details (Hide)'!$J$8:$J$10" noThreeD="1" sel="1" val="0"/>
</file>

<file path=xl/ctrlProps/ctrlProp17.xml><?xml version="1.0" encoding="utf-8"?>
<formControlPr xmlns="http://schemas.microsoft.com/office/spreadsheetml/2009/9/main" objectType="Drop" dropLines="3" dropStyle="combo" dx="48" fmlaRange="'Details (Hide)'!$J$8:$J$10" noThreeD="1" sel="1" val="0"/>
</file>

<file path=xl/ctrlProps/ctrlProp18.xml><?xml version="1.0" encoding="utf-8"?>
<formControlPr xmlns="http://schemas.microsoft.com/office/spreadsheetml/2009/9/main" objectType="Drop" dropLines="3" dropStyle="combo" dx="48" fmlaRange="'Details (Hide)'!$J$8:$J$10" noThreeD="1" sel="1" val="0"/>
</file>

<file path=xl/ctrlProps/ctrlProp19.xml><?xml version="1.0" encoding="utf-8"?>
<formControlPr xmlns="http://schemas.microsoft.com/office/spreadsheetml/2009/9/main" objectType="Drop" dropLines="3" dropStyle="combo" dx="48" fmlaRange="'Details (Hide)'!$J$8:$J$10" noThreeD="1" sel="1" val="0"/>
</file>

<file path=xl/ctrlProps/ctrlProp2.xml><?xml version="1.0" encoding="utf-8"?>
<formControlPr xmlns="http://schemas.microsoft.com/office/spreadsheetml/2009/9/main" objectType="Drop" dropLines="3" dropStyle="combo" dx="48" fmlaRange="'Details (Hide)'!$J$8:$J$10" noThreeD="1" sel="1" val="0"/>
</file>

<file path=xl/ctrlProps/ctrlProp20.xml><?xml version="1.0" encoding="utf-8"?>
<formControlPr xmlns="http://schemas.microsoft.com/office/spreadsheetml/2009/9/main" objectType="Drop" dropLines="3" dropStyle="combo" dx="48" fmlaRange="'Details (Hide)'!$J$8:$J$10" noThreeD="1" sel="1" val="0"/>
</file>

<file path=xl/ctrlProps/ctrlProp21.xml><?xml version="1.0" encoding="utf-8"?>
<formControlPr xmlns="http://schemas.microsoft.com/office/spreadsheetml/2009/9/main" objectType="Drop" dropLines="3" dropStyle="combo" dx="48" fmlaRange="'Details (Hide)'!$J$8:$J$10" noThreeD="1" sel="1" val="0"/>
</file>

<file path=xl/ctrlProps/ctrlProp22.xml><?xml version="1.0" encoding="utf-8"?>
<formControlPr xmlns="http://schemas.microsoft.com/office/spreadsheetml/2009/9/main" objectType="Drop" dropLines="3" dropStyle="combo" dx="48" fmlaRange="'Details (Hide)'!$J$8:$J$10" noThreeD="1" sel="1" val="0"/>
</file>

<file path=xl/ctrlProps/ctrlProp23.xml><?xml version="1.0" encoding="utf-8"?>
<formControlPr xmlns="http://schemas.microsoft.com/office/spreadsheetml/2009/9/main" objectType="Drop" dropLines="3" dropStyle="combo" dx="48" fmlaRange="'Details (Hide)'!$J$8:$J$10" noThreeD="1" sel="1" val="0"/>
</file>

<file path=xl/ctrlProps/ctrlProp24.xml><?xml version="1.0" encoding="utf-8"?>
<formControlPr xmlns="http://schemas.microsoft.com/office/spreadsheetml/2009/9/main" objectType="Drop" dropLines="3" dropStyle="combo" dx="48" fmlaRange="'Details (Hide)'!$J$8:$J$10" noThreeD="1" sel="1" val="0"/>
</file>

<file path=xl/ctrlProps/ctrlProp25.xml><?xml version="1.0" encoding="utf-8"?>
<formControlPr xmlns="http://schemas.microsoft.com/office/spreadsheetml/2009/9/main" objectType="Drop" dropLines="3" dropStyle="combo" dx="48" fmlaRange="'Details (Hide)'!$J$8:$J$10" noThreeD="1" sel="1" val="0"/>
</file>

<file path=xl/ctrlProps/ctrlProp26.xml><?xml version="1.0" encoding="utf-8"?>
<formControlPr xmlns="http://schemas.microsoft.com/office/spreadsheetml/2009/9/main" objectType="Drop" dropLines="3" dropStyle="combo" dx="48" fmlaRange="'Details (Hide)'!$J$8:$J$10" noThreeD="1" sel="1" val="0"/>
</file>

<file path=xl/ctrlProps/ctrlProp27.xml><?xml version="1.0" encoding="utf-8"?>
<formControlPr xmlns="http://schemas.microsoft.com/office/spreadsheetml/2009/9/main" objectType="Drop" dropLines="3" dropStyle="combo" dx="48" fmlaRange="'Details (Hide)'!$J$8:$J$10" noThreeD="1" sel="1" val="0"/>
</file>

<file path=xl/ctrlProps/ctrlProp28.xml><?xml version="1.0" encoding="utf-8"?>
<formControlPr xmlns="http://schemas.microsoft.com/office/spreadsheetml/2009/9/main" objectType="Drop" dropLines="3" dropStyle="combo" dx="48" fmlaRange="'Details (Hide)'!$J$8:$J$10" noThreeD="1" sel="1" val="0"/>
</file>

<file path=xl/ctrlProps/ctrlProp29.xml><?xml version="1.0" encoding="utf-8"?>
<formControlPr xmlns="http://schemas.microsoft.com/office/spreadsheetml/2009/9/main" objectType="Drop" dropLines="3" dropStyle="combo" dx="48" fmlaRange="'Details (Hide)'!$J$8:$J$10" noThreeD="1" sel="1" val="0"/>
</file>

<file path=xl/ctrlProps/ctrlProp3.xml><?xml version="1.0" encoding="utf-8"?>
<formControlPr xmlns="http://schemas.microsoft.com/office/spreadsheetml/2009/9/main" objectType="Drop" dropLines="3" dropStyle="combo" dx="48" fmlaRange="'Details (Hide)'!$J$8:$J$10" noThreeD="1" sel="1" val="0"/>
</file>

<file path=xl/ctrlProps/ctrlProp30.xml><?xml version="1.0" encoding="utf-8"?>
<formControlPr xmlns="http://schemas.microsoft.com/office/spreadsheetml/2009/9/main" objectType="Drop" dropLines="3" dropStyle="combo" dx="48" fmlaRange="'Details (Hide)'!$J$8:$J$10" noThreeD="1" sel="1" val="0"/>
</file>

<file path=xl/ctrlProps/ctrlProp31.xml><?xml version="1.0" encoding="utf-8"?>
<formControlPr xmlns="http://schemas.microsoft.com/office/spreadsheetml/2009/9/main" objectType="Drop" dropLines="3" dropStyle="combo" dx="48" fmlaRange="'Details (Hide)'!$J$8:$J$10" noThreeD="1" sel="1" val="0"/>
</file>

<file path=xl/ctrlProps/ctrlProp32.xml><?xml version="1.0" encoding="utf-8"?>
<formControlPr xmlns="http://schemas.microsoft.com/office/spreadsheetml/2009/9/main" objectType="Drop" dropLines="3" dropStyle="combo" dx="48" fmlaRange="'Details (Hide)'!$J$8:$J$10" noThreeD="1" sel="1" val="0"/>
</file>

<file path=xl/ctrlProps/ctrlProp33.xml><?xml version="1.0" encoding="utf-8"?>
<formControlPr xmlns="http://schemas.microsoft.com/office/spreadsheetml/2009/9/main" objectType="Drop" dropLines="3" dropStyle="combo" dx="48" fmlaRange="'Details (Hide)'!$J$8:$J$10" noThreeD="1" sel="1" val="0"/>
</file>

<file path=xl/ctrlProps/ctrlProp34.xml><?xml version="1.0" encoding="utf-8"?>
<formControlPr xmlns="http://schemas.microsoft.com/office/spreadsheetml/2009/9/main" objectType="Drop" dropLines="3" dropStyle="combo" dx="48" fmlaRange="'Details (Hide)'!$J$8:$J$10" noThreeD="1" sel="1" val="0"/>
</file>

<file path=xl/ctrlProps/ctrlProp35.xml><?xml version="1.0" encoding="utf-8"?>
<formControlPr xmlns="http://schemas.microsoft.com/office/spreadsheetml/2009/9/main" objectType="Drop" dropLines="3" dropStyle="combo" dx="48" fmlaRange="'Details (Hide)'!$J$8:$J$10" noThreeD="1" sel="1" val="0"/>
</file>

<file path=xl/ctrlProps/ctrlProp36.xml><?xml version="1.0" encoding="utf-8"?>
<formControlPr xmlns="http://schemas.microsoft.com/office/spreadsheetml/2009/9/main" objectType="Drop" dropLines="3" dropStyle="combo" dx="48" fmlaRange="'Details (Hide)'!$J$8:$J$10" noThreeD="1" sel="1" val="0"/>
</file>

<file path=xl/ctrlProps/ctrlProp37.xml><?xml version="1.0" encoding="utf-8"?>
<formControlPr xmlns="http://schemas.microsoft.com/office/spreadsheetml/2009/9/main" objectType="Drop" dropLines="3" dropStyle="combo" dx="48" fmlaRange="'Details (Hide)'!$J$8:$J$10" noThreeD="1" sel="1" val="0"/>
</file>

<file path=xl/ctrlProps/ctrlProp38.xml><?xml version="1.0" encoding="utf-8"?>
<formControlPr xmlns="http://schemas.microsoft.com/office/spreadsheetml/2009/9/main" objectType="Drop" dropLines="3" dropStyle="combo" dx="48" fmlaRange="'Details (Hide)'!$J$8:$J$10" noThreeD="1" sel="1" val="0"/>
</file>

<file path=xl/ctrlProps/ctrlProp39.xml><?xml version="1.0" encoding="utf-8"?>
<formControlPr xmlns="http://schemas.microsoft.com/office/spreadsheetml/2009/9/main" objectType="Drop" dropLines="3" dropStyle="combo" dx="48" fmlaRange="'Details (Hide)'!$J$8:$J$10" noThreeD="1" sel="1" val="0"/>
</file>

<file path=xl/ctrlProps/ctrlProp4.xml><?xml version="1.0" encoding="utf-8"?>
<formControlPr xmlns="http://schemas.microsoft.com/office/spreadsheetml/2009/9/main" objectType="Drop" dropLines="3" dropStyle="combo" dx="48" fmlaRange="'Details (Hide)'!$J$8:$J$10" noThreeD="1" sel="1" val="0"/>
</file>

<file path=xl/ctrlProps/ctrlProp40.xml><?xml version="1.0" encoding="utf-8"?>
<formControlPr xmlns="http://schemas.microsoft.com/office/spreadsheetml/2009/9/main" objectType="Drop" dropLines="3" dropStyle="combo" dx="48" fmlaRange="'Details (Hide)'!$J$8:$J$10" noThreeD="1" sel="1" val="0"/>
</file>

<file path=xl/ctrlProps/ctrlProp41.xml><?xml version="1.0" encoding="utf-8"?>
<formControlPr xmlns="http://schemas.microsoft.com/office/spreadsheetml/2009/9/main" objectType="Drop" dropLines="3" dropStyle="combo" dx="48" fmlaRange="'Details (Hide)'!$J$8:$J$10" noThreeD="1" sel="1" val="0"/>
</file>

<file path=xl/ctrlProps/ctrlProp42.xml><?xml version="1.0" encoding="utf-8"?>
<formControlPr xmlns="http://schemas.microsoft.com/office/spreadsheetml/2009/9/main" objectType="Drop" dropLines="3" dropStyle="combo" dx="48" fmlaRange="'Details (Hide)'!$J$8:$J$10" noThreeD="1" sel="1" val="0"/>
</file>

<file path=xl/ctrlProps/ctrlProp43.xml><?xml version="1.0" encoding="utf-8"?>
<formControlPr xmlns="http://schemas.microsoft.com/office/spreadsheetml/2009/9/main" objectType="Drop" dropLines="3" dropStyle="combo" dx="48" fmlaRange="'Details (Hide)'!$J$8:$J$10" noThreeD="1" sel="1" val="0"/>
</file>

<file path=xl/ctrlProps/ctrlProp44.xml><?xml version="1.0" encoding="utf-8"?>
<formControlPr xmlns="http://schemas.microsoft.com/office/spreadsheetml/2009/9/main" objectType="Drop" dropLines="3" dropStyle="combo" dx="48" fmlaRange="'Details (Hide)'!$J$8:$J$10" noThreeD="1" sel="1" val="0"/>
</file>

<file path=xl/ctrlProps/ctrlProp45.xml><?xml version="1.0" encoding="utf-8"?>
<formControlPr xmlns="http://schemas.microsoft.com/office/spreadsheetml/2009/9/main" objectType="Drop" dropLines="3" dropStyle="combo" dx="48" fmlaRange="'Details (Hide)'!$J$8:$J$10" noThreeD="1" sel="1" val="0"/>
</file>

<file path=xl/ctrlProps/ctrlProp46.xml><?xml version="1.0" encoding="utf-8"?>
<formControlPr xmlns="http://schemas.microsoft.com/office/spreadsheetml/2009/9/main" objectType="Drop" dropLines="3" dropStyle="combo" dx="48" fmlaRange="'Details (Hide)'!$J$8:$J$10" noThreeD="1" sel="1" val="0"/>
</file>

<file path=xl/ctrlProps/ctrlProp47.xml><?xml version="1.0" encoding="utf-8"?>
<formControlPr xmlns="http://schemas.microsoft.com/office/spreadsheetml/2009/9/main" objectType="Drop" dropLines="3" dropStyle="combo" dx="48" fmlaRange="'Details (Hide)'!$J$8:$J$10" noThreeD="1" sel="1" val="0"/>
</file>

<file path=xl/ctrlProps/ctrlProp48.xml><?xml version="1.0" encoding="utf-8"?>
<formControlPr xmlns="http://schemas.microsoft.com/office/spreadsheetml/2009/9/main" objectType="Drop" dropLines="3" dropStyle="combo" dx="48" fmlaRange="'Details (Hide)'!$J$8:$J$10" noThreeD="1" sel="1" val="0"/>
</file>

<file path=xl/ctrlProps/ctrlProp49.xml><?xml version="1.0" encoding="utf-8"?>
<formControlPr xmlns="http://schemas.microsoft.com/office/spreadsheetml/2009/9/main" objectType="Drop" dropLines="3" dropStyle="combo" dx="48" fmlaRange="'Details (Hide)'!$J$8:$J$10" noThreeD="1" sel="1" val="0"/>
</file>

<file path=xl/ctrlProps/ctrlProp5.xml><?xml version="1.0" encoding="utf-8"?>
<formControlPr xmlns="http://schemas.microsoft.com/office/spreadsheetml/2009/9/main" objectType="Drop" dropLines="3" dropStyle="combo" dx="48" fmlaRange="'Details (Hide)'!$J$8:$J$10" noThreeD="1" sel="1" val="0"/>
</file>

<file path=xl/ctrlProps/ctrlProp50.xml><?xml version="1.0" encoding="utf-8"?>
<formControlPr xmlns="http://schemas.microsoft.com/office/spreadsheetml/2009/9/main" objectType="Drop" dropLines="3" dropStyle="combo" dx="48" fmlaRange="'Details (Hide)'!$J$8:$J$10" noThreeD="1" sel="1" val="0"/>
</file>

<file path=xl/ctrlProps/ctrlProp51.xml><?xml version="1.0" encoding="utf-8"?>
<formControlPr xmlns="http://schemas.microsoft.com/office/spreadsheetml/2009/9/main" objectType="Drop" dropLines="3" dropStyle="combo" dx="48" fmlaRange="'Details (Hide)'!$J$8:$J$10" noThreeD="1" sel="1" val="0"/>
</file>

<file path=xl/ctrlProps/ctrlProp52.xml><?xml version="1.0" encoding="utf-8"?>
<formControlPr xmlns="http://schemas.microsoft.com/office/spreadsheetml/2009/9/main" objectType="Drop" dropLines="3" dropStyle="combo" dx="48" fmlaRange="'Details (Hide)'!$J$8:$J$10" noThreeD="1" sel="1" val="0"/>
</file>

<file path=xl/ctrlProps/ctrlProp53.xml><?xml version="1.0" encoding="utf-8"?>
<formControlPr xmlns="http://schemas.microsoft.com/office/spreadsheetml/2009/9/main" objectType="Drop" dropLines="3" dropStyle="combo" dx="48" fmlaRange="'Details (Hide)'!$J$8:$J$10" noThreeD="1" sel="1" val="0"/>
</file>

<file path=xl/ctrlProps/ctrlProp54.xml><?xml version="1.0" encoding="utf-8"?>
<formControlPr xmlns="http://schemas.microsoft.com/office/spreadsheetml/2009/9/main" objectType="Drop" dropLines="3" dropStyle="combo" dx="48" fmlaRange="'Details (Hide)'!$J$8:$J$10" noThreeD="1" sel="1" val="0"/>
</file>

<file path=xl/ctrlProps/ctrlProp55.xml><?xml version="1.0" encoding="utf-8"?>
<formControlPr xmlns="http://schemas.microsoft.com/office/spreadsheetml/2009/9/main" objectType="Drop" dropLines="3" dropStyle="combo" dx="48" fmlaRange="'Details (Hide)'!$J$8:$J$10" noThreeD="1" sel="1" val="0"/>
</file>

<file path=xl/ctrlProps/ctrlProp56.xml><?xml version="1.0" encoding="utf-8"?>
<formControlPr xmlns="http://schemas.microsoft.com/office/spreadsheetml/2009/9/main" objectType="Drop" dropLines="3" dropStyle="combo" dx="48" fmlaRange="'Details (Hide)'!$J$8:$J$10" noThreeD="1" sel="1" val="0"/>
</file>

<file path=xl/ctrlProps/ctrlProp57.xml><?xml version="1.0" encoding="utf-8"?>
<formControlPr xmlns="http://schemas.microsoft.com/office/spreadsheetml/2009/9/main" objectType="Drop" dropLines="3" dropStyle="combo" dx="48" fmlaRange="'Details (Hide)'!$J$8:$J$10" noThreeD="1" sel="1" val="0"/>
</file>

<file path=xl/ctrlProps/ctrlProp58.xml><?xml version="1.0" encoding="utf-8"?>
<formControlPr xmlns="http://schemas.microsoft.com/office/spreadsheetml/2009/9/main" objectType="Drop" dropLines="3" dropStyle="combo" dx="48" fmlaRange="'Details (Hide)'!$J$8:$J$10" noThreeD="1" sel="1" val="0"/>
</file>

<file path=xl/ctrlProps/ctrlProp59.xml><?xml version="1.0" encoding="utf-8"?>
<formControlPr xmlns="http://schemas.microsoft.com/office/spreadsheetml/2009/9/main" objectType="Drop" dropLines="3" dropStyle="combo" dx="48" fmlaRange="'Details (Hide)'!$J$8:$J$10" noThreeD="1" sel="1" val="0"/>
</file>

<file path=xl/ctrlProps/ctrlProp6.xml><?xml version="1.0" encoding="utf-8"?>
<formControlPr xmlns="http://schemas.microsoft.com/office/spreadsheetml/2009/9/main" objectType="Drop" dropLines="3" dropStyle="combo" dx="48" fmlaRange="'Details (Hide)'!$J$8:$J$10" noThreeD="1" sel="1" val="0"/>
</file>

<file path=xl/ctrlProps/ctrlProp60.xml><?xml version="1.0" encoding="utf-8"?>
<formControlPr xmlns="http://schemas.microsoft.com/office/spreadsheetml/2009/9/main" objectType="Drop" dropLines="3" dropStyle="combo" dx="48" fmlaRange="'Details (Hide)'!$J$8:$J$10" noThreeD="1" sel="1" val="0"/>
</file>

<file path=xl/ctrlProps/ctrlProp61.xml><?xml version="1.0" encoding="utf-8"?>
<formControlPr xmlns="http://schemas.microsoft.com/office/spreadsheetml/2009/9/main" objectType="Drop" dropLines="3" dropStyle="combo" dx="48" fmlaRange="'Details (Hide)'!$J$8:$J$10" noThreeD="1" sel="1" val="0"/>
</file>

<file path=xl/ctrlProps/ctrlProp62.xml><?xml version="1.0" encoding="utf-8"?>
<formControlPr xmlns="http://schemas.microsoft.com/office/spreadsheetml/2009/9/main" objectType="Drop" dropLines="3" dropStyle="combo" dx="48" fmlaRange="'Details (Hide)'!$J$8:$J$10" noThreeD="1" sel="1" val="0"/>
</file>

<file path=xl/ctrlProps/ctrlProp63.xml><?xml version="1.0" encoding="utf-8"?>
<formControlPr xmlns="http://schemas.microsoft.com/office/spreadsheetml/2009/9/main" objectType="Drop" dropLines="3" dropStyle="combo" dx="48" fmlaRange="'Details (Hide)'!$J$8:$J$10" noThreeD="1" sel="1" val="0"/>
</file>

<file path=xl/ctrlProps/ctrlProp64.xml><?xml version="1.0" encoding="utf-8"?>
<formControlPr xmlns="http://schemas.microsoft.com/office/spreadsheetml/2009/9/main" objectType="Drop" dropLines="3" dropStyle="combo" dx="48" fmlaRange="'Details (Hide)'!$J$8:$J$10" noThreeD="1" sel="1" val="0"/>
</file>

<file path=xl/ctrlProps/ctrlProp65.xml><?xml version="1.0" encoding="utf-8"?>
<formControlPr xmlns="http://schemas.microsoft.com/office/spreadsheetml/2009/9/main" objectType="Drop" dropLines="3" dropStyle="combo" dx="48" fmlaRange="'Details (Hide)'!$J$8:$J$10" noThreeD="1" sel="1" val="0"/>
</file>

<file path=xl/ctrlProps/ctrlProp66.xml><?xml version="1.0" encoding="utf-8"?>
<formControlPr xmlns="http://schemas.microsoft.com/office/spreadsheetml/2009/9/main" objectType="Drop" dropLines="3" dropStyle="combo" dx="48" fmlaRange="'Details (Hide)'!$J$8:$J$10" noThreeD="1" sel="1" val="0"/>
</file>

<file path=xl/ctrlProps/ctrlProp67.xml><?xml version="1.0" encoding="utf-8"?>
<formControlPr xmlns="http://schemas.microsoft.com/office/spreadsheetml/2009/9/main" objectType="Drop" dropLines="3" dropStyle="combo" dx="48" fmlaRange="'Details (Hide)'!$J$8:$J$10" noThreeD="1" sel="1" val="0"/>
</file>

<file path=xl/ctrlProps/ctrlProp68.xml><?xml version="1.0" encoding="utf-8"?>
<formControlPr xmlns="http://schemas.microsoft.com/office/spreadsheetml/2009/9/main" objectType="Drop" dropLines="3" dropStyle="combo" dx="48" fmlaRange="'Details (Hide)'!$J$8:$J$10" noThreeD="1" sel="1" val="0"/>
</file>

<file path=xl/ctrlProps/ctrlProp69.xml><?xml version="1.0" encoding="utf-8"?>
<formControlPr xmlns="http://schemas.microsoft.com/office/spreadsheetml/2009/9/main" objectType="Drop" dropLines="3" dropStyle="combo" dx="48" fmlaRange="'Details (Hide)'!$J$8:$J$10" noThreeD="1" sel="1" val="0"/>
</file>

<file path=xl/ctrlProps/ctrlProp7.xml><?xml version="1.0" encoding="utf-8"?>
<formControlPr xmlns="http://schemas.microsoft.com/office/spreadsheetml/2009/9/main" objectType="Drop" dropLines="3" dropStyle="combo" dx="48" fmlaRange="'Details (Hide)'!$J$8:$J$10" noThreeD="1" sel="1" val="0"/>
</file>

<file path=xl/ctrlProps/ctrlProp70.xml><?xml version="1.0" encoding="utf-8"?>
<formControlPr xmlns="http://schemas.microsoft.com/office/spreadsheetml/2009/9/main" objectType="Drop" dropLines="3" dropStyle="combo" dx="48" fmlaRange="'Details (Hide)'!$J$8:$J$10" noThreeD="1" sel="1" val="0"/>
</file>

<file path=xl/ctrlProps/ctrlProp71.xml><?xml version="1.0" encoding="utf-8"?>
<formControlPr xmlns="http://schemas.microsoft.com/office/spreadsheetml/2009/9/main" objectType="Drop" dropLines="3" dropStyle="combo" dx="48" fmlaRange="'Details (Hide)'!$J$8:$J$10" noThreeD="1" sel="1" val="0"/>
</file>

<file path=xl/ctrlProps/ctrlProp8.xml><?xml version="1.0" encoding="utf-8"?>
<formControlPr xmlns="http://schemas.microsoft.com/office/spreadsheetml/2009/9/main" objectType="Drop" dropLines="3" dropStyle="combo" dx="48" fmlaRange="'Details (Hide)'!$J$8:$J$10" noThreeD="1" sel="1" val="0"/>
</file>

<file path=xl/ctrlProps/ctrlProp9.xml><?xml version="1.0" encoding="utf-8"?>
<formControlPr xmlns="http://schemas.microsoft.com/office/spreadsheetml/2009/9/main" objectType="Drop" dropLines="3" dropStyle="combo" dx="48" fmlaRange="'Details (Hide)'!$J$8:$J$10" noThreeD="1" sel="1" val="0"/>
</file>

<file path=xl/diagrams/_rels/data2.xml.rels><?xml version="1.0" encoding="UTF-8" standalone="yes"?>
<Relationships xmlns="http://schemas.openxmlformats.org/package/2006/relationships"><Relationship Id="rId3" Type="http://schemas.openxmlformats.org/officeDocument/2006/relationships/hyperlink" Target="#'3.4 Plan | Implementation Phase'!C7"/><Relationship Id="rId2" Type="http://schemas.openxmlformats.org/officeDocument/2006/relationships/hyperlink" Target="#'3.3 Plan | Procurement Phase'!C7"/><Relationship Id="rId1" Type="http://schemas.openxmlformats.org/officeDocument/2006/relationships/hyperlink" Target="#'3.1 Plan | ID-Selection Phase'!A1"/><Relationship Id="rId4" Type="http://schemas.openxmlformats.org/officeDocument/2006/relationships/hyperlink" Target="#'3.2 Plan | Development Phase'!C7"/></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AC1E8FA-2A6E-400A-BF4F-CD57B079F78D}" type="doc">
      <dgm:prSet loTypeId="urn:microsoft.com/office/officeart/2005/8/layout/hProcess9" loCatId="process" qsTypeId="urn:microsoft.com/office/officeart/2005/8/quickstyle/simple5" qsCatId="simple" csTypeId="urn:microsoft.com/office/officeart/2005/8/colors/accent1_2" csCatId="accent1" phldr="1"/>
      <dgm:spPr/>
    </dgm:pt>
    <dgm:pt modelId="{5CCB826B-A3A0-43EF-8B57-ABA770B1EBE1}">
      <dgm:prSet phldrT="[Text]" custT="1"/>
      <dgm:spPr>
        <a:solidFill>
          <a:srgbClr val="004B87"/>
        </a:solidFill>
      </dgm:spPr>
      <dgm:t>
        <a:bodyPr/>
        <a:lstStyle/>
        <a:p>
          <a:r>
            <a:rPr lang="en-US" sz="1100" b="1"/>
            <a:t>Focus the project team on identifying, assessing and reporting on the more significant risk items affecting the scope, schedule and cost</a:t>
          </a:r>
        </a:p>
      </dgm:t>
    </dgm:pt>
    <dgm:pt modelId="{FEFBCA77-9580-44E0-8E89-57B2A23B26E8}" type="parTrans" cxnId="{B1F41682-59C8-4984-B18B-4E2A1F77BEE0}">
      <dgm:prSet/>
      <dgm:spPr/>
      <dgm:t>
        <a:bodyPr/>
        <a:lstStyle/>
        <a:p>
          <a:endParaRPr lang="en-US"/>
        </a:p>
      </dgm:t>
    </dgm:pt>
    <dgm:pt modelId="{2217DEA3-C340-420F-9050-06B72E371105}" type="sibTrans" cxnId="{B1F41682-59C8-4984-B18B-4E2A1F77BEE0}">
      <dgm:prSet/>
      <dgm:spPr/>
      <dgm:t>
        <a:bodyPr/>
        <a:lstStyle/>
        <a:p>
          <a:endParaRPr lang="en-US"/>
        </a:p>
      </dgm:t>
    </dgm:pt>
    <dgm:pt modelId="{2C8345E0-CD1E-4F89-B871-77E01D876792}">
      <dgm:prSet phldrT="[Text]" custT="1"/>
      <dgm:spPr>
        <a:solidFill>
          <a:srgbClr val="004B87"/>
        </a:solidFill>
      </dgm:spPr>
      <dgm:t>
        <a:bodyPr/>
        <a:lstStyle/>
        <a:p>
          <a:r>
            <a:rPr lang="en-US" sz="1100" b="1"/>
            <a:t>Help support the transition of less experienced project personnel into the project</a:t>
          </a:r>
        </a:p>
      </dgm:t>
    </dgm:pt>
    <dgm:pt modelId="{C268A3BE-494E-4077-B182-82EDAEA8AE93}" type="parTrans" cxnId="{49ECEEA0-1F4C-4D85-BF69-9A7F70C4825C}">
      <dgm:prSet/>
      <dgm:spPr/>
      <dgm:t>
        <a:bodyPr/>
        <a:lstStyle/>
        <a:p>
          <a:endParaRPr lang="en-US"/>
        </a:p>
      </dgm:t>
    </dgm:pt>
    <dgm:pt modelId="{D97E2B8C-A42D-47CF-8291-4B50A9D2B613}" type="sibTrans" cxnId="{49ECEEA0-1F4C-4D85-BF69-9A7F70C4825C}">
      <dgm:prSet/>
      <dgm:spPr/>
      <dgm:t>
        <a:bodyPr/>
        <a:lstStyle/>
        <a:p>
          <a:endParaRPr lang="en-US"/>
        </a:p>
      </dgm:t>
    </dgm:pt>
    <dgm:pt modelId="{46DB05AA-49D0-4E04-A09C-90B45B466766}">
      <dgm:prSet phldrT="[Text]" custT="1"/>
      <dgm:spPr>
        <a:solidFill>
          <a:srgbClr val="004B87"/>
        </a:solidFill>
      </dgm:spPr>
      <dgm:t>
        <a:bodyPr/>
        <a:lstStyle/>
        <a:p>
          <a:r>
            <a:rPr lang="en-US" sz="1100" b="1"/>
            <a:t>Engage multiple disciplines to discuss risks on a project and assess how other risks may affect their part in the project</a:t>
          </a:r>
        </a:p>
      </dgm:t>
    </dgm:pt>
    <dgm:pt modelId="{0B008E21-CECF-4190-89AF-6C24EE97E113}" type="parTrans" cxnId="{A70BC256-4D38-4464-8793-68C4DF5345E0}">
      <dgm:prSet/>
      <dgm:spPr/>
      <dgm:t>
        <a:bodyPr/>
        <a:lstStyle/>
        <a:p>
          <a:endParaRPr lang="en-US"/>
        </a:p>
      </dgm:t>
    </dgm:pt>
    <dgm:pt modelId="{F10BA163-CB7B-455F-AB68-69E582C96835}" type="sibTrans" cxnId="{A70BC256-4D38-4464-8793-68C4DF5345E0}">
      <dgm:prSet/>
      <dgm:spPr/>
      <dgm:t>
        <a:bodyPr/>
        <a:lstStyle/>
        <a:p>
          <a:endParaRPr lang="en-US"/>
        </a:p>
      </dgm:t>
    </dgm:pt>
    <dgm:pt modelId="{938D0CEB-A34B-4E08-88A9-68C7ADF71521}">
      <dgm:prSet phldrT="[Text]" custT="1"/>
      <dgm:spPr>
        <a:solidFill>
          <a:srgbClr val="004B87"/>
        </a:solidFill>
      </dgm:spPr>
      <dgm:t>
        <a:bodyPr/>
        <a:lstStyle/>
        <a:p>
          <a:r>
            <a:rPr lang="en-US" sz="1100" b="1"/>
            <a:t>Facilitate early planning and prioritizing of items for the team to work efficiently and initiate early mitigation</a:t>
          </a:r>
        </a:p>
      </dgm:t>
    </dgm:pt>
    <dgm:pt modelId="{BC60BFC0-BC2F-4B2F-AD0C-6B6B4685688A}" type="parTrans" cxnId="{96B9B578-BD8C-4B57-80AB-DCFF03E92F4C}">
      <dgm:prSet/>
      <dgm:spPr/>
      <dgm:t>
        <a:bodyPr/>
        <a:lstStyle/>
        <a:p>
          <a:endParaRPr lang="en-US"/>
        </a:p>
      </dgm:t>
    </dgm:pt>
    <dgm:pt modelId="{C799A8A2-F64B-43D2-87D0-B72E99D04E70}" type="sibTrans" cxnId="{96B9B578-BD8C-4B57-80AB-DCFF03E92F4C}">
      <dgm:prSet/>
      <dgm:spPr/>
      <dgm:t>
        <a:bodyPr/>
        <a:lstStyle/>
        <a:p>
          <a:endParaRPr lang="en-US"/>
        </a:p>
      </dgm:t>
    </dgm:pt>
    <dgm:pt modelId="{331F3F60-1BFC-4011-B563-C333BDC0DE22}" type="pres">
      <dgm:prSet presAssocID="{4AC1E8FA-2A6E-400A-BF4F-CD57B079F78D}" presName="CompostProcess" presStyleCnt="0">
        <dgm:presLayoutVars>
          <dgm:dir/>
          <dgm:resizeHandles val="exact"/>
        </dgm:presLayoutVars>
      </dgm:prSet>
      <dgm:spPr/>
    </dgm:pt>
    <dgm:pt modelId="{B61ACA20-2515-432B-BF84-57F1A35D1156}" type="pres">
      <dgm:prSet presAssocID="{4AC1E8FA-2A6E-400A-BF4F-CD57B079F78D}" presName="arrow" presStyleLbl="bgShp" presStyleIdx="0" presStyleCnt="1" custScaleX="117647" custLinFactNeighborX="0" custLinFactNeighborY="302"/>
      <dgm:spPr/>
    </dgm:pt>
    <dgm:pt modelId="{370E3383-7D06-40F0-96A7-9BADAACF2974}" type="pres">
      <dgm:prSet presAssocID="{4AC1E8FA-2A6E-400A-BF4F-CD57B079F78D}" presName="linearProcess" presStyleCnt="0"/>
      <dgm:spPr/>
    </dgm:pt>
    <dgm:pt modelId="{A6970503-FE6C-428B-A3EC-4F87FEEB236D}" type="pres">
      <dgm:prSet presAssocID="{5CCB826B-A3A0-43EF-8B57-ABA770B1EBE1}" presName="textNode" presStyleLbl="node1" presStyleIdx="0" presStyleCnt="4" custScaleX="63203" custScaleY="143773" custLinFactX="-2607" custLinFactNeighborX="-100000" custLinFactNeighborY="1754">
        <dgm:presLayoutVars>
          <dgm:bulletEnabled val="1"/>
        </dgm:presLayoutVars>
      </dgm:prSet>
      <dgm:spPr/>
    </dgm:pt>
    <dgm:pt modelId="{1136C8D5-0EE6-436C-B23C-CE2A6C754EA1}" type="pres">
      <dgm:prSet presAssocID="{2217DEA3-C340-420F-9050-06B72E371105}" presName="sibTrans" presStyleCnt="0"/>
      <dgm:spPr/>
    </dgm:pt>
    <dgm:pt modelId="{9D3495FC-5537-4FDA-A693-495A5F59BFB8}" type="pres">
      <dgm:prSet presAssocID="{2C8345E0-CD1E-4F89-B871-77E01D876792}" presName="textNode" presStyleLbl="node1" presStyleIdx="1" presStyleCnt="4" custScaleX="51094" custScaleY="144072" custLinFactX="-5021" custLinFactNeighborX="-100000" custLinFactNeighborY="2866">
        <dgm:presLayoutVars>
          <dgm:bulletEnabled val="1"/>
        </dgm:presLayoutVars>
      </dgm:prSet>
      <dgm:spPr/>
    </dgm:pt>
    <dgm:pt modelId="{445B6246-34D7-4186-9E9B-D6BD705D4912}" type="pres">
      <dgm:prSet presAssocID="{D97E2B8C-A42D-47CF-8291-4B50A9D2B613}" presName="sibTrans" presStyleCnt="0"/>
      <dgm:spPr/>
    </dgm:pt>
    <dgm:pt modelId="{6361A478-DAFF-4D8C-81CE-CA4F68F62DB9}" type="pres">
      <dgm:prSet presAssocID="{46DB05AA-49D0-4E04-A09C-90B45B466766}" presName="textNode" presStyleLbl="node1" presStyleIdx="2" presStyleCnt="4" custScaleX="51094" custScaleY="144072" custLinFactX="-8400" custLinFactNeighborX="-100000" custLinFactNeighborY="3829">
        <dgm:presLayoutVars>
          <dgm:bulletEnabled val="1"/>
        </dgm:presLayoutVars>
      </dgm:prSet>
      <dgm:spPr/>
    </dgm:pt>
    <dgm:pt modelId="{4DAE407C-E70F-401B-9148-361DA7101C53}" type="pres">
      <dgm:prSet presAssocID="{F10BA163-CB7B-455F-AB68-69E582C96835}" presName="sibTrans" presStyleCnt="0"/>
      <dgm:spPr/>
    </dgm:pt>
    <dgm:pt modelId="{C62949B0-A283-4AFF-85E0-E79A8E149393}" type="pres">
      <dgm:prSet presAssocID="{938D0CEB-A34B-4E08-88A9-68C7ADF71521}" presName="textNode" presStyleLbl="node1" presStyleIdx="3" presStyleCnt="4" custScaleX="51094" custScaleY="144072" custLinFactX="-10342" custLinFactNeighborX="-100000" custLinFactNeighborY="3829">
        <dgm:presLayoutVars>
          <dgm:bulletEnabled val="1"/>
        </dgm:presLayoutVars>
      </dgm:prSet>
      <dgm:spPr/>
    </dgm:pt>
  </dgm:ptLst>
  <dgm:cxnLst>
    <dgm:cxn modelId="{A5D28945-1852-44B6-A43E-5BAAE4F9A94B}" type="presOf" srcId="{2C8345E0-CD1E-4F89-B871-77E01D876792}" destId="{9D3495FC-5537-4FDA-A693-495A5F59BFB8}" srcOrd="0" destOrd="0" presId="urn:microsoft.com/office/officeart/2005/8/layout/hProcess9"/>
    <dgm:cxn modelId="{F80BCD4A-0069-4F5E-A303-613830512AED}" type="presOf" srcId="{938D0CEB-A34B-4E08-88A9-68C7ADF71521}" destId="{C62949B0-A283-4AFF-85E0-E79A8E149393}" srcOrd="0" destOrd="0" presId="urn:microsoft.com/office/officeart/2005/8/layout/hProcess9"/>
    <dgm:cxn modelId="{A70BC256-4D38-4464-8793-68C4DF5345E0}" srcId="{4AC1E8FA-2A6E-400A-BF4F-CD57B079F78D}" destId="{46DB05AA-49D0-4E04-A09C-90B45B466766}" srcOrd="2" destOrd="0" parTransId="{0B008E21-CECF-4190-89AF-6C24EE97E113}" sibTransId="{F10BA163-CB7B-455F-AB68-69E582C96835}"/>
    <dgm:cxn modelId="{96B9B578-BD8C-4B57-80AB-DCFF03E92F4C}" srcId="{4AC1E8FA-2A6E-400A-BF4F-CD57B079F78D}" destId="{938D0CEB-A34B-4E08-88A9-68C7ADF71521}" srcOrd="3" destOrd="0" parTransId="{BC60BFC0-BC2F-4B2F-AD0C-6B6B4685688A}" sibTransId="{C799A8A2-F64B-43D2-87D0-B72E99D04E70}"/>
    <dgm:cxn modelId="{DFB0B45A-CD48-40EF-B3D3-C6D70E6C91AC}" type="presOf" srcId="{46DB05AA-49D0-4E04-A09C-90B45B466766}" destId="{6361A478-DAFF-4D8C-81CE-CA4F68F62DB9}" srcOrd="0" destOrd="0" presId="urn:microsoft.com/office/officeart/2005/8/layout/hProcess9"/>
    <dgm:cxn modelId="{F0EE8F7B-C401-4D4F-93B9-3EF9C4C002C6}" type="presOf" srcId="{4AC1E8FA-2A6E-400A-BF4F-CD57B079F78D}" destId="{331F3F60-1BFC-4011-B563-C333BDC0DE22}" srcOrd="0" destOrd="0" presId="urn:microsoft.com/office/officeart/2005/8/layout/hProcess9"/>
    <dgm:cxn modelId="{B1F41682-59C8-4984-B18B-4E2A1F77BEE0}" srcId="{4AC1E8FA-2A6E-400A-BF4F-CD57B079F78D}" destId="{5CCB826B-A3A0-43EF-8B57-ABA770B1EBE1}" srcOrd="0" destOrd="0" parTransId="{FEFBCA77-9580-44E0-8E89-57B2A23B26E8}" sibTransId="{2217DEA3-C340-420F-9050-06B72E371105}"/>
    <dgm:cxn modelId="{49ECEEA0-1F4C-4D85-BF69-9A7F70C4825C}" srcId="{4AC1E8FA-2A6E-400A-BF4F-CD57B079F78D}" destId="{2C8345E0-CD1E-4F89-B871-77E01D876792}" srcOrd="1" destOrd="0" parTransId="{C268A3BE-494E-4077-B182-82EDAEA8AE93}" sibTransId="{D97E2B8C-A42D-47CF-8291-4B50A9D2B613}"/>
    <dgm:cxn modelId="{1425E9D4-691D-4A2F-B52E-BC6CB1F9EB9A}" type="presOf" srcId="{5CCB826B-A3A0-43EF-8B57-ABA770B1EBE1}" destId="{A6970503-FE6C-428B-A3EC-4F87FEEB236D}" srcOrd="0" destOrd="0" presId="urn:microsoft.com/office/officeart/2005/8/layout/hProcess9"/>
    <dgm:cxn modelId="{D413F07F-9D47-4E20-B0F1-BDA216CD1C6A}" type="presParOf" srcId="{331F3F60-1BFC-4011-B563-C333BDC0DE22}" destId="{B61ACA20-2515-432B-BF84-57F1A35D1156}" srcOrd="0" destOrd="0" presId="urn:microsoft.com/office/officeart/2005/8/layout/hProcess9"/>
    <dgm:cxn modelId="{824850BC-6BB8-4DC1-8AE0-E06CD425157E}" type="presParOf" srcId="{331F3F60-1BFC-4011-B563-C333BDC0DE22}" destId="{370E3383-7D06-40F0-96A7-9BADAACF2974}" srcOrd="1" destOrd="0" presId="urn:microsoft.com/office/officeart/2005/8/layout/hProcess9"/>
    <dgm:cxn modelId="{2DE01F4D-7B37-4778-A9B9-A3E9EA60EFD5}" type="presParOf" srcId="{370E3383-7D06-40F0-96A7-9BADAACF2974}" destId="{A6970503-FE6C-428B-A3EC-4F87FEEB236D}" srcOrd="0" destOrd="0" presId="urn:microsoft.com/office/officeart/2005/8/layout/hProcess9"/>
    <dgm:cxn modelId="{70B8A707-FD63-481A-AAC6-FF9B61146952}" type="presParOf" srcId="{370E3383-7D06-40F0-96A7-9BADAACF2974}" destId="{1136C8D5-0EE6-436C-B23C-CE2A6C754EA1}" srcOrd="1" destOrd="0" presId="urn:microsoft.com/office/officeart/2005/8/layout/hProcess9"/>
    <dgm:cxn modelId="{7634E0C0-46A8-4E51-A883-36F73BCFE119}" type="presParOf" srcId="{370E3383-7D06-40F0-96A7-9BADAACF2974}" destId="{9D3495FC-5537-4FDA-A693-495A5F59BFB8}" srcOrd="2" destOrd="0" presId="urn:microsoft.com/office/officeart/2005/8/layout/hProcess9"/>
    <dgm:cxn modelId="{F29EB6F0-68FC-407B-8CC7-7B31199BA468}" type="presParOf" srcId="{370E3383-7D06-40F0-96A7-9BADAACF2974}" destId="{445B6246-34D7-4186-9E9B-D6BD705D4912}" srcOrd="3" destOrd="0" presId="urn:microsoft.com/office/officeart/2005/8/layout/hProcess9"/>
    <dgm:cxn modelId="{31B43274-01D8-4CDB-8AAE-CB798553FD6B}" type="presParOf" srcId="{370E3383-7D06-40F0-96A7-9BADAACF2974}" destId="{6361A478-DAFF-4D8C-81CE-CA4F68F62DB9}" srcOrd="4" destOrd="0" presId="urn:microsoft.com/office/officeart/2005/8/layout/hProcess9"/>
    <dgm:cxn modelId="{118E4B34-9BE5-4086-9FA8-2918C8A3784F}" type="presParOf" srcId="{370E3383-7D06-40F0-96A7-9BADAACF2974}" destId="{4DAE407C-E70F-401B-9148-361DA7101C53}" srcOrd="5" destOrd="0" presId="urn:microsoft.com/office/officeart/2005/8/layout/hProcess9"/>
    <dgm:cxn modelId="{E70932D0-A80A-4450-BA6E-F3E82FE9414E}" type="presParOf" srcId="{370E3383-7D06-40F0-96A7-9BADAACF2974}" destId="{C62949B0-A283-4AFF-85E0-E79A8E149393}" srcOrd="6" destOrd="0" presId="urn:microsoft.com/office/officeart/2005/8/layout/hProcess9"/>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96FC956-82F4-47E3-99F7-B6E44152766C}" type="doc">
      <dgm:prSet loTypeId="urn:microsoft.com/office/officeart/2005/8/layout/chevronAccent+Icon" loCatId="process" qsTypeId="urn:microsoft.com/office/officeart/2005/8/quickstyle/simple1" qsCatId="simple" csTypeId="urn:microsoft.com/office/officeart/2005/8/colors/accent1_2" csCatId="accent1" phldr="1"/>
      <dgm:spPr/>
    </dgm:pt>
    <dgm:pt modelId="{25A9F936-BABD-4768-8CA7-DCF0FEB9DD76}">
      <dgm:prSet phldrT="[Text]"/>
      <dgm:spPr/>
      <dgm:t>
        <a:bodyPr/>
        <a:lstStyle/>
        <a:p>
          <a:r>
            <a:rPr lang="en-US"/>
            <a:t>Identification and Selection Phase</a:t>
          </a:r>
        </a:p>
      </dgm:t>
      <dgm:extLst>
        <a:ext uri="{E40237B7-FDA0-4F09-8148-C483321AD2D9}">
          <dgm14:cNvPr xmlns:dgm14="http://schemas.microsoft.com/office/drawing/2010/diagram" id="0" name="">
            <a:hlinkClick xmlns:r="http://schemas.openxmlformats.org/officeDocument/2006/relationships" r:id="rId1"/>
          </dgm14:cNvPr>
        </a:ext>
      </dgm:extLst>
    </dgm:pt>
    <dgm:pt modelId="{23E64639-8319-4023-801C-52294E467580}" type="parTrans" cxnId="{64AE2C7D-E5AD-4BD1-858A-84F30B02B65A}">
      <dgm:prSet/>
      <dgm:spPr/>
      <dgm:t>
        <a:bodyPr/>
        <a:lstStyle/>
        <a:p>
          <a:endParaRPr lang="en-US"/>
        </a:p>
      </dgm:t>
    </dgm:pt>
    <dgm:pt modelId="{3F7BD17B-1787-4174-A11A-FB0C5731BBA5}" type="sibTrans" cxnId="{64AE2C7D-E5AD-4BD1-858A-84F30B02B65A}">
      <dgm:prSet/>
      <dgm:spPr/>
      <dgm:t>
        <a:bodyPr/>
        <a:lstStyle/>
        <a:p>
          <a:endParaRPr lang="en-US"/>
        </a:p>
      </dgm:t>
    </dgm:pt>
    <dgm:pt modelId="{132DA20E-7426-44E4-96C5-B705E15F52D0}">
      <dgm:prSet phldrT="[Text]"/>
      <dgm:spPr>
        <a:ln>
          <a:solidFill>
            <a:srgbClr val="002060"/>
          </a:solidFill>
        </a:ln>
      </dgm:spPr>
      <dgm:t>
        <a:bodyPr/>
        <a:lstStyle/>
        <a:p>
          <a:r>
            <a:rPr lang="en-US"/>
            <a:t>Procurement Phase</a:t>
          </a:r>
        </a:p>
      </dgm:t>
      <dgm:extLst>
        <a:ext uri="{E40237B7-FDA0-4F09-8148-C483321AD2D9}">
          <dgm14:cNvPr xmlns:dgm14="http://schemas.microsoft.com/office/drawing/2010/diagram" id="0" name="">
            <a:hlinkClick xmlns:r="http://schemas.openxmlformats.org/officeDocument/2006/relationships" r:id="rId2"/>
          </dgm14:cNvPr>
        </a:ext>
      </dgm:extLst>
    </dgm:pt>
    <dgm:pt modelId="{81AB5364-21A8-48B6-ABF7-B5D512C53E1F}" type="parTrans" cxnId="{BB498D48-5341-496C-8FB1-8BB13BFD345A}">
      <dgm:prSet/>
      <dgm:spPr/>
      <dgm:t>
        <a:bodyPr/>
        <a:lstStyle/>
        <a:p>
          <a:endParaRPr lang="en-US"/>
        </a:p>
      </dgm:t>
    </dgm:pt>
    <dgm:pt modelId="{D25BB1E2-211D-4D9D-9AD5-DA086E21C0EA}" type="sibTrans" cxnId="{BB498D48-5341-496C-8FB1-8BB13BFD345A}">
      <dgm:prSet/>
      <dgm:spPr/>
      <dgm:t>
        <a:bodyPr/>
        <a:lstStyle/>
        <a:p>
          <a:endParaRPr lang="en-US"/>
        </a:p>
      </dgm:t>
    </dgm:pt>
    <dgm:pt modelId="{8FD06B12-AA9E-48ED-9441-F667E0924EEF}">
      <dgm:prSet phldrT="[Text]"/>
      <dgm:spPr>
        <a:ln>
          <a:solidFill>
            <a:srgbClr val="7030A0"/>
          </a:solidFill>
        </a:ln>
      </dgm:spPr>
      <dgm:t>
        <a:bodyPr/>
        <a:lstStyle/>
        <a:p>
          <a:r>
            <a:rPr lang="en-US"/>
            <a:t>Implementation Phase</a:t>
          </a:r>
        </a:p>
      </dgm:t>
      <dgm:extLst>
        <a:ext uri="{E40237B7-FDA0-4F09-8148-C483321AD2D9}">
          <dgm14:cNvPr xmlns:dgm14="http://schemas.microsoft.com/office/drawing/2010/diagram" id="0" name="">
            <a:hlinkClick xmlns:r="http://schemas.openxmlformats.org/officeDocument/2006/relationships" r:id="rId3"/>
          </dgm14:cNvPr>
        </a:ext>
      </dgm:extLst>
    </dgm:pt>
    <dgm:pt modelId="{497BDE45-35C0-457A-94C2-F4913C88E99D}" type="parTrans" cxnId="{11E01B19-29A1-43D2-9326-B40F89C06135}">
      <dgm:prSet/>
      <dgm:spPr/>
      <dgm:t>
        <a:bodyPr/>
        <a:lstStyle/>
        <a:p>
          <a:endParaRPr lang="en-US"/>
        </a:p>
      </dgm:t>
    </dgm:pt>
    <dgm:pt modelId="{63FB55A6-047B-408E-ABB9-06B9AC064940}" type="sibTrans" cxnId="{11E01B19-29A1-43D2-9326-B40F89C06135}">
      <dgm:prSet/>
      <dgm:spPr/>
      <dgm:t>
        <a:bodyPr/>
        <a:lstStyle/>
        <a:p>
          <a:endParaRPr lang="en-US"/>
        </a:p>
      </dgm:t>
    </dgm:pt>
    <dgm:pt modelId="{FF9E03E9-DFE1-4518-BA6E-49CFA1916558}">
      <dgm:prSet phldrT="[Text]"/>
      <dgm:spPr>
        <a:ln>
          <a:solidFill>
            <a:srgbClr val="00B050"/>
          </a:solidFill>
        </a:ln>
      </dgm:spPr>
      <dgm:t>
        <a:bodyPr/>
        <a:lstStyle/>
        <a:p>
          <a:r>
            <a:rPr lang="en-US"/>
            <a:t>Development Phase</a:t>
          </a:r>
        </a:p>
      </dgm:t>
      <dgm:extLst>
        <a:ext uri="{E40237B7-FDA0-4F09-8148-C483321AD2D9}">
          <dgm14:cNvPr xmlns:dgm14="http://schemas.microsoft.com/office/drawing/2010/diagram" id="0" name="">
            <a:hlinkClick xmlns:r="http://schemas.openxmlformats.org/officeDocument/2006/relationships" r:id="rId4"/>
          </dgm14:cNvPr>
        </a:ext>
      </dgm:extLst>
    </dgm:pt>
    <dgm:pt modelId="{324CEC55-97D9-4816-8695-603B7A315073}" type="parTrans" cxnId="{C7DCEC12-E4CF-453C-A201-E6F8519FCD98}">
      <dgm:prSet/>
      <dgm:spPr/>
      <dgm:t>
        <a:bodyPr/>
        <a:lstStyle/>
        <a:p>
          <a:endParaRPr lang="en-US"/>
        </a:p>
      </dgm:t>
    </dgm:pt>
    <dgm:pt modelId="{09ED7E82-82FE-45AE-823D-C8FDDB6A1A65}" type="sibTrans" cxnId="{C7DCEC12-E4CF-453C-A201-E6F8519FCD98}">
      <dgm:prSet/>
      <dgm:spPr/>
      <dgm:t>
        <a:bodyPr/>
        <a:lstStyle/>
        <a:p>
          <a:endParaRPr lang="en-US"/>
        </a:p>
      </dgm:t>
    </dgm:pt>
    <dgm:pt modelId="{9B6CF4B7-72A6-425A-8D5B-925813A151DA}" type="pres">
      <dgm:prSet presAssocID="{F96FC956-82F4-47E3-99F7-B6E44152766C}" presName="Name0" presStyleCnt="0">
        <dgm:presLayoutVars>
          <dgm:dir/>
          <dgm:resizeHandles val="exact"/>
        </dgm:presLayoutVars>
      </dgm:prSet>
      <dgm:spPr/>
    </dgm:pt>
    <dgm:pt modelId="{7D5F6DCC-C6AA-490D-83A6-D13357A5D2D0}" type="pres">
      <dgm:prSet presAssocID="{25A9F936-BABD-4768-8CA7-DCF0FEB9DD76}" presName="composite" presStyleCnt="0"/>
      <dgm:spPr/>
    </dgm:pt>
    <dgm:pt modelId="{78A26382-887E-41F0-9E77-F9CAD20D19CA}" type="pres">
      <dgm:prSet presAssocID="{25A9F936-BABD-4768-8CA7-DCF0FEB9DD76}" presName="bgChev" presStyleLbl="node1" presStyleIdx="0" presStyleCnt="4"/>
      <dgm:spPr>
        <a:solidFill>
          <a:srgbClr val="0070C0"/>
        </a:solidFill>
      </dgm:spPr>
    </dgm:pt>
    <dgm:pt modelId="{B273EAF3-FD1D-452C-B062-4218AF1B0B2E}" type="pres">
      <dgm:prSet presAssocID="{25A9F936-BABD-4768-8CA7-DCF0FEB9DD76}" presName="txNode" presStyleLbl="fgAcc1" presStyleIdx="0" presStyleCnt="4">
        <dgm:presLayoutVars>
          <dgm:bulletEnabled val="1"/>
        </dgm:presLayoutVars>
      </dgm:prSet>
      <dgm:spPr/>
    </dgm:pt>
    <dgm:pt modelId="{E18F2AA1-BDF4-4E4B-9879-0E269BA4A4FB}" type="pres">
      <dgm:prSet presAssocID="{3F7BD17B-1787-4174-A11A-FB0C5731BBA5}" presName="compositeSpace" presStyleCnt="0"/>
      <dgm:spPr/>
    </dgm:pt>
    <dgm:pt modelId="{883AE03A-7FE6-45C6-B463-B8C9C3C06235}" type="pres">
      <dgm:prSet presAssocID="{FF9E03E9-DFE1-4518-BA6E-49CFA1916558}" presName="composite" presStyleCnt="0"/>
      <dgm:spPr/>
    </dgm:pt>
    <dgm:pt modelId="{731E3A0F-A5A4-4A06-A4B8-253B5D211833}" type="pres">
      <dgm:prSet presAssocID="{FF9E03E9-DFE1-4518-BA6E-49CFA1916558}" presName="bgChev" presStyleLbl="node1" presStyleIdx="1" presStyleCnt="4"/>
      <dgm:spPr>
        <a:solidFill>
          <a:srgbClr val="00B050"/>
        </a:solidFill>
      </dgm:spPr>
    </dgm:pt>
    <dgm:pt modelId="{5863BE10-999D-4615-88F5-E9F954691E3A}" type="pres">
      <dgm:prSet presAssocID="{FF9E03E9-DFE1-4518-BA6E-49CFA1916558}" presName="txNode" presStyleLbl="fgAcc1" presStyleIdx="1" presStyleCnt="4">
        <dgm:presLayoutVars>
          <dgm:bulletEnabled val="1"/>
        </dgm:presLayoutVars>
      </dgm:prSet>
      <dgm:spPr/>
    </dgm:pt>
    <dgm:pt modelId="{9F73AD04-6057-4C10-909D-ED645395947C}" type="pres">
      <dgm:prSet presAssocID="{09ED7E82-82FE-45AE-823D-C8FDDB6A1A65}" presName="compositeSpace" presStyleCnt="0"/>
      <dgm:spPr/>
    </dgm:pt>
    <dgm:pt modelId="{D9BCFB20-4A54-458C-8CA8-2AEE06AD4B32}" type="pres">
      <dgm:prSet presAssocID="{132DA20E-7426-44E4-96C5-B705E15F52D0}" presName="composite" presStyleCnt="0"/>
      <dgm:spPr/>
    </dgm:pt>
    <dgm:pt modelId="{C7FFDA37-44C0-49D2-B192-7B5423A13189}" type="pres">
      <dgm:prSet presAssocID="{132DA20E-7426-44E4-96C5-B705E15F52D0}" presName="bgChev" presStyleLbl="node1" presStyleIdx="2" presStyleCnt="4"/>
      <dgm:spPr>
        <a:solidFill>
          <a:srgbClr val="002060"/>
        </a:solidFill>
      </dgm:spPr>
    </dgm:pt>
    <dgm:pt modelId="{72315760-2075-419D-BDC3-ADE5414EB0A5}" type="pres">
      <dgm:prSet presAssocID="{132DA20E-7426-44E4-96C5-B705E15F52D0}" presName="txNode" presStyleLbl="fgAcc1" presStyleIdx="2" presStyleCnt="4">
        <dgm:presLayoutVars>
          <dgm:bulletEnabled val="1"/>
        </dgm:presLayoutVars>
      </dgm:prSet>
      <dgm:spPr/>
    </dgm:pt>
    <dgm:pt modelId="{1A19EFDB-8163-4E20-BB81-12811BE26517}" type="pres">
      <dgm:prSet presAssocID="{D25BB1E2-211D-4D9D-9AD5-DA086E21C0EA}" presName="compositeSpace" presStyleCnt="0"/>
      <dgm:spPr/>
    </dgm:pt>
    <dgm:pt modelId="{367AF73C-7E08-418A-82E8-3423FFC3C602}" type="pres">
      <dgm:prSet presAssocID="{8FD06B12-AA9E-48ED-9441-F667E0924EEF}" presName="composite" presStyleCnt="0"/>
      <dgm:spPr/>
    </dgm:pt>
    <dgm:pt modelId="{9E268484-A9B0-4D47-B8E9-E0D9E59E4C68}" type="pres">
      <dgm:prSet presAssocID="{8FD06B12-AA9E-48ED-9441-F667E0924EEF}" presName="bgChev" presStyleLbl="node1" presStyleIdx="3" presStyleCnt="4"/>
      <dgm:spPr>
        <a:solidFill>
          <a:srgbClr val="7030A0"/>
        </a:solidFill>
      </dgm:spPr>
    </dgm:pt>
    <dgm:pt modelId="{41B5F9EB-4421-410D-8F09-823D24990FD9}" type="pres">
      <dgm:prSet presAssocID="{8FD06B12-AA9E-48ED-9441-F667E0924EEF}" presName="txNode" presStyleLbl="fgAcc1" presStyleIdx="3" presStyleCnt="4">
        <dgm:presLayoutVars>
          <dgm:bulletEnabled val="1"/>
        </dgm:presLayoutVars>
      </dgm:prSet>
      <dgm:spPr/>
    </dgm:pt>
  </dgm:ptLst>
  <dgm:cxnLst>
    <dgm:cxn modelId="{C7DCEC12-E4CF-453C-A201-E6F8519FCD98}" srcId="{F96FC956-82F4-47E3-99F7-B6E44152766C}" destId="{FF9E03E9-DFE1-4518-BA6E-49CFA1916558}" srcOrd="1" destOrd="0" parTransId="{324CEC55-97D9-4816-8695-603B7A315073}" sibTransId="{09ED7E82-82FE-45AE-823D-C8FDDB6A1A65}"/>
    <dgm:cxn modelId="{2AC52013-2CA7-4BA2-A096-ACDA36C10963}" type="presOf" srcId="{25A9F936-BABD-4768-8CA7-DCF0FEB9DD76}" destId="{B273EAF3-FD1D-452C-B062-4218AF1B0B2E}" srcOrd="0" destOrd="0" presId="urn:microsoft.com/office/officeart/2005/8/layout/chevronAccent+Icon"/>
    <dgm:cxn modelId="{11E01B19-29A1-43D2-9326-B40F89C06135}" srcId="{F96FC956-82F4-47E3-99F7-B6E44152766C}" destId="{8FD06B12-AA9E-48ED-9441-F667E0924EEF}" srcOrd="3" destOrd="0" parTransId="{497BDE45-35C0-457A-94C2-F4913C88E99D}" sibTransId="{63FB55A6-047B-408E-ABB9-06B9AC064940}"/>
    <dgm:cxn modelId="{BB498D48-5341-496C-8FB1-8BB13BFD345A}" srcId="{F96FC956-82F4-47E3-99F7-B6E44152766C}" destId="{132DA20E-7426-44E4-96C5-B705E15F52D0}" srcOrd="2" destOrd="0" parTransId="{81AB5364-21A8-48B6-ABF7-B5D512C53E1F}" sibTransId="{D25BB1E2-211D-4D9D-9AD5-DA086E21C0EA}"/>
    <dgm:cxn modelId="{283D104D-AE12-49DF-AE64-3CD5E9E834AB}" type="presOf" srcId="{132DA20E-7426-44E4-96C5-B705E15F52D0}" destId="{72315760-2075-419D-BDC3-ADE5414EB0A5}" srcOrd="0" destOrd="0" presId="urn:microsoft.com/office/officeart/2005/8/layout/chevronAccent+Icon"/>
    <dgm:cxn modelId="{64AE2C7D-E5AD-4BD1-858A-84F30B02B65A}" srcId="{F96FC956-82F4-47E3-99F7-B6E44152766C}" destId="{25A9F936-BABD-4768-8CA7-DCF0FEB9DD76}" srcOrd="0" destOrd="0" parTransId="{23E64639-8319-4023-801C-52294E467580}" sibTransId="{3F7BD17B-1787-4174-A11A-FB0C5731BBA5}"/>
    <dgm:cxn modelId="{9DF4F08B-40DA-4E4E-915C-00E2245795ED}" type="presOf" srcId="{F96FC956-82F4-47E3-99F7-B6E44152766C}" destId="{9B6CF4B7-72A6-425A-8D5B-925813A151DA}" srcOrd="0" destOrd="0" presId="urn:microsoft.com/office/officeart/2005/8/layout/chevronAccent+Icon"/>
    <dgm:cxn modelId="{DF5DF9B3-6662-441C-968F-702F71A3EC7F}" type="presOf" srcId="{FF9E03E9-DFE1-4518-BA6E-49CFA1916558}" destId="{5863BE10-999D-4615-88F5-E9F954691E3A}" srcOrd="0" destOrd="0" presId="urn:microsoft.com/office/officeart/2005/8/layout/chevronAccent+Icon"/>
    <dgm:cxn modelId="{997610FC-4A9A-44F1-82D6-CB589B4162AC}" type="presOf" srcId="{8FD06B12-AA9E-48ED-9441-F667E0924EEF}" destId="{41B5F9EB-4421-410D-8F09-823D24990FD9}" srcOrd="0" destOrd="0" presId="urn:microsoft.com/office/officeart/2005/8/layout/chevronAccent+Icon"/>
    <dgm:cxn modelId="{9D4DD472-EC97-4611-8A01-713F250E9819}" type="presParOf" srcId="{9B6CF4B7-72A6-425A-8D5B-925813A151DA}" destId="{7D5F6DCC-C6AA-490D-83A6-D13357A5D2D0}" srcOrd="0" destOrd="0" presId="urn:microsoft.com/office/officeart/2005/8/layout/chevronAccent+Icon"/>
    <dgm:cxn modelId="{A48D63E6-B007-4B22-A1F8-02C322491A01}" type="presParOf" srcId="{7D5F6DCC-C6AA-490D-83A6-D13357A5D2D0}" destId="{78A26382-887E-41F0-9E77-F9CAD20D19CA}" srcOrd="0" destOrd="0" presId="urn:microsoft.com/office/officeart/2005/8/layout/chevronAccent+Icon"/>
    <dgm:cxn modelId="{0936CE6C-FC8C-477F-8E47-859E28BBB06D}" type="presParOf" srcId="{7D5F6DCC-C6AA-490D-83A6-D13357A5D2D0}" destId="{B273EAF3-FD1D-452C-B062-4218AF1B0B2E}" srcOrd="1" destOrd="0" presId="urn:microsoft.com/office/officeart/2005/8/layout/chevronAccent+Icon"/>
    <dgm:cxn modelId="{9E3312DB-6BBE-40F7-B7B7-C5BECD649827}" type="presParOf" srcId="{9B6CF4B7-72A6-425A-8D5B-925813A151DA}" destId="{E18F2AA1-BDF4-4E4B-9879-0E269BA4A4FB}" srcOrd="1" destOrd="0" presId="urn:microsoft.com/office/officeart/2005/8/layout/chevronAccent+Icon"/>
    <dgm:cxn modelId="{977FFECC-8300-433F-8FB3-628C4CFE6601}" type="presParOf" srcId="{9B6CF4B7-72A6-425A-8D5B-925813A151DA}" destId="{883AE03A-7FE6-45C6-B463-B8C9C3C06235}" srcOrd="2" destOrd="0" presId="urn:microsoft.com/office/officeart/2005/8/layout/chevronAccent+Icon"/>
    <dgm:cxn modelId="{4F460673-CD2C-4408-8E13-DB4F2F8640C1}" type="presParOf" srcId="{883AE03A-7FE6-45C6-B463-B8C9C3C06235}" destId="{731E3A0F-A5A4-4A06-A4B8-253B5D211833}" srcOrd="0" destOrd="0" presId="urn:microsoft.com/office/officeart/2005/8/layout/chevronAccent+Icon"/>
    <dgm:cxn modelId="{B564A285-C4A8-48EE-9C0A-36354B62F7F2}" type="presParOf" srcId="{883AE03A-7FE6-45C6-B463-B8C9C3C06235}" destId="{5863BE10-999D-4615-88F5-E9F954691E3A}" srcOrd="1" destOrd="0" presId="urn:microsoft.com/office/officeart/2005/8/layout/chevronAccent+Icon"/>
    <dgm:cxn modelId="{B99FB3B2-0E5E-41F7-99E5-0D4B0109E2A4}" type="presParOf" srcId="{9B6CF4B7-72A6-425A-8D5B-925813A151DA}" destId="{9F73AD04-6057-4C10-909D-ED645395947C}" srcOrd="3" destOrd="0" presId="urn:microsoft.com/office/officeart/2005/8/layout/chevronAccent+Icon"/>
    <dgm:cxn modelId="{C5792E78-CC47-453A-971F-2E2E58E12F27}" type="presParOf" srcId="{9B6CF4B7-72A6-425A-8D5B-925813A151DA}" destId="{D9BCFB20-4A54-458C-8CA8-2AEE06AD4B32}" srcOrd="4" destOrd="0" presId="urn:microsoft.com/office/officeart/2005/8/layout/chevronAccent+Icon"/>
    <dgm:cxn modelId="{EF7B7969-62BB-4C4E-994F-6840F2749CE5}" type="presParOf" srcId="{D9BCFB20-4A54-458C-8CA8-2AEE06AD4B32}" destId="{C7FFDA37-44C0-49D2-B192-7B5423A13189}" srcOrd="0" destOrd="0" presId="urn:microsoft.com/office/officeart/2005/8/layout/chevronAccent+Icon"/>
    <dgm:cxn modelId="{E05AD4F0-BD26-43EA-A71B-E154C7C5F348}" type="presParOf" srcId="{D9BCFB20-4A54-458C-8CA8-2AEE06AD4B32}" destId="{72315760-2075-419D-BDC3-ADE5414EB0A5}" srcOrd="1" destOrd="0" presId="urn:microsoft.com/office/officeart/2005/8/layout/chevronAccent+Icon"/>
    <dgm:cxn modelId="{03D0BECA-028C-4883-BA78-866A67F42132}" type="presParOf" srcId="{9B6CF4B7-72A6-425A-8D5B-925813A151DA}" destId="{1A19EFDB-8163-4E20-BB81-12811BE26517}" srcOrd="5" destOrd="0" presId="urn:microsoft.com/office/officeart/2005/8/layout/chevronAccent+Icon"/>
    <dgm:cxn modelId="{C28A7FBB-E0BF-45C6-9CBB-C16AF85564CB}" type="presParOf" srcId="{9B6CF4B7-72A6-425A-8D5B-925813A151DA}" destId="{367AF73C-7E08-418A-82E8-3423FFC3C602}" srcOrd="6" destOrd="0" presId="urn:microsoft.com/office/officeart/2005/8/layout/chevronAccent+Icon"/>
    <dgm:cxn modelId="{52403817-A40D-47E7-AD76-4896815A0A25}" type="presParOf" srcId="{367AF73C-7E08-418A-82E8-3423FFC3C602}" destId="{9E268484-A9B0-4D47-B8E9-E0D9E59E4C68}" srcOrd="0" destOrd="0" presId="urn:microsoft.com/office/officeart/2005/8/layout/chevronAccent+Icon"/>
    <dgm:cxn modelId="{C26A9D25-D956-4D87-A3C7-E2189CAA3268}" type="presParOf" srcId="{367AF73C-7E08-418A-82E8-3423FFC3C602}" destId="{41B5F9EB-4421-410D-8F09-823D24990FD9}" srcOrd="1" destOrd="0" presId="urn:microsoft.com/office/officeart/2005/8/layout/chevronAccent+Icon"/>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61ACA20-2515-432B-BF84-57F1A35D1156}">
      <dsp:nvSpPr>
        <dsp:cNvPr id="0" name=""/>
        <dsp:cNvSpPr/>
      </dsp:nvSpPr>
      <dsp:spPr>
        <a:xfrm>
          <a:off x="2" y="0"/>
          <a:ext cx="9162774" cy="2473779"/>
        </a:xfrm>
        <a:prstGeom prst="rightArrow">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2">
          <a:scrgbClr r="0" g="0" b="0"/>
        </a:effectRef>
        <a:fontRef idx="minor"/>
      </dsp:style>
    </dsp:sp>
    <dsp:sp modelId="{A6970503-FE6C-428B-A3EC-4F87FEEB236D}">
      <dsp:nvSpPr>
        <dsp:cNvPr id="0" name=""/>
        <dsp:cNvSpPr/>
      </dsp:nvSpPr>
      <dsp:spPr>
        <a:xfrm>
          <a:off x="388973" y="542920"/>
          <a:ext cx="1737345" cy="1422650"/>
        </a:xfrm>
        <a:prstGeom prst="roundRect">
          <a:avLst/>
        </a:prstGeom>
        <a:solidFill>
          <a:srgbClr val="004B87"/>
        </a:soli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US" sz="1100" b="1" kern="1200"/>
            <a:t>Focus the project team on identifying, assessing and reporting on the more significant risk items affecting the scope, schedule and cost</a:t>
          </a:r>
        </a:p>
      </dsp:txBody>
      <dsp:txXfrm>
        <a:off x="458421" y="612368"/>
        <a:ext cx="1598449" cy="1283754"/>
      </dsp:txXfrm>
    </dsp:sp>
    <dsp:sp modelId="{9D3495FC-5537-4FDA-A693-495A5F59BFB8}">
      <dsp:nvSpPr>
        <dsp:cNvPr id="0" name=""/>
        <dsp:cNvSpPr/>
      </dsp:nvSpPr>
      <dsp:spPr>
        <a:xfrm>
          <a:off x="2518101" y="552444"/>
          <a:ext cx="1404489" cy="1425609"/>
        </a:xfrm>
        <a:prstGeom prst="roundRect">
          <a:avLst/>
        </a:prstGeom>
        <a:solidFill>
          <a:srgbClr val="004B87"/>
        </a:soli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US" sz="1100" b="1" kern="1200"/>
            <a:t>Help support the transition of less experienced project personnel into the project</a:t>
          </a:r>
        </a:p>
      </dsp:txBody>
      <dsp:txXfrm>
        <a:off x="2586663" y="621006"/>
        <a:ext cx="1267365" cy="1288485"/>
      </dsp:txXfrm>
    </dsp:sp>
    <dsp:sp modelId="{6361A478-DAFF-4D8C-81CE-CA4F68F62DB9}">
      <dsp:nvSpPr>
        <dsp:cNvPr id="0" name=""/>
        <dsp:cNvSpPr/>
      </dsp:nvSpPr>
      <dsp:spPr>
        <a:xfrm>
          <a:off x="4287846" y="561973"/>
          <a:ext cx="1404489" cy="1425609"/>
        </a:xfrm>
        <a:prstGeom prst="roundRect">
          <a:avLst/>
        </a:prstGeom>
        <a:solidFill>
          <a:srgbClr val="004B87"/>
        </a:soli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US" sz="1100" b="1" kern="1200"/>
            <a:t>Engage multiple disciplines to discuss risks on a project and assess how other risks may affect their part in the project</a:t>
          </a:r>
        </a:p>
      </dsp:txBody>
      <dsp:txXfrm>
        <a:off x="4356408" y="630535"/>
        <a:ext cx="1267365" cy="1288485"/>
      </dsp:txXfrm>
    </dsp:sp>
    <dsp:sp modelId="{C62949B0-A283-4AFF-85E0-E79A8E149393}">
      <dsp:nvSpPr>
        <dsp:cNvPr id="0" name=""/>
        <dsp:cNvSpPr/>
      </dsp:nvSpPr>
      <dsp:spPr>
        <a:xfrm>
          <a:off x="6097091" y="561973"/>
          <a:ext cx="1404489" cy="1425609"/>
        </a:xfrm>
        <a:prstGeom prst="roundRect">
          <a:avLst/>
        </a:prstGeom>
        <a:solidFill>
          <a:srgbClr val="004B87"/>
        </a:soli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lang="en-US" sz="1100" b="1" kern="1200"/>
            <a:t>Facilitate early planning and prioritizing of items for the team to work efficiently and initiate early mitigation</a:t>
          </a:r>
        </a:p>
      </dsp:txBody>
      <dsp:txXfrm>
        <a:off x="6165653" y="630535"/>
        <a:ext cx="1267365" cy="128848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8A26382-887E-41F0-9E77-F9CAD20D19CA}">
      <dsp:nvSpPr>
        <dsp:cNvPr id="0" name=""/>
        <dsp:cNvSpPr/>
      </dsp:nvSpPr>
      <dsp:spPr>
        <a:xfrm>
          <a:off x="4145" y="724287"/>
          <a:ext cx="1951124" cy="753134"/>
        </a:xfrm>
        <a:prstGeom prst="chevron">
          <a:avLst>
            <a:gd name="adj" fmla="val 40000"/>
          </a:avLst>
        </a:prstGeom>
        <a:solidFill>
          <a:srgbClr val="0070C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B273EAF3-FD1D-452C-B062-4218AF1B0B2E}">
      <dsp:nvSpPr>
        <dsp:cNvPr id="0" name=""/>
        <dsp:cNvSpPr/>
      </dsp:nvSpPr>
      <dsp:spPr>
        <a:xfrm>
          <a:off x="524445" y="912570"/>
          <a:ext cx="1647616" cy="753134"/>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06680" tIns="106680" rIns="106680" bIns="106680" numCol="1" spcCol="1270" anchor="ctr" anchorCtr="0">
          <a:noAutofit/>
        </a:bodyPr>
        <a:lstStyle/>
        <a:p>
          <a:pPr marL="0" lvl="0" indent="0" algn="ctr" defTabSz="666750">
            <a:lnSpc>
              <a:spcPct val="90000"/>
            </a:lnSpc>
            <a:spcBef>
              <a:spcPct val="0"/>
            </a:spcBef>
            <a:spcAft>
              <a:spcPct val="35000"/>
            </a:spcAft>
            <a:buNone/>
          </a:pPr>
          <a:r>
            <a:rPr lang="en-US" sz="1500" kern="1200"/>
            <a:t>Identification and Selection Phase</a:t>
          </a:r>
        </a:p>
      </dsp:txBody>
      <dsp:txXfrm>
        <a:off x="546504" y="934629"/>
        <a:ext cx="1603498" cy="709016"/>
      </dsp:txXfrm>
    </dsp:sp>
    <dsp:sp modelId="{731E3A0F-A5A4-4A06-A4B8-253B5D211833}">
      <dsp:nvSpPr>
        <dsp:cNvPr id="0" name=""/>
        <dsp:cNvSpPr/>
      </dsp:nvSpPr>
      <dsp:spPr>
        <a:xfrm>
          <a:off x="2232763" y="724287"/>
          <a:ext cx="1951124" cy="753134"/>
        </a:xfrm>
        <a:prstGeom prst="chevron">
          <a:avLst>
            <a:gd name="adj" fmla="val 40000"/>
          </a:avLst>
        </a:prstGeom>
        <a:solidFill>
          <a:srgbClr val="00B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5863BE10-999D-4615-88F5-E9F954691E3A}">
      <dsp:nvSpPr>
        <dsp:cNvPr id="0" name=""/>
        <dsp:cNvSpPr/>
      </dsp:nvSpPr>
      <dsp:spPr>
        <a:xfrm>
          <a:off x="2753062" y="912570"/>
          <a:ext cx="1647616" cy="753134"/>
        </a:xfrm>
        <a:prstGeom prst="roundRect">
          <a:avLst>
            <a:gd name="adj" fmla="val 10000"/>
          </a:avLst>
        </a:prstGeom>
        <a:solidFill>
          <a:schemeClr val="lt1">
            <a:alpha val="90000"/>
            <a:hueOff val="0"/>
            <a:satOff val="0"/>
            <a:lumOff val="0"/>
            <a:alphaOff val="0"/>
          </a:schemeClr>
        </a:solidFill>
        <a:ln w="12700" cap="flat" cmpd="sng" algn="ctr">
          <a:solidFill>
            <a:srgbClr val="00B050"/>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06680" tIns="106680" rIns="106680" bIns="106680" numCol="1" spcCol="1270" anchor="ctr" anchorCtr="0">
          <a:noAutofit/>
        </a:bodyPr>
        <a:lstStyle/>
        <a:p>
          <a:pPr marL="0" lvl="0" indent="0" algn="ctr" defTabSz="666750">
            <a:lnSpc>
              <a:spcPct val="90000"/>
            </a:lnSpc>
            <a:spcBef>
              <a:spcPct val="0"/>
            </a:spcBef>
            <a:spcAft>
              <a:spcPct val="35000"/>
            </a:spcAft>
            <a:buNone/>
          </a:pPr>
          <a:r>
            <a:rPr lang="en-US" sz="1500" kern="1200"/>
            <a:t>Development Phase</a:t>
          </a:r>
        </a:p>
      </dsp:txBody>
      <dsp:txXfrm>
        <a:off x="2775121" y="934629"/>
        <a:ext cx="1603498" cy="709016"/>
      </dsp:txXfrm>
    </dsp:sp>
    <dsp:sp modelId="{C7FFDA37-44C0-49D2-B192-7B5423A13189}">
      <dsp:nvSpPr>
        <dsp:cNvPr id="0" name=""/>
        <dsp:cNvSpPr/>
      </dsp:nvSpPr>
      <dsp:spPr>
        <a:xfrm>
          <a:off x="4461380" y="724287"/>
          <a:ext cx="1951124" cy="753134"/>
        </a:xfrm>
        <a:prstGeom prst="chevron">
          <a:avLst>
            <a:gd name="adj" fmla="val 40000"/>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72315760-2075-419D-BDC3-ADE5414EB0A5}">
      <dsp:nvSpPr>
        <dsp:cNvPr id="0" name=""/>
        <dsp:cNvSpPr/>
      </dsp:nvSpPr>
      <dsp:spPr>
        <a:xfrm>
          <a:off x="4981680" y="912570"/>
          <a:ext cx="1647616" cy="753134"/>
        </a:xfrm>
        <a:prstGeom prst="roundRect">
          <a:avLst>
            <a:gd name="adj" fmla="val 10000"/>
          </a:avLst>
        </a:prstGeom>
        <a:solidFill>
          <a:schemeClr val="lt1">
            <a:alpha val="90000"/>
            <a:hueOff val="0"/>
            <a:satOff val="0"/>
            <a:lumOff val="0"/>
            <a:alphaOff val="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06680" tIns="106680" rIns="106680" bIns="106680" numCol="1" spcCol="1270" anchor="ctr" anchorCtr="0">
          <a:noAutofit/>
        </a:bodyPr>
        <a:lstStyle/>
        <a:p>
          <a:pPr marL="0" lvl="0" indent="0" algn="ctr" defTabSz="666750">
            <a:lnSpc>
              <a:spcPct val="90000"/>
            </a:lnSpc>
            <a:spcBef>
              <a:spcPct val="0"/>
            </a:spcBef>
            <a:spcAft>
              <a:spcPct val="35000"/>
            </a:spcAft>
            <a:buNone/>
          </a:pPr>
          <a:r>
            <a:rPr lang="en-US" sz="1500" kern="1200"/>
            <a:t>Procurement Phase</a:t>
          </a:r>
        </a:p>
      </dsp:txBody>
      <dsp:txXfrm>
        <a:off x="5003739" y="934629"/>
        <a:ext cx="1603498" cy="709016"/>
      </dsp:txXfrm>
    </dsp:sp>
    <dsp:sp modelId="{9E268484-A9B0-4D47-B8E9-E0D9E59E4C68}">
      <dsp:nvSpPr>
        <dsp:cNvPr id="0" name=""/>
        <dsp:cNvSpPr/>
      </dsp:nvSpPr>
      <dsp:spPr>
        <a:xfrm>
          <a:off x="6689998" y="724287"/>
          <a:ext cx="1951124" cy="753134"/>
        </a:xfrm>
        <a:prstGeom prst="chevron">
          <a:avLst>
            <a:gd name="adj" fmla="val 40000"/>
          </a:avLst>
        </a:prstGeom>
        <a:solidFill>
          <a:srgbClr val="7030A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41B5F9EB-4421-410D-8F09-823D24990FD9}">
      <dsp:nvSpPr>
        <dsp:cNvPr id="0" name=""/>
        <dsp:cNvSpPr/>
      </dsp:nvSpPr>
      <dsp:spPr>
        <a:xfrm>
          <a:off x="7210298" y="912570"/>
          <a:ext cx="1647616" cy="753134"/>
        </a:xfrm>
        <a:prstGeom prst="roundRect">
          <a:avLst>
            <a:gd name="adj" fmla="val 10000"/>
          </a:avLst>
        </a:prstGeom>
        <a:solidFill>
          <a:schemeClr val="lt1">
            <a:alpha val="90000"/>
            <a:hueOff val="0"/>
            <a:satOff val="0"/>
            <a:lumOff val="0"/>
            <a:alphaOff val="0"/>
          </a:schemeClr>
        </a:solidFill>
        <a:ln w="12700" cap="flat" cmpd="sng" algn="ctr">
          <a:solidFill>
            <a:srgbClr val="7030A0"/>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06680" tIns="106680" rIns="106680" bIns="106680" numCol="1" spcCol="1270" anchor="ctr" anchorCtr="0">
          <a:noAutofit/>
        </a:bodyPr>
        <a:lstStyle/>
        <a:p>
          <a:pPr marL="0" lvl="0" indent="0" algn="ctr" defTabSz="666750">
            <a:lnSpc>
              <a:spcPct val="90000"/>
            </a:lnSpc>
            <a:spcBef>
              <a:spcPct val="0"/>
            </a:spcBef>
            <a:spcAft>
              <a:spcPct val="35000"/>
            </a:spcAft>
            <a:buNone/>
          </a:pPr>
          <a:r>
            <a:rPr lang="en-US" sz="1500" kern="1200"/>
            <a:t>Implementation Phase</a:t>
          </a:r>
        </a:p>
      </dsp:txBody>
      <dsp:txXfrm>
        <a:off x="7232357" y="934629"/>
        <a:ext cx="1603498" cy="709016"/>
      </dsp:txXfrm>
    </dsp:sp>
  </dsp:spTree>
</dsp:drawing>
</file>

<file path=xl/diagrams/layout1.xml><?xml version="1.0" encoding="utf-8"?>
<dgm:layoutDef xmlns:dgm="http://schemas.openxmlformats.org/drawingml/2006/diagram" xmlns:a="http://schemas.openxmlformats.org/drawingml/2006/main" uniqueId="urn:microsoft.com/office/officeart/2005/8/layout/hProcess9">
  <dgm:title val=""/>
  <dgm:desc val=""/>
  <dgm:catLst>
    <dgm:cat type="process" pri="5000"/>
    <dgm:cat type="convert" pri="1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tProcess">
    <dgm:varLst>
      <dgm:dir/>
      <dgm:resizeHandles val="exact"/>
    </dgm:varLst>
    <dgm:alg type="composite">
      <dgm:param type="horzAlign" val="ctr"/>
      <dgm:param type="vertAlign" val="mid"/>
    </dgm:alg>
    <dgm:shape xmlns:r="http://schemas.openxmlformats.org/officeDocument/2006/relationships" r:blip="">
      <dgm:adjLst/>
    </dgm:shape>
    <dgm:presOf/>
    <dgm:constrLst>
      <dgm:constr type="w" for="ch" forName="arrow" refType="w" fact="0.85"/>
      <dgm:constr type="h" for="ch" forName="arrow" refType="h"/>
      <dgm:constr type="ctrX" for="ch" forName="arrow" refType="w" fact="0.5"/>
      <dgm:constr type="ctrY" for="ch" forName="arrow" refType="h" fact="0.5"/>
      <dgm:constr type="w" for="ch" forName="linearProcess" refType="w"/>
      <dgm:constr type="h" for="ch" forName="linearProcess" refType="h" fact="0.4"/>
      <dgm:constr type="ctrX" for="ch" forName="linearProcess" refType="w" fact="0.5"/>
      <dgm:constr type="ctrY" for="ch" forName="linearProcess" refType="h" fact="0.5"/>
    </dgm:constrLst>
    <dgm:ruleLst/>
    <dgm:layoutNode name="arrow" styleLbl="bgShp">
      <dgm:alg type="sp"/>
      <dgm:choose name="Name0">
        <dgm:if name="Name1" func="var" arg="dir" op="equ" val="norm">
          <dgm:shape xmlns:r="http://schemas.openxmlformats.org/officeDocument/2006/relationships" type="rightArrow" r:blip="">
            <dgm:adjLst/>
          </dgm:shape>
        </dgm:if>
        <dgm:else name="Name2">
          <dgm:shape xmlns:r="http://schemas.openxmlformats.org/officeDocument/2006/relationships" type="leftArrow" r:blip="">
            <dgm:adjLst/>
          </dgm:shape>
        </dgm:else>
      </dgm:choose>
      <dgm:presOf/>
      <dgm:constrLst/>
      <dgm:ruleLst/>
    </dgm:layoutNode>
    <dgm:layoutNode name="linearProcess">
      <dgm:choose name="Name3">
        <dgm:if name="Name4" func="var" arg="dir" op="equ" val="norm">
          <dgm:alg type="lin"/>
        </dgm:if>
        <dgm:else name="Name5">
          <dgm:alg type="lin">
            <dgm:param type="linDir" val="fromR"/>
          </dgm:alg>
        </dgm:else>
      </dgm:choose>
      <dgm:shape xmlns:r="http://schemas.openxmlformats.org/officeDocument/2006/relationships" r:blip="">
        <dgm:adjLst/>
      </dgm:shape>
      <dgm:presOf/>
      <dgm:constrLst>
        <dgm:constr type="userA" for="ch" ptType="node" refType="w"/>
        <dgm:constr type="h" for="ch" ptType="node" refType="h"/>
        <dgm:constr type="w" for="ch" ptType="node" op="equ"/>
        <dgm:constr type="w" for="ch" forName="sibTrans" refType="w" fact="0.05"/>
        <dgm:constr type="primFontSz" for="ch" ptType="node" op="equ" val="65"/>
      </dgm:constrLst>
      <dgm:ruleLst/>
      <dgm:forEach name="Name6" axis="ch" ptType="node">
        <dgm:layoutNode name="textNode" styleLbl="node1">
          <dgm:varLst>
            <dgm:bulletEnabled val="1"/>
          </dgm:varLst>
          <dgm:alg type="tx"/>
          <dgm:shape xmlns:r="http://schemas.openxmlformats.org/officeDocument/2006/relationships" type="roundRect" r:blip="">
            <dgm:adjLst/>
          </dgm:shape>
          <dgm:presOf axis="desOrSelf" ptType="node"/>
          <dgm:constrLst>
            <dgm:constr type="userA"/>
            <dgm:constr type="w" refType="userA" fact="0.3"/>
            <dgm:constr type="tMarg" refType="primFontSz" fact="0.3"/>
            <dgm:constr type="bMarg" refType="primFontSz" fact="0.3"/>
            <dgm:constr type="lMarg" refType="primFontSz" fact="0.3"/>
            <dgm:constr type="rMarg" refType="primFontSz" fact="0.3"/>
          </dgm:constrLst>
          <dgm:ruleLst>
            <dgm:rule type="w" val="NaN" fact="1" max="NaN"/>
            <dgm:rule type="primFontSz" val="5" fact="NaN" max="NaN"/>
          </dgm:ruleLst>
        </dgm:layoutNode>
        <dgm:forEach name="Name7" axis="followSib" ptType="sibTrans" cnt="1">
          <dgm:layoutNode name="sibTrans">
            <dgm:alg type="sp"/>
            <dgm:shape xmlns:r="http://schemas.openxmlformats.org/officeDocument/2006/relationships" r:blip="">
              <dgm:adjLst/>
            </dgm:shape>
            <dgm:presOf/>
            <dgm:constrLst/>
            <dgm:ruleLst/>
          </dgm:layoutNode>
        </dgm:forEach>
      </dgm:forEach>
    </dgm:layoutNode>
  </dgm:layoutNode>
</dgm:layoutDef>
</file>

<file path=xl/diagrams/layout2.xml><?xml version="1.0" encoding="utf-8"?>
<dgm:layoutDef xmlns:dgm="http://schemas.openxmlformats.org/drawingml/2006/diagram" xmlns:a="http://schemas.openxmlformats.org/drawingml/2006/main" uniqueId="urn:microsoft.com/office/officeart/2005/8/layout/chevronAccent+Icon">
  <dgm:title val="Chevron Accent Process"/>
  <dgm:desc val="Use to show sequential steps in a task, process, or workflow, or to emphasize movement or direction. Works best with minimal Level 1 and Level 2 text."/>
  <dgm:catLst>
    <dgm:cat type="process" pri="9500"/>
    <dgm:cat type="officeonline" pri="2000"/>
  </dgm:catLst>
  <dgm:sampData useDef="1">
    <dgm:dataModel>
      <dgm:pt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forName="composite" refType="w"/>
      <dgm:constr type="primFontSz" for="des" forName="txNode" op="equ" val="65"/>
      <dgm:constr type="w" for="ch" forName="compositeSpace" refType="w" refFor="ch" refForName="composite" fact="0.028"/>
    </dgm:constrLst>
    <dgm:ruleLst/>
    <dgm:forEach name="Name4" axis="ch" ptType="node">
      <dgm:layoutNode name="composite">
        <dgm:alg type="composite"/>
        <dgm:shape xmlns:r="http://schemas.openxmlformats.org/officeDocument/2006/relationships" r:blip="">
          <dgm:adjLst/>
        </dgm:shape>
        <dgm:presOf/>
        <dgm:choose name="Name5">
          <dgm:if name="Name6" func="var" arg="dir" op="equ" val="norm">
            <dgm:constrLst>
              <dgm:constr type="l" for="ch" forName="bgChev"/>
              <dgm:constr type="w" for="ch" forName="bgChev" refType="w" fact="0.9"/>
              <dgm:constr type="t" for="ch" forName="bgChev"/>
              <dgm:constr type="h" for="ch" forName="bgChev" refType="w" refFor="ch" refForName="bgChev" fact="0.386"/>
              <dgm:constr type="l" for="ch" forName="txNode" refType="w" fact="0.24"/>
              <dgm:constr type="w" for="ch" forName="txNode" refType="w" fact="0.76"/>
              <dgm:constr type="t" for="ch" forName="txNode" refType="h" refFor="ch" refForName="bgChev" fact="0.25"/>
              <dgm:constr type="h" for="ch" forName="txNode" refType="h" refFor="ch" refForName="bgChev"/>
            </dgm:constrLst>
          </dgm:if>
          <dgm:else name="Name7">
            <dgm:constrLst>
              <dgm:constr type="l" for="ch" forName="bgChev" refType="w" fact="0.1"/>
              <dgm:constr type="w" for="ch" forName="bgChev" refType="w" fact="0.9"/>
              <dgm:constr type="t" for="ch" forName="bgChev"/>
              <dgm:constr type="h" for="ch" forName="bgChev" refType="w" refFor="ch" refForName="bgChev" fact="0.386"/>
              <dgm:constr type="l" for="ch" forName="txNode"/>
              <dgm:constr type="w" for="ch" forName="txNode" refType="w" fact="0.76"/>
              <dgm:constr type="t" for="ch" forName="txNode" refType="h" refFor="ch" refForName="bgChev" fact="0.25"/>
              <dgm:constr type="h" for="ch" forName="txNode" refType="h" refFor="ch" refForName="bgChev"/>
            </dgm:constrLst>
          </dgm:else>
        </dgm:choose>
        <dgm:ruleLst/>
        <dgm:layoutNode name="bgChev" styleLbl="node1">
          <dgm:alg type="sp"/>
          <dgm:choose name="Name8">
            <dgm:if name="Name9" func="var" arg="dir" op="equ" val="norm">
              <dgm:shape xmlns:r="http://schemas.openxmlformats.org/officeDocument/2006/relationships" type="chevron" r:blip="">
                <dgm:adjLst>
                  <dgm:adj idx="1" val="0.4"/>
                </dgm:adjLst>
              </dgm:shape>
            </dgm:if>
            <dgm:else name="Name10">
              <dgm:shape xmlns:r="http://schemas.openxmlformats.org/officeDocument/2006/relationships" rot="180" type="chevron" r:blip="">
                <dgm:adjLst>
                  <dgm:adj idx="1" val="0.4"/>
                </dgm:adjLst>
              </dgm:shape>
            </dgm:else>
          </dgm:choose>
          <dgm:presOf/>
          <dgm:constrLst/>
        </dgm:layoutNode>
        <dgm:layoutNode name="txNode" styleLbl="fgAcc1">
          <dgm:varLst>
            <dgm:bulletEnabled val="1"/>
          </dgm:varLst>
          <dgm:alg type="tx"/>
          <dgm:shape xmlns:r="http://schemas.openxmlformats.org/officeDocument/2006/relationships" type="roundRect" r:blip="">
            <dgm:adjLst>
              <dgm:adj idx="1" val="0.1"/>
            </dgm:adjLst>
          </dgm:shape>
          <dgm:presOf axis="desOrSelf" ptType="node"/>
          <dgm:ruleLst>
            <dgm:rule type="primFontSz" val="5" fact="NaN" max="NaN"/>
          </dgm:ruleLst>
        </dgm:layoutNode>
      </dgm:layoutNode>
      <dgm:forEach name="Name11" axis="followSib" ptType="sibTrans" cnt="1">
        <dgm:layoutNode name="compositeSpace">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41.svg"/><Relationship Id="rId13" Type="http://schemas.openxmlformats.org/officeDocument/2006/relationships/image" Target="../media/image30.png"/><Relationship Id="rId18" Type="http://schemas.openxmlformats.org/officeDocument/2006/relationships/image" Target="../media/image26.png"/><Relationship Id="rId3" Type="http://schemas.openxmlformats.org/officeDocument/2006/relationships/image" Target="../media/image52.svg"/><Relationship Id="rId21" Type="http://schemas.openxmlformats.org/officeDocument/2006/relationships/image" Target="../media/image55.png"/><Relationship Id="rId7" Type="http://schemas.openxmlformats.org/officeDocument/2006/relationships/image" Target="../media/image40.png"/><Relationship Id="rId12" Type="http://schemas.openxmlformats.org/officeDocument/2006/relationships/hyperlink" Target="#'5.2 Register | Risk Structure'!A1"/><Relationship Id="rId17" Type="http://schemas.openxmlformats.org/officeDocument/2006/relationships/hyperlink" Target="#'5.4 Register | Contingency'!A1"/><Relationship Id="rId2" Type="http://schemas.openxmlformats.org/officeDocument/2006/relationships/image" Target="../media/image51.png"/><Relationship Id="rId16" Type="http://schemas.openxmlformats.org/officeDocument/2006/relationships/image" Target="../media/image58.png"/><Relationship Id="rId20" Type="http://schemas.openxmlformats.org/officeDocument/2006/relationships/hyperlink" Target="#'5.1 Register | Risk Register'!S7"/><Relationship Id="rId1" Type="http://schemas.openxmlformats.org/officeDocument/2006/relationships/image" Target="../media/image3.jpeg"/><Relationship Id="rId6" Type="http://schemas.openxmlformats.org/officeDocument/2006/relationships/image" Target="../media/image39.svg"/><Relationship Id="rId11" Type="http://schemas.openxmlformats.org/officeDocument/2006/relationships/image" Target="../media/image23.svg"/><Relationship Id="rId5" Type="http://schemas.openxmlformats.org/officeDocument/2006/relationships/image" Target="../media/image38.png"/><Relationship Id="rId15" Type="http://schemas.openxmlformats.org/officeDocument/2006/relationships/hyperlink" Target="#'5.3 Register | Rating Guide'!A1"/><Relationship Id="rId10" Type="http://schemas.openxmlformats.org/officeDocument/2006/relationships/image" Target="../media/image22.png"/><Relationship Id="rId19" Type="http://schemas.openxmlformats.org/officeDocument/2006/relationships/image" Target="../media/image27.svg"/><Relationship Id="rId4" Type="http://schemas.openxmlformats.org/officeDocument/2006/relationships/hyperlink" Target="#'3.0 Risk Mgmt Plan &gt;&gt;&gt;'!A1"/><Relationship Id="rId9" Type="http://schemas.openxmlformats.org/officeDocument/2006/relationships/hyperlink" Target="#'5.1 Register | Risk Register'!A1"/><Relationship Id="rId14" Type="http://schemas.openxmlformats.org/officeDocument/2006/relationships/image" Target="../media/image31.svg"/></Relationships>
</file>

<file path=xl/drawings/_rels/drawing11.xml.rels><?xml version="1.0" encoding="UTF-8" standalone="yes"?>
<Relationships xmlns="http://schemas.openxmlformats.org/package/2006/relationships"><Relationship Id="rId8" Type="http://schemas.openxmlformats.org/officeDocument/2006/relationships/image" Target="../media/image39.svg"/><Relationship Id="rId3" Type="http://schemas.openxmlformats.org/officeDocument/2006/relationships/image" Target="../media/image23.svg"/><Relationship Id="rId7" Type="http://schemas.openxmlformats.org/officeDocument/2006/relationships/image" Target="../media/image38.png"/><Relationship Id="rId2" Type="http://schemas.openxmlformats.org/officeDocument/2006/relationships/image" Target="../media/image22.png"/><Relationship Id="rId1" Type="http://schemas.openxmlformats.org/officeDocument/2006/relationships/image" Target="../media/image3.jpeg"/><Relationship Id="rId6" Type="http://schemas.openxmlformats.org/officeDocument/2006/relationships/hyperlink" Target="#'3.0 Risk Mgmt Plan &gt;&gt;&gt;'!A1"/><Relationship Id="rId11" Type="http://schemas.openxmlformats.org/officeDocument/2006/relationships/image" Target="../media/image41.svg"/><Relationship Id="rId5" Type="http://schemas.openxmlformats.org/officeDocument/2006/relationships/image" Target="../media/image52.svg"/><Relationship Id="rId10" Type="http://schemas.openxmlformats.org/officeDocument/2006/relationships/image" Target="../media/image40.png"/><Relationship Id="rId4" Type="http://schemas.openxmlformats.org/officeDocument/2006/relationships/image" Target="../media/image51.png"/><Relationship Id="rId9" Type="http://schemas.openxmlformats.org/officeDocument/2006/relationships/hyperlink" Target="#'4.0 Risk Mgmt Procedure'!A1"/></Relationships>
</file>

<file path=xl/drawings/_rels/drawing12.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hyperlink" Target="#'4.0 Risk Mgmt Procedure'!A1"/><Relationship Id="rId18" Type="http://schemas.openxmlformats.org/officeDocument/2006/relationships/image" Target="../media/image31.svg"/><Relationship Id="rId3" Type="http://schemas.openxmlformats.org/officeDocument/2006/relationships/hyperlink" Target="#'5.3 Register | Rating Guide'!A1"/><Relationship Id="rId7" Type="http://schemas.openxmlformats.org/officeDocument/2006/relationships/image" Target="../media/image59.jpeg"/><Relationship Id="rId12" Type="http://schemas.openxmlformats.org/officeDocument/2006/relationships/image" Target="../media/image39.svg"/><Relationship Id="rId17" Type="http://schemas.openxmlformats.org/officeDocument/2006/relationships/image" Target="../media/image30.png"/><Relationship Id="rId2" Type="http://schemas.openxmlformats.org/officeDocument/2006/relationships/image" Target="../media/image23.svg"/><Relationship Id="rId16" Type="http://schemas.openxmlformats.org/officeDocument/2006/relationships/hyperlink" Target="#'5.2 Register | Risk Structure'!A1"/><Relationship Id="rId1" Type="http://schemas.openxmlformats.org/officeDocument/2006/relationships/image" Target="../media/image22.png"/><Relationship Id="rId6" Type="http://schemas.openxmlformats.org/officeDocument/2006/relationships/image" Target="../media/image55.png"/><Relationship Id="rId11" Type="http://schemas.openxmlformats.org/officeDocument/2006/relationships/image" Target="../media/image38.png"/><Relationship Id="rId5" Type="http://schemas.openxmlformats.org/officeDocument/2006/relationships/hyperlink" Target="#'5.1 Register | Risk Register'!Q9"/><Relationship Id="rId15" Type="http://schemas.openxmlformats.org/officeDocument/2006/relationships/image" Target="../media/image41.svg"/><Relationship Id="rId10" Type="http://schemas.openxmlformats.org/officeDocument/2006/relationships/hyperlink" Target="#'3.0 Risk Mgmt Plan &gt;&gt;&gt;'!A1"/><Relationship Id="rId19" Type="http://schemas.openxmlformats.org/officeDocument/2006/relationships/hyperlink" Target="#'5.4 Register | Contingency'!Q9"/><Relationship Id="rId4" Type="http://schemas.openxmlformats.org/officeDocument/2006/relationships/image" Target="../media/image58.png"/><Relationship Id="rId9" Type="http://schemas.openxmlformats.org/officeDocument/2006/relationships/image" Target="../media/image52.svg"/><Relationship Id="rId14" Type="http://schemas.openxmlformats.org/officeDocument/2006/relationships/image" Target="../media/image4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9.svg"/><Relationship Id="rId3" Type="http://schemas.openxmlformats.org/officeDocument/2006/relationships/image" Target="../media/image31.svg"/><Relationship Id="rId7" Type="http://schemas.openxmlformats.org/officeDocument/2006/relationships/image" Target="../media/image38.png"/><Relationship Id="rId2" Type="http://schemas.openxmlformats.org/officeDocument/2006/relationships/image" Target="../media/image30.png"/><Relationship Id="rId1" Type="http://schemas.openxmlformats.org/officeDocument/2006/relationships/image" Target="../media/image3.jpeg"/><Relationship Id="rId6" Type="http://schemas.openxmlformats.org/officeDocument/2006/relationships/hyperlink" Target="#'3.0 Risk Mgmt Plan &gt;&gt;&gt;'!A1"/><Relationship Id="rId11" Type="http://schemas.openxmlformats.org/officeDocument/2006/relationships/image" Target="../media/image41.svg"/><Relationship Id="rId5" Type="http://schemas.openxmlformats.org/officeDocument/2006/relationships/image" Target="../media/image52.svg"/><Relationship Id="rId10" Type="http://schemas.openxmlformats.org/officeDocument/2006/relationships/image" Target="../media/image40.png"/><Relationship Id="rId4" Type="http://schemas.openxmlformats.org/officeDocument/2006/relationships/image" Target="../media/image51.png"/><Relationship Id="rId9" Type="http://schemas.openxmlformats.org/officeDocument/2006/relationships/hyperlink" Target="#'4.0 Risk Mgmt Procedure'!A1"/></Relationships>
</file>

<file path=xl/drawings/_rels/drawing14.xml.rels><?xml version="1.0" encoding="UTF-8" standalone="yes"?>
<Relationships xmlns="http://schemas.openxmlformats.org/package/2006/relationships"><Relationship Id="rId8" Type="http://schemas.openxmlformats.org/officeDocument/2006/relationships/hyperlink" Target="#'4.0 Risk Mgmt Procedure'!A1"/><Relationship Id="rId3" Type="http://schemas.openxmlformats.org/officeDocument/2006/relationships/image" Target="../media/image51.png"/><Relationship Id="rId7" Type="http://schemas.openxmlformats.org/officeDocument/2006/relationships/image" Target="../media/image39.svg"/><Relationship Id="rId2" Type="http://schemas.openxmlformats.org/officeDocument/2006/relationships/image" Target="../media/image3.jpeg"/><Relationship Id="rId1" Type="http://schemas.openxmlformats.org/officeDocument/2006/relationships/image" Target="../media/image58.png"/><Relationship Id="rId6" Type="http://schemas.openxmlformats.org/officeDocument/2006/relationships/image" Target="../media/image38.png"/><Relationship Id="rId5" Type="http://schemas.openxmlformats.org/officeDocument/2006/relationships/hyperlink" Target="#'3.0 Risk Mgmt Plan &gt;&gt;&gt;'!A1"/><Relationship Id="rId10" Type="http://schemas.openxmlformats.org/officeDocument/2006/relationships/image" Target="../media/image41.svg"/><Relationship Id="rId4" Type="http://schemas.openxmlformats.org/officeDocument/2006/relationships/image" Target="../media/image52.svg"/><Relationship Id="rId9" Type="http://schemas.openxmlformats.org/officeDocument/2006/relationships/image" Target="../media/image40.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55.png"/><Relationship Id="rId7" Type="http://schemas.openxmlformats.org/officeDocument/2006/relationships/hyperlink" Target="#'3.0 Risk Mgmt Plan &gt;&gt;&gt;'!A1"/><Relationship Id="rId12" Type="http://schemas.openxmlformats.org/officeDocument/2006/relationships/image" Target="../media/image41.svg"/><Relationship Id="rId2" Type="http://schemas.openxmlformats.org/officeDocument/2006/relationships/image" Target="../media/image27.svg"/><Relationship Id="rId1" Type="http://schemas.openxmlformats.org/officeDocument/2006/relationships/image" Target="../media/image26.png"/><Relationship Id="rId6" Type="http://schemas.openxmlformats.org/officeDocument/2006/relationships/image" Target="../media/image52.svg"/><Relationship Id="rId11" Type="http://schemas.openxmlformats.org/officeDocument/2006/relationships/image" Target="../media/image40.png"/><Relationship Id="rId5" Type="http://schemas.openxmlformats.org/officeDocument/2006/relationships/image" Target="../media/image51.png"/><Relationship Id="rId10" Type="http://schemas.openxmlformats.org/officeDocument/2006/relationships/hyperlink" Target="#'4.0 Risk Mgmt Procedure'!A1"/><Relationship Id="rId4" Type="http://schemas.openxmlformats.org/officeDocument/2006/relationships/image" Target="../media/image60.jpeg"/><Relationship Id="rId9" Type="http://schemas.openxmlformats.org/officeDocument/2006/relationships/image" Target="../media/image39.svg"/></Relationships>
</file>

<file path=xl/drawings/_rels/drawing16.xml.rels><?xml version="1.0" encoding="UTF-8" standalone="yes"?>
<Relationships xmlns="http://schemas.openxmlformats.org/package/2006/relationships"><Relationship Id="rId8" Type="http://schemas.openxmlformats.org/officeDocument/2006/relationships/hyperlink" Target="#'4.0 Risk Mgmt Procedure'!A1"/><Relationship Id="rId13" Type="http://schemas.openxmlformats.org/officeDocument/2006/relationships/image" Target="../media/image23.svg"/><Relationship Id="rId3" Type="http://schemas.openxmlformats.org/officeDocument/2006/relationships/hyperlink" Target="#'3.0 Risk Mgmt Plan &gt;&gt;&gt;'!A1"/><Relationship Id="rId7" Type="http://schemas.openxmlformats.org/officeDocument/2006/relationships/image" Target="../media/image39.svg"/><Relationship Id="rId12" Type="http://schemas.openxmlformats.org/officeDocument/2006/relationships/image" Target="../media/image22.png"/><Relationship Id="rId2" Type="http://schemas.openxmlformats.org/officeDocument/2006/relationships/image" Target="../media/image61.jpeg"/><Relationship Id="rId1" Type="http://schemas.openxmlformats.org/officeDocument/2006/relationships/image" Target="../media/image54.png"/><Relationship Id="rId6" Type="http://schemas.openxmlformats.org/officeDocument/2006/relationships/image" Target="../media/image38.png"/><Relationship Id="rId11" Type="http://schemas.openxmlformats.org/officeDocument/2006/relationships/hyperlink" Target="#'5.1 Register | Risk Register'!A1"/><Relationship Id="rId5" Type="http://schemas.openxmlformats.org/officeDocument/2006/relationships/image" Target="../media/image52.svg"/><Relationship Id="rId10" Type="http://schemas.openxmlformats.org/officeDocument/2006/relationships/image" Target="../media/image41.svg"/><Relationship Id="rId4" Type="http://schemas.openxmlformats.org/officeDocument/2006/relationships/image" Target="../media/image51.png"/><Relationship Id="rId9" Type="http://schemas.openxmlformats.org/officeDocument/2006/relationships/image" Target="../media/image40.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9.svg"/><Relationship Id="rId13" Type="http://schemas.openxmlformats.org/officeDocument/2006/relationships/image" Target="../media/image22.png"/><Relationship Id="rId3" Type="http://schemas.openxmlformats.org/officeDocument/2006/relationships/image" Target="../media/image37.svg"/><Relationship Id="rId7" Type="http://schemas.openxmlformats.org/officeDocument/2006/relationships/image" Target="../media/image38.png"/><Relationship Id="rId12" Type="http://schemas.openxmlformats.org/officeDocument/2006/relationships/hyperlink" Target="#'5.1 Register | Risk Register'!A1"/><Relationship Id="rId2" Type="http://schemas.openxmlformats.org/officeDocument/2006/relationships/image" Target="../media/image36.png"/><Relationship Id="rId1" Type="http://schemas.openxmlformats.org/officeDocument/2006/relationships/image" Target="../media/image62.jpeg"/><Relationship Id="rId6" Type="http://schemas.openxmlformats.org/officeDocument/2006/relationships/image" Target="../media/image52.svg"/><Relationship Id="rId11" Type="http://schemas.openxmlformats.org/officeDocument/2006/relationships/image" Target="../media/image41.svg"/><Relationship Id="rId5" Type="http://schemas.openxmlformats.org/officeDocument/2006/relationships/image" Target="../media/image51.png"/><Relationship Id="rId10" Type="http://schemas.openxmlformats.org/officeDocument/2006/relationships/image" Target="../media/image40.png"/><Relationship Id="rId4" Type="http://schemas.openxmlformats.org/officeDocument/2006/relationships/hyperlink" Target="#'3.0 Risk Mgmt Plan &gt;&gt;&gt;'!A1"/><Relationship Id="rId9" Type="http://schemas.openxmlformats.org/officeDocument/2006/relationships/hyperlink" Target="#'4.0 Risk Mgmt Procedure'!A1"/><Relationship Id="rId14" Type="http://schemas.openxmlformats.org/officeDocument/2006/relationships/image" Target="../media/image23.sv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diagramData" Target="../diagrams/data1.xml"/><Relationship Id="rId7" Type="http://schemas.microsoft.com/office/2007/relationships/diagramDrawing" Target="../diagrams/drawing1.xml"/><Relationship Id="rId12"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diagramColors" Target="../diagrams/colors1.xml"/><Relationship Id="rId11" Type="http://schemas.openxmlformats.org/officeDocument/2006/relationships/image" Target="../media/image8.jpeg"/><Relationship Id="rId5" Type="http://schemas.openxmlformats.org/officeDocument/2006/relationships/diagramQuickStyle" Target="../diagrams/quickStyle1.xml"/><Relationship Id="rId10" Type="http://schemas.openxmlformats.org/officeDocument/2006/relationships/image" Target="../media/image7.png"/><Relationship Id="rId4" Type="http://schemas.openxmlformats.org/officeDocument/2006/relationships/diagramLayout" Target="../diagrams/layout1.xml"/><Relationship Id="rId9" Type="http://schemas.openxmlformats.org/officeDocument/2006/relationships/image" Target="../media/image6.png"/><Relationship Id="rId1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hyperlink" Target="#'3.3 Plan | Procurement Phase'!A1"/><Relationship Id="rId13" Type="http://schemas.openxmlformats.org/officeDocument/2006/relationships/image" Target="../media/image19.svg"/><Relationship Id="rId3" Type="http://schemas.openxmlformats.org/officeDocument/2006/relationships/image" Target="../media/image12.png"/><Relationship Id="rId7" Type="http://schemas.openxmlformats.org/officeDocument/2006/relationships/image" Target="../media/image15.svg"/><Relationship Id="rId12" Type="http://schemas.openxmlformats.org/officeDocument/2006/relationships/image" Target="../media/image18.png"/><Relationship Id="rId2" Type="http://schemas.openxmlformats.org/officeDocument/2006/relationships/hyperlink" Target="#'3.1 Plan | ID-Selection Phase'!A1"/><Relationship Id="rId1" Type="http://schemas.openxmlformats.org/officeDocument/2006/relationships/image" Target="../media/image3.jpeg"/><Relationship Id="rId6" Type="http://schemas.openxmlformats.org/officeDocument/2006/relationships/image" Target="../media/image14.png"/><Relationship Id="rId11" Type="http://schemas.openxmlformats.org/officeDocument/2006/relationships/hyperlink" Target="#'3.4 Plan | Implementation Phase'!A1"/><Relationship Id="rId5" Type="http://schemas.openxmlformats.org/officeDocument/2006/relationships/hyperlink" Target="#'3.2 Plan | Development Phase'!A1"/><Relationship Id="rId10" Type="http://schemas.openxmlformats.org/officeDocument/2006/relationships/image" Target="../media/image17.svg"/><Relationship Id="rId4" Type="http://schemas.openxmlformats.org/officeDocument/2006/relationships/image" Target="../media/image13.sv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3" Type="http://schemas.openxmlformats.org/officeDocument/2006/relationships/hyperlink" Target="#'5.3 Register | Rating Guide'!A1"/><Relationship Id="rId18" Type="http://schemas.openxmlformats.org/officeDocument/2006/relationships/image" Target="../media/image27.svg"/><Relationship Id="rId26" Type="http://schemas.openxmlformats.org/officeDocument/2006/relationships/image" Target="../media/image34.png"/><Relationship Id="rId39" Type="http://schemas.openxmlformats.org/officeDocument/2006/relationships/image" Target="../media/image43.svg"/><Relationship Id="rId3" Type="http://schemas.openxmlformats.org/officeDocument/2006/relationships/diagramLayout" Target="../diagrams/layout2.xml"/><Relationship Id="rId21" Type="http://schemas.openxmlformats.org/officeDocument/2006/relationships/hyperlink" Target="#'5.2 Register | Risk Structure'!A1"/><Relationship Id="rId34" Type="http://schemas.openxmlformats.org/officeDocument/2006/relationships/hyperlink" Target="#'4.0 Risk Mgmt Procedure'!A1"/><Relationship Id="rId42" Type="http://schemas.openxmlformats.org/officeDocument/2006/relationships/image" Target="../media/image45.svg"/><Relationship Id="rId47" Type="http://schemas.openxmlformats.org/officeDocument/2006/relationships/image" Target="../media/image48.png"/><Relationship Id="rId50" Type="http://schemas.openxmlformats.org/officeDocument/2006/relationships/image" Target="../media/image13.svg"/><Relationship Id="rId7" Type="http://schemas.openxmlformats.org/officeDocument/2006/relationships/hyperlink" Target="#'6.1 Report | High Priority'!A1"/><Relationship Id="rId12" Type="http://schemas.openxmlformats.org/officeDocument/2006/relationships/image" Target="../media/image23.svg"/><Relationship Id="rId17" Type="http://schemas.openxmlformats.org/officeDocument/2006/relationships/image" Target="../media/image26.png"/><Relationship Id="rId25" Type="http://schemas.openxmlformats.org/officeDocument/2006/relationships/image" Target="../media/image33.svg"/><Relationship Id="rId33" Type="http://schemas.openxmlformats.org/officeDocument/2006/relationships/image" Target="../media/image39.svg"/><Relationship Id="rId38" Type="http://schemas.openxmlformats.org/officeDocument/2006/relationships/image" Target="../media/image42.png"/><Relationship Id="rId46" Type="http://schemas.openxmlformats.org/officeDocument/2006/relationships/hyperlink" Target="#'3.4 Plan | Implementation Phase'!A1"/><Relationship Id="rId2" Type="http://schemas.openxmlformats.org/officeDocument/2006/relationships/diagramData" Target="../diagrams/data2.xml"/><Relationship Id="rId16" Type="http://schemas.openxmlformats.org/officeDocument/2006/relationships/hyperlink" Target="#'5.4 Register | Contingency'!A1"/><Relationship Id="rId20" Type="http://schemas.openxmlformats.org/officeDocument/2006/relationships/image" Target="../media/image29.svg"/><Relationship Id="rId29" Type="http://schemas.openxmlformats.org/officeDocument/2006/relationships/image" Target="../media/image36.png"/><Relationship Id="rId41" Type="http://schemas.openxmlformats.org/officeDocument/2006/relationships/image" Target="../media/image44.png"/><Relationship Id="rId1" Type="http://schemas.openxmlformats.org/officeDocument/2006/relationships/image" Target="../media/image3.jpeg"/><Relationship Id="rId6" Type="http://schemas.microsoft.com/office/2007/relationships/diagramDrawing" Target="../diagrams/drawing2.xml"/><Relationship Id="rId11" Type="http://schemas.openxmlformats.org/officeDocument/2006/relationships/image" Target="../media/image22.png"/><Relationship Id="rId24" Type="http://schemas.openxmlformats.org/officeDocument/2006/relationships/image" Target="../media/image32.png"/><Relationship Id="rId32" Type="http://schemas.openxmlformats.org/officeDocument/2006/relationships/image" Target="../media/image38.png"/><Relationship Id="rId37" Type="http://schemas.openxmlformats.org/officeDocument/2006/relationships/hyperlink" Target="#'3.1 Plan | ID-Selection Phase'!A1"/><Relationship Id="rId40" Type="http://schemas.openxmlformats.org/officeDocument/2006/relationships/hyperlink" Target="#'3.2 Plan | Development Phase'!A1"/><Relationship Id="rId45" Type="http://schemas.openxmlformats.org/officeDocument/2006/relationships/image" Target="../media/image47.svg"/><Relationship Id="rId5" Type="http://schemas.openxmlformats.org/officeDocument/2006/relationships/diagramColors" Target="../diagrams/colors2.xml"/><Relationship Id="rId15" Type="http://schemas.openxmlformats.org/officeDocument/2006/relationships/image" Target="../media/image25.svg"/><Relationship Id="rId23" Type="http://schemas.openxmlformats.org/officeDocument/2006/relationships/image" Target="../media/image31.svg"/><Relationship Id="rId28" Type="http://schemas.openxmlformats.org/officeDocument/2006/relationships/hyperlink" Target="#'6.2 Report | Assess Checklist'!A1"/><Relationship Id="rId36" Type="http://schemas.openxmlformats.org/officeDocument/2006/relationships/image" Target="../media/image41.svg"/><Relationship Id="rId49" Type="http://schemas.openxmlformats.org/officeDocument/2006/relationships/image" Target="../media/image12.png"/><Relationship Id="rId10" Type="http://schemas.openxmlformats.org/officeDocument/2006/relationships/hyperlink" Target="#'5.0 Register Documentation &gt;&gt;&gt;'!A1"/><Relationship Id="rId19" Type="http://schemas.openxmlformats.org/officeDocument/2006/relationships/image" Target="../media/image28.png"/><Relationship Id="rId31" Type="http://schemas.openxmlformats.org/officeDocument/2006/relationships/hyperlink" Target="#'3.0 Risk Mgmt Plan &gt;&gt;&gt;'!A1"/><Relationship Id="rId44" Type="http://schemas.openxmlformats.org/officeDocument/2006/relationships/image" Target="../media/image46.png"/><Relationship Id="rId4" Type="http://schemas.openxmlformats.org/officeDocument/2006/relationships/diagramQuickStyle" Target="../diagrams/quickStyle2.xml"/><Relationship Id="rId9" Type="http://schemas.openxmlformats.org/officeDocument/2006/relationships/image" Target="../media/image21.svg"/><Relationship Id="rId14" Type="http://schemas.openxmlformats.org/officeDocument/2006/relationships/image" Target="../media/image24.png"/><Relationship Id="rId22" Type="http://schemas.openxmlformats.org/officeDocument/2006/relationships/image" Target="../media/image30.png"/><Relationship Id="rId27" Type="http://schemas.openxmlformats.org/officeDocument/2006/relationships/image" Target="../media/image35.svg"/><Relationship Id="rId30" Type="http://schemas.openxmlformats.org/officeDocument/2006/relationships/image" Target="../media/image37.svg"/><Relationship Id="rId35" Type="http://schemas.openxmlformats.org/officeDocument/2006/relationships/image" Target="../media/image40.png"/><Relationship Id="rId43" Type="http://schemas.openxmlformats.org/officeDocument/2006/relationships/hyperlink" Target="#'3.3 Plan | Procurement Phase'!A1"/><Relationship Id="rId48" Type="http://schemas.openxmlformats.org/officeDocument/2006/relationships/image" Target="../media/image49.svg"/><Relationship Id="rId8" Type="http://schemas.openxmlformats.org/officeDocument/2006/relationships/image" Target="../media/image20.png"/></Relationships>
</file>

<file path=xl/drawings/_rels/drawing6.xml.rels><?xml version="1.0" encoding="UTF-8" standalone="yes"?>
<Relationships xmlns="http://schemas.openxmlformats.org/package/2006/relationships"><Relationship Id="rId8" Type="http://schemas.openxmlformats.org/officeDocument/2006/relationships/hyperlink" Target="#'3.0 Risk Mgmt Plan &gt;&gt;&gt;'!A1"/><Relationship Id="rId13" Type="http://schemas.openxmlformats.org/officeDocument/2006/relationships/hyperlink" Target="#'4.0 Risk Mgmt Procedure'!A1"/><Relationship Id="rId3" Type="http://schemas.openxmlformats.org/officeDocument/2006/relationships/hyperlink" Target="#'5.1 Register | Risk Register'!A1"/><Relationship Id="rId7" Type="http://schemas.openxmlformats.org/officeDocument/2006/relationships/image" Target="../media/image52.svg"/><Relationship Id="rId12" Type="http://schemas.openxmlformats.org/officeDocument/2006/relationships/image" Target="../media/image13.svg"/><Relationship Id="rId2" Type="http://schemas.openxmlformats.org/officeDocument/2006/relationships/image" Target="../media/image50.png"/><Relationship Id="rId1" Type="http://schemas.openxmlformats.org/officeDocument/2006/relationships/image" Target="../media/image3.jpeg"/><Relationship Id="rId6" Type="http://schemas.openxmlformats.org/officeDocument/2006/relationships/image" Target="../media/image51.png"/><Relationship Id="rId11" Type="http://schemas.openxmlformats.org/officeDocument/2006/relationships/image" Target="../media/image12.png"/><Relationship Id="rId5" Type="http://schemas.openxmlformats.org/officeDocument/2006/relationships/image" Target="../media/image23.svg"/><Relationship Id="rId15" Type="http://schemas.openxmlformats.org/officeDocument/2006/relationships/image" Target="../media/image41.svg"/><Relationship Id="rId10" Type="http://schemas.openxmlformats.org/officeDocument/2006/relationships/image" Target="../media/image39.svg"/><Relationship Id="rId4" Type="http://schemas.openxmlformats.org/officeDocument/2006/relationships/image" Target="../media/image22.png"/><Relationship Id="rId9" Type="http://schemas.openxmlformats.org/officeDocument/2006/relationships/image" Target="../media/image38.png"/><Relationship Id="rId14"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8" Type="http://schemas.openxmlformats.org/officeDocument/2006/relationships/image" Target="../media/image53.png"/><Relationship Id="rId26" Type="http://schemas.openxmlformats.org/officeDocument/2006/relationships/image" Target="../media/image27.svg"/><Relationship Id="rId39" Type="http://schemas.openxmlformats.org/officeDocument/2006/relationships/image" Target="../media/image38.png"/><Relationship Id="rId21" Type="http://schemas.openxmlformats.org/officeDocument/2006/relationships/hyperlink" Target="#'5.1 Register | Risk Register'!A1"/><Relationship Id="rId34" Type="http://schemas.openxmlformats.org/officeDocument/2006/relationships/image" Target="../media/image36.png"/><Relationship Id="rId42" Type="http://schemas.openxmlformats.org/officeDocument/2006/relationships/image" Target="../media/image15.svg"/><Relationship Id="rId17" Type="http://schemas.openxmlformats.org/officeDocument/2006/relationships/image" Target="../media/image290.png"/><Relationship Id="rId25" Type="http://schemas.openxmlformats.org/officeDocument/2006/relationships/image" Target="../media/image26.png"/><Relationship Id="rId33" Type="http://schemas.openxmlformats.org/officeDocument/2006/relationships/hyperlink" Target="#'6.2 Report | Assess Checklist'!A1"/><Relationship Id="rId38" Type="http://schemas.openxmlformats.org/officeDocument/2006/relationships/hyperlink" Target="#'3.0 Risk Mgmt Plan &gt;&gt;&gt;'!A1"/><Relationship Id="rId2" Type="http://schemas.openxmlformats.org/officeDocument/2006/relationships/customXml" Target="../ink/ink1.xml"/><Relationship Id="rId20" Type="http://schemas.openxmlformats.org/officeDocument/2006/relationships/image" Target="../media/image54.png"/><Relationship Id="rId29" Type="http://schemas.openxmlformats.org/officeDocument/2006/relationships/image" Target="../media/image32.png"/><Relationship Id="rId41" Type="http://schemas.openxmlformats.org/officeDocument/2006/relationships/image" Target="../media/image14.png"/><Relationship Id="rId1" Type="http://schemas.openxmlformats.org/officeDocument/2006/relationships/image" Target="../media/image3.jpeg"/><Relationship Id="rId24" Type="http://schemas.openxmlformats.org/officeDocument/2006/relationships/hyperlink" Target="#'5.4 Register | Contingency'!A1"/><Relationship Id="rId32" Type="http://schemas.openxmlformats.org/officeDocument/2006/relationships/image" Target="../media/image35.svg"/><Relationship Id="rId37" Type="http://schemas.openxmlformats.org/officeDocument/2006/relationships/image" Target="../media/image52.svg"/><Relationship Id="rId40" Type="http://schemas.openxmlformats.org/officeDocument/2006/relationships/image" Target="../media/image39.svg"/><Relationship Id="rId45" Type="http://schemas.openxmlformats.org/officeDocument/2006/relationships/image" Target="../media/image41.svg"/><Relationship Id="rId15" Type="http://schemas.openxmlformats.org/officeDocument/2006/relationships/customXml" Target="../ink/ink2.xml"/><Relationship Id="rId23" Type="http://schemas.openxmlformats.org/officeDocument/2006/relationships/image" Target="../media/image23.svg"/><Relationship Id="rId28" Type="http://schemas.openxmlformats.org/officeDocument/2006/relationships/image" Target="../media/image55.png"/><Relationship Id="rId36" Type="http://schemas.openxmlformats.org/officeDocument/2006/relationships/image" Target="../media/image51.png"/><Relationship Id="rId19" Type="http://schemas.openxmlformats.org/officeDocument/2006/relationships/hyperlink" Target="#'6.1 Report | High Priority'!A1"/><Relationship Id="rId31" Type="http://schemas.openxmlformats.org/officeDocument/2006/relationships/image" Target="../media/image34.png"/><Relationship Id="rId44" Type="http://schemas.openxmlformats.org/officeDocument/2006/relationships/image" Target="../media/image40.png"/><Relationship Id="rId14" Type="http://schemas.openxmlformats.org/officeDocument/2006/relationships/image" Target="../media/image280.png"/><Relationship Id="rId22" Type="http://schemas.openxmlformats.org/officeDocument/2006/relationships/image" Target="../media/image22.png"/><Relationship Id="rId27" Type="http://schemas.openxmlformats.org/officeDocument/2006/relationships/hyperlink" Target="#'5.4 Register | Contingency'!Q9"/><Relationship Id="rId30" Type="http://schemas.openxmlformats.org/officeDocument/2006/relationships/image" Target="../media/image33.svg"/><Relationship Id="rId35" Type="http://schemas.openxmlformats.org/officeDocument/2006/relationships/image" Target="../media/image37.svg"/><Relationship Id="rId43" Type="http://schemas.openxmlformats.org/officeDocument/2006/relationships/hyperlink" Target="#'4.0 Risk Mgmt Procedure'!A1"/></Relationships>
</file>

<file path=xl/drawings/_rels/drawing8.xml.rels><?xml version="1.0" encoding="UTF-8" standalone="yes"?>
<Relationships xmlns="http://schemas.openxmlformats.org/package/2006/relationships"><Relationship Id="rId8" Type="http://schemas.openxmlformats.org/officeDocument/2006/relationships/hyperlink" Target="#'5.1 Register | Risk Register'!Q9"/><Relationship Id="rId13" Type="http://schemas.openxmlformats.org/officeDocument/2006/relationships/image" Target="../media/image32.png"/><Relationship Id="rId18" Type="http://schemas.openxmlformats.org/officeDocument/2006/relationships/image" Target="../media/image36.png"/><Relationship Id="rId26" Type="http://schemas.openxmlformats.org/officeDocument/2006/relationships/image" Target="../media/image17.svg"/><Relationship Id="rId3" Type="http://schemas.openxmlformats.org/officeDocument/2006/relationships/hyperlink" Target="#'6.1 Report | High Priority'!A1"/><Relationship Id="rId21" Type="http://schemas.openxmlformats.org/officeDocument/2006/relationships/image" Target="../media/image52.svg"/><Relationship Id="rId7" Type="http://schemas.openxmlformats.org/officeDocument/2006/relationships/image" Target="../media/image23.svg"/><Relationship Id="rId12" Type="http://schemas.openxmlformats.org/officeDocument/2006/relationships/image" Target="../media/image27.svg"/><Relationship Id="rId17" Type="http://schemas.openxmlformats.org/officeDocument/2006/relationships/hyperlink" Target="#'6.2 Report | Assess Checklist'!A1"/><Relationship Id="rId25" Type="http://schemas.openxmlformats.org/officeDocument/2006/relationships/image" Target="../media/image16.png"/><Relationship Id="rId2" Type="http://schemas.openxmlformats.org/officeDocument/2006/relationships/image" Target="../media/image56.png"/><Relationship Id="rId16" Type="http://schemas.openxmlformats.org/officeDocument/2006/relationships/image" Target="../media/image35.svg"/><Relationship Id="rId20" Type="http://schemas.openxmlformats.org/officeDocument/2006/relationships/image" Target="../media/image51.png"/><Relationship Id="rId29" Type="http://schemas.openxmlformats.org/officeDocument/2006/relationships/image" Target="../media/image41.svg"/><Relationship Id="rId1" Type="http://schemas.openxmlformats.org/officeDocument/2006/relationships/image" Target="../media/image3.jpeg"/><Relationship Id="rId6" Type="http://schemas.openxmlformats.org/officeDocument/2006/relationships/image" Target="../media/image22.png"/><Relationship Id="rId11" Type="http://schemas.openxmlformats.org/officeDocument/2006/relationships/image" Target="../media/image26.png"/><Relationship Id="rId24" Type="http://schemas.openxmlformats.org/officeDocument/2006/relationships/image" Target="../media/image39.svg"/><Relationship Id="rId5" Type="http://schemas.openxmlformats.org/officeDocument/2006/relationships/hyperlink" Target="#'5.1 Register | Risk Register'!A1"/><Relationship Id="rId15" Type="http://schemas.openxmlformats.org/officeDocument/2006/relationships/image" Target="../media/image34.png"/><Relationship Id="rId23" Type="http://schemas.openxmlformats.org/officeDocument/2006/relationships/image" Target="../media/image38.png"/><Relationship Id="rId28" Type="http://schemas.openxmlformats.org/officeDocument/2006/relationships/image" Target="../media/image40.png"/><Relationship Id="rId10" Type="http://schemas.openxmlformats.org/officeDocument/2006/relationships/hyperlink" Target="#'5.4 Register | Contingency'!A1"/><Relationship Id="rId19" Type="http://schemas.openxmlformats.org/officeDocument/2006/relationships/image" Target="../media/image37.svg"/><Relationship Id="rId4" Type="http://schemas.openxmlformats.org/officeDocument/2006/relationships/image" Target="../media/image54.png"/><Relationship Id="rId9" Type="http://schemas.openxmlformats.org/officeDocument/2006/relationships/image" Target="../media/image55.png"/><Relationship Id="rId14" Type="http://schemas.openxmlformats.org/officeDocument/2006/relationships/image" Target="../media/image33.svg"/><Relationship Id="rId22" Type="http://schemas.openxmlformats.org/officeDocument/2006/relationships/hyperlink" Target="#'3.0 Risk Mgmt Plan &gt;&gt;&gt;'!A1"/><Relationship Id="rId27" Type="http://schemas.openxmlformats.org/officeDocument/2006/relationships/hyperlink" Target="#'4.0 Risk Mgmt Procedure'!A1"/></Relationships>
</file>

<file path=xl/drawings/_rels/drawing9.xml.rels><?xml version="1.0" encoding="UTF-8" standalone="yes"?>
<Relationships xmlns="http://schemas.openxmlformats.org/package/2006/relationships"><Relationship Id="rId8" Type="http://schemas.openxmlformats.org/officeDocument/2006/relationships/hyperlink" Target="#'5.1 Register | Risk Register'!Q9"/><Relationship Id="rId13" Type="http://schemas.openxmlformats.org/officeDocument/2006/relationships/image" Target="../media/image38.png"/><Relationship Id="rId3" Type="http://schemas.openxmlformats.org/officeDocument/2006/relationships/hyperlink" Target="#'5.1 Register | Risk Register'!A1"/><Relationship Id="rId7" Type="http://schemas.openxmlformats.org/officeDocument/2006/relationships/image" Target="../media/image54.png"/><Relationship Id="rId12" Type="http://schemas.openxmlformats.org/officeDocument/2006/relationships/hyperlink" Target="#'3.0 Risk Mgmt Plan &gt;&gt;&gt;'!A1"/><Relationship Id="rId2" Type="http://schemas.openxmlformats.org/officeDocument/2006/relationships/image" Target="../media/image57.png"/><Relationship Id="rId16" Type="http://schemas.openxmlformats.org/officeDocument/2006/relationships/image" Target="../media/image19.svg"/><Relationship Id="rId1" Type="http://schemas.openxmlformats.org/officeDocument/2006/relationships/image" Target="../media/image3.jpeg"/><Relationship Id="rId6" Type="http://schemas.openxmlformats.org/officeDocument/2006/relationships/hyperlink" Target="#'6.1 Report | High Priority'!A1"/><Relationship Id="rId11" Type="http://schemas.openxmlformats.org/officeDocument/2006/relationships/image" Target="../media/image52.svg"/><Relationship Id="rId5" Type="http://schemas.openxmlformats.org/officeDocument/2006/relationships/image" Target="../media/image23.svg"/><Relationship Id="rId15" Type="http://schemas.openxmlformats.org/officeDocument/2006/relationships/image" Target="../media/image18.png"/><Relationship Id="rId10" Type="http://schemas.openxmlformats.org/officeDocument/2006/relationships/image" Target="../media/image51.png"/><Relationship Id="rId4" Type="http://schemas.openxmlformats.org/officeDocument/2006/relationships/image" Target="../media/image22.png"/><Relationship Id="rId9" Type="http://schemas.openxmlformats.org/officeDocument/2006/relationships/image" Target="../media/image55.png"/><Relationship Id="rId14" Type="http://schemas.openxmlformats.org/officeDocument/2006/relationships/image" Target="../media/image39.svg"/></Relationships>
</file>

<file path=xl/drawings/drawing1.xml><?xml version="1.0" encoding="utf-8"?>
<xdr:wsDr xmlns:xdr="http://schemas.openxmlformats.org/drawingml/2006/spreadsheetDrawing" xmlns:a="http://schemas.openxmlformats.org/drawingml/2006/main">
  <xdr:twoCellAnchor editAs="oneCell">
    <xdr:from>
      <xdr:col>1</xdr:col>
      <xdr:colOff>154080</xdr:colOff>
      <xdr:row>9</xdr:row>
      <xdr:rowOff>23353</xdr:rowOff>
    </xdr:from>
    <xdr:to>
      <xdr:col>4</xdr:col>
      <xdr:colOff>118949</xdr:colOff>
      <xdr:row>11</xdr:row>
      <xdr:rowOff>99257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468" y="1686306"/>
          <a:ext cx="1955034" cy="4434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114946</xdr:colOff>
      <xdr:row>5</xdr:row>
      <xdr:rowOff>85725</xdr:rowOff>
    </xdr:from>
    <xdr:to>
      <xdr:col>5</xdr:col>
      <xdr:colOff>3335111</xdr:colOff>
      <xdr:row>77</xdr:row>
      <xdr:rowOff>59872</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28603" y="1370239"/>
          <a:ext cx="16133344" cy="13690147"/>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Risk Management Procedure describes the formal risk management workflow to conduct the risk</a:t>
          </a:r>
          <a:r>
            <a:rPr lang="en-US" sz="1100" baseline="0">
              <a:solidFill>
                <a:schemeClr val="dk1"/>
              </a:solidFill>
              <a:effectLst/>
              <a:latin typeface="+mn-lt"/>
              <a:ea typeface="+mn-ea"/>
              <a:cs typeface="+mn-cs"/>
            </a:rPr>
            <a:t> management process at </a:t>
          </a:r>
          <a:r>
            <a:rPr lang="en-US" sz="1100">
              <a:solidFill>
                <a:schemeClr val="dk1"/>
              </a:solidFill>
              <a:effectLst/>
              <a:latin typeface="+mn-lt"/>
              <a:ea typeface="+mn-ea"/>
              <a:cs typeface="+mn-cs"/>
            </a:rPr>
            <a:t>risk workshops consisting of risk identification, risk assessment, and risk response. The Risk Management</a:t>
          </a:r>
          <a:r>
            <a:rPr lang="en-US" sz="1100" baseline="0">
              <a:solidFill>
                <a:schemeClr val="dk1"/>
              </a:solidFill>
              <a:effectLst/>
              <a:latin typeface="+mn-lt"/>
              <a:ea typeface="+mn-ea"/>
              <a:cs typeface="+mn-cs"/>
            </a:rPr>
            <a:t> Procedure is referenced in the Risk Management Plan during the </a:t>
          </a:r>
          <a:r>
            <a:rPr lang="en-US" sz="1100">
              <a:solidFill>
                <a:schemeClr val="dk1"/>
              </a:solidFill>
              <a:effectLst/>
              <a:latin typeface="+mn-lt"/>
              <a:ea typeface="+mn-ea"/>
              <a:cs typeface="+mn-cs"/>
            </a:rPr>
            <a:t>Risk Analysis and Allocation Meetings step.</a:t>
          </a:r>
          <a:endParaRPr lang="en-US">
            <a:effectLst/>
          </a:endParaRPr>
        </a:p>
        <a:p>
          <a:endParaRPr lang="en-US" sz="1400">
            <a:solidFill>
              <a:schemeClr val="dk1"/>
            </a:solidFill>
            <a:effectLst/>
            <a:latin typeface="+mn-lt"/>
            <a:ea typeface="+mn-ea"/>
            <a:cs typeface="+mn-cs"/>
          </a:endParaRPr>
        </a:p>
        <a:p>
          <a:r>
            <a:rPr lang="en-US" sz="1400">
              <a:solidFill>
                <a:srgbClr val="004B87"/>
              </a:solidFill>
              <a:latin typeface="+mn-lt"/>
              <a:ea typeface="+mn-ea"/>
              <a:cs typeface="+mn-cs"/>
            </a:rPr>
            <a:t>Instructions</a:t>
          </a:r>
        </a:p>
        <a:p>
          <a:r>
            <a:rPr lang="en-US" sz="1100">
              <a:solidFill>
                <a:sysClr val="windowText" lastClr="000000"/>
              </a:solidFill>
              <a:effectLst/>
              <a:latin typeface="+mn-lt"/>
              <a:ea typeface="+mn-ea"/>
              <a:cs typeface="+mn-cs"/>
            </a:rPr>
            <a:t>Follow the step-by-step</a:t>
          </a:r>
          <a:r>
            <a:rPr lang="en-US" sz="1100" baseline="0">
              <a:solidFill>
                <a:sysClr val="windowText" lastClr="000000"/>
              </a:solidFill>
              <a:effectLst/>
              <a:latin typeface="+mn-lt"/>
              <a:ea typeface="+mn-ea"/>
              <a:cs typeface="+mn-cs"/>
            </a:rPr>
            <a:t> workflow when conducting the risk management process at risk workshops. Utilize the risk register and associated tools to record risk events and risk documentation. Click on an icon associated with an action to move directly to that page </a:t>
          </a:r>
          <a:r>
            <a:rPr lang="en-US" sz="1100" baseline="0">
              <a:solidFill>
                <a:schemeClr val="dk1"/>
              </a:solidFill>
              <a:effectLst/>
              <a:latin typeface="+mn-lt"/>
              <a:ea typeface="+mn-ea"/>
              <a:cs typeface="+mn-cs"/>
            </a:rPr>
            <a:t>in the Workbook. </a:t>
          </a:r>
          <a:endParaRPr lang="en-US" sz="1400">
            <a:solidFill>
              <a:srgbClr val="FF0000"/>
            </a:solidFill>
            <a:latin typeface="+mn-lt"/>
            <a:ea typeface="+mn-ea"/>
            <a:cs typeface="+mn-cs"/>
          </a:endParaRPr>
        </a:p>
        <a:p>
          <a:endParaRPr lang="en-US" sz="1100">
            <a:solidFill>
              <a:schemeClr val="dk1"/>
            </a:solidFill>
            <a:effectLst/>
            <a:latin typeface="+mn-lt"/>
            <a:ea typeface="+mn-ea"/>
            <a:cs typeface="+mn-cs"/>
          </a:endParaRPr>
        </a:p>
      </xdr:txBody>
    </xdr:sp>
    <xdr:clientData/>
  </xdr:twoCellAnchor>
  <xdr:twoCellAnchor editAs="absolute">
    <xdr:from>
      <xdr:col>1</xdr:col>
      <xdr:colOff>122334</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0890"/>
          <a:ext cx="2413488" cy="684621"/>
        </a:xfrm>
        <a:prstGeom prst="rect">
          <a:avLst/>
        </a:prstGeom>
      </xdr:spPr>
    </xdr:pic>
    <xdr:clientData/>
  </xdr:twoCellAnchor>
  <xdr:twoCellAnchor>
    <xdr:from>
      <xdr:col>3</xdr:col>
      <xdr:colOff>2085040</xdr:colOff>
      <xdr:row>17</xdr:row>
      <xdr:rowOff>123635</xdr:rowOff>
    </xdr:from>
    <xdr:to>
      <xdr:col>3</xdr:col>
      <xdr:colOff>3164134</xdr:colOff>
      <xdr:row>23</xdr:row>
      <xdr:rowOff>123635</xdr:rowOff>
    </xdr:to>
    <xdr:sp macro="" textlink="">
      <xdr:nvSpPr>
        <xdr:cNvPr id="41" name="Rectangle 40">
          <a:extLst>
            <a:ext uri="{FF2B5EF4-FFF2-40B4-BE49-F238E27FC236}">
              <a16:creationId xmlns:a16="http://schemas.microsoft.com/office/drawing/2014/main" id="{00000000-0008-0000-0900-000029000000}"/>
            </a:ext>
          </a:extLst>
        </xdr:cNvPr>
        <xdr:cNvSpPr/>
      </xdr:nvSpPr>
      <xdr:spPr>
        <a:xfrm>
          <a:off x="6798554" y="3694149"/>
          <a:ext cx="1079094"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Assign risk category and project phase </a:t>
          </a:r>
          <a:endParaRPr lang="en-US">
            <a:effectLst/>
          </a:endParaRPr>
        </a:p>
      </xdr:txBody>
    </xdr:sp>
    <xdr:clientData/>
  </xdr:twoCellAnchor>
  <xdr:twoCellAnchor>
    <xdr:from>
      <xdr:col>3</xdr:col>
      <xdr:colOff>3270203</xdr:colOff>
      <xdr:row>20</xdr:row>
      <xdr:rowOff>23623</xdr:rowOff>
    </xdr:from>
    <xdr:to>
      <xdr:col>3</xdr:col>
      <xdr:colOff>3722827</xdr:colOff>
      <xdr:row>21</xdr:row>
      <xdr:rowOff>33148</xdr:rowOff>
    </xdr:to>
    <xdr:sp macro="" textlink="">
      <xdr:nvSpPr>
        <xdr:cNvPr id="42" name="Arrow: Right 41">
          <a:extLst>
            <a:ext uri="{FF2B5EF4-FFF2-40B4-BE49-F238E27FC236}">
              <a16:creationId xmlns:a16="http://schemas.microsoft.com/office/drawing/2014/main" id="{00000000-0008-0000-0900-00002A000000}"/>
            </a:ext>
          </a:extLst>
        </xdr:cNvPr>
        <xdr:cNvSpPr/>
      </xdr:nvSpPr>
      <xdr:spPr>
        <a:xfrm>
          <a:off x="7983717" y="4165637"/>
          <a:ext cx="452624"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2</xdr:col>
      <xdr:colOff>431158</xdr:colOff>
      <xdr:row>16</xdr:row>
      <xdr:rowOff>114294</xdr:rowOff>
    </xdr:from>
    <xdr:to>
      <xdr:col>2</xdr:col>
      <xdr:colOff>785317</xdr:colOff>
      <xdr:row>24</xdr:row>
      <xdr:rowOff>132978</xdr:rowOff>
    </xdr:to>
    <xdr:sp macro="" textlink="">
      <xdr:nvSpPr>
        <xdr:cNvPr id="43" name="Rectangle 42">
          <a:extLst>
            <a:ext uri="{FF2B5EF4-FFF2-40B4-BE49-F238E27FC236}">
              <a16:creationId xmlns:a16="http://schemas.microsoft.com/office/drawing/2014/main" id="{00000000-0008-0000-0900-00002B000000}"/>
            </a:ext>
          </a:extLst>
        </xdr:cNvPr>
        <xdr:cNvSpPr/>
      </xdr:nvSpPr>
      <xdr:spPr>
        <a:xfrm rot="16200000">
          <a:off x="3559810" y="4088570"/>
          <a:ext cx="1542684" cy="354159"/>
        </a:xfrm>
        <a:prstGeom prst="rect">
          <a:avLst/>
        </a:prstGeom>
        <a:solidFill>
          <a:srgbClr val="00934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Identification</a:t>
          </a:r>
        </a:p>
      </xdr:txBody>
    </xdr:sp>
    <xdr:clientData/>
  </xdr:twoCellAnchor>
  <xdr:twoCellAnchor>
    <xdr:from>
      <xdr:col>3</xdr:col>
      <xdr:colOff>3836128</xdr:colOff>
      <xdr:row>17</xdr:row>
      <xdr:rowOff>123635</xdr:rowOff>
    </xdr:from>
    <xdr:to>
      <xdr:col>4</xdr:col>
      <xdr:colOff>514501</xdr:colOff>
      <xdr:row>23</xdr:row>
      <xdr:rowOff>123635</xdr:rowOff>
    </xdr:to>
    <xdr:sp macro="" textlink="">
      <xdr:nvSpPr>
        <xdr:cNvPr id="44" name="Rectangle 43">
          <a:extLst>
            <a:ext uri="{FF2B5EF4-FFF2-40B4-BE49-F238E27FC236}">
              <a16:creationId xmlns:a16="http://schemas.microsoft.com/office/drawing/2014/main" id="{00000000-0008-0000-0900-00002C000000}"/>
            </a:ext>
          </a:extLst>
        </xdr:cNvPr>
        <xdr:cNvSpPr/>
      </xdr:nvSpPr>
      <xdr:spPr>
        <a:xfrm>
          <a:off x="8549642" y="3694149"/>
          <a:ext cx="918359"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lang="en-US" sz="1100" b="1" i="0" baseline="0">
              <a:solidFill>
                <a:schemeClr val="lt1"/>
              </a:solidFill>
              <a:effectLst/>
              <a:latin typeface="+mn-lt"/>
              <a:ea typeface="+mn-ea"/>
              <a:cs typeface="+mn-cs"/>
            </a:rPr>
            <a:t>Provide risk name and description</a:t>
          </a:r>
          <a:endParaRPr lang="en-US">
            <a:effectLst/>
          </a:endParaRPr>
        </a:p>
      </xdr:txBody>
    </xdr:sp>
    <xdr:clientData/>
  </xdr:twoCellAnchor>
  <xdr:twoCellAnchor>
    <xdr:from>
      <xdr:col>4</xdr:col>
      <xdr:colOff>1252206</xdr:colOff>
      <xdr:row>17</xdr:row>
      <xdr:rowOff>123635</xdr:rowOff>
    </xdr:from>
    <xdr:to>
      <xdr:col>4</xdr:col>
      <xdr:colOff>2107980</xdr:colOff>
      <xdr:row>23</xdr:row>
      <xdr:rowOff>123635</xdr:rowOff>
    </xdr:to>
    <xdr:sp macro="" textlink="">
      <xdr:nvSpPr>
        <xdr:cNvPr id="45" name="Rectangle 44">
          <a:extLst>
            <a:ext uri="{FF2B5EF4-FFF2-40B4-BE49-F238E27FC236}">
              <a16:creationId xmlns:a16="http://schemas.microsoft.com/office/drawing/2014/main" id="{00000000-0008-0000-0900-00002D000000}"/>
            </a:ext>
          </a:extLst>
        </xdr:cNvPr>
        <xdr:cNvSpPr/>
      </xdr:nvSpPr>
      <xdr:spPr>
        <a:xfrm>
          <a:off x="10205706" y="3694149"/>
          <a:ext cx="855774"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Identify a risk trigger </a:t>
          </a:r>
          <a:endParaRPr lang="en-US">
            <a:effectLst/>
          </a:endParaRPr>
        </a:p>
      </xdr:txBody>
    </xdr:sp>
    <xdr:clientData/>
  </xdr:twoCellAnchor>
  <xdr:twoCellAnchor>
    <xdr:from>
      <xdr:col>4</xdr:col>
      <xdr:colOff>637770</xdr:colOff>
      <xdr:row>20</xdr:row>
      <xdr:rowOff>23623</xdr:rowOff>
    </xdr:from>
    <xdr:to>
      <xdr:col>4</xdr:col>
      <xdr:colOff>1090395</xdr:colOff>
      <xdr:row>21</xdr:row>
      <xdr:rowOff>33148</xdr:rowOff>
    </xdr:to>
    <xdr:sp macro="" textlink="">
      <xdr:nvSpPr>
        <xdr:cNvPr id="46" name="Arrow: Right 45">
          <a:extLst>
            <a:ext uri="{FF2B5EF4-FFF2-40B4-BE49-F238E27FC236}">
              <a16:creationId xmlns:a16="http://schemas.microsoft.com/office/drawing/2014/main" id="{00000000-0008-0000-0900-00002E000000}"/>
            </a:ext>
          </a:extLst>
        </xdr:cNvPr>
        <xdr:cNvSpPr/>
      </xdr:nvSpPr>
      <xdr:spPr>
        <a:xfrm>
          <a:off x="9591270" y="4165637"/>
          <a:ext cx="452625"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2</xdr:col>
      <xdr:colOff>950872</xdr:colOff>
      <xdr:row>30</xdr:row>
      <xdr:rowOff>24082</xdr:rowOff>
    </xdr:from>
    <xdr:to>
      <xdr:col>3</xdr:col>
      <xdr:colOff>314431</xdr:colOff>
      <xdr:row>36</xdr:row>
      <xdr:rowOff>107794</xdr:rowOff>
    </xdr:to>
    <xdr:sp macro="" textlink="">
      <xdr:nvSpPr>
        <xdr:cNvPr id="47" name="Rectangle 46">
          <a:extLst>
            <a:ext uri="{FF2B5EF4-FFF2-40B4-BE49-F238E27FC236}">
              <a16:creationId xmlns:a16="http://schemas.microsoft.com/office/drawing/2014/main" id="{00000000-0008-0000-0900-00002F000000}"/>
            </a:ext>
          </a:extLst>
        </xdr:cNvPr>
        <xdr:cNvSpPr/>
      </xdr:nvSpPr>
      <xdr:spPr>
        <a:xfrm rot="16200000">
          <a:off x="4237510" y="6507372"/>
          <a:ext cx="1226712" cy="354159"/>
        </a:xfrm>
        <a:prstGeom prst="rect">
          <a:avLst/>
        </a:prstGeom>
        <a:solidFill>
          <a:srgbClr val="00934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Qualitative </a:t>
          </a:r>
        </a:p>
      </xdr:txBody>
    </xdr:sp>
    <xdr:clientData/>
  </xdr:twoCellAnchor>
  <xdr:twoCellAnchor>
    <xdr:from>
      <xdr:col>3</xdr:col>
      <xdr:colOff>565737</xdr:colOff>
      <xdr:row>30</xdr:row>
      <xdr:rowOff>65937</xdr:rowOff>
    </xdr:from>
    <xdr:to>
      <xdr:col>3</xdr:col>
      <xdr:colOff>1562101</xdr:colOff>
      <xdr:row>36</xdr:row>
      <xdr:rowOff>65937</xdr:rowOff>
    </xdr:to>
    <xdr:sp macro="" textlink="">
      <xdr:nvSpPr>
        <xdr:cNvPr id="48" name="Rectangle 47">
          <a:extLst>
            <a:ext uri="{FF2B5EF4-FFF2-40B4-BE49-F238E27FC236}">
              <a16:creationId xmlns:a16="http://schemas.microsoft.com/office/drawing/2014/main" id="{00000000-0008-0000-0900-000030000000}"/>
            </a:ext>
          </a:extLst>
        </xdr:cNvPr>
        <xdr:cNvSpPr/>
      </xdr:nvSpPr>
      <xdr:spPr>
        <a:xfrm>
          <a:off x="5279251" y="6112951"/>
          <a:ext cx="996364"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lang="en-US" sz="1100" b="1" i="0" baseline="0">
              <a:solidFill>
                <a:schemeClr val="lt1"/>
              </a:solidFill>
              <a:effectLst/>
              <a:latin typeface="+mn-lt"/>
              <a:ea typeface="+mn-ea"/>
              <a:cs typeface="+mn-cs"/>
            </a:rPr>
            <a:t>Assign a probability of occurrence to each risk</a:t>
          </a:r>
          <a:endParaRPr lang="en-US">
            <a:effectLst/>
          </a:endParaRPr>
        </a:p>
      </xdr:txBody>
    </xdr:sp>
    <xdr:clientData/>
  </xdr:twoCellAnchor>
  <xdr:twoCellAnchor>
    <xdr:from>
      <xdr:col>3</xdr:col>
      <xdr:colOff>2235336</xdr:colOff>
      <xdr:row>30</xdr:row>
      <xdr:rowOff>65937</xdr:rowOff>
    </xdr:from>
    <xdr:to>
      <xdr:col>3</xdr:col>
      <xdr:colOff>3243946</xdr:colOff>
      <xdr:row>36</xdr:row>
      <xdr:rowOff>65937</xdr:rowOff>
    </xdr:to>
    <xdr:sp macro="" textlink="">
      <xdr:nvSpPr>
        <xdr:cNvPr id="49" name="Rectangle 48">
          <a:extLst>
            <a:ext uri="{FF2B5EF4-FFF2-40B4-BE49-F238E27FC236}">
              <a16:creationId xmlns:a16="http://schemas.microsoft.com/office/drawing/2014/main" id="{00000000-0008-0000-0900-000031000000}"/>
            </a:ext>
          </a:extLst>
        </xdr:cNvPr>
        <xdr:cNvSpPr/>
      </xdr:nvSpPr>
      <xdr:spPr>
        <a:xfrm>
          <a:off x="6948850" y="6112951"/>
          <a:ext cx="1008610"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lang="en-US" sz="1100" b="1" i="0" baseline="0">
              <a:solidFill>
                <a:schemeClr val="lt1"/>
              </a:solidFill>
              <a:effectLst/>
              <a:latin typeface="+mn-lt"/>
              <a:ea typeface="+mn-ea"/>
              <a:cs typeface="+mn-cs"/>
            </a:rPr>
            <a:t>Assign a consequence for each risk (cost and schedule)</a:t>
          </a:r>
          <a:endParaRPr lang="en-US">
            <a:effectLst/>
          </a:endParaRPr>
        </a:p>
      </xdr:txBody>
    </xdr:sp>
    <xdr:clientData/>
  </xdr:twoCellAnchor>
  <xdr:twoCellAnchor>
    <xdr:from>
      <xdr:col>3</xdr:col>
      <xdr:colOff>3889065</xdr:colOff>
      <xdr:row>30</xdr:row>
      <xdr:rowOff>65937</xdr:rowOff>
    </xdr:from>
    <xdr:to>
      <xdr:col>4</xdr:col>
      <xdr:colOff>658586</xdr:colOff>
      <xdr:row>36</xdr:row>
      <xdr:rowOff>65937</xdr:rowOff>
    </xdr:to>
    <xdr:sp macro="" textlink="">
      <xdr:nvSpPr>
        <xdr:cNvPr id="50" name="Rectangle 49">
          <a:extLst>
            <a:ext uri="{FF2B5EF4-FFF2-40B4-BE49-F238E27FC236}">
              <a16:creationId xmlns:a16="http://schemas.microsoft.com/office/drawing/2014/main" id="{00000000-0008-0000-0900-000032000000}"/>
            </a:ext>
          </a:extLst>
        </xdr:cNvPr>
        <xdr:cNvSpPr/>
      </xdr:nvSpPr>
      <xdr:spPr>
        <a:xfrm>
          <a:off x="8602579" y="6112951"/>
          <a:ext cx="1009507"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Calculate severity of the impact (probability x consequence) </a:t>
          </a:r>
          <a:endParaRPr lang="en-US">
            <a:effectLst/>
          </a:endParaRPr>
        </a:p>
      </xdr:txBody>
    </xdr:sp>
    <xdr:clientData/>
  </xdr:twoCellAnchor>
  <xdr:twoCellAnchor>
    <xdr:from>
      <xdr:col>3</xdr:col>
      <xdr:colOff>1063919</xdr:colOff>
      <xdr:row>23</xdr:row>
      <xdr:rowOff>123636</xdr:rowOff>
    </xdr:from>
    <xdr:to>
      <xdr:col>5</xdr:col>
      <xdr:colOff>2144730</xdr:colOff>
      <xdr:row>30</xdr:row>
      <xdr:rowOff>65938</xdr:rowOff>
    </xdr:to>
    <xdr:cxnSp macro="">
      <xdr:nvCxnSpPr>
        <xdr:cNvPr id="51" name="Connector: Elbow 50">
          <a:extLst>
            <a:ext uri="{FF2B5EF4-FFF2-40B4-BE49-F238E27FC236}">
              <a16:creationId xmlns:a16="http://schemas.microsoft.com/office/drawing/2014/main" id="{00000000-0008-0000-0900-000033000000}"/>
            </a:ext>
          </a:extLst>
        </xdr:cNvPr>
        <xdr:cNvCxnSpPr>
          <a:stCxn id="148" idx="2"/>
          <a:endCxn id="48" idx="0"/>
        </xdr:cNvCxnSpPr>
      </xdr:nvCxnSpPr>
      <xdr:spPr>
        <a:xfrm rot="5400000">
          <a:off x="9919924" y="694659"/>
          <a:ext cx="1275802" cy="9560783"/>
        </a:xfrm>
        <a:prstGeom prst="bentConnector3">
          <a:avLst>
            <a:gd name="adj1" fmla="val 50000"/>
          </a:avLst>
        </a:prstGeom>
        <a:ln w="38100">
          <a:solidFill>
            <a:schemeClr val="bg1">
              <a:lumMod val="50000"/>
            </a:schemeClr>
          </a:solidFill>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1269621</xdr:colOff>
      <xdr:row>30</xdr:row>
      <xdr:rowOff>65937</xdr:rowOff>
    </xdr:from>
    <xdr:to>
      <xdr:col>4</xdr:col>
      <xdr:colOff>2552700</xdr:colOff>
      <xdr:row>36</xdr:row>
      <xdr:rowOff>65937</xdr:rowOff>
    </xdr:to>
    <xdr:sp macro="" textlink="">
      <xdr:nvSpPr>
        <xdr:cNvPr id="53" name="Rectangle 52">
          <a:extLst>
            <a:ext uri="{FF2B5EF4-FFF2-40B4-BE49-F238E27FC236}">
              <a16:creationId xmlns:a16="http://schemas.microsoft.com/office/drawing/2014/main" id="{00000000-0008-0000-0900-000035000000}"/>
            </a:ext>
          </a:extLst>
        </xdr:cNvPr>
        <xdr:cNvSpPr/>
      </xdr:nvSpPr>
      <xdr:spPr>
        <a:xfrm>
          <a:off x="10223121" y="6112951"/>
          <a:ext cx="1283079"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Assess the likelihood the schedule impact is to the Critical Path and the milestone impacted</a:t>
          </a:r>
          <a:endParaRPr lang="en-US">
            <a:effectLst/>
          </a:endParaRPr>
        </a:p>
      </xdr:txBody>
    </xdr:sp>
    <xdr:clientData/>
  </xdr:twoCellAnchor>
  <xdr:twoCellAnchor>
    <xdr:from>
      <xdr:col>2</xdr:col>
      <xdr:colOff>950872</xdr:colOff>
      <xdr:row>39</xdr:row>
      <xdr:rowOff>79721</xdr:rowOff>
    </xdr:from>
    <xdr:to>
      <xdr:col>3</xdr:col>
      <xdr:colOff>314431</xdr:colOff>
      <xdr:row>46</xdr:row>
      <xdr:rowOff>42891</xdr:rowOff>
    </xdr:to>
    <xdr:sp macro="" textlink="">
      <xdr:nvSpPr>
        <xdr:cNvPr id="57" name="Rectangle 56">
          <a:extLst>
            <a:ext uri="{FF2B5EF4-FFF2-40B4-BE49-F238E27FC236}">
              <a16:creationId xmlns:a16="http://schemas.microsoft.com/office/drawing/2014/main" id="{00000000-0008-0000-0900-000039000000}"/>
            </a:ext>
          </a:extLst>
        </xdr:cNvPr>
        <xdr:cNvSpPr/>
      </xdr:nvSpPr>
      <xdr:spPr>
        <a:xfrm rot="16200000">
          <a:off x="4202531" y="8312490"/>
          <a:ext cx="1296670" cy="354159"/>
        </a:xfrm>
        <a:prstGeom prst="rect">
          <a:avLst/>
        </a:prstGeom>
        <a:solidFill>
          <a:srgbClr val="00934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Quantitative</a:t>
          </a:r>
        </a:p>
      </xdr:txBody>
    </xdr:sp>
    <xdr:clientData/>
  </xdr:twoCellAnchor>
  <xdr:twoCellAnchor>
    <xdr:from>
      <xdr:col>3</xdr:col>
      <xdr:colOff>3192742</xdr:colOff>
      <xdr:row>42</xdr:row>
      <xdr:rowOff>56543</xdr:rowOff>
    </xdr:from>
    <xdr:to>
      <xdr:col>3</xdr:col>
      <xdr:colOff>3642150</xdr:colOff>
      <xdr:row>43</xdr:row>
      <xdr:rowOff>66068</xdr:rowOff>
    </xdr:to>
    <xdr:sp macro="" textlink="">
      <xdr:nvSpPr>
        <xdr:cNvPr id="58" name="Arrow: Right 57">
          <a:extLst>
            <a:ext uri="{FF2B5EF4-FFF2-40B4-BE49-F238E27FC236}">
              <a16:creationId xmlns:a16="http://schemas.microsoft.com/office/drawing/2014/main" id="{00000000-0008-0000-0900-00003A000000}"/>
            </a:ext>
          </a:extLst>
        </xdr:cNvPr>
        <xdr:cNvSpPr/>
      </xdr:nvSpPr>
      <xdr:spPr>
        <a:xfrm>
          <a:off x="7906256" y="8389557"/>
          <a:ext cx="449408"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3</xdr:col>
      <xdr:colOff>533079</xdr:colOff>
      <xdr:row>39</xdr:row>
      <xdr:rowOff>156555</xdr:rowOff>
    </xdr:from>
    <xdr:to>
      <xdr:col>3</xdr:col>
      <xdr:colOff>2944586</xdr:colOff>
      <xdr:row>45</xdr:row>
      <xdr:rowOff>156555</xdr:rowOff>
    </xdr:to>
    <xdr:sp macro="" textlink="">
      <xdr:nvSpPr>
        <xdr:cNvPr id="59" name="Rectangle 58">
          <a:extLst>
            <a:ext uri="{FF2B5EF4-FFF2-40B4-BE49-F238E27FC236}">
              <a16:creationId xmlns:a16="http://schemas.microsoft.com/office/drawing/2014/main" id="{00000000-0008-0000-0900-00003B000000}"/>
            </a:ext>
          </a:extLst>
        </xdr:cNvPr>
        <xdr:cNvSpPr/>
      </xdr:nvSpPr>
      <xdr:spPr>
        <a:xfrm>
          <a:off x="5246593" y="7918069"/>
          <a:ext cx="2411507"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For risks identified as Event Driven Risks, Section 5.4 of the Workbook calculates Cost and Schedule Risk Contingencies based on the Ratings Guidelines in Section 5.3</a:t>
          </a:r>
          <a:endParaRPr lang="en-US">
            <a:effectLst/>
          </a:endParaRPr>
        </a:p>
      </xdr:txBody>
    </xdr:sp>
    <xdr:clientData/>
  </xdr:twoCellAnchor>
  <xdr:twoCellAnchor>
    <xdr:from>
      <xdr:col>2</xdr:col>
      <xdr:colOff>431159</xdr:colOff>
      <xdr:row>51</xdr:row>
      <xdr:rowOff>50225</xdr:rowOff>
    </xdr:from>
    <xdr:to>
      <xdr:col>2</xdr:col>
      <xdr:colOff>785318</xdr:colOff>
      <xdr:row>76</xdr:row>
      <xdr:rowOff>38100</xdr:rowOff>
    </xdr:to>
    <xdr:sp macro="" textlink="">
      <xdr:nvSpPr>
        <xdr:cNvPr id="68" name="Rectangle 67">
          <a:extLst>
            <a:ext uri="{FF2B5EF4-FFF2-40B4-BE49-F238E27FC236}">
              <a16:creationId xmlns:a16="http://schemas.microsoft.com/office/drawing/2014/main" id="{00000000-0008-0000-0900-000044000000}"/>
            </a:ext>
          </a:extLst>
        </xdr:cNvPr>
        <xdr:cNvSpPr/>
      </xdr:nvSpPr>
      <xdr:spPr>
        <a:xfrm rot="16200000">
          <a:off x="1955965" y="12295847"/>
          <a:ext cx="4750375" cy="354159"/>
        </a:xfrm>
        <a:prstGeom prst="rect">
          <a:avLst/>
        </a:prstGeom>
        <a:solidFill>
          <a:srgbClr val="00934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Response</a:t>
          </a:r>
        </a:p>
      </xdr:txBody>
    </xdr:sp>
    <xdr:clientData/>
  </xdr:twoCellAnchor>
  <xdr:twoCellAnchor>
    <xdr:from>
      <xdr:col>3</xdr:col>
      <xdr:colOff>1327801</xdr:colOff>
      <xdr:row>53</xdr:row>
      <xdr:rowOff>124564</xdr:rowOff>
    </xdr:from>
    <xdr:to>
      <xdr:col>3</xdr:col>
      <xdr:colOff>1775477</xdr:colOff>
      <xdr:row>54</xdr:row>
      <xdr:rowOff>135232</xdr:rowOff>
    </xdr:to>
    <xdr:sp macro="" textlink="">
      <xdr:nvSpPr>
        <xdr:cNvPr id="69" name="Arrow: Right 68">
          <a:extLst>
            <a:ext uri="{FF2B5EF4-FFF2-40B4-BE49-F238E27FC236}">
              <a16:creationId xmlns:a16="http://schemas.microsoft.com/office/drawing/2014/main" id="{00000000-0008-0000-0900-000045000000}"/>
            </a:ext>
          </a:extLst>
        </xdr:cNvPr>
        <xdr:cNvSpPr/>
      </xdr:nvSpPr>
      <xdr:spPr>
        <a:xfrm>
          <a:off x="6041315" y="10553078"/>
          <a:ext cx="447676" cy="201168"/>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3</xdr:col>
      <xdr:colOff>50017</xdr:colOff>
      <xdr:row>51</xdr:row>
      <xdr:rowOff>34809</xdr:rowOff>
    </xdr:from>
    <xdr:to>
      <xdr:col>3</xdr:col>
      <xdr:colOff>1226765</xdr:colOff>
      <xdr:row>57</xdr:row>
      <xdr:rowOff>23603</xdr:rowOff>
    </xdr:to>
    <xdr:sp macro="" textlink="">
      <xdr:nvSpPr>
        <xdr:cNvPr id="70" name="Rectangle 69">
          <a:extLst>
            <a:ext uri="{FF2B5EF4-FFF2-40B4-BE49-F238E27FC236}">
              <a16:creationId xmlns:a16="http://schemas.microsoft.com/office/drawing/2014/main" id="{00000000-0008-0000-0900-000046000000}"/>
            </a:ext>
          </a:extLst>
        </xdr:cNvPr>
        <xdr:cNvSpPr/>
      </xdr:nvSpPr>
      <xdr:spPr>
        <a:xfrm>
          <a:off x="4763531" y="10082323"/>
          <a:ext cx="1176748" cy="1131794"/>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i="0" u="none" strike="noStrike" baseline="0">
              <a:solidFill>
                <a:schemeClr val="lt1"/>
              </a:solidFill>
              <a:latin typeface="+mn-lt"/>
              <a:ea typeface="+mn-ea"/>
              <a:cs typeface="+mn-cs"/>
            </a:rPr>
            <a:t>Develop a response plan for each risk</a:t>
          </a:r>
          <a:endParaRPr lang="en-US" sz="1100"/>
        </a:p>
      </xdr:txBody>
    </xdr:sp>
    <xdr:clientData/>
  </xdr:twoCellAnchor>
  <xdr:twoCellAnchor>
    <xdr:from>
      <xdr:col>3</xdr:col>
      <xdr:colOff>1883129</xdr:colOff>
      <xdr:row>51</xdr:row>
      <xdr:rowOff>40251</xdr:rowOff>
    </xdr:from>
    <xdr:to>
      <xdr:col>3</xdr:col>
      <xdr:colOff>2922815</xdr:colOff>
      <xdr:row>57</xdr:row>
      <xdr:rowOff>29045</xdr:rowOff>
    </xdr:to>
    <xdr:sp macro="" textlink="">
      <xdr:nvSpPr>
        <xdr:cNvPr id="71" name="Rectangle 70">
          <a:extLst>
            <a:ext uri="{FF2B5EF4-FFF2-40B4-BE49-F238E27FC236}">
              <a16:creationId xmlns:a16="http://schemas.microsoft.com/office/drawing/2014/main" id="{00000000-0008-0000-0900-000047000000}"/>
            </a:ext>
          </a:extLst>
        </xdr:cNvPr>
        <xdr:cNvSpPr/>
      </xdr:nvSpPr>
      <xdr:spPr>
        <a:xfrm>
          <a:off x="6596643" y="10087765"/>
          <a:ext cx="1039686" cy="1131794"/>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Assign risk threat response strategies</a:t>
          </a:r>
          <a:endParaRPr lang="en-US">
            <a:effectLst/>
          </a:endParaRPr>
        </a:p>
      </xdr:txBody>
    </xdr:sp>
    <xdr:clientData/>
  </xdr:twoCellAnchor>
  <xdr:twoCellAnchor>
    <xdr:from>
      <xdr:col>3</xdr:col>
      <xdr:colOff>50017</xdr:colOff>
      <xdr:row>70</xdr:row>
      <xdr:rowOff>48873</xdr:rowOff>
    </xdr:from>
    <xdr:to>
      <xdr:col>3</xdr:col>
      <xdr:colOff>1226765</xdr:colOff>
      <xdr:row>76</xdr:row>
      <xdr:rowOff>37667</xdr:rowOff>
    </xdr:to>
    <xdr:sp macro="" textlink="">
      <xdr:nvSpPr>
        <xdr:cNvPr id="75" name="Rectangle 74">
          <a:extLst>
            <a:ext uri="{FF2B5EF4-FFF2-40B4-BE49-F238E27FC236}">
              <a16:creationId xmlns:a16="http://schemas.microsoft.com/office/drawing/2014/main" id="{00000000-0008-0000-0900-00004B000000}"/>
            </a:ext>
          </a:extLst>
        </xdr:cNvPr>
        <xdr:cNvSpPr/>
      </xdr:nvSpPr>
      <xdr:spPr>
        <a:xfrm>
          <a:off x="4763531" y="13715887"/>
          <a:ext cx="1176748" cy="1131794"/>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Assign an owner (individual, role or position) for each risk</a:t>
          </a:r>
          <a:endParaRPr lang="en-US">
            <a:effectLst/>
          </a:endParaRPr>
        </a:p>
      </xdr:txBody>
    </xdr:sp>
    <xdr:clientData/>
  </xdr:twoCellAnchor>
  <xdr:twoCellAnchor>
    <xdr:from>
      <xdr:col>3</xdr:col>
      <xdr:colOff>1883129</xdr:colOff>
      <xdr:row>70</xdr:row>
      <xdr:rowOff>48873</xdr:rowOff>
    </xdr:from>
    <xdr:to>
      <xdr:col>3</xdr:col>
      <xdr:colOff>2857500</xdr:colOff>
      <xdr:row>76</xdr:row>
      <xdr:rowOff>37667</xdr:rowOff>
    </xdr:to>
    <xdr:sp macro="" textlink="">
      <xdr:nvSpPr>
        <xdr:cNvPr id="77" name="Rectangle 76">
          <a:extLst>
            <a:ext uri="{FF2B5EF4-FFF2-40B4-BE49-F238E27FC236}">
              <a16:creationId xmlns:a16="http://schemas.microsoft.com/office/drawing/2014/main" id="{00000000-0008-0000-0900-00004D000000}"/>
            </a:ext>
          </a:extLst>
        </xdr:cNvPr>
        <xdr:cNvSpPr/>
      </xdr:nvSpPr>
      <xdr:spPr>
        <a:xfrm>
          <a:off x="6596643" y="13715887"/>
          <a:ext cx="974371" cy="1131794"/>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Update risk status, if applicable</a:t>
          </a:r>
          <a:endParaRPr lang="en-US">
            <a:effectLst/>
          </a:endParaRPr>
        </a:p>
      </xdr:txBody>
    </xdr:sp>
    <xdr:clientData/>
  </xdr:twoCellAnchor>
  <xdr:twoCellAnchor>
    <xdr:from>
      <xdr:col>3</xdr:col>
      <xdr:colOff>1327801</xdr:colOff>
      <xdr:row>72</xdr:row>
      <xdr:rowOff>139361</xdr:rowOff>
    </xdr:from>
    <xdr:to>
      <xdr:col>3</xdr:col>
      <xdr:colOff>1778796</xdr:colOff>
      <xdr:row>73</xdr:row>
      <xdr:rowOff>148886</xdr:rowOff>
    </xdr:to>
    <xdr:sp macro="" textlink="">
      <xdr:nvSpPr>
        <xdr:cNvPr id="82" name="Arrow: Right 81">
          <a:extLst>
            <a:ext uri="{FF2B5EF4-FFF2-40B4-BE49-F238E27FC236}">
              <a16:creationId xmlns:a16="http://schemas.microsoft.com/office/drawing/2014/main" id="{00000000-0008-0000-0900-000052000000}"/>
            </a:ext>
          </a:extLst>
        </xdr:cNvPr>
        <xdr:cNvSpPr/>
      </xdr:nvSpPr>
      <xdr:spPr>
        <a:xfrm>
          <a:off x="6041315" y="14187375"/>
          <a:ext cx="450995"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3</xdr:col>
      <xdr:colOff>50017</xdr:colOff>
      <xdr:row>17</xdr:row>
      <xdr:rowOff>123635</xdr:rowOff>
    </xdr:from>
    <xdr:to>
      <xdr:col>3</xdr:col>
      <xdr:colOff>1372515</xdr:colOff>
      <xdr:row>23</xdr:row>
      <xdr:rowOff>123635</xdr:rowOff>
    </xdr:to>
    <xdr:sp macro="" textlink="">
      <xdr:nvSpPr>
        <xdr:cNvPr id="83" name="Rectangle 82">
          <a:extLst>
            <a:ext uri="{FF2B5EF4-FFF2-40B4-BE49-F238E27FC236}">
              <a16:creationId xmlns:a16="http://schemas.microsoft.com/office/drawing/2014/main" id="{00000000-0008-0000-0900-000053000000}"/>
            </a:ext>
          </a:extLst>
        </xdr:cNvPr>
        <xdr:cNvSpPr/>
      </xdr:nvSpPr>
      <xdr:spPr>
        <a:xfrm>
          <a:off x="4763531" y="3694149"/>
          <a:ext cx="1322498"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Document potential project risks in the Risk Register</a:t>
          </a:r>
          <a:endParaRPr lang="en-US">
            <a:effectLst/>
          </a:endParaRPr>
        </a:p>
      </xdr:txBody>
    </xdr:sp>
    <xdr:clientData/>
  </xdr:twoCellAnchor>
  <xdr:twoCellAnchor>
    <xdr:from>
      <xdr:col>4</xdr:col>
      <xdr:colOff>2819909</xdr:colOff>
      <xdr:row>17</xdr:row>
      <xdr:rowOff>123635</xdr:rowOff>
    </xdr:from>
    <xdr:to>
      <xdr:col>4</xdr:col>
      <xdr:colOff>3875146</xdr:colOff>
      <xdr:row>23</xdr:row>
      <xdr:rowOff>123635</xdr:rowOff>
    </xdr:to>
    <xdr:sp macro="" textlink="">
      <xdr:nvSpPr>
        <xdr:cNvPr id="84" name="Rectangle 83">
          <a:extLst>
            <a:ext uri="{FF2B5EF4-FFF2-40B4-BE49-F238E27FC236}">
              <a16:creationId xmlns:a16="http://schemas.microsoft.com/office/drawing/2014/main" id="{00000000-0008-0000-0900-000054000000}"/>
            </a:ext>
          </a:extLst>
        </xdr:cNvPr>
        <xdr:cNvSpPr/>
      </xdr:nvSpPr>
      <xdr:spPr>
        <a:xfrm>
          <a:off x="11773409" y="3694149"/>
          <a:ext cx="1055237"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Identify risk as a threat or an opportunity</a:t>
          </a:r>
          <a:endParaRPr lang="en-US">
            <a:effectLst/>
          </a:endParaRPr>
        </a:p>
      </xdr:txBody>
    </xdr:sp>
    <xdr:clientData/>
  </xdr:twoCellAnchor>
  <xdr:twoCellAnchor>
    <xdr:from>
      <xdr:col>4</xdr:col>
      <xdr:colOff>2255849</xdr:colOff>
      <xdr:row>20</xdr:row>
      <xdr:rowOff>23623</xdr:rowOff>
    </xdr:from>
    <xdr:to>
      <xdr:col>4</xdr:col>
      <xdr:colOff>2705112</xdr:colOff>
      <xdr:row>21</xdr:row>
      <xdr:rowOff>33148</xdr:rowOff>
    </xdr:to>
    <xdr:sp macro="" textlink="">
      <xdr:nvSpPr>
        <xdr:cNvPr id="85" name="Arrow: Right 84">
          <a:extLst>
            <a:ext uri="{FF2B5EF4-FFF2-40B4-BE49-F238E27FC236}">
              <a16:creationId xmlns:a16="http://schemas.microsoft.com/office/drawing/2014/main" id="{00000000-0008-0000-0900-000055000000}"/>
            </a:ext>
          </a:extLst>
        </xdr:cNvPr>
        <xdr:cNvSpPr/>
      </xdr:nvSpPr>
      <xdr:spPr>
        <a:xfrm>
          <a:off x="11209349" y="4165637"/>
          <a:ext cx="449263" cy="200025"/>
        </a:xfrm>
        <a:prstGeom prst="rightArrow">
          <a:avLst/>
        </a:prstGeom>
        <a:solidFill>
          <a:schemeClr val="bg1">
            <a:lumMod val="75000"/>
          </a:schemeClr>
        </a:solidFill>
        <a:ln>
          <a:solidFill>
            <a:srgbClr val="41719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3</xdr:col>
      <xdr:colOff>1529419</xdr:colOff>
      <xdr:row>20</xdr:row>
      <xdr:rowOff>23623</xdr:rowOff>
    </xdr:from>
    <xdr:to>
      <xdr:col>3</xdr:col>
      <xdr:colOff>1980414</xdr:colOff>
      <xdr:row>21</xdr:row>
      <xdr:rowOff>33148</xdr:rowOff>
    </xdr:to>
    <xdr:sp macro="" textlink="">
      <xdr:nvSpPr>
        <xdr:cNvPr id="86" name="Arrow: Right 85">
          <a:extLst>
            <a:ext uri="{FF2B5EF4-FFF2-40B4-BE49-F238E27FC236}">
              <a16:creationId xmlns:a16="http://schemas.microsoft.com/office/drawing/2014/main" id="{00000000-0008-0000-0900-000056000000}"/>
            </a:ext>
          </a:extLst>
        </xdr:cNvPr>
        <xdr:cNvSpPr/>
      </xdr:nvSpPr>
      <xdr:spPr>
        <a:xfrm>
          <a:off x="6242933" y="4165637"/>
          <a:ext cx="450995"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3</xdr:col>
      <xdr:colOff>3864214</xdr:colOff>
      <xdr:row>39</xdr:row>
      <xdr:rowOff>156555</xdr:rowOff>
    </xdr:from>
    <xdr:to>
      <xdr:col>4</xdr:col>
      <xdr:colOff>1603802</xdr:colOff>
      <xdr:row>45</xdr:row>
      <xdr:rowOff>156555</xdr:rowOff>
    </xdr:to>
    <xdr:sp macro="" textlink="">
      <xdr:nvSpPr>
        <xdr:cNvPr id="88" name="Rectangle 87">
          <a:extLst>
            <a:ext uri="{FF2B5EF4-FFF2-40B4-BE49-F238E27FC236}">
              <a16:creationId xmlns:a16="http://schemas.microsoft.com/office/drawing/2014/main" id="{00000000-0008-0000-0900-000058000000}"/>
            </a:ext>
          </a:extLst>
        </xdr:cNvPr>
        <xdr:cNvSpPr/>
      </xdr:nvSpPr>
      <xdr:spPr>
        <a:xfrm>
          <a:off x="8577728" y="7918069"/>
          <a:ext cx="1979574"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Review and update quantitative values based on guidance from project team, leadership and stakeholders</a:t>
          </a:r>
          <a:endParaRPr lang="en-US">
            <a:effectLst/>
          </a:endParaRPr>
        </a:p>
      </xdr:txBody>
    </xdr:sp>
    <xdr:clientData/>
  </xdr:twoCellAnchor>
  <xdr:twoCellAnchor>
    <xdr:from>
      <xdr:col>3</xdr:col>
      <xdr:colOff>3963133</xdr:colOff>
      <xdr:row>49</xdr:row>
      <xdr:rowOff>94482</xdr:rowOff>
    </xdr:from>
    <xdr:to>
      <xdr:col>4</xdr:col>
      <xdr:colOff>4092500</xdr:colOff>
      <xdr:row>51</xdr:row>
      <xdr:rowOff>75432</xdr:rowOff>
    </xdr:to>
    <xdr:sp macro="" textlink="">
      <xdr:nvSpPr>
        <xdr:cNvPr id="93" name="Rectangle 92">
          <a:extLst>
            <a:ext uri="{FF2B5EF4-FFF2-40B4-BE49-F238E27FC236}">
              <a16:creationId xmlns:a16="http://schemas.microsoft.com/office/drawing/2014/main" id="{00000000-0008-0000-0900-00005D000000}"/>
            </a:ext>
          </a:extLst>
        </xdr:cNvPr>
        <xdr:cNvSpPr/>
      </xdr:nvSpPr>
      <xdr:spPr>
        <a:xfrm>
          <a:off x="8676647" y="9760996"/>
          <a:ext cx="4369353" cy="361950"/>
        </a:xfrm>
        <a:prstGeom prst="rect">
          <a:avLst/>
        </a:prstGeom>
        <a:solidFill>
          <a:srgbClr val="009344"/>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100" b="1" i="0" u="none" strike="noStrike" baseline="0">
              <a:solidFill>
                <a:schemeClr val="lt1"/>
              </a:solidFill>
              <a:latin typeface="+mn-lt"/>
              <a:ea typeface="+mn-ea"/>
              <a:cs typeface="+mn-cs"/>
            </a:rPr>
            <a:t>Accept:  Not changing the project plan to deal with a risk</a:t>
          </a:r>
        </a:p>
      </xdr:txBody>
    </xdr:sp>
    <xdr:clientData/>
  </xdr:twoCellAnchor>
  <xdr:twoCellAnchor>
    <xdr:from>
      <xdr:col>3</xdr:col>
      <xdr:colOff>3963133</xdr:colOff>
      <xdr:row>51</xdr:row>
      <xdr:rowOff>162165</xdr:rowOff>
    </xdr:from>
    <xdr:to>
      <xdr:col>4</xdr:col>
      <xdr:colOff>4092500</xdr:colOff>
      <xdr:row>53</xdr:row>
      <xdr:rowOff>143115</xdr:rowOff>
    </xdr:to>
    <xdr:sp macro="" textlink="">
      <xdr:nvSpPr>
        <xdr:cNvPr id="94" name="Rectangle 93">
          <a:extLst>
            <a:ext uri="{FF2B5EF4-FFF2-40B4-BE49-F238E27FC236}">
              <a16:creationId xmlns:a16="http://schemas.microsoft.com/office/drawing/2014/main" id="{00000000-0008-0000-0900-00005E000000}"/>
            </a:ext>
          </a:extLst>
        </xdr:cNvPr>
        <xdr:cNvSpPr/>
      </xdr:nvSpPr>
      <xdr:spPr>
        <a:xfrm>
          <a:off x="8676647" y="10209679"/>
          <a:ext cx="4369353" cy="361950"/>
        </a:xfrm>
        <a:prstGeom prst="rect">
          <a:avLst/>
        </a:prstGeom>
        <a:solidFill>
          <a:srgbClr val="009344"/>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100" b="1" i="0" u="none" strike="noStrike" baseline="0">
              <a:solidFill>
                <a:schemeClr val="lt1"/>
              </a:solidFill>
              <a:latin typeface="+mn-lt"/>
              <a:ea typeface="+mn-ea"/>
              <a:cs typeface="+mn-cs"/>
            </a:rPr>
            <a:t>Mitigate: Apply controls that reduce the probability or impact</a:t>
          </a:r>
        </a:p>
      </xdr:txBody>
    </xdr:sp>
    <xdr:clientData/>
  </xdr:twoCellAnchor>
  <xdr:twoCellAnchor>
    <xdr:from>
      <xdr:col>3</xdr:col>
      <xdr:colOff>3963134</xdr:colOff>
      <xdr:row>54</xdr:row>
      <xdr:rowOff>46184</xdr:rowOff>
    </xdr:from>
    <xdr:to>
      <xdr:col>4</xdr:col>
      <xdr:colOff>4092501</xdr:colOff>
      <xdr:row>56</xdr:row>
      <xdr:rowOff>27134</xdr:rowOff>
    </xdr:to>
    <xdr:sp macro="" textlink="">
      <xdr:nvSpPr>
        <xdr:cNvPr id="95" name="Rectangle 94">
          <a:extLst>
            <a:ext uri="{FF2B5EF4-FFF2-40B4-BE49-F238E27FC236}">
              <a16:creationId xmlns:a16="http://schemas.microsoft.com/office/drawing/2014/main" id="{00000000-0008-0000-0900-00005F000000}"/>
            </a:ext>
          </a:extLst>
        </xdr:cNvPr>
        <xdr:cNvSpPr/>
      </xdr:nvSpPr>
      <xdr:spPr>
        <a:xfrm>
          <a:off x="8676648" y="10665198"/>
          <a:ext cx="4369353" cy="361950"/>
        </a:xfrm>
        <a:prstGeom prst="rect">
          <a:avLst/>
        </a:prstGeom>
        <a:solidFill>
          <a:srgbClr val="009344"/>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100" b="1" i="0" u="none" strike="noStrike" baseline="0">
              <a:solidFill>
                <a:schemeClr val="lt1"/>
              </a:solidFill>
              <a:latin typeface="+mn-lt"/>
              <a:ea typeface="+mn-ea"/>
              <a:cs typeface="+mn-cs"/>
            </a:rPr>
            <a:t>Transfer: Shift the impact of a risk to a consultant or contractor</a:t>
          </a:r>
        </a:p>
      </xdr:txBody>
    </xdr:sp>
    <xdr:clientData/>
  </xdr:twoCellAnchor>
  <xdr:twoCellAnchor>
    <xdr:from>
      <xdr:col>3</xdr:col>
      <xdr:colOff>3963134</xdr:colOff>
      <xdr:row>56</xdr:row>
      <xdr:rowOff>123052</xdr:rowOff>
    </xdr:from>
    <xdr:to>
      <xdr:col>4</xdr:col>
      <xdr:colOff>4092501</xdr:colOff>
      <xdr:row>58</xdr:row>
      <xdr:rowOff>104002</xdr:rowOff>
    </xdr:to>
    <xdr:sp macro="" textlink="">
      <xdr:nvSpPr>
        <xdr:cNvPr id="96" name="Rectangle 95">
          <a:extLst>
            <a:ext uri="{FF2B5EF4-FFF2-40B4-BE49-F238E27FC236}">
              <a16:creationId xmlns:a16="http://schemas.microsoft.com/office/drawing/2014/main" id="{00000000-0008-0000-0900-000060000000}"/>
            </a:ext>
          </a:extLst>
        </xdr:cNvPr>
        <xdr:cNvSpPr/>
      </xdr:nvSpPr>
      <xdr:spPr>
        <a:xfrm>
          <a:off x="8676648" y="11123066"/>
          <a:ext cx="4369353" cy="361950"/>
        </a:xfrm>
        <a:prstGeom prst="rect">
          <a:avLst/>
        </a:prstGeom>
        <a:solidFill>
          <a:srgbClr val="009344"/>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100" b="1" i="0" u="none" strike="noStrike" baseline="0">
              <a:solidFill>
                <a:schemeClr val="lt1"/>
              </a:solidFill>
              <a:latin typeface="+mn-lt"/>
              <a:ea typeface="+mn-ea"/>
              <a:cs typeface="+mn-cs"/>
            </a:rPr>
            <a:t>Avoid: Change the project plan to eliminate the risk</a:t>
          </a:r>
        </a:p>
      </xdr:txBody>
    </xdr:sp>
    <xdr:clientData/>
  </xdr:twoCellAnchor>
  <xdr:twoCellAnchor>
    <xdr:from>
      <xdr:col>3</xdr:col>
      <xdr:colOff>2922815</xdr:colOff>
      <xdr:row>50</xdr:row>
      <xdr:rowOff>84956</xdr:rowOff>
    </xdr:from>
    <xdr:to>
      <xdr:col>3</xdr:col>
      <xdr:colOff>3963133</xdr:colOff>
      <xdr:row>54</xdr:row>
      <xdr:rowOff>34647</xdr:rowOff>
    </xdr:to>
    <xdr:cxnSp macro="">
      <xdr:nvCxnSpPr>
        <xdr:cNvPr id="97" name="Connector: Elbow 96">
          <a:extLst>
            <a:ext uri="{FF2B5EF4-FFF2-40B4-BE49-F238E27FC236}">
              <a16:creationId xmlns:a16="http://schemas.microsoft.com/office/drawing/2014/main" id="{00000000-0008-0000-0900-000061000000}"/>
            </a:ext>
          </a:extLst>
        </xdr:cNvPr>
        <xdr:cNvCxnSpPr>
          <a:cxnSpLocks/>
          <a:stCxn id="93" idx="1"/>
          <a:endCxn id="71" idx="3"/>
        </xdr:cNvCxnSpPr>
      </xdr:nvCxnSpPr>
      <xdr:spPr>
        <a:xfrm rot="10800000" flipV="1">
          <a:off x="7636329" y="9941970"/>
          <a:ext cx="1040318" cy="711691"/>
        </a:xfrm>
        <a:prstGeom prst="bentConnector3">
          <a:avLst>
            <a:gd name="adj1" fmla="val 50000"/>
          </a:avLst>
        </a:prstGeom>
        <a:ln w="38100">
          <a:solidFill>
            <a:srgbClr val="00C05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2922815</xdr:colOff>
      <xdr:row>52</xdr:row>
      <xdr:rowOff>152640</xdr:rowOff>
    </xdr:from>
    <xdr:to>
      <xdr:col>3</xdr:col>
      <xdr:colOff>3963133</xdr:colOff>
      <xdr:row>54</xdr:row>
      <xdr:rowOff>34648</xdr:rowOff>
    </xdr:to>
    <xdr:cxnSp macro="">
      <xdr:nvCxnSpPr>
        <xdr:cNvPr id="98" name="Connector: Elbow 97">
          <a:extLst>
            <a:ext uri="{FF2B5EF4-FFF2-40B4-BE49-F238E27FC236}">
              <a16:creationId xmlns:a16="http://schemas.microsoft.com/office/drawing/2014/main" id="{00000000-0008-0000-0900-000062000000}"/>
            </a:ext>
          </a:extLst>
        </xdr:cNvPr>
        <xdr:cNvCxnSpPr>
          <a:cxnSpLocks/>
          <a:stCxn id="94" idx="1"/>
          <a:endCxn id="71" idx="3"/>
        </xdr:cNvCxnSpPr>
      </xdr:nvCxnSpPr>
      <xdr:spPr>
        <a:xfrm rot="10800000" flipV="1">
          <a:off x="7636329" y="10390654"/>
          <a:ext cx="1040318" cy="263008"/>
        </a:xfrm>
        <a:prstGeom prst="bentConnector3">
          <a:avLst>
            <a:gd name="adj1" fmla="val 50000"/>
          </a:avLst>
        </a:prstGeom>
        <a:ln w="38100">
          <a:solidFill>
            <a:srgbClr val="00C05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2922816</xdr:colOff>
      <xdr:row>54</xdr:row>
      <xdr:rowOff>34649</xdr:rowOff>
    </xdr:from>
    <xdr:to>
      <xdr:col>3</xdr:col>
      <xdr:colOff>3963135</xdr:colOff>
      <xdr:row>55</xdr:row>
      <xdr:rowOff>36660</xdr:rowOff>
    </xdr:to>
    <xdr:cxnSp macro="">
      <xdr:nvCxnSpPr>
        <xdr:cNvPr id="99" name="Connector: Elbow 98">
          <a:extLst>
            <a:ext uri="{FF2B5EF4-FFF2-40B4-BE49-F238E27FC236}">
              <a16:creationId xmlns:a16="http://schemas.microsoft.com/office/drawing/2014/main" id="{00000000-0008-0000-0900-000063000000}"/>
            </a:ext>
          </a:extLst>
        </xdr:cNvPr>
        <xdr:cNvCxnSpPr>
          <a:cxnSpLocks/>
          <a:stCxn id="95" idx="1"/>
          <a:endCxn id="71" idx="3"/>
        </xdr:cNvCxnSpPr>
      </xdr:nvCxnSpPr>
      <xdr:spPr>
        <a:xfrm rot="10800000">
          <a:off x="7636330" y="10653663"/>
          <a:ext cx="1040319" cy="192511"/>
        </a:xfrm>
        <a:prstGeom prst="bentConnector3">
          <a:avLst>
            <a:gd name="adj1" fmla="val 50000"/>
          </a:avLst>
        </a:prstGeom>
        <a:ln w="38100">
          <a:solidFill>
            <a:srgbClr val="00C05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2922816</xdr:colOff>
      <xdr:row>54</xdr:row>
      <xdr:rowOff>34649</xdr:rowOff>
    </xdr:from>
    <xdr:to>
      <xdr:col>3</xdr:col>
      <xdr:colOff>3963135</xdr:colOff>
      <xdr:row>57</xdr:row>
      <xdr:rowOff>113528</xdr:rowOff>
    </xdr:to>
    <xdr:cxnSp macro="">
      <xdr:nvCxnSpPr>
        <xdr:cNvPr id="100" name="Connector: Elbow 99">
          <a:extLst>
            <a:ext uri="{FF2B5EF4-FFF2-40B4-BE49-F238E27FC236}">
              <a16:creationId xmlns:a16="http://schemas.microsoft.com/office/drawing/2014/main" id="{00000000-0008-0000-0900-000064000000}"/>
            </a:ext>
          </a:extLst>
        </xdr:cNvPr>
        <xdr:cNvCxnSpPr>
          <a:cxnSpLocks/>
          <a:stCxn id="96" idx="1"/>
          <a:endCxn id="71" idx="3"/>
        </xdr:cNvCxnSpPr>
      </xdr:nvCxnSpPr>
      <xdr:spPr>
        <a:xfrm rot="10800000">
          <a:off x="7636330" y="10653663"/>
          <a:ext cx="1040319" cy="650379"/>
        </a:xfrm>
        <a:prstGeom prst="bentConnector3">
          <a:avLst>
            <a:gd name="adj1" fmla="val 50000"/>
          </a:avLst>
        </a:prstGeom>
        <a:ln w="38100">
          <a:solidFill>
            <a:srgbClr val="00C05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741439</xdr:colOff>
      <xdr:row>32</xdr:row>
      <xdr:rowOff>156425</xdr:rowOff>
    </xdr:from>
    <xdr:to>
      <xdr:col>4</xdr:col>
      <xdr:colOff>1189495</xdr:colOff>
      <xdr:row>33</xdr:row>
      <xdr:rowOff>165950</xdr:rowOff>
    </xdr:to>
    <xdr:sp macro="" textlink="">
      <xdr:nvSpPr>
        <xdr:cNvPr id="115" name="Arrow: Right 114">
          <a:extLst>
            <a:ext uri="{FF2B5EF4-FFF2-40B4-BE49-F238E27FC236}">
              <a16:creationId xmlns:a16="http://schemas.microsoft.com/office/drawing/2014/main" id="{00000000-0008-0000-0900-000073000000}"/>
            </a:ext>
          </a:extLst>
        </xdr:cNvPr>
        <xdr:cNvSpPr/>
      </xdr:nvSpPr>
      <xdr:spPr>
        <a:xfrm>
          <a:off x="9694939" y="6584439"/>
          <a:ext cx="448056"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3</xdr:col>
      <xdr:colOff>3346503</xdr:colOff>
      <xdr:row>32</xdr:row>
      <xdr:rowOff>156425</xdr:rowOff>
    </xdr:from>
    <xdr:to>
      <xdr:col>3</xdr:col>
      <xdr:colOff>3795497</xdr:colOff>
      <xdr:row>33</xdr:row>
      <xdr:rowOff>165950</xdr:rowOff>
    </xdr:to>
    <xdr:sp macro="" textlink="">
      <xdr:nvSpPr>
        <xdr:cNvPr id="116" name="Arrow: Right 115">
          <a:extLst>
            <a:ext uri="{FF2B5EF4-FFF2-40B4-BE49-F238E27FC236}">
              <a16:creationId xmlns:a16="http://schemas.microsoft.com/office/drawing/2014/main" id="{00000000-0008-0000-0900-000074000000}"/>
            </a:ext>
          </a:extLst>
        </xdr:cNvPr>
        <xdr:cNvSpPr/>
      </xdr:nvSpPr>
      <xdr:spPr>
        <a:xfrm>
          <a:off x="8060017" y="6584439"/>
          <a:ext cx="448994"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3</xdr:col>
      <xdr:colOff>1673820</xdr:colOff>
      <xdr:row>32</xdr:row>
      <xdr:rowOff>156425</xdr:rowOff>
    </xdr:from>
    <xdr:to>
      <xdr:col>3</xdr:col>
      <xdr:colOff>2124815</xdr:colOff>
      <xdr:row>33</xdr:row>
      <xdr:rowOff>165950</xdr:rowOff>
    </xdr:to>
    <xdr:sp macro="" textlink="">
      <xdr:nvSpPr>
        <xdr:cNvPr id="117" name="Arrow: Right 116">
          <a:extLst>
            <a:ext uri="{FF2B5EF4-FFF2-40B4-BE49-F238E27FC236}">
              <a16:creationId xmlns:a16="http://schemas.microsoft.com/office/drawing/2014/main" id="{00000000-0008-0000-0900-000075000000}"/>
            </a:ext>
          </a:extLst>
        </xdr:cNvPr>
        <xdr:cNvSpPr/>
      </xdr:nvSpPr>
      <xdr:spPr>
        <a:xfrm>
          <a:off x="6387334" y="6584439"/>
          <a:ext cx="450995"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editAs="absolute">
    <xdr:from>
      <xdr:col>1</xdr:col>
      <xdr:colOff>190500</xdr:colOff>
      <xdr:row>13</xdr:row>
      <xdr:rowOff>189604</xdr:rowOff>
    </xdr:from>
    <xdr:to>
      <xdr:col>1</xdr:col>
      <xdr:colOff>1838326</xdr:colOff>
      <xdr:row>76</xdr:row>
      <xdr:rowOff>161925</xdr:rowOff>
    </xdr:to>
    <xdr:sp macro="" textlink="">
      <xdr:nvSpPr>
        <xdr:cNvPr id="144" name="TextBox 143">
          <a:extLst>
            <a:ext uri="{FF2B5EF4-FFF2-40B4-BE49-F238E27FC236}">
              <a16:creationId xmlns:a16="http://schemas.microsoft.com/office/drawing/2014/main" id="{00000000-0008-0000-0900-000090000000}"/>
            </a:ext>
          </a:extLst>
        </xdr:cNvPr>
        <xdr:cNvSpPr txBox="1"/>
      </xdr:nvSpPr>
      <xdr:spPr>
        <a:xfrm>
          <a:off x="600075" y="2999479"/>
          <a:ext cx="1647826" cy="11973821"/>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a:solidFill>
                <a:srgbClr val="004B87"/>
              </a:solidFill>
              <a:latin typeface="+mn-lt"/>
              <a:ea typeface="+mn-ea"/>
              <a:cs typeface="+mn-cs"/>
            </a:rPr>
            <a:t>Process Step</a:t>
          </a:r>
        </a:p>
        <a:p>
          <a:pPr algn="l"/>
          <a:endParaRPr lang="en-US" sz="1100">
            <a:solidFill>
              <a:srgbClr val="004B87"/>
            </a:solidFill>
            <a:latin typeface="+mn-lt"/>
            <a:ea typeface="+mn-ea"/>
            <a:cs typeface="+mn-cs"/>
          </a:endParaRPr>
        </a:p>
        <a:p>
          <a:pPr algn="l"/>
          <a:r>
            <a:rPr lang="en-US" sz="1400">
              <a:solidFill>
                <a:srgbClr val="009344"/>
              </a:solidFill>
              <a:latin typeface="+mn-lt"/>
              <a:ea typeface="+mn-ea"/>
              <a:cs typeface="+mn-cs"/>
            </a:rPr>
            <a:t>Risk Identification</a:t>
          </a:r>
        </a:p>
        <a:p>
          <a:pPr algn="l"/>
          <a:endParaRPr lang="en-US" sz="1100">
            <a:solidFill>
              <a:srgbClr val="004B87"/>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r>
            <a:rPr lang="en-US" sz="1400">
              <a:solidFill>
                <a:srgbClr val="009344"/>
              </a:solidFill>
              <a:latin typeface="+mn-lt"/>
              <a:ea typeface="+mn-ea"/>
              <a:cs typeface="+mn-cs"/>
            </a:rPr>
            <a:t>Risk Assessment</a:t>
          </a: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r>
            <a:rPr lang="en-US" sz="1400">
              <a:solidFill>
                <a:srgbClr val="009344"/>
              </a:solidFill>
              <a:latin typeface="+mn-lt"/>
              <a:ea typeface="+mn-ea"/>
              <a:cs typeface="+mn-cs"/>
            </a:rPr>
            <a:t>Risk Response</a:t>
          </a:r>
        </a:p>
      </xdr:txBody>
    </xdr:sp>
    <xdr:clientData/>
  </xdr:twoCellAnchor>
  <xdr:twoCellAnchor editAs="absolute">
    <xdr:from>
      <xdr:col>1</xdr:col>
      <xdr:colOff>1924050</xdr:colOff>
      <xdr:row>13</xdr:row>
      <xdr:rowOff>189605</xdr:rowOff>
    </xdr:from>
    <xdr:to>
      <xdr:col>2</xdr:col>
      <xdr:colOff>239486</xdr:colOff>
      <xdr:row>76</xdr:row>
      <xdr:rowOff>130629</xdr:rowOff>
    </xdr:to>
    <xdr:sp macro="" textlink="">
      <xdr:nvSpPr>
        <xdr:cNvPr id="145" name="TextBox 144">
          <a:extLst>
            <a:ext uri="{FF2B5EF4-FFF2-40B4-BE49-F238E27FC236}">
              <a16:creationId xmlns:a16="http://schemas.microsoft.com/office/drawing/2014/main" id="{00000000-0008-0000-0900-000091000000}"/>
            </a:ext>
          </a:extLst>
        </xdr:cNvPr>
        <xdr:cNvSpPr txBox="1"/>
      </xdr:nvSpPr>
      <xdr:spPr>
        <a:xfrm>
          <a:off x="2337707" y="2998119"/>
          <a:ext cx="1624693" cy="11942524"/>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a:solidFill>
                <a:srgbClr val="004B87"/>
              </a:solidFill>
              <a:latin typeface="+mn-lt"/>
              <a:ea typeface="+mn-ea"/>
              <a:cs typeface="+mn-cs"/>
            </a:rPr>
            <a:t>Description</a:t>
          </a:r>
        </a:p>
        <a:p>
          <a:pPr algn="l"/>
          <a:endParaRPr lang="en-US" sz="1100">
            <a:solidFill>
              <a:schemeClr val="dk1"/>
            </a:solidFill>
            <a:latin typeface="+mn-lt"/>
            <a:ea typeface="+mn-ea"/>
            <a:cs typeface="+mn-cs"/>
          </a:endParaRPr>
        </a:p>
        <a:p>
          <a:pPr algn="l"/>
          <a:r>
            <a:rPr lang="en-US" sz="1100">
              <a:solidFill>
                <a:schemeClr val="dk1"/>
              </a:solidFill>
              <a:latin typeface="+mn-lt"/>
              <a:ea typeface="+mn-ea"/>
              <a:cs typeface="+mn-cs"/>
            </a:rPr>
            <a:t>Identification of risk events that, if they occur, are likely to affect the overall project objectives (impacts to scope, schedule, cost, and quality)</a:t>
          </a: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400">
            <a:solidFill>
              <a:schemeClr val="dk1"/>
            </a:solidFill>
            <a:latin typeface="+mn-lt"/>
            <a:ea typeface="+mn-ea"/>
            <a:cs typeface="+mn-cs"/>
          </a:endParaRPr>
        </a:p>
        <a:p>
          <a:pPr algn="l"/>
          <a:r>
            <a:rPr lang="en-US" sz="1100">
              <a:solidFill>
                <a:schemeClr val="dk1"/>
              </a:solidFill>
              <a:latin typeface="+mn-lt"/>
              <a:ea typeface="+mn-ea"/>
              <a:cs typeface="+mn-cs"/>
            </a:rPr>
            <a:t>Determination of both the probability a given risk event will occur and the consequence of the occurrence to the project scope, schedule, cost, and quality</a:t>
          </a: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Determination</a:t>
          </a:r>
          <a:r>
            <a:rPr lang="en-US" sz="1100" baseline="0">
              <a:solidFill>
                <a:schemeClr val="dk1"/>
              </a:solidFill>
              <a:effectLst/>
              <a:latin typeface="+mn-lt"/>
              <a:ea typeface="+mn-ea"/>
              <a:cs typeface="+mn-cs"/>
            </a:rPr>
            <a:t> of event driven risks and calculation of </a:t>
          </a:r>
          <a:r>
            <a:rPr lang="en-US" sz="1100">
              <a:solidFill>
                <a:schemeClr val="dk1"/>
              </a:solidFill>
              <a:effectLst/>
              <a:latin typeface="+mn-lt"/>
              <a:ea typeface="+mn-ea"/>
              <a:cs typeface="+mn-cs"/>
            </a:rPr>
            <a:t>project cost and schedule risk contingency (Risk</a:t>
          </a:r>
          <a:r>
            <a:rPr lang="en-US" sz="1100" baseline="0">
              <a:solidFill>
                <a:schemeClr val="dk1"/>
              </a:solidFill>
              <a:effectLst/>
              <a:latin typeface="+mn-lt"/>
              <a:ea typeface="+mn-ea"/>
              <a:cs typeface="+mn-cs"/>
            </a:rPr>
            <a:t> Workbook, Section 5.4)</a:t>
          </a:r>
          <a:endParaRPr lang="en-US">
            <a:effectLst/>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100">
            <a:solidFill>
              <a:schemeClr val="dk1"/>
            </a:solidFill>
            <a:latin typeface="+mn-lt"/>
            <a:ea typeface="+mn-ea"/>
            <a:cs typeface="+mn-cs"/>
          </a:endParaRPr>
        </a:p>
        <a:p>
          <a:pPr algn="l"/>
          <a:endParaRPr lang="en-US" sz="1400">
            <a:solidFill>
              <a:schemeClr val="dk1"/>
            </a:solidFill>
            <a:latin typeface="+mn-lt"/>
            <a:ea typeface="+mn-ea"/>
            <a:cs typeface="+mn-cs"/>
          </a:endParaRPr>
        </a:p>
        <a:p>
          <a:pPr algn="l"/>
          <a:r>
            <a:rPr lang="en-US" sz="1100">
              <a:solidFill>
                <a:schemeClr val="dk1"/>
              </a:solidFill>
              <a:latin typeface="+mn-lt"/>
              <a:ea typeface="+mn-ea"/>
              <a:cs typeface="+mn-cs"/>
            </a:rPr>
            <a:t>Development of an action plan including specific processes or actions in order to lessen the impact of a threatening risk or maximize risk opportunities</a:t>
          </a:r>
        </a:p>
      </xdr:txBody>
    </xdr:sp>
    <xdr:clientData/>
  </xdr:twoCellAnchor>
  <xdr:twoCellAnchor>
    <xdr:from>
      <xdr:col>3</xdr:col>
      <xdr:colOff>1738833</xdr:colOff>
      <xdr:row>36</xdr:row>
      <xdr:rowOff>65937</xdr:rowOff>
    </xdr:from>
    <xdr:to>
      <xdr:col>5</xdr:col>
      <xdr:colOff>2555449</xdr:colOff>
      <xdr:row>39</xdr:row>
      <xdr:rowOff>156555</xdr:rowOff>
    </xdr:to>
    <xdr:cxnSp macro="">
      <xdr:nvCxnSpPr>
        <xdr:cNvPr id="177" name="Connector: Elbow 176">
          <a:extLst>
            <a:ext uri="{FF2B5EF4-FFF2-40B4-BE49-F238E27FC236}">
              <a16:creationId xmlns:a16="http://schemas.microsoft.com/office/drawing/2014/main" id="{00000000-0008-0000-0900-0000B1000000}"/>
            </a:ext>
          </a:extLst>
        </xdr:cNvPr>
        <xdr:cNvCxnSpPr>
          <a:cxnSpLocks/>
          <a:stCxn id="204" idx="2"/>
          <a:endCxn id="59" idx="0"/>
        </xdr:cNvCxnSpPr>
      </xdr:nvCxnSpPr>
      <xdr:spPr>
        <a:xfrm rot="5400000">
          <a:off x="10753995" y="3055738"/>
          <a:ext cx="672509" cy="9295598"/>
        </a:xfrm>
        <a:prstGeom prst="bentConnector3">
          <a:avLst>
            <a:gd name="adj1" fmla="val 50000"/>
          </a:avLst>
        </a:prstGeom>
        <a:ln w="381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638391</xdr:colOff>
      <xdr:row>45</xdr:row>
      <xdr:rowOff>156555</xdr:rowOff>
    </xdr:from>
    <xdr:to>
      <xdr:col>4</xdr:col>
      <xdr:colOff>614015</xdr:colOff>
      <xdr:row>51</xdr:row>
      <xdr:rowOff>34809</xdr:rowOff>
    </xdr:to>
    <xdr:cxnSp macro="">
      <xdr:nvCxnSpPr>
        <xdr:cNvPr id="179" name="Connector: Elbow 178">
          <a:extLst>
            <a:ext uri="{FF2B5EF4-FFF2-40B4-BE49-F238E27FC236}">
              <a16:creationId xmlns:a16="http://schemas.microsoft.com/office/drawing/2014/main" id="{00000000-0008-0000-0900-0000B3000000}"/>
            </a:ext>
          </a:extLst>
        </xdr:cNvPr>
        <xdr:cNvCxnSpPr>
          <a:cxnSpLocks/>
          <a:stCxn id="88" idx="2"/>
          <a:endCxn id="70" idx="0"/>
        </xdr:cNvCxnSpPr>
      </xdr:nvCxnSpPr>
      <xdr:spPr>
        <a:xfrm rot="5400000">
          <a:off x="6949083" y="7463891"/>
          <a:ext cx="1021254" cy="4215610"/>
        </a:xfrm>
        <a:prstGeom prst="bentConnector3">
          <a:avLst>
            <a:gd name="adj1" fmla="val 50000"/>
          </a:avLst>
        </a:prstGeom>
        <a:ln w="38100">
          <a:solidFill>
            <a:schemeClr val="bg1">
              <a:lumMod val="50000"/>
            </a:schemeClr>
          </a:solidFill>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636645</xdr:colOff>
      <xdr:row>67</xdr:row>
      <xdr:rowOff>148150</xdr:rowOff>
    </xdr:from>
    <xdr:to>
      <xdr:col>3</xdr:col>
      <xdr:colOff>638391</xdr:colOff>
      <xdr:row>70</xdr:row>
      <xdr:rowOff>48873</xdr:rowOff>
    </xdr:to>
    <xdr:cxnSp macro="">
      <xdr:nvCxnSpPr>
        <xdr:cNvPr id="181" name="Connector: Elbow 180">
          <a:extLst>
            <a:ext uri="{FF2B5EF4-FFF2-40B4-BE49-F238E27FC236}">
              <a16:creationId xmlns:a16="http://schemas.microsoft.com/office/drawing/2014/main" id="{00000000-0008-0000-0900-0000B5000000}"/>
            </a:ext>
          </a:extLst>
        </xdr:cNvPr>
        <xdr:cNvCxnSpPr>
          <a:cxnSpLocks/>
          <a:stCxn id="207" idx="2"/>
          <a:endCxn id="75" idx="0"/>
        </xdr:cNvCxnSpPr>
      </xdr:nvCxnSpPr>
      <xdr:spPr>
        <a:xfrm>
          <a:off x="5350159" y="13243664"/>
          <a:ext cx="1746" cy="472223"/>
        </a:xfrm>
        <a:prstGeom prst="straightConnector1">
          <a:avLst/>
        </a:prstGeom>
        <a:ln w="381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636645</xdr:colOff>
      <xdr:row>57</xdr:row>
      <xdr:rowOff>29046</xdr:rowOff>
    </xdr:from>
    <xdr:to>
      <xdr:col>3</xdr:col>
      <xdr:colOff>2402972</xdr:colOff>
      <xdr:row>61</xdr:row>
      <xdr:rowOff>161262</xdr:rowOff>
    </xdr:to>
    <xdr:cxnSp macro="">
      <xdr:nvCxnSpPr>
        <xdr:cNvPr id="182" name="Connector: Elbow 181">
          <a:extLst>
            <a:ext uri="{FF2B5EF4-FFF2-40B4-BE49-F238E27FC236}">
              <a16:creationId xmlns:a16="http://schemas.microsoft.com/office/drawing/2014/main" id="{00000000-0008-0000-0900-0000B6000000}"/>
            </a:ext>
          </a:extLst>
        </xdr:cNvPr>
        <xdr:cNvCxnSpPr>
          <a:cxnSpLocks/>
          <a:stCxn id="71" idx="2"/>
          <a:endCxn id="207" idx="0"/>
        </xdr:cNvCxnSpPr>
      </xdr:nvCxnSpPr>
      <xdr:spPr>
        <a:xfrm rot="5400000">
          <a:off x="5786215" y="10783504"/>
          <a:ext cx="894216" cy="1766327"/>
        </a:xfrm>
        <a:prstGeom prst="bentConnector3">
          <a:avLst>
            <a:gd name="adj1" fmla="val 50000"/>
          </a:avLst>
        </a:prstGeom>
        <a:ln w="381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50017</xdr:colOff>
      <xdr:row>61</xdr:row>
      <xdr:rowOff>161261</xdr:rowOff>
    </xdr:from>
    <xdr:to>
      <xdr:col>3</xdr:col>
      <xdr:colOff>1223272</xdr:colOff>
      <xdr:row>67</xdr:row>
      <xdr:rowOff>148150</xdr:rowOff>
    </xdr:to>
    <xdr:sp macro="" textlink="">
      <xdr:nvSpPr>
        <xdr:cNvPr id="207" name="Rectangle 206">
          <a:extLst>
            <a:ext uri="{FF2B5EF4-FFF2-40B4-BE49-F238E27FC236}">
              <a16:creationId xmlns:a16="http://schemas.microsoft.com/office/drawing/2014/main" id="{00000000-0008-0000-0900-0000CF000000}"/>
            </a:ext>
          </a:extLst>
        </xdr:cNvPr>
        <xdr:cNvSpPr/>
      </xdr:nvSpPr>
      <xdr:spPr>
        <a:xfrm>
          <a:off x="4763531" y="12113775"/>
          <a:ext cx="1173255" cy="1129889"/>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Assign risk opportunity response strategies</a:t>
          </a:r>
          <a:endParaRPr lang="en-US">
            <a:effectLst/>
          </a:endParaRPr>
        </a:p>
      </xdr:txBody>
    </xdr:sp>
    <xdr:clientData/>
  </xdr:twoCellAnchor>
  <xdr:twoCellAnchor>
    <xdr:from>
      <xdr:col>3</xdr:col>
      <xdr:colOff>2292177</xdr:colOff>
      <xdr:row>60</xdr:row>
      <xdr:rowOff>63764</xdr:rowOff>
    </xdr:from>
    <xdr:to>
      <xdr:col>4</xdr:col>
      <xdr:colOff>2421544</xdr:colOff>
      <xdr:row>62</xdr:row>
      <xdr:rowOff>44714</xdr:rowOff>
    </xdr:to>
    <xdr:sp macro="" textlink="">
      <xdr:nvSpPr>
        <xdr:cNvPr id="208" name="Rectangle 207">
          <a:extLst>
            <a:ext uri="{FF2B5EF4-FFF2-40B4-BE49-F238E27FC236}">
              <a16:creationId xmlns:a16="http://schemas.microsoft.com/office/drawing/2014/main" id="{00000000-0008-0000-0900-0000D0000000}"/>
            </a:ext>
          </a:extLst>
        </xdr:cNvPr>
        <xdr:cNvSpPr/>
      </xdr:nvSpPr>
      <xdr:spPr>
        <a:xfrm>
          <a:off x="7005691" y="11825778"/>
          <a:ext cx="4369353" cy="361950"/>
        </a:xfrm>
        <a:prstGeom prst="rect">
          <a:avLst/>
        </a:prstGeom>
        <a:solidFill>
          <a:srgbClr val="009344"/>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100" b="1" i="0" u="none" strike="noStrike" baseline="0">
              <a:solidFill>
                <a:schemeClr val="lt1"/>
              </a:solidFill>
              <a:latin typeface="+mn-lt"/>
              <a:ea typeface="+mn-ea"/>
              <a:cs typeface="+mn-cs"/>
            </a:rPr>
            <a:t>Accept:  Not changing the project plan to realize the risk</a:t>
          </a:r>
        </a:p>
      </xdr:txBody>
    </xdr:sp>
    <xdr:clientData/>
  </xdr:twoCellAnchor>
  <xdr:twoCellAnchor>
    <xdr:from>
      <xdr:col>3</xdr:col>
      <xdr:colOff>2292177</xdr:colOff>
      <xdr:row>62</xdr:row>
      <xdr:rowOff>131447</xdr:rowOff>
    </xdr:from>
    <xdr:to>
      <xdr:col>4</xdr:col>
      <xdr:colOff>2421544</xdr:colOff>
      <xdr:row>64</xdr:row>
      <xdr:rowOff>121922</xdr:rowOff>
    </xdr:to>
    <xdr:sp macro="" textlink="">
      <xdr:nvSpPr>
        <xdr:cNvPr id="209" name="Rectangle 208">
          <a:extLst>
            <a:ext uri="{FF2B5EF4-FFF2-40B4-BE49-F238E27FC236}">
              <a16:creationId xmlns:a16="http://schemas.microsoft.com/office/drawing/2014/main" id="{00000000-0008-0000-0900-0000D1000000}"/>
            </a:ext>
          </a:extLst>
        </xdr:cNvPr>
        <xdr:cNvSpPr/>
      </xdr:nvSpPr>
      <xdr:spPr>
        <a:xfrm>
          <a:off x="7005691" y="12274461"/>
          <a:ext cx="4369353" cy="371475"/>
        </a:xfrm>
        <a:prstGeom prst="rect">
          <a:avLst/>
        </a:prstGeom>
        <a:solidFill>
          <a:srgbClr val="009344"/>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100" b="1" i="0" u="none" strike="noStrike" baseline="0">
              <a:solidFill>
                <a:schemeClr val="lt1"/>
              </a:solidFill>
              <a:latin typeface="+mn-lt"/>
              <a:ea typeface="+mn-ea"/>
              <a:cs typeface="+mn-cs"/>
            </a:rPr>
            <a:t>Enhance: Modify the risk to improve the probability or impact</a:t>
          </a:r>
        </a:p>
      </xdr:txBody>
    </xdr:sp>
    <xdr:clientData/>
  </xdr:twoCellAnchor>
  <xdr:twoCellAnchor>
    <xdr:from>
      <xdr:col>3</xdr:col>
      <xdr:colOff>2292177</xdr:colOff>
      <xdr:row>65</xdr:row>
      <xdr:rowOff>15466</xdr:rowOff>
    </xdr:from>
    <xdr:to>
      <xdr:col>4</xdr:col>
      <xdr:colOff>2421544</xdr:colOff>
      <xdr:row>66</xdr:row>
      <xdr:rowOff>186916</xdr:rowOff>
    </xdr:to>
    <xdr:sp macro="" textlink="">
      <xdr:nvSpPr>
        <xdr:cNvPr id="210" name="Rectangle 209">
          <a:extLst>
            <a:ext uri="{FF2B5EF4-FFF2-40B4-BE49-F238E27FC236}">
              <a16:creationId xmlns:a16="http://schemas.microsoft.com/office/drawing/2014/main" id="{00000000-0008-0000-0900-0000D2000000}"/>
            </a:ext>
          </a:extLst>
        </xdr:cNvPr>
        <xdr:cNvSpPr/>
      </xdr:nvSpPr>
      <xdr:spPr>
        <a:xfrm>
          <a:off x="7005691" y="12729980"/>
          <a:ext cx="4369353" cy="361950"/>
        </a:xfrm>
        <a:prstGeom prst="rect">
          <a:avLst/>
        </a:prstGeom>
        <a:solidFill>
          <a:srgbClr val="009344"/>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100" b="1" i="0" u="none" strike="noStrike" baseline="0">
              <a:solidFill>
                <a:schemeClr val="lt1"/>
              </a:solidFill>
              <a:latin typeface="+mn-lt"/>
              <a:ea typeface="+mn-ea"/>
              <a:cs typeface="+mn-cs"/>
            </a:rPr>
            <a:t>Share: Shift the ownership of a risk to a consultant or contractor</a:t>
          </a:r>
        </a:p>
      </xdr:txBody>
    </xdr:sp>
    <xdr:clientData/>
  </xdr:twoCellAnchor>
  <xdr:twoCellAnchor>
    <xdr:from>
      <xdr:col>3</xdr:col>
      <xdr:colOff>2292177</xdr:colOff>
      <xdr:row>67</xdr:row>
      <xdr:rowOff>103764</xdr:rowOff>
    </xdr:from>
    <xdr:to>
      <xdr:col>4</xdr:col>
      <xdr:colOff>2421544</xdr:colOff>
      <xdr:row>69</xdr:row>
      <xdr:rowOff>84714</xdr:rowOff>
    </xdr:to>
    <xdr:sp macro="" textlink="">
      <xdr:nvSpPr>
        <xdr:cNvPr id="211" name="Rectangle 210">
          <a:extLst>
            <a:ext uri="{FF2B5EF4-FFF2-40B4-BE49-F238E27FC236}">
              <a16:creationId xmlns:a16="http://schemas.microsoft.com/office/drawing/2014/main" id="{00000000-0008-0000-0900-0000D3000000}"/>
            </a:ext>
          </a:extLst>
        </xdr:cNvPr>
        <xdr:cNvSpPr/>
      </xdr:nvSpPr>
      <xdr:spPr>
        <a:xfrm>
          <a:off x="7005691" y="13199278"/>
          <a:ext cx="4369353" cy="361950"/>
        </a:xfrm>
        <a:prstGeom prst="rect">
          <a:avLst/>
        </a:prstGeom>
        <a:solidFill>
          <a:srgbClr val="009344"/>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100" b="1" i="0" u="none" strike="noStrike" baseline="0">
              <a:solidFill>
                <a:schemeClr val="lt1"/>
              </a:solidFill>
              <a:latin typeface="+mn-lt"/>
              <a:ea typeface="+mn-ea"/>
              <a:cs typeface="+mn-cs"/>
            </a:rPr>
            <a:t>Exploit: Eliminate the uncertainty to ensure the risk occurs</a:t>
          </a:r>
        </a:p>
      </xdr:txBody>
    </xdr:sp>
    <xdr:clientData/>
  </xdr:twoCellAnchor>
  <xdr:twoCellAnchor>
    <xdr:from>
      <xdr:col>3</xdr:col>
      <xdr:colOff>1223273</xdr:colOff>
      <xdr:row>61</xdr:row>
      <xdr:rowOff>54238</xdr:rowOff>
    </xdr:from>
    <xdr:to>
      <xdr:col>3</xdr:col>
      <xdr:colOff>2292178</xdr:colOff>
      <xdr:row>64</xdr:row>
      <xdr:rowOff>154705</xdr:rowOff>
    </xdr:to>
    <xdr:cxnSp macro="">
      <xdr:nvCxnSpPr>
        <xdr:cNvPr id="212" name="Connector: Elbow 211">
          <a:extLst>
            <a:ext uri="{FF2B5EF4-FFF2-40B4-BE49-F238E27FC236}">
              <a16:creationId xmlns:a16="http://schemas.microsoft.com/office/drawing/2014/main" id="{00000000-0008-0000-0900-0000D4000000}"/>
            </a:ext>
          </a:extLst>
        </xdr:cNvPr>
        <xdr:cNvCxnSpPr>
          <a:cxnSpLocks/>
          <a:stCxn id="208" idx="1"/>
          <a:endCxn id="207" idx="3"/>
        </xdr:cNvCxnSpPr>
      </xdr:nvCxnSpPr>
      <xdr:spPr>
        <a:xfrm rot="10800000" flipV="1">
          <a:off x="5936787" y="12006752"/>
          <a:ext cx="1068905" cy="671967"/>
        </a:xfrm>
        <a:prstGeom prst="bentConnector3">
          <a:avLst>
            <a:gd name="adj1" fmla="val 50000"/>
          </a:avLst>
        </a:prstGeom>
        <a:ln w="38100">
          <a:solidFill>
            <a:srgbClr val="00C05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1223273</xdr:colOff>
      <xdr:row>63</xdr:row>
      <xdr:rowOff>126684</xdr:rowOff>
    </xdr:from>
    <xdr:to>
      <xdr:col>3</xdr:col>
      <xdr:colOff>2292178</xdr:colOff>
      <xdr:row>64</xdr:row>
      <xdr:rowOff>154705</xdr:rowOff>
    </xdr:to>
    <xdr:cxnSp macro="">
      <xdr:nvCxnSpPr>
        <xdr:cNvPr id="213" name="Connector: Elbow 212">
          <a:extLst>
            <a:ext uri="{FF2B5EF4-FFF2-40B4-BE49-F238E27FC236}">
              <a16:creationId xmlns:a16="http://schemas.microsoft.com/office/drawing/2014/main" id="{00000000-0008-0000-0900-0000D5000000}"/>
            </a:ext>
          </a:extLst>
        </xdr:cNvPr>
        <xdr:cNvCxnSpPr>
          <a:cxnSpLocks/>
          <a:stCxn id="209" idx="1"/>
          <a:endCxn id="207" idx="3"/>
        </xdr:cNvCxnSpPr>
      </xdr:nvCxnSpPr>
      <xdr:spPr>
        <a:xfrm rot="10800000" flipV="1">
          <a:off x="5936787" y="12460198"/>
          <a:ext cx="1068905" cy="218521"/>
        </a:xfrm>
        <a:prstGeom prst="bentConnector3">
          <a:avLst>
            <a:gd name="adj1" fmla="val 50000"/>
          </a:avLst>
        </a:prstGeom>
        <a:ln w="38100">
          <a:solidFill>
            <a:srgbClr val="00C05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1223273</xdr:colOff>
      <xdr:row>64</xdr:row>
      <xdr:rowOff>154707</xdr:rowOff>
    </xdr:from>
    <xdr:to>
      <xdr:col>3</xdr:col>
      <xdr:colOff>2292178</xdr:colOff>
      <xdr:row>66</xdr:row>
      <xdr:rowOff>5942</xdr:rowOff>
    </xdr:to>
    <xdr:cxnSp macro="">
      <xdr:nvCxnSpPr>
        <xdr:cNvPr id="214" name="Connector: Elbow 213">
          <a:extLst>
            <a:ext uri="{FF2B5EF4-FFF2-40B4-BE49-F238E27FC236}">
              <a16:creationId xmlns:a16="http://schemas.microsoft.com/office/drawing/2014/main" id="{00000000-0008-0000-0900-0000D6000000}"/>
            </a:ext>
          </a:extLst>
        </xdr:cNvPr>
        <xdr:cNvCxnSpPr>
          <a:cxnSpLocks/>
          <a:stCxn id="210" idx="1"/>
          <a:endCxn id="207" idx="3"/>
        </xdr:cNvCxnSpPr>
      </xdr:nvCxnSpPr>
      <xdr:spPr>
        <a:xfrm rot="10800000">
          <a:off x="5936787" y="12678721"/>
          <a:ext cx="1068905" cy="232235"/>
        </a:xfrm>
        <a:prstGeom prst="bentConnector3">
          <a:avLst>
            <a:gd name="adj1" fmla="val 50000"/>
          </a:avLst>
        </a:prstGeom>
        <a:ln w="38100">
          <a:solidFill>
            <a:srgbClr val="00C05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1223273</xdr:colOff>
      <xdr:row>64</xdr:row>
      <xdr:rowOff>154707</xdr:rowOff>
    </xdr:from>
    <xdr:to>
      <xdr:col>3</xdr:col>
      <xdr:colOff>2292178</xdr:colOff>
      <xdr:row>68</xdr:row>
      <xdr:rowOff>94240</xdr:rowOff>
    </xdr:to>
    <xdr:cxnSp macro="">
      <xdr:nvCxnSpPr>
        <xdr:cNvPr id="215" name="Connector: Elbow 214">
          <a:extLst>
            <a:ext uri="{FF2B5EF4-FFF2-40B4-BE49-F238E27FC236}">
              <a16:creationId xmlns:a16="http://schemas.microsoft.com/office/drawing/2014/main" id="{00000000-0008-0000-0900-0000D7000000}"/>
            </a:ext>
          </a:extLst>
        </xdr:cNvPr>
        <xdr:cNvCxnSpPr>
          <a:cxnSpLocks/>
          <a:stCxn id="211" idx="1"/>
          <a:endCxn id="207" idx="3"/>
        </xdr:cNvCxnSpPr>
      </xdr:nvCxnSpPr>
      <xdr:spPr>
        <a:xfrm rot="10800000">
          <a:off x="5936787" y="12678721"/>
          <a:ext cx="1068905" cy="701533"/>
        </a:xfrm>
        <a:prstGeom prst="bentConnector3">
          <a:avLst>
            <a:gd name="adj1" fmla="val 50000"/>
          </a:avLst>
        </a:prstGeom>
        <a:ln w="38100">
          <a:solidFill>
            <a:srgbClr val="00C05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2700867</xdr:colOff>
      <xdr:row>1</xdr:row>
      <xdr:rowOff>47625</xdr:rowOff>
    </xdr:from>
    <xdr:to>
      <xdr:col>5</xdr:col>
      <xdr:colOff>3409919</xdr:colOff>
      <xdr:row>3</xdr:row>
      <xdr:rowOff>176531</xdr:rowOff>
    </xdr:to>
    <xdr:grpSp>
      <xdr:nvGrpSpPr>
        <xdr:cNvPr id="141" name="Group 140">
          <a:extLst>
            <a:ext uri="{FF2B5EF4-FFF2-40B4-BE49-F238E27FC236}">
              <a16:creationId xmlns:a16="http://schemas.microsoft.com/office/drawing/2014/main" id="{00000000-0008-0000-0900-00008D000000}"/>
            </a:ext>
          </a:extLst>
        </xdr:cNvPr>
        <xdr:cNvGrpSpPr/>
      </xdr:nvGrpSpPr>
      <xdr:grpSpPr>
        <a:xfrm>
          <a:off x="15204727" y="363295"/>
          <a:ext cx="562367" cy="593838"/>
          <a:chOff x="8637985" y="353616"/>
          <a:chExt cx="737627" cy="601015"/>
        </a:xfrm>
      </xdr:grpSpPr>
      <xdr:pic>
        <xdr:nvPicPr>
          <xdr:cNvPr id="142" name="Graphic 141" descr="Arrow: Rotate left outline">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637985" y="353616"/>
            <a:ext cx="719029" cy="601015"/>
          </a:xfrm>
          <a:prstGeom prst="rect">
            <a:avLst/>
          </a:prstGeom>
        </xdr:spPr>
      </xdr:pic>
      <xdr:pic>
        <xdr:nvPicPr>
          <xdr:cNvPr id="143" name="Graphic 142" descr="Circles with arrows with solid fill">
            <a:hlinkClick xmlns:r="http://schemas.openxmlformats.org/officeDocument/2006/relationships" r:id="rId4"/>
            <a:extLst>
              <a:ext uri="{FF2B5EF4-FFF2-40B4-BE49-F238E27FC236}">
                <a16:creationId xmlns:a16="http://schemas.microsoft.com/office/drawing/2014/main" id="{00000000-0008-0000-09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985573" y="482688"/>
            <a:ext cx="390039" cy="393192"/>
          </a:xfrm>
          <a:prstGeom prst="rect">
            <a:avLst/>
          </a:prstGeom>
        </xdr:spPr>
      </xdr:pic>
    </xdr:grpSp>
    <xdr:clientData/>
  </xdr:twoCellAnchor>
  <xdr:twoCellAnchor>
    <xdr:from>
      <xdr:col>3</xdr:col>
      <xdr:colOff>2428875</xdr:colOff>
      <xdr:row>1</xdr:row>
      <xdr:rowOff>114300</xdr:rowOff>
    </xdr:from>
    <xdr:to>
      <xdr:col>3</xdr:col>
      <xdr:colOff>2914650</xdr:colOff>
      <xdr:row>3</xdr:row>
      <xdr:rowOff>123825</xdr:rowOff>
    </xdr:to>
    <xdr:grpSp>
      <xdr:nvGrpSpPr>
        <xdr:cNvPr id="7" name="Group 6">
          <a:extLst>
            <a:ext uri="{FF2B5EF4-FFF2-40B4-BE49-F238E27FC236}">
              <a16:creationId xmlns:a16="http://schemas.microsoft.com/office/drawing/2014/main" id="{00000000-0008-0000-0900-000007000000}"/>
            </a:ext>
          </a:extLst>
        </xdr:cNvPr>
        <xdr:cNvGrpSpPr/>
      </xdr:nvGrpSpPr>
      <xdr:grpSpPr>
        <a:xfrm>
          <a:off x="6886911" y="428065"/>
          <a:ext cx="483870" cy="482077"/>
          <a:chOff x="6829425" y="438150"/>
          <a:chExt cx="485775" cy="485775"/>
        </a:xfrm>
      </xdr:grpSpPr>
      <xdr:sp macro="" textlink="">
        <xdr:nvSpPr>
          <xdr:cNvPr id="135" name="Oval 134">
            <a:extLst>
              <a:ext uri="{FF2B5EF4-FFF2-40B4-BE49-F238E27FC236}">
                <a16:creationId xmlns:a16="http://schemas.microsoft.com/office/drawing/2014/main" id="{00000000-0008-0000-0900-000087000000}"/>
              </a:ext>
            </a:extLst>
          </xdr:cNvPr>
          <xdr:cNvSpPr/>
        </xdr:nvSpPr>
        <xdr:spPr>
          <a:xfrm>
            <a:off x="6829425" y="438150"/>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9" name="Graphic 158" descr="Gears with solid fill">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875716" y="484441"/>
            <a:ext cx="393192" cy="393192"/>
          </a:xfrm>
          <a:prstGeom prst="rect">
            <a:avLst/>
          </a:prstGeom>
        </xdr:spPr>
      </xdr:pic>
    </xdr:grpSp>
    <xdr:clientData/>
  </xdr:twoCellAnchor>
  <xdr:twoCellAnchor>
    <xdr:from>
      <xdr:col>5</xdr:col>
      <xdr:colOff>339793</xdr:colOff>
      <xdr:row>17</xdr:row>
      <xdr:rowOff>123635</xdr:rowOff>
    </xdr:from>
    <xdr:to>
      <xdr:col>5</xdr:col>
      <xdr:colOff>1023808</xdr:colOff>
      <xdr:row>23</xdr:row>
      <xdr:rowOff>123635</xdr:rowOff>
    </xdr:to>
    <xdr:sp macro="" textlink="">
      <xdr:nvSpPr>
        <xdr:cNvPr id="146" name="Rectangle 145">
          <a:extLst>
            <a:ext uri="{FF2B5EF4-FFF2-40B4-BE49-F238E27FC236}">
              <a16:creationId xmlns:a16="http://schemas.microsoft.com/office/drawing/2014/main" id="{00000000-0008-0000-0900-000092000000}"/>
            </a:ext>
          </a:extLst>
        </xdr:cNvPr>
        <xdr:cNvSpPr/>
      </xdr:nvSpPr>
      <xdr:spPr>
        <a:xfrm>
          <a:off x="13533279" y="3694149"/>
          <a:ext cx="684015"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Allocate risk</a:t>
          </a:r>
          <a:endParaRPr lang="en-US">
            <a:effectLst/>
          </a:endParaRPr>
        </a:p>
      </xdr:txBody>
    </xdr:sp>
    <xdr:clientData/>
  </xdr:twoCellAnchor>
  <xdr:twoCellAnchor>
    <xdr:from>
      <xdr:col>4</xdr:col>
      <xdr:colOff>3988827</xdr:colOff>
      <xdr:row>20</xdr:row>
      <xdr:rowOff>23623</xdr:rowOff>
    </xdr:from>
    <xdr:to>
      <xdr:col>5</xdr:col>
      <xdr:colOff>201466</xdr:colOff>
      <xdr:row>21</xdr:row>
      <xdr:rowOff>33148</xdr:rowOff>
    </xdr:to>
    <xdr:sp macro="" textlink="">
      <xdr:nvSpPr>
        <xdr:cNvPr id="147" name="Arrow: Right 146">
          <a:extLst>
            <a:ext uri="{FF2B5EF4-FFF2-40B4-BE49-F238E27FC236}">
              <a16:creationId xmlns:a16="http://schemas.microsoft.com/office/drawing/2014/main" id="{00000000-0008-0000-0900-000093000000}"/>
            </a:ext>
          </a:extLst>
        </xdr:cNvPr>
        <xdr:cNvSpPr/>
      </xdr:nvSpPr>
      <xdr:spPr>
        <a:xfrm>
          <a:off x="12942327" y="4165637"/>
          <a:ext cx="452625" cy="200025"/>
        </a:xfrm>
        <a:prstGeom prst="rightArrow">
          <a:avLst/>
        </a:prstGeom>
        <a:solidFill>
          <a:schemeClr val="bg1">
            <a:lumMod val="75000"/>
          </a:schemeClr>
        </a:solidFill>
        <a:ln>
          <a:solidFill>
            <a:srgbClr val="41719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5</xdr:col>
      <xdr:colOff>1713635</xdr:colOff>
      <xdr:row>17</xdr:row>
      <xdr:rowOff>123635</xdr:rowOff>
    </xdr:from>
    <xdr:to>
      <xdr:col>5</xdr:col>
      <xdr:colOff>2575825</xdr:colOff>
      <xdr:row>23</xdr:row>
      <xdr:rowOff>123635</xdr:rowOff>
    </xdr:to>
    <xdr:sp macro="" textlink="">
      <xdr:nvSpPr>
        <xdr:cNvPr id="148" name="Rectangle 147">
          <a:extLst>
            <a:ext uri="{FF2B5EF4-FFF2-40B4-BE49-F238E27FC236}">
              <a16:creationId xmlns:a16="http://schemas.microsoft.com/office/drawing/2014/main" id="{00000000-0008-0000-0900-000094000000}"/>
            </a:ext>
          </a:extLst>
        </xdr:cNvPr>
        <xdr:cNvSpPr/>
      </xdr:nvSpPr>
      <xdr:spPr>
        <a:xfrm>
          <a:off x="14907121" y="3694149"/>
          <a:ext cx="862190"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sz="1100" b="1" i="0" baseline="0">
              <a:solidFill>
                <a:schemeClr val="lt1"/>
              </a:solidFill>
              <a:effectLst/>
              <a:latin typeface="+mn-lt"/>
              <a:ea typeface="+mn-ea"/>
              <a:cs typeface="+mn-cs"/>
            </a:rPr>
            <a:t>Select type of impact</a:t>
          </a:r>
          <a:endParaRPr lang="en-US">
            <a:effectLst/>
          </a:endParaRPr>
        </a:p>
      </xdr:txBody>
    </xdr:sp>
    <xdr:clientData/>
  </xdr:twoCellAnchor>
  <xdr:twoCellAnchor>
    <xdr:from>
      <xdr:col>5</xdr:col>
      <xdr:colOff>1167505</xdr:colOff>
      <xdr:row>20</xdr:row>
      <xdr:rowOff>23623</xdr:rowOff>
    </xdr:from>
    <xdr:to>
      <xdr:col>5</xdr:col>
      <xdr:colOff>1620129</xdr:colOff>
      <xdr:row>21</xdr:row>
      <xdr:rowOff>33148</xdr:rowOff>
    </xdr:to>
    <xdr:sp macro="" textlink="">
      <xdr:nvSpPr>
        <xdr:cNvPr id="150" name="Arrow: Right 149">
          <a:extLst>
            <a:ext uri="{FF2B5EF4-FFF2-40B4-BE49-F238E27FC236}">
              <a16:creationId xmlns:a16="http://schemas.microsoft.com/office/drawing/2014/main" id="{00000000-0008-0000-0900-000096000000}"/>
            </a:ext>
          </a:extLst>
        </xdr:cNvPr>
        <xdr:cNvSpPr/>
      </xdr:nvSpPr>
      <xdr:spPr>
        <a:xfrm>
          <a:off x="14360991" y="4165637"/>
          <a:ext cx="452624" cy="200025"/>
        </a:xfrm>
        <a:prstGeom prst="rightArrow">
          <a:avLst/>
        </a:prstGeom>
        <a:solidFill>
          <a:schemeClr val="bg1">
            <a:lumMod val="75000"/>
          </a:schemeClr>
        </a:solidFill>
        <a:ln>
          <a:solidFill>
            <a:srgbClr val="41719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5</xdr:col>
      <xdr:colOff>1493886</xdr:colOff>
      <xdr:row>32</xdr:row>
      <xdr:rowOff>156425</xdr:rowOff>
    </xdr:from>
    <xdr:to>
      <xdr:col>5</xdr:col>
      <xdr:colOff>1944882</xdr:colOff>
      <xdr:row>33</xdr:row>
      <xdr:rowOff>165950</xdr:rowOff>
    </xdr:to>
    <xdr:sp macro="" textlink="">
      <xdr:nvSpPr>
        <xdr:cNvPr id="191" name="Arrow: Right 190">
          <a:extLst>
            <a:ext uri="{FF2B5EF4-FFF2-40B4-BE49-F238E27FC236}">
              <a16:creationId xmlns:a16="http://schemas.microsoft.com/office/drawing/2014/main" id="{00000000-0008-0000-0900-0000BF000000}"/>
            </a:ext>
          </a:extLst>
        </xdr:cNvPr>
        <xdr:cNvSpPr/>
      </xdr:nvSpPr>
      <xdr:spPr>
        <a:xfrm>
          <a:off x="14687372" y="6584439"/>
          <a:ext cx="450996"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4</xdr:col>
      <xdr:colOff>3156057</xdr:colOff>
      <xdr:row>30</xdr:row>
      <xdr:rowOff>65937</xdr:rowOff>
    </xdr:from>
    <xdr:to>
      <xdr:col>4</xdr:col>
      <xdr:colOff>4049486</xdr:colOff>
      <xdr:row>36</xdr:row>
      <xdr:rowOff>65937</xdr:rowOff>
    </xdr:to>
    <xdr:sp macro="" textlink="">
      <xdr:nvSpPr>
        <xdr:cNvPr id="192" name="Rectangle 191">
          <a:extLst>
            <a:ext uri="{FF2B5EF4-FFF2-40B4-BE49-F238E27FC236}">
              <a16:creationId xmlns:a16="http://schemas.microsoft.com/office/drawing/2014/main" id="{00000000-0008-0000-0900-0000C0000000}"/>
            </a:ext>
          </a:extLst>
        </xdr:cNvPr>
        <xdr:cNvSpPr/>
      </xdr:nvSpPr>
      <xdr:spPr>
        <a:xfrm>
          <a:off x="12109557" y="6112951"/>
          <a:ext cx="893429"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lang="en-US" sz="1100" b="1" i="0" baseline="0">
              <a:solidFill>
                <a:schemeClr val="lt1"/>
              </a:solidFill>
              <a:effectLst/>
              <a:latin typeface="+mn-lt"/>
              <a:ea typeface="+mn-ea"/>
              <a:cs typeface="+mn-cs"/>
            </a:rPr>
            <a:t>Calculate the total impact score</a:t>
          </a:r>
          <a:endParaRPr lang="en-US">
            <a:effectLst/>
          </a:endParaRPr>
        </a:p>
      </xdr:txBody>
    </xdr:sp>
    <xdr:clientData/>
  </xdr:twoCellAnchor>
  <xdr:twoCellAnchor>
    <xdr:from>
      <xdr:col>5</xdr:col>
      <xdr:colOff>441499</xdr:colOff>
      <xdr:row>30</xdr:row>
      <xdr:rowOff>65937</xdr:rowOff>
    </xdr:from>
    <xdr:to>
      <xdr:col>5</xdr:col>
      <xdr:colOff>1406980</xdr:colOff>
      <xdr:row>36</xdr:row>
      <xdr:rowOff>65937</xdr:rowOff>
    </xdr:to>
    <xdr:sp macro="" textlink="">
      <xdr:nvSpPr>
        <xdr:cNvPr id="193" name="Rectangle 192">
          <a:extLst>
            <a:ext uri="{FF2B5EF4-FFF2-40B4-BE49-F238E27FC236}">
              <a16:creationId xmlns:a16="http://schemas.microsoft.com/office/drawing/2014/main" id="{00000000-0008-0000-0900-0000C1000000}"/>
            </a:ext>
          </a:extLst>
        </xdr:cNvPr>
        <xdr:cNvSpPr/>
      </xdr:nvSpPr>
      <xdr:spPr>
        <a:xfrm>
          <a:off x="13634985" y="6112951"/>
          <a:ext cx="965481"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lang="en-US" sz="1100" b="1" i="0" baseline="0">
              <a:solidFill>
                <a:schemeClr val="lt1"/>
              </a:solidFill>
              <a:effectLst/>
              <a:latin typeface="+mn-lt"/>
              <a:ea typeface="+mn-ea"/>
              <a:cs typeface="+mn-cs"/>
            </a:rPr>
            <a:t>Assign risk dependency</a:t>
          </a:r>
          <a:endParaRPr lang="en-US">
            <a:effectLst/>
          </a:endParaRPr>
        </a:p>
      </xdr:txBody>
    </xdr:sp>
    <xdr:clientData/>
  </xdr:twoCellAnchor>
  <xdr:twoCellAnchor>
    <xdr:from>
      <xdr:col>4</xdr:col>
      <xdr:colOff>4140664</xdr:colOff>
      <xdr:row>32</xdr:row>
      <xdr:rowOff>156425</xdr:rowOff>
    </xdr:from>
    <xdr:to>
      <xdr:col>5</xdr:col>
      <xdr:colOff>351032</xdr:colOff>
      <xdr:row>33</xdr:row>
      <xdr:rowOff>165950</xdr:rowOff>
    </xdr:to>
    <xdr:sp macro="" textlink="">
      <xdr:nvSpPr>
        <xdr:cNvPr id="203" name="Arrow: Right 202">
          <a:extLst>
            <a:ext uri="{FF2B5EF4-FFF2-40B4-BE49-F238E27FC236}">
              <a16:creationId xmlns:a16="http://schemas.microsoft.com/office/drawing/2014/main" id="{00000000-0008-0000-0900-0000CB000000}"/>
            </a:ext>
          </a:extLst>
        </xdr:cNvPr>
        <xdr:cNvSpPr/>
      </xdr:nvSpPr>
      <xdr:spPr>
        <a:xfrm>
          <a:off x="13094164" y="6584439"/>
          <a:ext cx="450354"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5</xdr:col>
      <xdr:colOff>2013912</xdr:colOff>
      <xdr:row>30</xdr:row>
      <xdr:rowOff>65937</xdr:rowOff>
    </xdr:from>
    <xdr:to>
      <xdr:col>5</xdr:col>
      <xdr:colOff>3096985</xdr:colOff>
      <xdr:row>36</xdr:row>
      <xdr:rowOff>65937</xdr:rowOff>
    </xdr:to>
    <xdr:sp macro="" textlink="">
      <xdr:nvSpPr>
        <xdr:cNvPr id="204" name="Rectangle 203">
          <a:extLst>
            <a:ext uri="{FF2B5EF4-FFF2-40B4-BE49-F238E27FC236}">
              <a16:creationId xmlns:a16="http://schemas.microsoft.com/office/drawing/2014/main" id="{00000000-0008-0000-0900-0000CC000000}"/>
            </a:ext>
          </a:extLst>
        </xdr:cNvPr>
        <xdr:cNvSpPr/>
      </xdr:nvSpPr>
      <xdr:spPr>
        <a:xfrm>
          <a:off x="15207398" y="6112951"/>
          <a:ext cx="1083073" cy="1143000"/>
        </a:xfrm>
        <a:prstGeom prst="rect">
          <a:avLst/>
        </a:prstGeom>
        <a:solidFill>
          <a:srgbClr val="0054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lang="en-US" sz="1100" b="1" i="0" baseline="0">
              <a:solidFill>
                <a:schemeClr val="lt1"/>
              </a:solidFill>
              <a:effectLst/>
              <a:latin typeface="+mn-lt"/>
              <a:ea typeface="+mn-ea"/>
              <a:cs typeface="+mn-cs"/>
            </a:rPr>
            <a:t>Identify if the risk is an Event Driven Risk for quantitative assessment</a:t>
          </a:r>
          <a:endParaRPr lang="en-US">
            <a:effectLst/>
          </a:endParaRPr>
        </a:p>
      </xdr:txBody>
    </xdr:sp>
    <xdr:clientData/>
  </xdr:twoCellAnchor>
  <xdr:twoCellAnchor>
    <xdr:from>
      <xdr:col>4</xdr:col>
      <xdr:colOff>2643716</xdr:colOff>
      <xdr:row>32</xdr:row>
      <xdr:rowOff>156425</xdr:rowOff>
    </xdr:from>
    <xdr:to>
      <xdr:col>4</xdr:col>
      <xdr:colOff>3095854</xdr:colOff>
      <xdr:row>33</xdr:row>
      <xdr:rowOff>165950</xdr:rowOff>
    </xdr:to>
    <xdr:sp macro="" textlink="">
      <xdr:nvSpPr>
        <xdr:cNvPr id="205" name="Arrow: Right 204">
          <a:extLst>
            <a:ext uri="{FF2B5EF4-FFF2-40B4-BE49-F238E27FC236}">
              <a16:creationId xmlns:a16="http://schemas.microsoft.com/office/drawing/2014/main" id="{00000000-0008-0000-0900-0000CD000000}"/>
            </a:ext>
          </a:extLst>
        </xdr:cNvPr>
        <xdr:cNvSpPr/>
      </xdr:nvSpPr>
      <xdr:spPr>
        <a:xfrm>
          <a:off x="11597216" y="6584439"/>
          <a:ext cx="452138" cy="200025"/>
        </a:xfrm>
        <a:prstGeom prst="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b="1" i="0" u="none" strike="noStrike" baseline="0">
            <a:solidFill>
              <a:schemeClr val="lt1"/>
            </a:solidFill>
            <a:latin typeface="+mn-lt"/>
            <a:ea typeface="+mn-ea"/>
            <a:cs typeface="+mn-cs"/>
          </a:endParaRPr>
        </a:p>
      </xdr:txBody>
    </xdr:sp>
    <xdr:clientData/>
  </xdr:twoCellAnchor>
  <xdr:twoCellAnchor>
    <xdr:from>
      <xdr:col>2</xdr:col>
      <xdr:colOff>431159</xdr:colOff>
      <xdr:row>30</xdr:row>
      <xdr:rowOff>13197</xdr:rowOff>
    </xdr:from>
    <xdr:to>
      <xdr:col>2</xdr:col>
      <xdr:colOff>785319</xdr:colOff>
      <xdr:row>46</xdr:row>
      <xdr:rowOff>42890</xdr:rowOff>
    </xdr:to>
    <xdr:sp macro="" textlink="">
      <xdr:nvSpPr>
        <xdr:cNvPr id="206" name="Rectangle 205">
          <a:extLst>
            <a:ext uri="{FF2B5EF4-FFF2-40B4-BE49-F238E27FC236}">
              <a16:creationId xmlns:a16="http://schemas.microsoft.com/office/drawing/2014/main" id="{00000000-0008-0000-0900-0000CE000000}"/>
            </a:ext>
          </a:extLst>
        </xdr:cNvPr>
        <xdr:cNvSpPr/>
      </xdr:nvSpPr>
      <xdr:spPr>
        <a:xfrm rot="16200000">
          <a:off x="2792306" y="7421978"/>
          <a:ext cx="3077693" cy="354160"/>
        </a:xfrm>
        <a:prstGeom prst="rect">
          <a:avLst/>
        </a:prstGeom>
        <a:solidFill>
          <a:srgbClr val="00934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Assessment</a:t>
          </a:r>
        </a:p>
      </xdr:txBody>
    </xdr:sp>
    <xdr:clientData/>
  </xdr:twoCellAnchor>
  <xdr:twoCellAnchor>
    <xdr:from>
      <xdr:col>3</xdr:col>
      <xdr:colOff>1108364</xdr:colOff>
      <xdr:row>16</xdr:row>
      <xdr:rowOff>83127</xdr:rowOff>
    </xdr:from>
    <xdr:to>
      <xdr:col>3</xdr:col>
      <xdr:colOff>1596156</xdr:colOff>
      <xdr:row>18</xdr:row>
      <xdr:rowOff>189807</xdr:rowOff>
    </xdr:to>
    <xdr:grpSp>
      <xdr:nvGrpSpPr>
        <xdr:cNvPr id="171" name="Group 170">
          <a:hlinkClick xmlns:r="http://schemas.openxmlformats.org/officeDocument/2006/relationships" r:id="rId9"/>
          <a:extLst>
            <a:ext uri="{FF2B5EF4-FFF2-40B4-BE49-F238E27FC236}">
              <a16:creationId xmlns:a16="http://schemas.microsoft.com/office/drawing/2014/main" id="{00000000-0008-0000-0900-0000AB000000}"/>
            </a:ext>
          </a:extLst>
        </xdr:cNvPr>
        <xdr:cNvGrpSpPr/>
      </xdr:nvGrpSpPr>
      <xdr:grpSpPr>
        <a:xfrm>
          <a:off x="5568305" y="3435591"/>
          <a:ext cx="485887" cy="485775"/>
          <a:chOff x="7902387" y="2511719"/>
          <a:chExt cx="489697" cy="485775"/>
        </a:xfrm>
      </xdr:grpSpPr>
      <xdr:sp macro="" textlink="">
        <xdr:nvSpPr>
          <xdr:cNvPr id="172" name="Oval 171">
            <a:extLst>
              <a:ext uri="{FF2B5EF4-FFF2-40B4-BE49-F238E27FC236}">
                <a16:creationId xmlns:a16="http://schemas.microsoft.com/office/drawing/2014/main" id="{00000000-0008-0000-0900-0000AC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3" name="Graphic 172" descr="Clipboard Partially Checked with solid fill">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953699" y="2562582"/>
            <a:ext cx="387073" cy="384048"/>
          </a:xfrm>
          <a:prstGeom prst="rect">
            <a:avLst/>
          </a:prstGeom>
        </xdr:spPr>
      </xdr:pic>
    </xdr:grpSp>
    <xdr:clientData/>
  </xdr:twoCellAnchor>
  <xdr:twoCellAnchor>
    <xdr:from>
      <xdr:col>3</xdr:col>
      <xdr:colOff>2881745</xdr:colOff>
      <xdr:row>16</xdr:row>
      <xdr:rowOff>76200</xdr:rowOff>
    </xdr:from>
    <xdr:to>
      <xdr:col>3</xdr:col>
      <xdr:colOff>3374967</xdr:colOff>
      <xdr:row>18</xdr:row>
      <xdr:rowOff>179070</xdr:rowOff>
    </xdr:to>
    <xdr:grpSp>
      <xdr:nvGrpSpPr>
        <xdr:cNvPr id="174" name="Group 173">
          <a:hlinkClick xmlns:r="http://schemas.openxmlformats.org/officeDocument/2006/relationships" r:id="rId12"/>
          <a:extLst>
            <a:ext uri="{FF2B5EF4-FFF2-40B4-BE49-F238E27FC236}">
              <a16:creationId xmlns:a16="http://schemas.microsoft.com/office/drawing/2014/main" id="{00000000-0008-0000-0900-0000AE000000}"/>
            </a:ext>
          </a:extLst>
        </xdr:cNvPr>
        <xdr:cNvGrpSpPr/>
      </xdr:nvGrpSpPr>
      <xdr:grpSpPr>
        <a:xfrm>
          <a:off x="7337876" y="3426759"/>
          <a:ext cx="493222" cy="481965"/>
          <a:chOff x="10468534" y="2446244"/>
          <a:chExt cx="485775" cy="485775"/>
        </a:xfrm>
      </xdr:grpSpPr>
      <xdr:sp macro="" textlink="">
        <xdr:nvSpPr>
          <xdr:cNvPr id="175" name="Oval 174">
            <a:extLst>
              <a:ext uri="{FF2B5EF4-FFF2-40B4-BE49-F238E27FC236}">
                <a16:creationId xmlns:a16="http://schemas.microsoft.com/office/drawing/2014/main" id="{00000000-0008-0000-0900-0000AF000000}"/>
              </a:ext>
            </a:extLst>
          </xdr:cNvPr>
          <xdr:cNvSpPr/>
        </xdr:nvSpPr>
        <xdr:spPr>
          <a:xfrm>
            <a:off x="10468534" y="2446244"/>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6" name="Graphic 175" descr="Books with solid fill">
            <a:extLst>
              <a:ext uri="{FF2B5EF4-FFF2-40B4-BE49-F238E27FC236}">
                <a16:creationId xmlns:a16="http://schemas.microsoft.com/office/drawing/2014/main" id="{00000000-0008-0000-0900-0000B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519397" y="2497107"/>
            <a:ext cx="384048" cy="384048"/>
          </a:xfrm>
          <a:prstGeom prst="rect">
            <a:avLst/>
          </a:prstGeom>
        </xdr:spPr>
      </xdr:pic>
    </xdr:grpSp>
    <xdr:clientData/>
  </xdr:twoCellAnchor>
  <xdr:twoCellAnchor>
    <xdr:from>
      <xdr:col>4</xdr:col>
      <xdr:colOff>1364673</xdr:colOff>
      <xdr:row>38</xdr:row>
      <xdr:rowOff>124692</xdr:rowOff>
    </xdr:from>
    <xdr:to>
      <xdr:col>4</xdr:col>
      <xdr:colOff>1848543</xdr:colOff>
      <xdr:row>41</xdr:row>
      <xdr:rowOff>20956</xdr:rowOff>
    </xdr:to>
    <xdr:grpSp>
      <xdr:nvGrpSpPr>
        <xdr:cNvPr id="190" name="Group 189">
          <a:hlinkClick xmlns:r="http://schemas.openxmlformats.org/officeDocument/2006/relationships" r:id="rId15"/>
          <a:extLst>
            <a:ext uri="{FF2B5EF4-FFF2-40B4-BE49-F238E27FC236}">
              <a16:creationId xmlns:a16="http://schemas.microsoft.com/office/drawing/2014/main" id="{00000000-0008-0000-0900-0000BE000000}"/>
            </a:ext>
          </a:extLst>
        </xdr:cNvPr>
        <xdr:cNvGrpSpPr/>
      </xdr:nvGrpSpPr>
      <xdr:grpSpPr>
        <a:xfrm>
          <a:off x="9845621" y="7668156"/>
          <a:ext cx="481965" cy="462049"/>
          <a:chOff x="5556838" y="6183607"/>
          <a:chExt cx="485775" cy="485775"/>
        </a:xfrm>
      </xdr:grpSpPr>
      <xdr:sp macro="" textlink="">
        <xdr:nvSpPr>
          <xdr:cNvPr id="216" name="Oval 215">
            <a:extLst>
              <a:ext uri="{FF2B5EF4-FFF2-40B4-BE49-F238E27FC236}">
                <a16:creationId xmlns:a16="http://schemas.microsoft.com/office/drawing/2014/main" id="{00000000-0008-0000-0900-0000D8000000}"/>
              </a:ext>
            </a:extLst>
          </xdr:cNvPr>
          <xdr:cNvSpPr/>
        </xdr:nvSpPr>
        <xdr:spPr>
          <a:xfrm>
            <a:off x="5556838" y="6183607"/>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7" name="Picture 216">
            <a:extLst>
              <a:ext uri="{FF2B5EF4-FFF2-40B4-BE49-F238E27FC236}">
                <a16:creationId xmlns:a16="http://schemas.microsoft.com/office/drawing/2014/main" id="{00000000-0008-0000-0900-0000D9000000}"/>
              </a:ext>
            </a:extLst>
          </xdr:cNvPr>
          <xdr:cNvPicPr>
            <a:picLocks noChangeAspect="1"/>
          </xdr:cNvPicPr>
        </xdr:nvPicPr>
        <xdr:blipFill>
          <a:blip xmlns:r="http://schemas.openxmlformats.org/officeDocument/2006/relationships" r:embed="rId16"/>
          <a:stretch>
            <a:fillRect/>
          </a:stretch>
        </xdr:blipFill>
        <xdr:spPr>
          <a:xfrm>
            <a:off x="5607701" y="6234470"/>
            <a:ext cx="384048" cy="384048"/>
          </a:xfrm>
          <a:prstGeom prst="rect">
            <a:avLst/>
          </a:prstGeom>
        </xdr:spPr>
      </xdr:pic>
    </xdr:grpSp>
    <xdr:clientData/>
  </xdr:twoCellAnchor>
  <xdr:twoCellAnchor>
    <xdr:from>
      <xdr:col>3</xdr:col>
      <xdr:colOff>1323110</xdr:colOff>
      <xdr:row>28</xdr:row>
      <xdr:rowOff>180109</xdr:rowOff>
    </xdr:from>
    <xdr:to>
      <xdr:col>3</xdr:col>
      <xdr:colOff>1810902</xdr:colOff>
      <xdr:row>31</xdr:row>
      <xdr:rowOff>92825</xdr:rowOff>
    </xdr:to>
    <xdr:grpSp>
      <xdr:nvGrpSpPr>
        <xdr:cNvPr id="218" name="Group 217">
          <a:hlinkClick xmlns:r="http://schemas.openxmlformats.org/officeDocument/2006/relationships" r:id="rId9"/>
          <a:extLst>
            <a:ext uri="{FF2B5EF4-FFF2-40B4-BE49-F238E27FC236}">
              <a16:creationId xmlns:a16="http://schemas.microsoft.com/office/drawing/2014/main" id="{00000000-0008-0000-0900-0000DA000000}"/>
            </a:ext>
          </a:extLst>
        </xdr:cNvPr>
        <xdr:cNvGrpSpPr/>
      </xdr:nvGrpSpPr>
      <xdr:grpSpPr>
        <a:xfrm>
          <a:off x="5781146" y="5814763"/>
          <a:ext cx="485887" cy="489931"/>
          <a:chOff x="7902387" y="2511719"/>
          <a:chExt cx="489697" cy="485775"/>
        </a:xfrm>
      </xdr:grpSpPr>
      <xdr:sp macro="" textlink="">
        <xdr:nvSpPr>
          <xdr:cNvPr id="219" name="Oval 218">
            <a:extLst>
              <a:ext uri="{FF2B5EF4-FFF2-40B4-BE49-F238E27FC236}">
                <a16:creationId xmlns:a16="http://schemas.microsoft.com/office/drawing/2014/main" id="{00000000-0008-0000-0900-0000DB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20" name="Graphic 219" descr="Clipboard Partially Checked with solid fill">
            <a:extLst>
              <a:ext uri="{FF2B5EF4-FFF2-40B4-BE49-F238E27FC236}">
                <a16:creationId xmlns:a16="http://schemas.microsoft.com/office/drawing/2014/main" id="{00000000-0008-0000-0900-0000D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953699" y="2562582"/>
            <a:ext cx="387073" cy="384048"/>
          </a:xfrm>
          <a:prstGeom prst="rect">
            <a:avLst/>
          </a:prstGeom>
        </xdr:spPr>
      </xdr:pic>
    </xdr:grpSp>
    <xdr:clientData/>
  </xdr:twoCellAnchor>
  <xdr:twoCellAnchor>
    <xdr:from>
      <xdr:col>3</xdr:col>
      <xdr:colOff>2632364</xdr:colOff>
      <xdr:row>38</xdr:row>
      <xdr:rowOff>124691</xdr:rowOff>
    </xdr:from>
    <xdr:to>
      <xdr:col>3</xdr:col>
      <xdr:colOff>3127664</xdr:colOff>
      <xdr:row>41</xdr:row>
      <xdr:rowOff>30256</xdr:rowOff>
    </xdr:to>
    <xdr:grpSp>
      <xdr:nvGrpSpPr>
        <xdr:cNvPr id="224" name="Group 223">
          <a:hlinkClick xmlns:r="http://schemas.openxmlformats.org/officeDocument/2006/relationships" r:id="rId17"/>
          <a:extLst>
            <a:ext uri="{FF2B5EF4-FFF2-40B4-BE49-F238E27FC236}">
              <a16:creationId xmlns:a16="http://schemas.microsoft.com/office/drawing/2014/main" id="{00000000-0008-0000-0900-0000E0000000}"/>
            </a:ext>
          </a:extLst>
        </xdr:cNvPr>
        <xdr:cNvGrpSpPr/>
      </xdr:nvGrpSpPr>
      <xdr:grpSpPr>
        <a:xfrm>
          <a:off x="7092305" y="7668155"/>
          <a:ext cx="495300" cy="473255"/>
          <a:chOff x="10570910" y="8541045"/>
          <a:chExt cx="485775" cy="485775"/>
        </a:xfrm>
      </xdr:grpSpPr>
      <xdr:sp macro="" textlink="">
        <xdr:nvSpPr>
          <xdr:cNvPr id="225" name="Oval 224">
            <a:extLst>
              <a:ext uri="{FF2B5EF4-FFF2-40B4-BE49-F238E27FC236}">
                <a16:creationId xmlns:a16="http://schemas.microsoft.com/office/drawing/2014/main" id="{00000000-0008-0000-0900-0000E1000000}"/>
              </a:ext>
            </a:extLst>
          </xdr:cNvPr>
          <xdr:cNvSpPr/>
        </xdr:nvSpPr>
        <xdr:spPr>
          <a:xfrm>
            <a:off x="10570910" y="854104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26" name="Graphic 225" descr="Pandemic flattening curve line graph with solid fill">
            <a:extLst>
              <a:ext uri="{FF2B5EF4-FFF2-40B4-BE49-F238E27FC236}">
                <a16:creationId xmlns:a16="http://schemas.microsoft.com/office/drawing/2014/main" id="{00000000-0008-0000-0900-0000E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621773" y="8591908"/>
            <a:ext cx="384048" cy="384048"/>
          </a:xfrm>
          <a:prstGeom prst="rect">
            <a:avLst/>
          </a:prstGeom>
        </xdr:spPr>
      </xdr:pic>
    </xdr:grpSp>
    <xdr:clientData/>
  </xdr:twoCellAnchor>
  <xdr:twoCellAnchor>
    <xdr:from>
      <xdr:col>3</xdr:col>
      <xdr:colOff>2667000</xdr:colOff>
      <xdr:row>49</xdr:row>
      <xdr:rowOff>96982</xdr:rowOff>
    </xdr:from>
    <xdr:to>
      <xdr:col>3</xdr:col>
      <xdr:colOff>3141345</xdr:colOff>
      <xdr:row>51</xdr:row>
      <xdr:rowOff>193149</xdr:rowOff>
    </xdr:to>
    <xdr:grpSp>
      <xdr:nvGrpSpPr>
        <xdr:cNvPr id="227" name="Group 226">
          <a:hlinkClick xmlns:r="http://schemas.openxmlformats.org/officeDocument/2006/relationships" r:id="rId20"/>
          <a:extLst>
            <a:ext uri="{FF2B5EF4-FFF2-40B4-BE49-F238E27FC236}">
              <a16:creationId xmlns:a16="http://schemas.microsoft.com/office/drawing/2014/main" id="{00000000-0008-0000-0900-0000E3000000}"/>
            </a:ext>
          </a:extLst>
        </xdr:cNvPr>
        <xdr:cNvGrpSpPr/>
      </xdr:nvGrpSpPr>
      <xdr:grpSpPr>
        <a:xfrm>
          <a:off x="7126941" y="9730231"/>
          <a:ext cx="478155" cy="480977"/>
          <a:chOff x="6128338" y="13208294"/>
          <a:chExt cx="485775" cy="485775"/>
        </a:xfrm>
      </xdr:grpSpPr>
      <xdr:sp macro="" textlink="">
        <xdr:nvSpPr>
          <xdr:cNvPr id="228" name="Oval 227">
            <a:extLst>
              <a:ext uri="{FF2B5EF4-FFF2-40B4-BE49-F238E27FC236}">
                <a16:creationId xmlns:a16="http://schemas.microsoft.com/office/drawing/2014/main" id="{00000000-0008-0000-0900-0000E4000000}"/>
              </a:ext>
            </a:extLst>
          </xdr:cNvPr>
          <xdr:cNvSpPr/>
        </xdr:nvSpPr>
        <xdr:spPr>
          <a:xfrm>
            <a:off x="6128338" y="13208294"/>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29" name="Graphic 228" descr="Clipboard Partially Checked with solid fill">
            <a:extLst>
              <a:ext uri="{FF2B5EF4-FFF2-40B4-BE49-F238E27FC236}">
                <a16:creationId xmlns:a16="http://schemas.microsoft.com/office/drawing/2014/main" id="{00000000-0008-0000-0900-0000E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179201" y="13259157"/>
            <a:ext cx="384048" cy="384048"/>
          </a:xfrm>
          <a:prstGeom prst="rect">
            <a:avLst/>
          </a:prstGeom>
        </xdr:spPr>
      </xdr:pic>
    </xdr:grpSp>
    <xdr:clientData/>
  </xdr:twoCellAnchor>
  <xdr:twoCellAnchor>
    <xdr:from>
      <xdr:col>3</xdr:col>
      <xdr:colOff>2625436</xdr:colOff>
      <xdr:row>44</xdr:row>
      <xdr:rowOff>48490</xdr:rowOff>
    </xdr:from>
    <xdr:to>
      <xdr:col>3</xdr:col>
      <xdr:colOff>3119212</xdr:colOff>
      <xdr:row>46</xdr:row>
      <xdr:rowOff>158410</xdr:rowOff>
    </xdr:to>
    <xdr:grpSp>
      <xdr:nvGrpSpPr>
        <xdr:cNvPr id="230" name="Group 229">
          <a:hlinkClick xmlns:r="http://schemas.openxmlformats.org/officeDocument/2006/relationships" r:id="rId17"/>
          <a:extLst>
            <a:ext uri="{FF2B5EF4-FFF2-40B4-BE49-F238E27FC236}">
              <a16:creationId xmlns:a16="http://schemas.microsoft.com/office/drawing/2014/main" id="{00000000-0008-0000-0900-0000E6000000}"/>
            </a:ext>
          </a:extLst>
        </xdr:cNvPr>
        <xdr:cNvGrpSpPr/>
      </xdr:nvGrpSpPr>
      <xdr:grpSpPr>
        <a:xfrm>
          <a:off x="7085377" y="8734954"/>
          <a:ext cx="491871" cy="490920"/>
          <a:chOff x="6090238" y="8530320"/>
          <a:chExt cx="485775" cy="485775"/>
        </a:xfrm>
      </xdr:grpSpPr>
      <xdr:sp macro="" textlink="">
        <xdr:nvSpPr>
          <xdr:cNvPr id="231" name="Oval 230">
            <a:extLst>
              <a:ext uri="{FF2B5EF4-FFF2-40B4-BE49-F238E27FC236}">
                <a16:creationId xmlns:a16="http://schemas.microsoft.com/office/drawing/2014/main" id="{00000000-0008-0000-0900-0000E7000000}"/>
              </a:ext>
            </a:extLst>
          </xdr:cNvPr>
          <xdr:cNvSpPr/>
        </xdr:nvSpPr>
        <xdr:spPr>
          <a:xfrm>
            <a:off x="6090238" y="8530320"/>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32" name="Picture 231">
            <a:extLst>
              <a:ext uri="{FF2B5EF4-FFF2-40B4-BE49-F238E27FC236}">
                <a16:creationId xmlns:a16="http://schemas.microsoft.com/office/drawing/2014/main" id="{00000000-0008-0000-0900-0000E8000000}"/>
              </a:ext>
            </a:extLst>
          </xdr:cNvPr>
          <xdr:cNvPicPr>
            <a:picLocks noChangeAspect="1"/>
          </xdr:cNvPicPr>
        </xdr:nvPicPr>
        <xdr:blipFill>
          <a:blip xmlns:r="http://schemas.openxmlformats.org/officeDocument/2006/relationships" r:embed="rId21"/>
          <a:stretch>
            <a:fillRect/>
          </a:stretch>
        </xdr:blipFill>
        <xdr:spPr>
          <a:xfrm>
            <a:off x="6141101" y="8581183"/>
            <a:ext cx="384048" cy="384048"/>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104944</xdr:colOff>
      <xdr:row>5</xdr:row>
      <xdr:rowOff>84962</xdr:rowOff>
    </xdr:from>
    <xdr:to>
      <xdr:col>3</xdr:col>
      <xdr:colOff>3048169</xdr:colOff>
      <xdr:row>78</xdr:row>
      <xdr:rowOff>110490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16424" y="1368932"/>
          <a:ext cx="9557385" cy="13935838"/>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i="0">
              <a:solidFill>
                <a:sysClr val="windowText" lastClr="000000"/>
              </a:solidFill>
              <a:effectLst/>
              <a:latin typeface="+mn-lt"/>
              <a:ea typeface="+mn-ea"/>
              <a:cs typeface="+mn-cs"/>
            </a:rPr>
            <a:t>Risk Register Documentation templates are tools to facilitate documentation</a:t>
          </a:r>
          <a:r>
            <a:rPr lang="en-US" sz="1100" i="0" baseline="0">
              <a:solidFill>
                <a:sysClr val="windowText" lastClr="000000"/>
              </a:solidFill>
              <a:effectLst/>
              <a:latin typeface="+mn-lt"/>
              <a:ea typeface="+mn-ea"/>
              <a:cs typeface="+mn-cs"/>
            </a:rPr>
            <a:t> of risks and outcomes when working through the Risk Management Procedure, including</a:t>
          </a:r>
          <a:r>
            <a:rPr lang="en-US" sz="1100">
              <a:solidFill>
                <a:sysClr val="windowText" lastClr="000000"/>
              </a:solidFill>
              <a:effectLst/>
              <a:latin typeface="+mn-lt"/>
              <a:ea typeface="+mn-ea"/>
              <a:cs typeface="+mn-cs"/>
            </a:rPr>
            <a:t>:</a:t>
          </a:r>
          <a:endParaRPr lang="en-US">
            <a:solidFill>
              <a:sysClr val="windowText" lastClr="000000"/>
            </a:solidFill>
            <a:effectLst/>
          </a:endParaRPr>
        </a:p>
        <a:p>
          <a:r>
            <a:rPr lang="en-US" sz="1100">
              <a:solidFill>
                <a:sysClr val="windowText" lastClr="000000"/>
              </a:solidFill>
              <a:effectLst/>
              <a:latin typeface="+mn-lt"/>
              <a:ea typeface="+mn-ea"/>
              <a:cs typeface="+mn-cs"/>
            </a:rPr>
            <a:t>     1. Risk Register</a:t>
          </a:r>
          <a:endParaRPr lang="en-US">
            <a:solidFill>
              <a:sysClr val="windowText" lastClr="000000"/>
            </a:solidFill>
            <a:effectLst/>
          </a:endParaRPr>
        </a:p>
        <a:p>
          <a:r>
            <a:rPr lang="en-US" sz="1100">
              <a:solidFill>
                <a:schemeClr val="dk1"/>
              </a:solidFill>
              <a:effectLst/>
              <a:latin typeface="+mn-lt"/>
              <a:ea typeface="+mn-ea"/>
              <a:cs typeface="+mn-cs"/>
            </a:rPr>
            <a:t>     2. Risk Breakdown Structure </a:t>
          </a:r>
          <a:endParaRPr lang="en-US">
            <a:effectLst/>
          </a:endParaRPr>
        </a:p>
        <a:p>
          <a:r>
            <a:rPr lang="en-US" sz="1100">
              <a:solidFill>
                <a:schemeClr val="dk1"/>
              </a:solidFill>
              <a:effectLst/>
              <a:latin typeface="+mn-lt"/>
              <a:ea typeface="+mn-ea"/>
              <a:cs typeface="+mn-cs"/>
            </a:rPr>
            <a:t>     3. Rating</a:t>
          </a:r>
          <a:r>
            <a:rPr lang="en-US" sz="1100" baseline="0">
              <a:solidFill>
                <a:schemeClr val="dk1"/>
              </a:solidFill>
              <a:effectLst/>
              <a:latin typeface="+mn-lt"/>
              <a:ea typeface="+mn-ea"/>
              <a:cs typeface="+mn-cs"/>
            </a:rPr>
            <a:t> Guidelines</a:t>
          </a:r>
          <a:endParaRPr lang="en-US">
            <a:effectLst/>
          </a:endParaRPr>
        </a:p>
        <a:p>
          <a:r>
            <a:rPr lang="en-US" sz="1100">
              <a:solidFill>
                <a:schemeClr val="dk1"/>
              </a:solidFill>
              <a:effectLst/>
              <a:latin typeface="+mn-lt"/>
              <a:ea typeface="+mn-ea"/>
              <a:cs typeface="+mn-cs"/>
            </a:rPr>
            <a:t>     4. Risk Contingency and Schedule Impact Calculation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     </a:t>
          </a:r>
          <a:endParaRPr lang="en-US" sz="1400">
            <a:effectLst/>
          </a:endParaRPr>
        </a:p>
        <a:p>
          <a:r>
            <a:rPr lang="en-US" sz="1400">
              <a:solidFill>
                <a:srgbClr val="004B87"/>
              </a:solidFill>
              <a:latin typeface="+mn-lt"/>
              <a:ea typeface="+mn-ea"/>
              <a:cs typeface="+mn-cs"/>
            </a:rPr>
            <a:t>Instructions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Utilize the descriptions provided below and associated risk tools to help define the inputs required for the Risk Register. U</a:t>
          </a:r>
          <a:r>
            <a:rPr lang="en-US" sz="1100">
              <a:solidFill>
                <a:schemeClr val="dk1"/>
              </a:solidFill>
              <a:effectLst/>
              <a:latin typeface="+mn-lt"/>
              <a:ea typeface="+mn-ea"/>
              <a:cs typeface="+mn-cs"/>
            </a:rPr>
            <a:t>ser instructions and guidance for use of the register are embedded in the column headers.</a:t>
          </a:r>
        </a:p>
        <a:p>
          <a:endParaRPr lang="en-US" sz="1400">
            <a:effectLst/>
          </a:endParaRPr>
        </a:p>
      </xdr:txBody>
    </xdr:sp>
    <xdr:clientData/>
  </xdr:twoCellAnchor>
  <xdr:twoCellAnchor editAs="absolute">
    <xdr:from>
      <xdr:col>1</xdr:col>
      <xdr:colOff>124239</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19" y="332795"/>
          <a:ext cx="2413488" cy="692241"/>
        </a:xfrm>
        <a:prstGeom prst="rect">
          <a:avLst/>
        </a:prstGeom>
      </xdr:spPr>
    </xdr:pic>
    <xdr:clientData/>
  </xdr:twoCellAnchor>
  <xdr:twoCellAnchor editAs="absolute">
    <xdr:from>
      <xdr:col>1</xdr:col>
      <xdr:colOff>125729</xdr:colOff>
      <xdr:row>16</xdr:row>
      <xdr:rowOff>87628</xdr:rowOff>
    </xdr:from>
    <xdr:to>
      <xdr:col>1</xdr:col>
      <xdr:colOff>1985010</xdr:colOff>
      <xdr:row>78</xdr:row>
      <xdr:rowOff>41909</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537209" y="3470908"/>
          <a:ext cx="1859281" cy="11765281"/>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a:solidFill>
                <a:srgbClr val="004B87"/>
              </a:solidFill>
              <a:latin typeface="+mn-lt"/>
              <a:ea typeface="+mn-ea"/>
              <a:cs typeface="+mn-cs"/>
            </a:rPr>
            <a:t>Risk Register Column</a:t>
          </a:r>
        </a:p>
        <a:p>
          <a:pPr algn="l"/>
          <a:endParaRPr lang="en-US" sz="1100">
            <a:solidFill>
              <a:srgbClr val="004B87"/>
            </a:solidFill>
            <a:latin typeface="+mn-lt"/>
            <a:ea typeface="+mn-ea"/>
            <a:cs typeface="+mn-cs"/>
          </a:endParaRPr>
        </a:p>
        <a:p>
          <a:pPr algn="l"/>
          <a:r>
            <a:rPr lang="en-US" sz="1100" b="0" i="0" u="none" strike="noStrike">
              <a:solidFill>
                <a:schemeClr val="dk1"/>
              </a:solidFill>
              <a:effectLst/>
              <a:latin typeface="+mn-lt"/>
              <a:ea typeface="+mn-ea"/>
              <a:cs typeface="+mn-cs"/>
            </a:rPr>
            <a:t>Risk Number</a:t>
          </a:r>
        </a:p>
        <a:p>
          <a:pPr algn="l"/>
          <a:endParaRPr lang="en-US" sz="1100" b="0" i="0" u="none" strike="noStrike">
            <a:solidFill>
              <a:schemeClr val="dk1"/>
            </a:solidFill>
            <a:effectLst/>
            <a:latin typeface="+mn-lt"/>
            <a:ea typeface="+mn-ea"/>
            <a:cs typeface="+mn-cs"/>
          </a:endParaRP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Risk Category</a:t>
          </a:r>
          <a:r>
            <a:rPr lang="en-US" sz="1100" b="0" i="0" u="none" strike="noStrike" baseline="0">
              <a:solidFill>
                <a:schemeClr val="dk1"/>
              </a:solidFill>
              <a:effectLst/>
              <a:latin typeface="+mn-lt"/>
              <a:ea typeface="+mn-ea"/>
              <a:cs typeface="+mn-cs"/>
            </a:rPr>
            <a:t> (RBS)</a:t>
          </a: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Project Phase</a:t>
          </a:r>
        </a:p>
        <a:p>
          <a:pPr algn="l"/>
          <a:endParaRPr lang="en-US" sz="1100" b="0" i="0" u="none" strike="noStrike">
            <a:solidFill>
              <a:schemeClr val="dk1"/>
            </a:solidFill>
            <a:effectLst/>
            <a:latin typeface="+mn-lt"/>
            <a:ea typeface="+mn-ea"/>
            <a:cs typeface="+mn-cs"/>
          </a:endParaRP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Risk Name</a:t>
          </a: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Risk Description</a:t>
          </a:r>
        </a:p>
        <a:p>
          <a:pPr algn="l"/>
          <a:endParaRPr lang="en-US" sz="1100" b="0" i="0" u="none" strike="noStrike">
            <a:solidFill>
              <a:schemeClr val="dk1"/>
            </a:solidFill>
            <a:effectLst/>
            <a:latin typeface="+mn-lt"/>
            <a:ea typeface="+mn-ea"/>
            <a:cs typeface="+mn-cs"/>
          </a:endParaRP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Risk</a:t>
          </a:r>
          <a:r>
            <a:rPr lang="en-US" sz="1100" b="0" i="0" u="none" strike="noStrike" baseline="0">
              <a:solidFill>
                <a:schemeClr val="dk1"/>
              </a:solidFill>
              <a:effectLst/>
              <a:latin typeface="+mn-lt"/>
              <a:ea typeface="+mn-ea"/>
              <a:cs typeface="+mn-cs"/>
            </a:rPr>
            <a:t> Trigger</a:t>
          </a: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r>
            <a:rPr lang="en-US" sz="1100" b="0" i="0" u="none" strike="noStrike" baseline="0">
              <a:solidFill>
                <a:schemeClr val="dk1"/>
              </a:solidFill>
              <a:effectLst/>
              <a:latin typeface="+mn-lt"/>
              <a:ea typeface="+mn-ea"/>
              <a:cs typeface="+mn-cs"/>
            </a:rPr>
            <a:t>Threat / Opportunity</a:t>
          </a:r>
        </a:p>
        <a:p>
          <a:pPr algn="l"/>
          <a:endParaRPr lang="en-US" sz="1100" b="0" i="0" u="none" strike="noStrike" baseline="0">
            <a:solidFill>
              <a:schemeClr val="dk1"/>
            </a:solidFill>
            <a:effectLst/>
            <a:latin typeface="+mn-lt"/>
            <a:ea typeface="+mn-ea"/>
            <a:cs typeface="+mn-cs"/>
          </a:endParaRPr>
        </a:p>
        <a:p>
          <a:pPr algn="l"/>
          <a:r>
            <a:rPr lang="en-US" sz="1100" b="0" i="0" u="none" strike="noStrike" baseline="0">
              <a:solidFill>
                <a:schemeClr val="dk1"/>
              </a:solidFill>
              <a:effectLst/>
              <a:latin typeface="+mn-lt"/>
              <a:ea typeface="+mn-ea"/>
              <a:cs typeface="+mn-cs"/>
            </a:rPr>
            <a:t>Risk Allocation</a:t>
          </a: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r>
            <a:rPr lang="en-US" sz="1100" b="0" i="0" u="none" strike="noStrike" baseline="0">
              <a:solidFill>
                <a:schemeClr val="dk1"/>
              </a:solidFill>
              <a:effectLst/>
              <a:latin typeface="+mn-lt"/>
              <a:ea typeface="+mn-ea"/>
              <a:cs typeface="+mn-cs"/>
            </a:rPr>
            <a:t>Impact Type</a:t>
          </a:r>
        </a:p>
        <a:p>
          <a:pPr algn="l"/>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Probability</a:t>
          </a:r>
        </a:p>
        <a:p>
          <a:pPr algn="l"/>
          <a:endParaRPr lang="en-US" sz="1100" b="0" i="0" u="none" strike="noStrike">
            <a:solidFill>
              <a:schemeClr val="dk1"/>
            </a:solidFill>
            <a:effectLst/>
            <a:latin typeface="+mn-lt"/>
            <a:ea typeface="+mn-ea"/>
            <a:cs typeface="+mn-cs"/>
          </a:endParaRP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Cost Consequence</a:t>
          </a:r>
        </a:p>
        <a:p>
          <a:pPr algn="l"/>
          <a:endParaRPr lang="en-US" sz="1100" b="0" i="0" u="none" strike="noStrike">
            <a:solidFill>
              <a:schemeClr val="dk1"/>
            </a:solidFill>
            <a:effectLst/>
            <a:latin typeface="+mn-lt"/>
            <a:ea typeface="+mn-ea"/>
            <a:cs typeface="+mn-cs"/>
          </a:endParaRP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Cost Impact</a:t>
          </a:r>
        </a:p>
        <a:p>
          <a:pPr algn="l"/>
          <a:endParaRPr lang="en-US" sz="1100" b="0" i="0" u="none" strike="noStrike">
            <a:solidFill>
              <a:schemeClr val="dk1"/>
            </a:solidFill>
            <a:effectLst/>
            <a:latin typeface="+mn-lt"/>
            <a:ea typeface="+mn-ea"/>
            <a:cs typeface="+mn-cs"/>
          </a:endParaRP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Schedule Consequence</a:t>
          </a:r>
        </a:p>
        <a:p>
          <a:pPr algn="l"/>
          <a:endParaRPr lang="en-US" sz="1100" b="0" i="0" u="none" strike="noStrike">
            <a:solidFill>
              <a:schemeClr val="dk1"/>
            </a:solidFill>
            <a:effectLst/>
            <a:latin typeface="+mn-lt"/>
            <a:ea typeface="+mn-ea"/>
            <a:cs typeface="+mn-cs"/>
          </a:endParaRP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Schedule Impact</a:t>
          </a:r>
        </a:p>
        <a:p>
          <a:pPr algn="l"/>
          <a:endParaRPr lang="en-US" sz="1100" b="0" i="0" u="none" strike="noStrike">
            <a:solidFill>
              <a:schemeClr val="dk1"/>
            </a:solidFill>
            <a:effectLst/>
            <a:latin typeface="+mn-lt"/>
            <a:ea typeface="+mn-ea"/>
            <a:cs typeface="+mn-cs"/>
          </a:endParaRP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Likelihood is on the CP</a:t>
          </a:r>
        </a:p>
        <a:p>
          <a:pPr algn="l"/>
          <a:endParaRPr lang="en-US" sz="1100" b="0" i="0" u="none" strike="noStrik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Milestone</a:t>
          </a:r>
          <a:r>
            <a:rPr lang="en-US" sz="1100" b="0" i="0" baseline="0">
              <a:solidFill>
                <a:schemeClr val="dk1"/>
              </a:solidFill>
              <a:effectLst/>
              <a:latin typeface="+mn-lt"/>
              <a:ea typeface="+mn-ea"/>
              <a:cs typeface="+mn-cs"/>
            </a:rPr>
            <a:t> Impacted</a:t>
          </a:r>
          <a:endParaRPr lang="en-US">
            <a:effectLst/>
          </a:endParaRP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Impact Score</a:t>
          </a: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Risk Dependency</a:t>
          </a: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r>
            <a:rPr lang="en-US" sz="1100" b="0" i="0" u="none" strike="noStrike" baseline="0">
              <a:solidFill>
                <a:schemeClr val="dk1"/>
              </a:solidFill>
              <a:effectLst/>
              <a:latin typeface="+mn-lt"/>
              <a:ea typeface="+mn-ea"/>
              <a:cs typeface="+mn-cs"/>
            </a:rPr>
            <a:t>Event Driven Risk</a:t>
          </a:r>
        </a:p>
        <a:p>
          <a:pPr algn="l"/>
          <a:endParaRPr lang="en-US" sz="1100" b="0" i="0" u="none" strike="noStrike" baseline="0">
            <a:solidFill>
              <a:schemeClr val="dk1"/>
            </a:solidFill>
            <a:effectLst/>
            <a:latin typeface="+mn-lt"/>
            <a:ea typeface="+mn-ea"/>
            <a:cs typeface="+mn-cs"/>
          </a:endParaRPr>
        </a:p>
        <a:p>
          <a:pPr algn="l"/>
          <a:r>
            <a:rPr lang="en-US" sz="1100" b="0" i="0" u="none" strike="noStrike" baseline="0">
              <a:solidFill>
                <a:schemeClr val="dk1"/>
              </a:solidFill>
              <a:effectLst/>
              <a:latin typeface="+mn-lt"/>
              <a:ea typeface="+mn-ea"/>
              <a:cs typeface="+mn-cs"/>
            </a:rPr>
            <a:t>Response Strategy</a:t>
          </a: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r>
            <a:rPr lang="en-US" sz="1100" b="0" i="0" u="none" strike="noStrike" baseline="0">
              <a:solidFill>
                <a:schemeClr val="dk1"/>
              </a:solidFill>
              <a:effectLst/>
              <a:latin typeface="+mn-lt"/>
              <a:ea typeface="+mn-ea"/>
              <a:cs typeface="+mn-cs"/>
            </a:rPr>
            <a:t>Response Plan</a:t>
          </a: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r>
            <a:rPr lang="en-US" sz="1100" b="0" i="0" u="none" strike="noStrike" baseline="0">
              <a:solidFill>
                <a:schemeClr val="dk1"/>
              </a:solidFill>
              <a:effectLst/>
              <a:latin typeface="+mn-lt"/>
              <a:ea typeface="+mn-ea"/>
              <a:cs typeface="+mn-cs"/>
            </a:rPr>
            <a:t>Risk Owner</a:t>
          </a: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r>
            <a:rPr lang="en-US" sz="1100" b="0" i="0" u="none" strike="noStrike" baseline="0">
              <a:solidFill>
                <a:schemeClr val="dk1"/>
              </a:solidFill>
              <a:effectLst/>
              <a:latin typeface="+mn-lt"/>
              <a:ea typeface="+mn-ea"/>
              <a:cs typeface="+mn-cs"/>
            </a:rPr>
            <a:t>Risk Status</a:t>
          </a: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endParaRPr lang="en-US" sz="1100" b="0" i="0" u="none" strike="noStrike" baseline="0">
            <a:solidFill>
              <a:schemeClr val="dk1"/>
            </a:solidFill>
            <a:effectLst/>
            <a:latin typeface="+mn-lt"/>
            <a:ea typeface="+mn-ea"/>
            <a:cs typeface="+mn-cs"/>
          </a:endParaRPr>
        </a:p>
        <a:p>
          <a:pPr algn="l"/>
          <a:r>
            <a:rPr lang="en-US" sz="1100" b="0" i="0" u="none" strike="noStrike" baseline="0">
              <a:solidFill>
                <a:schemeClr val="dk1"/>
              </a:solidFill>
              <a:effectLst/>
              <a:latin typeface="+mn-lt"/>
              <a:ea typeface="+mn-ea"/>
              <a:cs typeface="+mn-cs"/>
            </a:rPr>
            <a:t>Notes</a:t>
          </a:r>
          <a:endParaRPr lang="en-US" sz="1100" b="0" i="0" u="none" strike="noStrike">
            <a:solidFill>
              <a:schemeClr val="dk1"/>
            </a:solidFill>
            <a:effectLst/>
            <a:latin typeface="+mn-lt"/>
            <a:ea typeface="+mn-ea"/>
            <a:cs typeface="+mn-cs"/>
          </a:endParaRPr>
        </a:p>
        <a:p>
          <a:pPr algn="l"/>
          <a:r>
            <a:rPr lang="en-US"/>
            <a:t> </a:t>
          </a:r>
          <a:endParaRPr lang="en-US" sz="1100">
            <a:solidFill>
              <a:srgbClr val="004B87"/>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400">
            <a:solidFill>
              <a:srgbClr val="009344"/>
            </a:solidFill>
            <a:latin typeface="+mn-lt"/>
            <a:ea typeface="+mn-ea"/>
            <a:cs typeface="+mn-cs"/>
          </a:endParaRPr>
        </a:p>
        <a:p>
          <a:pPr algn="l"/>
          <a:endParaRPr lang="en-US" sz="1100">
            <a:solidFill>
              <a:srgbClr val="004B87"/>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4B87"/>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endParaRPr lang="en-US" sz="1100">
            <a:solidFill>
              <a:srgbClr val="009344"/>
            </a:solidFill>
            <a:latin typeface="+mn-lt"/>
            <a:ea typeface="+mn-ea"/>
            <a:cs typeface="+mn-cs"/>
          </a:endParaRPr>
        </a:p>
        <a:p>
          <a:pPr algn="l"/>
          <a:r>
            <a:rPr lang="en-US" sz="1400">
              <a:solidFill>
                <a:srgbClr val="009344"/>
              </a:solidFill>
              <a:latin typeface="+mn-lt"/>
              <a:ea typeface="+mn-ea"/>
              <a:cs typeface="+mn-cs"/>
            </a:rPr>
            <a:t>	</a:t>
          </a:r>
        </a:p>
      </xdr:txBody>
    </xdr:sp>
    <xdr:clientData/>
  </xdr:twoCellAnchor>
  <xdr:twoCellAnchor editAs="absolute">
    <xdr:from>
      <xdr:col>1</xdr:col>
      <xdr:colOff>2039309</xdr:colOff>
      <xdr:row>16</xdr:row>
      <xdr:rowOff>87628</xdr:rowOff>
    </xdr:from>
    <xdr:to>
      <xdr:col>3</xdr:col>
      <xdr:colOff>3047999</xdr:colOff>
      <xdr:row>78</xdr:row>
      <xdr:rowOff>76199</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2450789" y="3470908"/>
          <a:ext cx="7622850" cy="11799571"/>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a:solidFill>
                <a:srgbClr val="004B87"/>
              </a:solidFill>
              <a:latin typeface="+mn-lt"/>
              <a:ea typeface="+mn-ea"/>
              <a:cs typeface="+mn-cs"/>
            </a:rPr>
            <a:t>Risk Register Description</a:t>
          </a:r>
          <a:endParaRPr lang="en-US" sz="1100">
            <a:solidFill>
              <a:srgbClr val="004B87"/>
            </a:solidFill>
            <a:latin typeface="+mn-lt"/>
            <a:ea typeface="+mn-ea"/>
            <a:cs typeface="+mn-cs"/>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u="none" strike="noStrike">
              <a:solidFill>
                <a:schemeClr val="dk1"/>
              </a:solidFill>
              <a:effectLst/>
              <a:latin typeface="+mn-lt"/>
              <a:ea typeface="+mn-ea"/>
              <a:cs typeface="+mn-cs"/>
            </a:rPr>
            <a:t>Sequential numbering of identified risks. Numbers are not reused when a risk is retired to enable tracking risks throughout all development phases.</a:t>
          </a:r>
        </a:p>
        <a:p>
          <a:pPr eaLnBrk="1" fontAlgn="auto" latinLnBrk="0" hangingPunct="1"/>
          <a:endParaRPr lang="en-US"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The primary category or functional area that the risk pertains to. The risk breakdown structure is a way of categorizing or grouping risks by the potential cause of the risk.</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eaLnBrk="1" fontAlgn="auto" latinLnBrk="0" hangingPunct="1"/>
          <a:r>
            <a:rPr lang="en-US" sz="1100">
              <a:solidFill>
                <a:schemeClr val="dk1"/>
              </a:solidFill>
              <a:latin typeface="+mn-lt"/>
              <a:ea typeface="+mn-ea"/>
              <a:cs typeface="+mn-cs"/>
            </a:rPr>
            <a:t>Phase of the project development process the risk is anticipated to occur in. Note that a risk may carry over from one phase to another. Update at each workshop, which will likely necessitate modifications to triggers, risk assessment and responses.</a:t>
          </a:r>
        </a:p>
        <a:p>
          <a:pPr eaLnBrk="1" fontAlgn="auto" latinLnBrk="0" hangingPunct="1"/>
          <a:endParaRPr lang="en-US"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A brief and</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unique</a:t>
          </a:r>
          <a:r>
            <a:rPr lang="en-US" sz="1100" b="0" i="0" baseline="0">
              <a:solidFill>
                <a:schemeClr val="dk1"/>
              </a:solidFill>
              <a:effectLst/>
              <a:latin typeface="+mn-lt"/>
              <a:ea typeface="+mn-ea"/>
              <a:cs typeface="+mn-cs"/>
            </a:rPr>
            <a:t> name </a:t>
          </a:r>
          <a:r>
            <a:rPr lang="en-US" sz="1100" b="0" i="0">
              <a:solidFill>
                <a:schemeClr val="dk1"/>
              </a:solidFill>
              <a:effectLst/>
              <a:latin typeface="+mn-lt"/>
              <a:ea typeface="+mn-ea"/>
              <a:cs typeface="+mn-cs"/>
            </a:rPr>
            <a:t>given to each risk or issue</a:t>
          </a:r>
          <a:r>
            <a:rPr lang="en-US" sz="1100" b="0" i="0" baseline="0">
              <a:solidFill>
                <a:schemeClr val="dk1"/>
              </a:solidFill>
              <a:effectLst/>
              <a:latin typeface="+mn-lt"/>
              <a:ea typeface="+mn-ea"/>
              <a:cs typeface="+mn-cs"/>
            </a:rPr>
            <a:t>.</a:t>
          </a:r>
          <a:endParaRPr lang="en-US">
            <a:effectLst/>
          </a:endParaRPr>
        </a:p>
        <a:p>
          <a:pPr eaLnBrk="1" fontAlgn="auto" latinLnBrk="0" hangingPunct="1"/>
          <a:endParaRPr lang="en-US" sz="1100">
            <a:solidFill>
              <a:schemeClr val="dk1"/>
            </a:solidFill>
            <a:latin typeface="+mn-lt"/>
            <a:ea typeface="+mn-ea"/>
            <a:cs typeface="+mn-cs"/>
          </a:endParaRPr>
        </a:p>
        <a:p>
          <a:pPr eaLnBrk="1" fontAlgn="auto" latinLnBrk="0" hangingPunct="1"/>
          <a:r>
            <a:rPr lang="en-US" sz="1100">
              <a:solidFill>
                <a:schemeClr val="dk1"/>
              </a:solidFill>
              <a:latin typeface="+mn-lt"/>
              <a:ea typeface="+mn-ea"/>
              <a:cs typeface="+mn-cs"/>
            </a:rPr>
            <a:t>Concise description of the risk. Sample risk descriptions: "If &lt;uncertain event&gt;, then &lt;effect on objectives&gt;." Or "Due to &lt;definite cause&gt;, &lt;uncertain event&gt; may occur, resulting in &lt;effect on project or objectives&gt;."</a:t>
          </a:r>
        </a:p>
        <a:p>
          <a:pPr eaLnBrk="1" fontAlgn="auto" latinLnBrk="0" hangingPunct="1"/>
          <a:endParaRPr lang="en-US" sz="1100">
            <a:solidFill>
              <a:schemeClr val="dk1"/>
            </a:solidFill>
            <a:latin typeface="+mn-lt"/>
            <a:ea typeface="+mn-ea"/>
            <a:cs typeface="+mn-cs"/>
          </a:endParaRPr>
        </a:p>
        <a:p>
          <a:pPr eaLnBrk="1" fontAlgn="auto" latinLnBrk="0" hangingPunct="1"/>
          <a:r>
            <a:rPr lang="en-US" sz="1100">
              <a:solidFill>
                <a:schemeClr val="dk1"/>
              </a:solidFill>
              <a:latin typeface="+mn-lt"/>
              <a:ea typeface="+mn-ea"/>
              <a:cs typeface="+mn-cs"/>
            </a:rPr>
            <a:t>The event or condition that is a precursor to the occurrence of the risk event. Listing trigger events may not be necessary for all risks but are useful for helping to define the risk and in the monitoring of a potential risk event. </a:t>
          </a:r>
        </a:p>
        <a:p>
          <a:pPr eaLnBrk="1" fontAlgn="auto" latinLnBrk="0" hangingPunct="1"/>
          <a:endParaRPr lang="en-US" sz="1100">
            <a:solidFill>
              <a:schemeClr val="dk1"/>
            </a:solidFill>
            <a:latin typeface="+mn-lt"/>
            <a:ea typeface="+mn-ea"/>
            <a:cs typeface="+mn-cs"/>
          </a:endParaRPr>
        </a:p>
        <a:p>
          <a:pPr eaLnBrk="1" fontAlgn="auto" latinLnBrk="0" hangingPunct="1"/>
          <a:r>
            <a:rPr lang="en-US" sz="1100">
              <a:solidFill>
                <a:schemeClr val="dk1"/>
              </a:solidFill>
              <a:latin typeface="+mn-lt"/>
              <a:ea typeface="+mn-ea"/>
              <a:cs typeface="+mn-cs"/>
            </a:rPr>
            <a:t>Risks can have both negative and positive impacts. Threats have negative impacts while opportunities have positive impacts.</a:t>
          </a:r>
        </a:p>
        <a:p>
          <a:pPr eaLnBrk="1" fontAlgn="auto" latinLnBrk="0" hangingPunct="1"/>
          <a:endParaRPr lang="en-US" sz="1100">
            <a:solidFill>
              <a:schemeClr val="dk1"/>
            </a:solidFill>
            <a:latin typeface="+mn-lt"/>
            <a:ea typeface="+mn-ea"/>
            <a:cs typeface="+mn-cs"/>
          </a:endParaRPr>
        </a:p>
        <a:p>
          <a:pPr eaLnBrk="1" fontAlgn="auto" latinLnBrk="0" hangingPunct="1"/>
          <a:r>
            <a:rPr lang="en-US" sz="1100">
              <a:solidFill>
                <a:schemeClr val="dk1"/>
              </a:solidFill>
              <a:latin typeface="+mn-lt"/>
              <a:ea typeface="+mn-ea"/>
              <a:cs typeface="+mn-cs"/>
            </a:rPr>
            <a:t>A risk is typically allocated to the party best equipped to manage the risk, typically either MDOT or the DB Contractor, or the risk may be shared.</a:t>
          </a:r>
        </a:p>
        <a:p>
          <a:pPr eaLnBrk="1" fontAlgn="auto" latinLnBrk="0" hangingPunct="1"/>
          <a:endParaRPr lang="en-US" sz="1100">
            <a:solidFill>
              <a:schemeClr val="dk1"/>
            </a:solidFill>
            <a:latin typeface="+mn-lt"/>
            <a:ea typeface="+mn-ea"/>
            <a:cs typeface="+mn-cs"/>
          </a:endParaRPr>
        </a:p>
        <a:p>
          <a:pPr eaLnBrk="1" fontAlgn="auto" latinLnBrk="0" hangingPunct="1"/>
          <a:r>
            <a:rPr lang="en-US" sz="1100">
              <a:solidFill>
                <a:schemeClr val="dk1"/>
              </a:solidFill>
              <a:latin typeface="+mn-lt"/>
              <a:ea typeface="+mn-ea"/>
              <a:cs typeface="+mn-cs"/>
            </a:rPr>
            <a:t>The type of risk impact is limited in the register to cost and/or schedule impacts. Other risk impacts should be monitored such as quality and perception risks.</a:t>
          </a:r>
        </a:p>
        <a:p>
          <a:pPr eaLnBrk="1" fontAlgn="auto" latinLnBrk="0" hangingPunct="1"/>
          <a:endParaRPr lang="en-US" sz="1100">
            <a:solidFill>
              <a:schemeClr val="dk1"/>
            </a:solidFill>
            <a:latin typeface="+mn-lt"/>
            <a:ea typeface="+mn-ea"/>
            <a:cs typeface="+mn-cs"/>
          </a:endParaRPr>
        </a:p>
        <a:p>
          <a:pPr eaLnBrk="1" fontAlgn="auto" latinLnBrk="0" hangingPunct="1"/>
          <a:r>
            <a:rPr lang="en-US" sz="1100">
              <a:solidFill>
                <a:schemeClr val="dk1"/>
              </a:solidFill>
              <a:latin typeface="+mn-lt"/>
              <a:ea typeface="+mn-ea"/>
              <a:cs typeface="+mn-cs"/>
            </a:rPr>
            <a:t>A qualitative rating on a scale of 1 through 5 indicating the likelihood that a risk will occur. See Register | Rating Guide in Section 5.3.</a:t>
          </a:r>
        </a:p>
        <a:p>
          <a:pPr eaLnBrk="1" fontAlgn="auto" latinLnBrk="0" hangingPunct="1"/>
          <a:endParaRPr lang="en-US"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qualitative rating on a scale of 1 through 5 for cost risk threats and -1 through -5 for cost risk opportunities indicating the degree of impact to the project should a risk occur. See Register | Rating Guide in Section 5.3.</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product of the qualitative rankings of probability and cost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consequence. The qualitative rankings and prioritization should be completed first for the purpose of ranking and determining which risks are above and which below a risk threshold.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A qualitative rating on a scale of 1 through 5 for schedule risk threats and -1 through -5 for schedule risk opportunities indicating the degree of impact to the project should a risk occur. See Register | Rating Guide in Section 5.3.</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product of the qualitative rankings of probability and schedule consequence. The qualitative rankings and prioritization should be completed first for the purpose of ranking and determining which risks are above and which below a risk threshold.</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eaLnBrk="1" fontAlgn="auto" latinLnBrk="0" hangingPunct="1"/>
          <a:r>
            <a:rPr lang="en-US" sz="1100" baseline="0">
              <a:solidFill>
                <a:schemeClr val="dk1"/>
              </a:solidFill>
              <a:effectLst/>
              <a:latin typeface="+mn-lt"/>
              <a:ea typeface="+mn-ea"/>
              <a:cs typeface="+mn-cs"/>
            </a:rPr>
            <a:t>Assess whether the schedule impact is likely to be on or close to the critical path.</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For risks that impact the critical path, identify the milestone that is impacted.</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The sum of the cost and schedule impacts.</a:t>
          </a:r>
        </a:p>
        <a:p>
          <a:pPr eaLnBrk="1" fontAlgn="auto" latinLnBrk="0" hangingPunct="1"/>
          <a:endParaRPr lang="en-US"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Select whether the risk is independent of or interdependent on other risks. For interdependent risks, document in the Notes column the other interdependent risk(s) and how the dependency may impact the risk.</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Identify risks for cost and schedule quantification. See Register | Contingency in Section 5.4.</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Classification of responses. Note that the strategies are mostly different for threats and opportunities. Risks response should be determined early in the development process for codification in the procurement and contract documents.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Primary plan to address the risk prior to occurrence or becoming an issue. Response plans should be specific enough to</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implement and may be an action or process. Generally should respond sufficiently to reduce the risk to below the risk</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threshold.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Person or people responsible for monitoring the risk and providing updates to the project manager on the status of the risk or issue.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An option to set a risk as either Not Active (not yet triggered or no anticipatory</a:t>
          </a:r>
          <a:r>
            <a:rPr lang="en-US" sz="1100" baseline="0">
              <a:solidFill>
                <a:schemeClr val="dk1"/>
              </a:solidFill>
              <a:effectLst/>
              <a:latin typeface="+mn-lt"/>
              <a:ea typeface="+mn-ea"/>
              <a:cs typeface="+mn-cs"/>
            </a:rPr>
            <a:t> responses needed</a:t>
          </a:r>
          <a:r>
            <a:rPr lang="en-US" sz="1100">
              <a:solidFill>
                <a:schemeClr val="dk1"/>
              </a:solidFill>
              <a:effectLst/>
              <a:latin typeface="+mn-lt"/>
              <a:ea typeface="+mn-ea"/>
              <a:cs typeface="+mn-cs"/>
            </a:rPr>
            <a:t>), Active (monitored and controlled), Dormant (monitored and within the triggering event or period but not active), or Retired</a:t>
          </a:r>
          <a:r>
            <a:rPr lang="en-US" sz="1100" baseline="0">
              <a:solidFill>
                <a:schemeClr val="dk1"/>
              </a:solidFill>
              <a:effectLst/>
              <a:latin typeface="+mn-lt"/>
              <a:ea typeface="+mn-ea"/>
              <a:cs typeface="+mn-cs"/>
            </a:rPr>
            <a:t> (complete). </a:t>
          </a:r>
          <a:r>
            <a:rPr lang="en-US" sz="1100">
              <a:solidFill>
                <a:schemeClr val="dk1"/>
              </a:solidFill>
              <a:effectLst/>
              <a:latin typeface="+mn-lt"/>
              <a:ea typeface="+mn-ea"/>
              <a:cs typeface="+mn-cs"/>
            </a:rPr>
            <a:t>Risks identified</a:t>
          </a:r>
          <a:r>
            <a:rPr lang="en-US" sz="1100" baseline="0">
              <a:solidFill>
                <a:schemeClr val="dk1"/>
              </a:solidFill>
              <a:effectLst/>
              <a:latin typeface="+mn-lt"/>
              <a:ea typeface="+mn-ea"/>
              <a:cs typeface="+mn-cs"/>
            </a:rPr>
            <a:t> as Retired </a:t>
          </a:r>
          <a:r>
            <a:rPr lang="en-US" sz="1100">
              <a:solidFill>
                <a:schemeClr val="dk1"/>
              </a:solidFill>
              <a:effectLst/>
              <a:latin typeface="+mn-lt"/>
              <a:ea typeface="+mn-ea"/>
              <a:cs typeface="+mn-cs"/>
            </a:rPr>
            <a:t>are not factored into contingency calculations nor are they included on the High Priority Risk report.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Contingency plans can be noted here in the event risks become issues. Utilize the notes section to provide updates on actions or owners or to note changes to the response plans. Date updates in chronological order. </a:t>
          </a:r>
        </a:p>
      </xdr:txBody>
    </xdr:sp>
    <xdr:clientData/>
  </xdr:twoCellAnchor>
  <xdr:twoCellAnchor>
    <xdr:from>
      <xdr:col>3</xdr:col>
      <xdr:colOff>314325</xdr:colOff>
      <xdr:row>1</xdr:row>
      <xdr:rowOff>123825</xdr:rowOff>
    </xdr:from>
    <xdr:to>
      <xdr:col>3</xdr:col>
      <xdr:colOff>798957</xdr:colOff>
      <xdr:row>3</xdr:row>
      <xdr:rowOff>133350</xdr:rowOff>
    </xdr:to>
    <xdr:grpSp>
      <xdr:nvGrpSpPr>
        <xdr:cNvPr id="11" name="Group 10">
          <a:extLst>
            <a:ext uri="{FF2B5EF4-FFF2-40B4-BE49-F238E27FC236}">
              <a16:creationId xmlns:a16="http://schemas.microsoft.com/office/drawing/2014/main" id="{00000000-0008-0000-0A00-00000B000000}"/>
            </a:ext>
          </a:extLst>
        </xdr:cNvPr>
        <xdr:cNvGrpSpPr/>
      </xdr:nvGrpSpPr>
      <xdr:grpSpPr>
        <a:xfrm>
          <a:off x="6983730" y="439495"/>
          <a:ext cx="482727" cy="474457"/>
          <a:chOff x="7902387" y="2511719"/>
          <a:chExt cx="489697" cy="485775"/>
        </a:xfrm>
      </xdr:grpSpPr>
      <xdr:sp macro="" textlink="">
        <xdr:nvSpPr>
          <xdr:cNvPr id="12" name="Oval 11">
            <a:extLst>
              <a:ext uri="{FF2B5EF4-FFF2-40B4-BE49-F238E27FC236}">
                <a16:creationId xmlns:a16="http://schemas.microsoft.com/office/drawing/2014/main" id="{00000000-0008-0000-0A00-00000C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3" name="Graphic 12" descr="Clipboard Partially Checked with solid fill">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53699" y="2562582"/>
            <a:ext cx="387073" cy="384048"/>
          </a:xfrm>
          <a:prstGeom prst="rect">
            <a:avLst/>
          </a:prstGeom>
        </xdr:spPr>
      </xdr:pic>
    </xdr:grpSp>
    <xdr:clientData/>
  </xdr:twoCellAnchor>
  <xdr:twoCellAnchor>
    <xdr:from>
      <xdr:col>3</xdr:col>
      <xdr:colOff>2403353</xdr:colOff>
      <xdr:row>0</xdr:row>
      <xdr:rowOff>133350</xdr:rowOff>
    </xdr:from>
    <xdr:to>
      <xdr:col>3</xdr:col>
      <xdr:colOff>3144017</xdr:colOff>
      <xdr:row>2</xdr:row>
      <xdr:rowOff>195581</xdr:rowOff>
    </xdr:to>
    <xdr:grpSp>
      <xdr:nvGrpSpPr>
        <xdr:cNvPr id="40" name="Group 39">
          <a:extLst>
            <a:ext uri="{FF2B5EF4-FFF2-40B4-BE49-F238E27FC236}">
              <a16:creationId xmlns:a16="http://schemas.microsoft.com/office/drawing/2014/main" id="{00000000-0008-0000-0A00-000028000000}"/>
            </a:ext>
          </a:extLst>
        </xdr:cNvPr>
        <xdr:cNvGrpSpPr/>
      </xdr:nvGrpSpPr>
      <xdr:grpSpPr>
        <a:xfrm>
          <a:off x="9070853" y="129540"/>
          <a:ext cx="584454" cy="605828"/>
          <a:chOff x="8637985" y="353616"/>
          <a:chExt cx="737627" cy="601015"/>
        </a:xfrm>
      </xdr:grpSpPr>
      <xdr:pic>
        <xdr:nvPicPr>
          <xdr:cNvPr id="41" name="Graphic 40" descr="Arrow: Rotate left outline">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637985" y="353616"/>
            <a:ext cx="719029" cy="601015"/>
          </a:xfrm>
          <a:prstGeom prst="rect">
            <a:avLst/>
          </a:prstGeom>
        </xdr:spPr>
      </xdr:pic>
      <xdr:pic>
        <xdr:nvPicPr>
          <xdr:cNvPr id="42" name="Graphic 41" descr="Circles with arrows with solid fill">
            <a:hlinkClick xmlns:r="http://schemas.openxmlformats.org/officeDocument/2006/relationships" r:id="rId6"/>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985573" y="482688"/>
            <a:ext cx="390039" cy="393192"/>
          </a:xfrm>
          <a:prstGeom prst="rect">
            <a:avLst/>
          </a:prstGeom>
        </xdr:spPr>
      </xdr:pic>
    </xdr:grpSp>
    <xdr:clientData/>
  </xdr:twoCellAnchor>
  <xdr:twoCellAnchor>
    <xdr:from>
      <xdr:col>3</xdr:col>
      <xdr:colOff>2403353</xdr:colOff>
      <xdr:row>2</xdr:row>
      <xdr:rowOff>66675</xdr:rowOff>
    </xdr:from>
    <xdr:to>
      <xdr:col>3</xdr:col>
      <xdr:colOff>3144017</xdr:colOff>
      <xdr:row>4</xdr:row>
      <xdr:rowOff>184216</xdr:rowOff>
    </xdr:to>
    <xdr:grpSp>
      <xdr:nvGrpSpPr>
        <xdr:cNvPr id="43" name="Group 42">
          <a:hlinkClick xmlns:r="http://schemas.openxmlformats.org/officeDocument/2006/relationships" r:id="rId9"/>
          <a:extLst>
            <a:ext uri="{FF2B5EF4-FFF2-40B4-BE49-F238E27FC236}">
              <a16:creationId xmlns:a16="http://schemas.microsoft.com/office/drawing/2014/main" id="{00000000-0008-0000-0A00-00002B000000}"/>
            </a:ext>
          </a:extLst>
        </xdr:cNvPr>
        <xdr:cNvGrpSpPr/>
      </xdr:nvGrpSpPr>
      <xdr:grpSpPr>
        <a:xfrm>
          <a:off x="9070853" y="602652"/>
          <a:ext cx="584454" cy="610600"/>
          <a:chOff x="21674978" y="1030381"/>
          <a:chExt cx="741572" cy="607397"/>
        </a:xfrm>
      </xdr:grpSpPr>
      <xdr:pic>
        <xdr:nvPicPr>
          <xdr:cNvPr id="44" name="Graphic 43" descr="Arrow: Rotate left outline">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1674978" y="1030381"/>
            <a:ext cx="720668" cy="607397"/>
          </a:xfrm>
          <a:prstGeom prst="rect">
            <a:avLst/>
          </a:prstGeom>
        </xdr:spPr>
      </xdr:pic>
      <xdr:pic>
        <xdr:nvPicPr>
          <xdr:cNvPr id="45" name="Graphic 44" descr="Gears with solid fill">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2023358" y="1152525"/>
            <a:ext cx="393192" cy="40834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1522095</xdr:colOff>
      <xdr:row>1</xdr:row>
      <xdr:rowOff>114300</xdr:rowOff>
    </xdr:from>
    <xdr:to>
      <xdr:col>5</xdr:col>
      <xdr:colOff>2006727</xdr:colOff>
      <xdr:row>3</xdr:row>
      <xdr:rowOff>121920</xdr:rowOff>
    </xdr:to>
    <xdr:grpSp>
      <xdr:nvGrpSpPr>
        <xdr:cNvPr id="4" name="Group 3">
          <a:extLst>
            <a:ext uri="{FF2B5EF4-FFF2-40B4-BE49-F238E27FC236}">
              <a16:creationId xmlns:a16="http://schemas.microsoft.com/office/drawing/2014/main" id="{00000000-0008-0000-0B00-000004000000}"/>
            </a:ext>
          </a:extLst>
        </xdr:cNvPr>
        <xdr:cNvGrpSpPr/>
      </xdr:nvGrpSpPr>
      <xdr:grpSpPr>
        <a:xfrm>
          <a:off x="4570095" y="428065"/>
          <a:ext cx="480822" cy="480172"/>
          <a:chOff x="7902387" y="2511719"/>
          <a:chExt cx="489697" cy="485775"/>
        </a:xfrm>
      </xdr:grpSpPr>
      <xdr:sp macro="" textlink="">
        <xdr:nvSpPr>
          <xdr:cNvPr id="5" name="Oval 4">
            <a:extLst>
              <a:ext uri="{FF2B5EF4-FFF2-40B4-BE49-F238E27FC236}">
                <a16:creationId xmlns:a16="http://schemas.microsoft.com/office/drawing/2014/main" id="{00000000-0008-0000-0B00-000005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5" descr="Clipboard Partially Checked with solid fill">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953699" y="2562582"/>
            <a:ext cx="387073" cy="384048"/>
          </a:xfrm>
          <a:prstGeom prst="rect">
            <a:avLst/>
          </a:prstGeom>
        </xdr:spPr>
      </xdr:pic>
    </xdr:grpSp>
    <xdr:clientData/>
  </xdr:twoCellAnchor>
  <xdr:oneCellAnchor>
    <xdr:from>
      <xdr:col>12</xdr:col>
      <xdr:colOff>230840</xdr:colOff>
      <xdr:row>11</xdr:row>
      <xdr:rowOff>0</xdr:rowOff>
    </xdr:from>
    <xdr:ext cx="303488" cy="270710"/>
    <xdr:grpSp>
      <xdr:nvGrpSpPr>
        <xdr:cNvPr id="12" name="Group 11">
          <a:hlinkClick xmlns:r="http://schemas.openxmlformats.org/officeDocument/2006/relationships" r:id="rId3"/>
          <a:extLst>
            <a:ext uri="{FF2B5EF4-FFF2-40B4-BE49-F238E27FC236}">
              <a16:creationId xmlns:a16="http://schemas.microsoft.com/office/drawing/2014/main" id="{00000000-0008-0000-0B00-00000C000000}"/>
            </a:ext>
          </a:extLst>
        </xdr:cNvPr>
        <xdr:cNvGrpSpPr/>
      </xdr:nvGrpSpPr>
      <xdr:grpSpPr>
        <a:xfrm>
          <a:off x="11940987" y="2767853"/>
          <a:ext cx="303488" cy="270710"/>
          <a:chOff x="5556838" y="6183607"/>
          <a:chExt cx="485775" cy="485775"/>
        </a:xfrm>
      </xdr:grpSpPr>
      <xdr:sp macro="" textlink="">
        <xdr:nvSpPr>
          <xdr:cNvPr id="13" name="Oval 12">
            <a:extLst>
              <a:ext uri="{FF2B5EF4-FFF2-40B4-BE49-F238E27FC236}">
                <a16:creationId xmlns:a16="http://schemas.microsoft.com/office/drawing/2014/main" id="{00000000-0008-0000-0B00-00000D000000}"/>
              </a:ext>
            </a:extLst>
          </xdr:cNvPr>
          <xdr:cNvSpPr/>
        </xdr:nvSpPr>
        <xdr:spPr>
          <a:xfrm>
            <a:off x="5556838" y="6183607"/>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Picture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4"/>
          <a:stretch>
            <a:fillRect/>
          </a:stretch>
        </xdr:blipFill>
        <xdr:spPr>
          <a:xfrm>
            <a:off x="5607701" y="6234470"/>
            <a:ext cx="384048" cy="384048"/>
          </a:xfrm>
          <a:prstGeom prst="rect">
            <a:avLst/>
          </a:prstGeom>
        </xdr:spPr>
      </xdr:pic>
    </xdr:grpSp>
    <xdr:clientData fPrintsWithSheet="0"/>
  </xdr:oneCellAnchor>
  <xdr:oneCellAnchor>
    <xdr:from>
      <xdr:col>19</xdr:col>
      <xdr:colOff>85725</xdr:colOff>
      <xdr:row>11</xdr:row>
      <xdr:rowOff>0</xdr:rowOff>
    </xdr:from>
    <xdr:ext cx="274320" cy="278122"/>
    <xdr:grpSp>
      <xdr:nvGrpSpPr>
        <xdr:cNvPr id="15" name="Group 14">
          <a:hlinkClick xmlns:r="http://schemas.openxmlformats.org/officeDocument/2006/relationships" r:id="rId5"/>
          <a:extLst>
            <a:ext uri="{FF2B5EF4-FFF2-40B4-BE49-F238E27FC236}">
              <a16:creationId xmlns:a16="http://schemas.microsoft.com/office/drawing/2014/main" id="{00000000-0008-0000-0B00-00000F000000}"/>
            </a:ext>
          </a:extLst>
        </xdr:cNvPr>
        <xdr:cNvGrpSpPr/>
      </xdr:nvGrpSpPr>
      <xdr:grpSpPr>
        <a:xfrm>
          <a:off x="15899130" y="2767853"/>
          <a:ext cx="274320" cy="278122"/>
          <a:chOff x="6090238" y="8530320"/>
          <a:chExt cx="485775" cy="485775"/>
        </a:xfrm>
      </xdr:grpSpPr>
      <xdr:sp macro="" textlink="">
        <xdr:nvSpPr>
          <xdr:cNvPr id="16" name="Oval 15">
            <a:extLst>
              <a:ext uri="{FF2B5EF4-FFF2-40B4-BE49-F238E27FC236}">
                <a16:creationId xmlns:a16="http://schemas.microsoft.com/office/drawing/2014/main" id="{00000000-0008-0000-0B00-000010000000}"/>
              </a:ext>
            </a:extLst>
          </xdr:cNvPr>
          <xdr:cNvSpPr/>
        </xdr:nvSpPr>
        <xdr:spPr>
          <a:xfrm>
            <a:off x="6090238" y="8530320"/>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 name="Picture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6"/>
          <a:stretch>
            <a:fillRect/>
          </a:stretch>
        </xdr:blipFill>
        <xdr:spPr>
          <a:xfrm>
            <a:off x="6141101" y="8581183"/>
            <a:ext cx="384048" cy="384048"/>
          </a:xfrm>
          <a:prstGeom prst="rect">
            <a:avLst/>
          </a:prstGeom>
        </xdr:spPr>
      </xdr:pic>
    </xdr:grpSp>
    <xdr:clientData fPrintsWithSheet="0"/>
  </xdr:oneCellAnchor>
  <xdr:absoluteAnchor>
    <xdr:pos x="7100455" y="692811"/>
    <xdr:ext cx="14711796" cy="1480957"/>
    <xdr:sp macro="" textlink="">
      <xdr:nvSpPr>
        <xdr:cNvPr id="18" name="TextBox 17">
          <a:extLst>
            <a:ext uri="{FF2B5EF4-FFF2-40B4-BE49-F238E27FC236}">
              <a16:creationId xmlns:a16="http://schemas.microsoft.com/office/drawing/2014/main" id="{00000000-0008-0000-0B00-000012000000}"/>
            </a:ext>
          </a:extLst>
        </xdr:cNvPr>
        <xdr:cNvSpPr txBox="1"/>
      </xdr:nvSpPr>
      <xdr:spPr>
        <a:xfrm>
          <a:off x="7100455" y="692811"/>
          <a:ext cx="14711796" cy="1480957"/>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mn-lt"/>
              <a:ea typeface="+mn-ea"/>
              <a:cs typeface="+mn-cs"/>
            </a:rPr>
            <a:t>The Risk Register is a</a:t>
          </a:r>
          <a:r>
            <a:rPr lang="en-US" sz="1100"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comprehensive tool utilized to document, track, monitor, update and report project uncertainties. </a:t>
          </a:r>
          <a:r>
            <a:rPr lang="en-US" sz="1100">
              <a:solidFill>
                <a:schemeClr val="dk1"/>
              </a:solidFill>
              <a:effectLst/>
              <a:latin typeface="+mn-lt"/>
              <a:ea typeface="+mn-ea"/>
              <a:cs typeface="+mn-cs"/>
            </a:rPr>
            <a:t>The Risk Register is flexible for use during each project phase with the ability to be customized to address specific project needs.</a:t>
          </a:r>
        </a:p>
        <a:p>
          <a:endParaRPr lang="en-US" sz="1400">
            <a:effectLst/>
          </a:endParaRPr>
        </a:p>
        <a:p>
          <a:r>
            <a:rPr lang="en-US" sz="1400">
              <a:solidFill>
                <a:srgbClr val="004B87"/>
              </a:solidFill>
              <a:latin typeface="+mn-lt"/>
              <a:ea typeface="+mn-ea"/>
              <a:cs typeface="+mn-cs"/>
            </a:rPr>
            <a:t>Instructions</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Enter</a:t>
          </a:r>
          <a:r>
            <a:rPr lang="en-US" sz="1100" baseline="0">
              <a:solidFill>
                <a:schemeClr val="dk1"/>
              </a:solidFill>
              <a:effectLst/>
              <a:latin typeface="+mn-lt"/>
              <a:ea typeface="+mn-ea"/>
              <a:cs typeface="+mn-cs"/>
            </a:rPr>
            <a:t> a project name, current phase, and date of current risk update. </a:t>
          </a:r>
          <a:r>
            <a:rPr lang="en-US" sz="1100">
              <a:solidFill>
                <a:schemeClr val="dk1"/>
              </a:solidFill>
              <a:effectLst/>
              <a:latin typeface="+mn-lt"/>
              <a:ea typeface="+mn-ea"/>
              <a:cs typeface="+mn-cs"/>
            </a:rPr>
            <a:t>Complete each portion of the Risk Register that has a blue header strip as you</a:t>
          </a:r>
          <a:r>
            <a:rPr lang="en-US" sz="1100" baseline="0">
              <a:solidFill>
                <a:schemeClr val="dk1"/>
              </a:solidFill>
              <a:effectLst/>
              <a:latin typeface="+mn-lt"/>
              <a:ea typeface="+mn-ea"/>
              <a:cs typeface="+mn-cs"/>
            </a:rPr>
            <a:t> work through the Risk Management Procedure</a:t>
          </a:r>
          <a:r>
            <a:rPr lang="en-US" sz="1100">
              <a:solidFill>
                <a:schemeClr val="dk1"/>
              </a:solidFill>
              <a:effectLst/>
              <a:latin typeface="+mn-lt"/>
              <a:ea typeface="+mn-ea"/>
              <a:cs typeface="+mn-cs"/>
            </a:rPr>
            <a:t>. User instructions and guidance for use of the Risk</a:t>
          </a:r>
          <a:r>
            <a:rPr lang="en-US" sz="1100" baseline="0">
              <a:solidFill>
                <a:schemeClr val="dk1"/>
              </a:solidFill>
              <a:effectLst/>
              <a:latin typeface="+mn-lt"/>
              <a:ea typeface="+mn-ea"/>
              <a:cs typeface="+mn-cs"/>
            </a:rPr>
            <a:t> Register</a:t>
          </a:r>
          <a:r>
            <a:rPr lang="en-US" sz="1100">
              <a:solidFill>
                <a:schemeClr val="dk1"/>
              </a:solidFill>
              <a:effectLst/>
              <a:latin typeface="+mn-lt"/>
              <a:ea typeface="+mn-ea"/>
              <a:cs typeface="+mn-cs"/>
            </a:rPr>
            <a:t> are embedded in the column headers</a:t>
          </a:r>
          <a:r>
            <a:rPr lang="en-US" sz="1100" baseline="0">
              <a:solidFill>
                <a:schemeClr val="dk1"/>
              </a:solidFill>
              <a:effectLst/>
              <a:latin typeface="+mn-lt"/>
              <a:ea typeface="+mn-ea"/>
              <a:cs typeface="+mn-cs"/>
            </a:rPr>
            <a:t> and in Section 5.0 Register Documentation. Utilize the filter drop-downs to prioritize risks by impact score to determine the highest priority risks or filter by category. Risks identified as Event Driven Risks will be factored into contingency calculations. Use additional rows at the bottom to add risks or hide rows that are not in use. To maintain the functionality of the Workbook, do not insert or remove rows or columns.</a:t>
          </a:r>
          <a:endParaRPr lang="en-US" sz="1400">
            <a:effectLst/>
          </a:endParaRPr>
        </a:p>
        <a:p>
          <a:endParaRPr lang="en-US" sz="1400">
            <a:effectLst/>
          </a:endParaRPr>
        </a:p>
      </xdr:txBody>
    </xdr:sp>
    <xdr:clientData fPrintsWithSheet="0"/>
  </xdr:absoluteAnchor>
  <xdr:absoluteAnchor>
    <xdr:pos x="535576" y="334736"/>
    <xdr:ext cx="2414016" cy="693964"/>
    <xdr:pic>
      <xdr:nvPicPr>
        <xdr:cNvPr id="19" name="Picture 18">
          <a:extLst>
            <a:ext uri="{FF2B5EF4-FFF2-40B4-BE49-F238E27FC236}">
              <a16:creationId xmlns:a16="http://schemas.microsoft.com/office/drawing/2014/main" id="{00000000-0008-0000-0B00-000013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5576" y="334736"/>
          <a:ext cx="2414016" cy="693964"/>
        </a:xfrm>
        <a:prstGeom prst="rect">
          <a:avLst/>
        </a:prstGeom>
      </xdr:spPr>
    </xdr:pic>
    <xdr:clientData/>
  </xdr:absoluteAnchor>
  <xdr:twoCellAnchor>
    <xdr:from>
      <xdr:col>24</xdr:col>
      <xdr:colOff>2633445</xdr:colOff>
      <xdr:row>1</xdr:row>
      <xdr:rowOff>133350</xdr:rowOff>
    </xdr:from>
    <xdr:to>
      <xdr:col>24</xdr:col>
      <xdr:colOff>3376515</xdr:colOff>
      <xdr:row>4</xdr:row>
      <xdr:rowOff>14606</xdr:rowOff>
    </xdr:to>
    <xdr:grpSp>
      <xdr:nvGrpSpPr>
        <xdr:cNvPr id="33" name="Group 32">
          <a:extLst>
            <a:ext uri="{FF2B5EF4-FFF2-40B4-BE49-F238E27FC236}">
              <a16:creationId xmlns:a16="http://schemas.microsoft.com/office/drawing/2014/main" id="{00000000-0008-0000-0B00-000021000000}"/>
            </a:ext>
          </a:extLst>
        </xdr:cNvPr>
        <xdr:cNvGrpSpPr/>
      </xdr:nvGrpSpPr>
      <xdr:grpSpPr>
        <a:xfrm>
          <a:off x="23758438" y="443305"/>
          <a:ext cx="737355" cy="606052"/>
          <a:chOff x="8637985" y="353616"/>
          <a:chExt cx="737627" cy="601015"/>
        </a:xfrm>
      </xdr:grpSpPr>
      <xdr:pic>
        <xdr:nvPicPr>
          <xdr:cNvPr id="34" name="Graphic 33" descr="Arrow: Rotate left outline">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637985" y="353616"/>
            <a:ext cx="719029" cy="601015"/>
          </a:xfrm>
          <a:prstGeom prst="rect">
            <a:avLst/>
          </a:prstGeom>
        </xdr:spPr>
      </xdr:pic>
      <xdr:pic>
        <xdr:nvPicPr>
          <xdr:cNvPr id="35" name="Graphic 34" descr="Circles with arrows with solid fill">
            <a:hlinkClick xmlns:r="http://schemas.openxmlformats.org/officeDocument/2006/relationships" r:id="rId10"/>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985573" y="482688"/>
            <a:ext cx="390039" cy="393192"/>
          </a:xfrm>
          <a:prstGeom prst="rect">
            <a:avLst/>
          </a:prstGeom>
        </xdr:spPr>
      </xdr:pic>
    </xdr:grpSp>
    <xdr:clientData/>
  </xdr:twoCellAnchor>
  <xdr:twoCellAnchor>
    <xdr:from>
      <xdr:col>24</xdr:col>
      <xdr:colOff>2633445</xdr:colOff>
      <xdr:row>3</xdr:row>
      <xdr:rowOff>133350</xdr:rowOff>
    </xdr:from>
    <xdr:to>
      <xdr:col>24</xdr:col>
      <xdr:colOff>3375017</xdr:colOff>
      <xdr:row>6</xdr:row>
      <xdr:rowOff>269941</xdr:rowOff>
    </xdr:to>
    <xdr:grpSp>
      <xdr:nvGrpSpPr>
        <xdr:cNvPr id="36" name="Group 35">
          <a:hlinkClick xmlns:r="http://schemas.openxmlformats.org/officeDocument/2006/relationships" r:id="rId13"/>
          <a:extLst>
            <a:ext uri="{FF2B5EF4-FFF2-40B4-BE49-F238E27FC236}">
              <a16:creationId xmlns:a16="http://schemas.microsoft.com/office/drawing/2014/main" id="{00000000-0008-0000-0B00-000024000000}"/>
            </a:ext>
          </a:extLst>
        </xdr:cNvPr>
        <xdr:cNvGrpSpPr/>
      </xdr:nvGrpSpPr>
      <xdr:grpSpPr>
        <a:xfrm>
          <a:off x="23758438" y="913952"/>
          <a:ext cx="735857" cy="611048"/>
          <a:chOff x="21674978" y="1030381"/>
          <a:chExt cx="741572" cy="607397"/>
        </a:xfrm>
      </xdr:grpSpPr>
      <xdr:pic>
        <xdr:nvPicPr>
          <xdr:cNvPr id="37" name="Graphic 36" descr="Arrow: Rotate left outline">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1674978" y="1030381"/>
            <a:ext cx="720668" cy="607397"/>
          </a:xfrm>
          <a:prstGeom prst="rect">
            <a:avLst/>
          </a:prstGeom>
        </xdr:spPr>
      </xdr:pic>
      <xdr:pic>
        <xdr:nvPicPr>
          <xdr:cNvPr id="38" name="Graphic 37" descr="Gears with solid fill">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22023358" y="1152525"/>
            <a:ext cx="393192" cy="408349"/>
          </a:xfrm>
          <a:prstGeom prst="rect">
            <a:avLst/>
          </a:prstGeom>
        </xdr:spPr>
      </xdr:pic>
    </xdr:grpSp>
    <xdr:clientData/>
  </xdr:twoCellAnchor>
  <xdr:twoCellAnchor>
    <xdr:from>
      <xdr:col>2</xdr:col>
      <xdr:colOff>96610</xdr:colOff>
      <xdr:row>11</xdr:row>
      <xdr:rowOff>0</xdr:rowOff>
    </xdr:from>
    <xdr:to>
      <xdr:col>2</xdr:col>
      <xdr:colOff>398362</xdr:colOff>
      <xdr:row>12</xdr:row>
      <xdr:rowOff>111252</xdr:rowOff>
    </xdr:to>
    <xdr:grpSp>
      <xdr:nvGrpSpPr>
        <xdr:cNvPr id="20" name="Group 19">
          <a:hlinkClick xmlns:r="http://schemas.openxmlformats.org/officeDocument/2006/relationships" r:id="rId16"/>
          <a:extLst>
            <a:ext uri="{FF2B5EF4-FFF2-40B4-BE49-F238E27FC236}">
              <a16:creationId xmlns:a16="http://schemas.microsoft.com/office/drawing/2014/main" id="{00000000-0008-0000-0B00-000014000000}"/>
            </a:ext>
          </a:extLst>
        </xdr:cNvPr>
        <xdr:cNvGrpSpPr/>
      </xdr:nvGrpSpPr>
      <xdr:grpSpPr>
        <a:xfrm>
          <a:off x="944447" y="2767853"/>
          <a:ext cx="309372" cy="301752"/>
          <a:chOff x="10468534" y="2446244"/>
          <a:chExt cx="485775" cy="485775"/>
        </a:xfrm>
      </xdr:grpSpPr>
      <xdr:sp macro="" textlink="">
        <xdr:nvSpPr>
          <xdr:cNvPr id="21" name="Oval 20">
            <a:extLst>
              <a:ext uri="{FF2B5EF4-FFF2-40B4-BE49-F238E27FC236}">
                <a16:creationId xmlns:a16="http://schemas.microsoft.com/office/drawing/2014/main" id="{00000000-0008-0000-0B00-000015000000}"/>
              </a:ext>
            </a:extLst>
          </xdr:cNvPr>
          <xdr:cNvSpPr/>
        </xdr:nvSpPr>
        <xdr:spPr>
          <a:xfrm>
            <a:off x="10468534" y="2446244"/>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2" name="Graphic 21" descr="Books with solid fill">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519397" y="2497107"/>
            <a:ext cx="384048" cy="384048"/>
          </a:xfrm>
          <a:prstGeom prst="rect">
            <a:avLst/>
          </a:prstGeom>
        </xdr:spPr>
      </xdr:pic>
    </xdr:grpSp>
    <xdr:clientData/>
  </xdr:twoCellAnchor>
  <xdr:oneCellAnchor>
    <xdr:from>
      <xdr:col>1</xdr:col>
      <xdr:colOff>0</xdr:colOff>
      <xdr:row>10</xdr:row>
      <xdr:rowOff>0</xdr:rowOff>
    </xdr:from>
    <xdr:ext cx="222885" cy="228600"/>
    <xdr:sp macro="" textlink="">
      <xdr:nvSpPr>
        <xdr:cNvPr id="23" name="Check Box 1" hidden="1">
          <a:extLst>
            <a:ext uri="{63B3BB69-23CF-44E3-9099-C40C66FF867C}">
              <a14:compatExt xmlns:a14="http://schemas.microsoft.com/office/drawing/2010/main" spid="_x0000_s71681"/>
            </a:ext>
            <a:ext uri="{FF2B5EF4-FFF2-40B4-BE49-F238E27FC236}">
              <a16:creationId xmlns:a16="http://schemas.microsoft.com/office/drawing/2014/main" id="{00000000-0008-0000-0B00-000017000000}"/>
            </a:ext>
          </a:extLst>
        </xdr:cNvPr>
        <xdr:cNvSpPr/>
      </xdr:nvSpPr>
      <xdr:spPr bwMode="auto">
        <a:xfrm>
          <a:off x="411480" y="2426970"/>
          <a:ext cx="222885" cy="228600"/>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1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10</xdr:row>
      <xdr:rowOff>0</xdr:rowOff>
    </xdr:from>
    <xdr:ext cx="241935" cy="222885"/>
    <xdr:sp macro="" textlink="">
      <xdr:nvSpPr>
        <xdr:cNvPr id="24" name="Check Box 2" hidden="1">
          <a:extLst>
            <a:ext uri="{63B3BB69-23CF-44E3-9099-C40C66FF867C}">
              <a14:compatExt xmlns:a14="http://schemas.microsoft.com/office/drawing/2010/main" spid="_x0000_s71682"/>
            </a:ext>
            <a:ext uri="{FF2B5EF4-FFF2-40B4-BE49-F238E27FC236}">
              <a16:creationId xmlns:a16="http://schemas.microsoft.com/office/drawing/2014/main" id="{00000000-0008-0000-0B00-000018000000}"/>
            </a:ext>
          </a:extLst>
        </xdr:cNvPr>
        <xdr:cNvSpPr/>
      </xdr:nvSpPr>
      <xdr:spPr bwMode="auto">
        <a:xfrm>
          <a:off x="411480" y="2426970"/>
          <a:ext cx="241935" cy="222885"/>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1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10</xdr:row>
      <xdr:rowOff>0</xdr:rowOff>
    </xdr:from>
    <xdr:ext cx="222885" cy="228600"/>
    <xdr:sp macro="" textlink="">
      <xdr:nvSpPr>
        <xdr:cNvPr id="25" name="Check Box 3" hidden="1">
          <a:extLst>
            <a:ext uri="{63B3BB69-23CF-44E3-9099-C40C66FF867C}">
              <a14:compatExt xmlns:a14="http://schemas.microsoft.com/office/drawing/2010/main" spid="_x0000_s71683"/>
            </a:ext>
            <a:ext uri="{FF2B5EF4-FFF2-40B4-BE49-F238E27FC236}">
              <a16:creationId xmlns:a16="http://schemas.microsoft.com/office/drawing/2014/main" id="{00000000-0008-0000-0B00-000019000000}"/>
            </a:ext>
          </a:extLst>
        </xdr:cNvPr>
        <xdr:cNvSpPr/>
      </xdr:nvSpPr>
      <xdr:spPr bwMode="auto">
        <a:xfrm>
          <a:off x="411480" y="2426970"/>
          <a:ext cx="222885" cy="228600"/>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1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10</xdr:row>
      <xdr:rowOff>0</xdr:rowOff>
    </xdr:from>
    <xdr:ext cx="203835" cy="184785"/>
    <xdr:sp macro="" textlink="">
      <xdr:nvSpPr>
        <xdr:cNvPr id="26" name="Option Button 4" hidden="1">
          <a:extLst>
            <a:ext uri="{63B3BB69-23CF-44E3-9099-C40C66FF867C}">
              <a14:compatExt xmlns:a14="http://schemas.microsoft.com/office/drawing/2010/main" spid="_x0000_s71684"/>
            </a:ext>
            <a:ext uri="{FF2B5EF4-FFF2-40B4-BE49-F238E27FC236}">
              <a16:creationId xmlns:a16="http://schemas.microsoft.com/office/drawing/2014/main" id="{00000000-0008-0000-0B00-00001A000000}"/>
            </a:ext>
          </a:extLst>
        </xdr:cNvPr>
        <xdr:cNvSpPr/>
      </xdr:nvSpPr>
      <xdr:spPr bwMode="auto">
        <a:xfrm>
          <a:off x="411480" y="2426970"/>
          <a:ext cx="203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10</xdr:row>
      <xdr:rowOff>0</xdr:rowOff>
    </xdr:from>
    <xdr:ext cx="203835" cy="152400"/>
    <xdr:sp macro="" textlink="">
      <xdr:nvSpPr>
        <xdr:cNvPr id="27" name="Option Button 5" hidden="1">
          <a:extLst>
            <a:ext uri="{63B3BB69-23CF-44E3-9099-C40C66FF867C}">
              <a14:compatExt xmlns:a14="http://schemas.microsoft.com/office/drawing/2010/main" spid="_x0000_s71685"/>
            </a:ext>
            <a:ext uri="{FF2B5EF4-FFF2-40B4-BE49-F238E27FC236}">
              <a16:creationId xmlns:a16="http://schemas.microsoft.com/office/drawing/2014/main" id="{00000000-0008-0000-0B00-00001B000000}"/>
            </a:ext>
          </a:extLst>
        </xdr:cNvPr>
        <xdr:cNvSpPr/>
      </xdr:nvSpPr>
      <xdr:spPr bwMode="auto">
        <a:xfrm>
          <a:off x="411480" y="2426970"/>
          <a:ext cx="2038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10</xdr:row>
      <xdr:rowOff>0</xdr:rowOff>
    </xdr:from>
    <xdr:ext cx="203835" cy="184785"/>
    <xdr:sp macro="" textlink="">
      <xdr:nvSpPr>
        <xdr:cNvPr id="28" name="Option Button 6" hidden="1">
          <a:extLst>
            <a:ext uri="{63B3BB69-23CF-44E3-9099-C40C66FF867C}">
              <a14:compatExt xmlns:a14="http://schemas.microsoft.com/office/drawing/2010/main" spid="_x0000_s71686"/>
            </a:ext>
            <a:ext uri="{FF2B5EF4-FFF2-40B4-BE49-F238E27FC236}">
              <a16:creationId xmlns:a16="http://schemas.microsoft.com/office/drawing/2014/main" id="{00000000-0008-0000-0B00-00001C000000}"/>
            </a:ext>
          </a:extLst>
        </xdr:cNvPr>
        <xdr:cNvSpPr/>
      </xdr:nvSpPr>
      <xdr:spPr bwMode="auto">
        <a:xfrm>
          <a:off x="411480" y="2426970"/>
          <a:ext cx="203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xdr:col>
      <xdr:colOff>96610</xdr:colOff>
      <xdr:row>11</xdr:row>
      <xdr:rowOff>0</xdr:rowOff>
    </xdr:from>
    <xdr:to>
      <xdr:col>2</xdr:col>
      <xdr:colOff>398362</xdr:colOff>
      <xdr:row>12</xdr:row>
      <xdr:rowOff>111252</xdr:rowOff>
    </xdr:to>
    <xdr:grpSp>
      <xdr:nvGrpSpPr>
        <xdr:cNvPr id="29" name="Group 28">
          <a:hlinkClick xmlns:r="http://schemas.openxmlformats.org/officeDocument/2006/relationships" r:id="rId16"/>
          <a:extLst>
            <a:ext uri="{FF2B5EF4-FFF2-40B4-BE49-F238E27FC236}">
              <a16:creationId xmlns:a16="http://schemas.microsoft.com/office/drawing/2014/main" id="{00000000-0008-0000-0B00-00001D000000}"/>
            </a:ext>
          </a:extLst>
        </xdr:cNvPr>
        <xdr:cNvGrpSpPr/>
      </xdr:nvGrpSpPr>
      <xdr:grpSpPr>
        <a:xfrm>
          <a:off x="944447" y="2767853"/>
          <a:ext cx="309372" cy="301752"/>
          <a:chOff x="10468534" y="2446244"/>
          <a:chExt cx="485775" cy="485775"/>
        </a:xfrm>
      </xdr:grpSpPr>
      <xdr:sp macro="" textlink="">
        <xdr:nvSpPr>
          <xdr:cNvPr id="30" name="Oval 29">
            <a:extLst>
              <a:ext uri="{FF2B5EF4-FFF2-40B4-BE49-F238E27FC236}">
                <a16:creationId xmlns:a16="http://schemas.microsoft.com/office/drawing/2014/main" id="{00000000-0008-0000-0B00-00001E000000}"/>
              </a:ext>
            </a:extLst>
          </xdr:cNvPr>
          <xdr:cNvSpPr/>
        </xdr:nvSpPr>
        <xdr:spPr>
          <a:xfrm>
            <a:off x="10468534" y="2446244"/>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Graphic 30" descr="Books with solid fill">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519397" y="2497107"/>
            <a:ext cx="384048" cy="384048"/>
          </a:xfrm>
          <a:prstGeom prst="rect">
            <a:avLst/>
          </a:prstGeom>
        </xdr:spPr>
      </xdr:pic>
    </xdr:grpSp>
    <xdr:clientData/>
  </xdr:twoCellAnchor>
  <xdr:oneCellAnchor>
    <xdr:from>
      <xdr:col>19</xdr:col>
      <xdr:colOff>85725</xdr:colOff>
      <xdr:row>11</xdr:row>
      <xdr:rowOff>0</xdr:rowOff>
    </xdr:from>
    <xdr:ext cx="274320" cy="278122"/>
    <xdr:grpSp>
      <xdr:nvGrpSpPr>
        <xdr:cNvPr id="32" name="Group 31">
          <a:hlinkClick xmlns:r="http://schemas.openxmlformats.org/officeDocument/2006/relationships" r:id="rId19"/>
          <a:extLst>
            <a:ext uri="{FF2B5EF4-FFF2-40B4-BE49-F238E27FC236}">
              <a16:creationId xmlns:a16="http://schemas.microsoft.com/office/drawing/2014/main" id="{00000000-0008-0000-0B00-000020000000}"/>
            </a:ext>
          </a:extLst>
        </xdr:cNvPr>
        <xdr:cNvGrpSpPr/>
      </xdr:nvGrpSpPr>
      <xdr:grpSpPr>
        <a:xfrm>
          <a:off x="15899130" y="2767853"/>
          <a:ext cx="274320" cy="278122"/>
          <a:chOff x="6090238" y="8530320"/>
          <a:chExt cx="485775" cy="485775"/>
        </a:xfrm>
      </xdr:grpSpPr>
      <xdr:sp macro="" textlink="">
        <xdr:nvSpPr>
          <xdr:cNvPr id="39" name="Oval 38">
            <a:extLst>
              <a:ext uri="{FF2B5EF4-FFF2-40B4-BE49-F238E27FC236}">
                <a16:creationId xmlns:a16="http://schemas.microsoft.com/office/drawing/2014/main" id="{00000000-0008-0000-0B00-000027000000}"/>
              </a:ext>
            </a:extLst>
          </xdr:cNvPr>
          <xdr:cNvSpPr/>
        </xdr:nvSpPr>
        <xdr:spPr>
          <a:xfrm>
            <a:off x="6090238" y="8530320"/>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Picture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6"/>
          <a:stretch>
            <a:fillRect/>
          </a:stretch>
        </xdr:blipFill>
        <xdr:spPr>
          <a:xfrm>
            <a:off x="6141101" y="8581183"/>
            <a:ext cx="384048" cy="384048"/>
          </a:xfrm>
          <a:prstGeom prst="rect">
            <a:avLst/>
          </a:prstGeom>
        </xdr:spPr>
      </xdr:pic>
    </xdr:grpSp>
    <xdr:clientData fPrintsWithSheet="0"/>
  </xdr:oneCellAnchor>
</xdr:wsDr>
</file>

<file path=xl/drawings/drawing13.xml><?xml version="1.0" encoding="utf-8"?>
<xdr:wsDr xmlns:xdr="http://schemas.openxmlformats.org/drawingml/2006/spreadsheetDrawing" xmlns:a="http://schemas.openxmlformats.org/drawingml/2006/main">
  <xdr:twoCellAnchor editAs="absolute">
    <xdr:from>
      <xdr:col>1</xdr:col>
      <xdr:colOff>106487</xdr:colOff>
      <xdr:row>5</xdr:row>
      <xdr:rowOff>87436</xdr:rowOff>
    </xdr:from>
    <xdr:to>
      <xdr:col>4</xdr:col>
      <xdr:colOff>4724400</xdr:colOff>
      <xdr:row>24</xdr:row>
      <xdr:rowOff>174170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518863" y="1373871"/>
          <a:ext cx="14550808" cy="4179123"/>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Risk Breakdown Structure (RBS) is split between 17 categories. A drop-down menu built into the Risk Register enables the user to select each RBS category. When used across several projects, risks within the same RBS can be directly compared across projects to see trends and areas for future focus. If particular risks are frequently occurring, system-wide responses can be developed and implemented to minimize threats and maximize opportunities.</a:t>
          </a:r>
        </a:p>
        <a:p>
          <a:endParaRPr lang="en-US" sz="1100">
            <a:solidFill>
              <a:schemeClr val="dk1"/>
            </a:solidFill>
            <a:effectLst/>
            <a:latin typeface="+mn-lt"/>
            <a:ea typeface="+mn-ea"/>
            <a:cs typeface="+mn-cs"/>
          </a:endParaRPr>
        </a:p>
        <a:p>
          <a:r>
            <a:rPr lang="en-US" sz="1400">
              <a:solidFill>
                <a:srgbClr val="004B87"/>
              </a:solidFill>
              <a:latin typeface="+mn-lt"/>
              <a:ea typeface="+mn-ea"/>
              <a:cs typeface="+mn-cs"/>
            </a:rPr>
            <a:t>Instructions</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Utilize this hierarchical approach to organize risks within the Risk Register by subject in a consistent manner across projects, assign risks to subject matter experts from multiple disciplines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and report the number of risks or cumulative impact score by category.</a:t>
          </a:r>
          <a:endParaRPr lang="en-US" sz="1400">
            <a:effectLst/>
          </a:endParaRPr>
        </a:p>
      </xdr:txBody>
    </xdr:sp>
    <xdr:clientData/>
  </xdr:twoCellAnchor>
  <xdr:twoCellAnchor editAs="absolute">
    <xdr:from>
      <xdr:col>1</xdr:col>
      <xdr:colOff>124239</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0890"/>
          <a:ext cx="2413488" cy="684621"/>
        </a:xfrm>
        <a:prstGeom prst="rect">
          <a:avLst/>
        </a:prstGeom>
      </xdr:spPr>
    </xdr:pic>
    <xdr:clientData/>
  </xdr:twoCellAnchor>
  <xdr:twoCellAnchor>
    <xdr:from>
      <xdr:col>3</xdr:col>
      <xdr:colOff>2422814</xdr:colOff>
      <xdr:row>10</xdr:row>
      <xdr:rowOff>178866</xdr:rowOff>
    </xdr:from>
    <xdr:to>
      <xdr:col>3</xdr:col>
      <xdr:colOff>3620116</xdr:colOff>
      <xdr:row>13</xdr:row>
      <xdr:rowOff>34160</xdr:rowOff>
    </xdr:to>
    <xdr:sp macro="" textlink="">
      <xdr:nvSpPr>
        <xdr:cNvPr id="38" name="Rectangle 37">
          <a:extLst>
            <a:ext uri="{FF2B5EF4-FFF2-40B4-BE49-F238E27FC236}">
              <a16:creationId xmlns:a16="http://schemas.microsoft.com/office/drawing/2014/main" id="{00000000-0008-0000-0C00-000026000000}"/>
            </a:ext>
          </a:extLst>
        </xdr:cNvPr>
        <xdr:cNvSpPr/>
      </xdr:nvSpPr>
      <xdr:spPr>
        <a:xfrm>
          <a:off x="7133767" y="2796560"/>
          <a:ext cx="1197302" cy="496271"/>
        </a:xfrm>
        <a:prstGeom prst="rect">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ysClr val="windowText" lastClr="000000"/>
              </a:solidFill>
              <a:latin typeface="+mn-lt"/>
              <a:ea typeface="+mn-ea"/>
              <a:cs typeface="+mn-cs"/>
            </a:rPr>
            <a:t>Project</a:t>
          </a:r>
          <a:endParaRPr lang="en-US" sz="1200">
            <a:solidFill>
              <a:sysClr val="windowText" lastClr="000000"/>
            </a:solidFill>
          </a:endParaRPr>
        </a:p>
      </xdr:txBody>
    </xdr:sp>
    <xdr:clientData/>
  </xdr:twoCellAnchor>
  <xdr:twoCellAnchor>
    <xdr:from>
      <xdr:col>1</xdr:col>
      <xdr:colOff>1347799</xdr:colOff>
      <xdr:row>16</xdr:row>
      <xdr:rowOff>80583</xdr:rowOff>
    </xdr:from>
    <xdr:to>
      <xdr:col>1</xdr:col>
      <xdr:colOff>2554807</xdr:colOff>
      <xdr:row>19</xdr:row>
      <xdr:rowOff>185739</xdr:rowOff>
    </xdr:to>
    <xdr:sp macro="" textlink="">
      <xdr:nvSpPr>
        <xdr:cNvPr id="39" name="Rectangle 38">
          <a:extLst>
            <a:ext uri="{FF2B5EF4-FFF2-40B4-BE49-F238E27FC236}">
              <a16:creationId xmlns:a16="http://schemas.microsoft.com/office/drawing/2014/main" id="{00000000-0008-0000-0C00-000027000000}"/>
            </a:ext>
          </a:extLst>
        </xdr:cNvPr>
        <xdr:cNvSpPr/>
      </xdr:nvSpPr>
      <xdr:spPr>
        <a:xfrm>
          <a:off x="1759279" y="3894393"/>
          <a:ext cx="1207008" cy="676656"/>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chemeClr val="lt1"/>
              </a:solidFill>
              <a:latin typeface="+mn-lt"/>
              <a:ea typeface="+mn-ea"/>
              <a:cs typeface="+mn-cs"/>
            </a:rPr>
            <a:t>Construction</a:t>
          </a:r>
          <a:endParaRPr lang="en-US" sz="1200"/>
        </a:p>
      </xdr:txBody>
    </xdr:sp>
    <xdr:clientData/>
  </xdr:twoCellAnchor>
  <xdr:twoCellAnchor>
    <xdr:from>
      <xdr:col>1</xdr:col>
      <xdr:colOff>2671606</xdr:colOff>
      <xdr:row>16</xdr:row>
      <xdr:rowOff>80583</xdr:rowOff>
    </xdr:from>
    <xdr:to>
      <xdr:col>2</xdr:col>
      <xdr:colOff>570637</xdr:colOff>
      <xdr:row>19</xdr:row>
      <xdr:rowOff>185739</xdr:rowOff>
    </xdr:to>
    <xdr:sp macro="" textlink="">
      <xdr:nvSpPr>
        <xdr:cNvPr id="40" name="Rectangle 39">
          <a:extLst>
            <a:ext uri="{FF2B5EF4-FFF2-40B4-BE49-F238E27FC236}">
              <a16:creationId xmlns:a16="http://schemas.microsoft.com/office/drawing/2014/main" id="{00000000-0008-0000-0C00-000028000000}"/>
            </a:ext>
          </a:extLst>
        </xdr:cNvPr>
        <xdr:cNvSpPr/>
      </xdr:nvSpPr>
      <xdr:spPr>
        <a:xfrm>
          <a:off x="3083086" y="3894393"/>
          <a:ext cx="1206111" cy="676656"/>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chemeClr val="lt1"/>
              </a:solidFill>
              <a:latin typeface="+mn-lt"/>
              <a:ea typeface="+mn-ea"/>
              <a:cs typeface="+mn-cs"/>
            </a:rPr>
            <a:t>Design</a:t>
          </a:r>
          <a:endParaRPr lang="en-US" sz="1200"/>
        </a:p>
      </xdr:txBody>
    </xdr:sp>
    <xdr:clientData/>
  </xdr:twoCellAnchor>
  <xdr:twoCellAnchor>
    <xdr:from>
      <xdr:col>2</xdr:col>
      <xdr:colOff>708167</xdr:colOff>
      <xdr:row>16</xdr:row>
      <xdr:rowOff>80583</xdr:rowOff>
    </xdr:from>
    <xdr:to>
      <xdr:col>3</xdr:col>
      <xdr:colOff>924575</xdr:colOff>
      <xdr:row>19</xdr:row>
      <xdr:rowOff>185739</xdr:rowOff>
    </xdr:to>
    <xdr:sp macro="" textlink="">
      <xdr:nvSpPr>
        <xdr:cNvPr id="41" name="Rectangle 40">
          <a:extLst>
            <a:ext uri="{FF2B5EF4-FFF2-40B4-BE49-F238E27FC236}">
              <a16:creationId xmlns:a16="http://schemas.microsoft.com/office/drawing/2014/main" id="{00000000-0008-0000-0C00-000029000000}"/>
            </a:ext>
          </a:extLst>
        </xdr:cNvPr>
        <xdr:cNvSpPr/>
      </xdr:nvSpPr>
      <xdr:spPr>
        <a:xfrm>
          <a:off x="4426727" y="3894393"/>
          <a:ext cx="1207008" cy="676656"/>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chemeClr val="lt1"/>
              </a:solidFill>
              <a:latin typeface="+mn-lt"/>
              <a:ea typeface="+mn-ea"/>
              <a:cs typeface="+mn-cs"/>
            </a:rPr>
            <a:t>Environmental</a:t>
          </a:r>
          <a:endParaRPr lang="en-US" sz="1200"/>
        </a:p>
      </xdr:txBody>
    </xdr:sp>
    <xdr:clientData/>
  </xdr:twoCellAnchor>
  <xdr:twoCellAnchor>
    <xdr:from>
      <xdr:col>3</xdr:col>
      <xdr:colOff>1066026</xdr:colOff>
      <xdr:row>16</xdr:row>
      <xdr:rowOff>81704</xdr:rowOff>
    </xdr:from>
    <xdr:to>
      <xdr:col>3</xdr:col>
      <xdr:colOff>2273034</xdr:colOff>
      <xdr:row>19</xdr:row>
      <xdr:rowOff>184619</xdr:rowOff>
    </xdr:to>
    <xdr:sp macro="" textlink="">
      <xdr:nvSpPr>
        <xdr:cNvPr id="42" name="Rectangle 41">
          <a:extLst>
            <a:ext uri="{FF2B5EF4-FFF2-40B4-BE49-F238E27FC236}">
              <a16:creationId xmlns:a16="http://schemas.microsoft.com/office/drawing/2014/main" id="{00000000-0008-0000-0C00-00002A000000}"/>
            </a:ext>
          </a:extLst>
        </xdr:cNvPr>
        <xdr:cNvSpPr/>
      </xdr:nvSpPr>
      <xdr:spPr>
        <a:xfrm>
          <a:off x="5775186" y="3895514"/>
          <a:ext cx="1207008" cy="674415"/>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chemeClr val="lt1"/>
              </a:solidFill>
              <a:latin typeface="+mn-lt"/>
              <a:ea typeface="+mn-ea"/>
              <a:cs typeface="+mn-cs"/>
            </a:rPr>
            <a:t>Financial</a:t>
          </a:r>
          <a:endParaRPr lang="en-US" sz="1200"/>
        </a:p>
      </xdr:txBody>
    </xdr:sp>
    <xdr:clientData/>
  </xdr:twoCellAnchor>
  <xdr:twoCellAnchor>
    <xdr:from>
      <xdr:col>3</xdr:col>
      <xdr:colOff>3755365</xdr:colOff>
      <xdr:row>16</xdr:row>
      <xdr:rowOff>80583</xdr:rowOff>
    </xdr:from>
    <xdr:to>
      <xdr:col>3</xdr:col>
      <xdr:colOff>4962373</xdr:colOff>
      <xdr:row>19</xdr:row>
      <xdr:rowOff>185739</xdr:rowOff>
    </xdr:to>
    <xdr:sp macro="" textlink="">
      <xdr:nvSpPr>
        <xdr:cNvPr id="43" name="Rectangle 42">
          <a:extLst>
            <a:ext uri="{FF2B5EF4-FFF2-40B4-BE49-F238E27FC236}">
              <a16:creationId xmlns:a16="http://schemas.microsoft.com/office/drawing/2014/main" id="{00000000-0008-0000-0C00-00002B000000}"/>
            </a:ext>
          </a:extLst>
        </xdr:cNvPr>
        <xdr:cNvSpPr/>
      </xdr:nvSpPr>
      <xdr:spPr>
        <a:xfrm>
          <a:off x="8464525" y="3894393"/>
          <a:ext cx="1207008" cy="676656"/>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Operations and Maintenance</a:t>
          </a:r>
        </a:p>
      </xdr:txBody>
    </xdr:sp>
    <xdr:clientData/>
  </xdr:twoCellAnchor>
  <xdr:twoCellAnchor>
    <xdr:from>
      <xdr:col>3</xdr:col>
      <xdr:colOff>5108696</xdr:colOff>
      <xdr:row>16</xdr:row>
      <xdr:rowOff>80583</xdr:rowOff>
    </xdr:from>
    <xdr:to>
      <xdr:col>4</xdr:col>
      <xdr:colOff>685099</xdr:colOff>
      <xdr:row>19</xdr:row>
      <xdr:rowOff>185739</xdr:rowOff>
    </xdr:to>
    <xdr:sp macro="" textlink="">
      <xdr:nvSpPr>
        <xdr:cNvPr id="44" name="Rectangle 43">
          <a:extLst>
            <a:ext uri="{FF2B5EF4-FFF2-40B4-BE49-F238E27FC236}">
              <a16:creationId xmlns:a16="http://schemas.microsoft.com/office/drawing/2014/main" id="{00000000-0008-0000-0C00-00002C000000}"/>
            </a:ext>
          </a:extLst>
        </xdr:cNvPr>
        <xdr:cNvSpPr/>
      </xdr:nvSpPr>
      <xdr:spPr>
        <a:xfrm>
          <a:off x="9817856" y="3894393"/>
          <a:ext cx="1211393" cy="676656"/>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chemeClr val="lt1"/>
              </a:solidFill>
              <a:latin typeface="+mn-lt"/>
              <a:ea typeface="+mn-ea"/>
              <a:cs typeface="+mn-cs"/>
            </a:rPr>
            <a:t>Organization</a:t>
          </a:r>
          <a:endParaRPr lang="en-US" sz="1200"/>
        </a:p>
      </xdr:txBody>
    </xdr:sp>
    <xdr:clientData/>
  </xdr:twoCellAnchor>
  <xdr:twoCellAnchor>
    <xdr:from>
      <xdr:col>1</xdr:col>
      <xdr:colOff>2010671</xdr:colOff>
      <xdr:row>20</xdr:row>
      <xdr:rowOff>107575</xdr:rowOff>
    </xdr:from>
    <xdr:to>
      <xdr:col>1</xdr:col>
      <xdr:colOff>3217679</xdr:colOff>
      <xdr:row>24</xdr:row>
      <xdr:rowOff>34025</xdr:rowOff>
    </xdr:to>
    <xdr:sp macro="" textlink="">
      <xdr:nvSpPr>
        <xdr:cNvPr id="45" name="Rectangle 44">
          <a:extLst>
            <a:ext uri="{FF2B5EF4-FFF2-40B4-BE49-F238E27FC236}">
              <a16:creationId xmlns:a16="http://schemas.microsoft.com/office/drawing/2014/main" id="{00000000-0008-0000-0C00-00002D000000}"/>
            </a:ext>
          </a:extLst>
        </xdr:cNvPr>
        <xdr:cNvSpPr/>
      </xdr:nvSpPr>
      <xdr:spPr>
        <a:xfrm>
          <a:off x="2423047" y="4715434"/>
          <a:ext cx="1207008" cy="697415"/>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chemeClr val="lt1"/>
              </a:solidFill>
              <a:latin typeface="+mn-lt"/>
              <a:ea typeface="+mn-ea"/>
              <a:cs typeface="+mn-cs"/>
            </a:rPr>
            <a:t>Procurement and Contracting</a:t>
          </a:r>
          <a:endParaRPr lang="en-US" sz="1200"/>
        </a:p>
      </xdr:txBody>
    </xdr:sp>
    <xdr:clientData/>
  </xdr:twoCellAnchor>
  <xdr:twoCellAnchor>
    <xdr:from>
      <xdr:col>4</xdr:col>
      <xdr:colOff>2164097</xdr:colOff>
      <xdr:row>16</xdr:row>
      <xdr:rowOff>80583</xdr:rowOff>
    </xdr:from>
    <xdr:to>
      <xdr:col>4</xdr:col>
      <xdr:colOff>3371105</xdr:colOff>
      <xdr:row>19</xdr:row>
      <xdr:rowOff>185739</xdr:rowOff>
    </xdr:to>
    <xdr:sp macro="" textlink="">
      <xdr:nvSpPr>
        <xdr:cNvPr id="46" name="Rectangle 45">
          <a:extLst>
            <a:ext uri="{FF2B5EF4-FFF2-40B4-BE49-F238E27FC236}">
              <a16:creationId xmlns:a16="http://schemas.microsoft.com/office/drawing/2014/main" id="{00000000-0008-0000-0C00-00002E000000}"/>
            </a:ext>
          </a:extLst>
        </xdr:cNvPr>
        <xdr:cNvSpPr/>
      </xdr:nvSpPr>
      <xdr:spPr>
        <a:xfrm>
          <a:off x="12508247" y="3894393"/>
          <a:ext cx="1207008" cy="676656"/>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chemeClr val="lt1"/>
              </a:solidFill>
              <a:latin typeface="+mn-lt"/>
              <a:ea typeface="+mn-ea"/>
              <a:cs typeface="+mn-cs"/>
            </a:rPr>
            <a:t>Partners and Stakeholders</a:t>
          </a:r>
          <a:endParaRPr lang="en-US" sz="1200"/>
        </a:p>
      </xdr:txBody>
    </xdr:sp>
    <xdr:clientData/>
  </xdr:twoCellAnchor>
  <xdr:twoCellAnchor>
    <xdr:from>
      <xdr:col>3</xdr:col>
      <xdr:colOff>1738745</xdr:colOff>
      <xdr:row>20</xdr:row>
      <xdr:rowOff>113472</xdr:rowOff>
    </xdr:from>
    <xdr:to>
      <xdr:col>3</xdr:col>
      <xdr:colOff>2944324</xdr:colOff>
      <xdr:row>24</xdr:row>
      <xdr:rowOff>28128</xdr:rowOff>
    </xdr:to>
    <xdr:sp macro="" textlink="">
      <xdr:nvSpPr>
        <xdr:cNvPr id="47" name="Rectangle 46">
          <a:extLst>
            <a:ext uri="{FF2B5EF4-FFF2-40B4-BE49-F238E27FC236}">
              <a16:creationId xmlns:a16="http://schemas.microsoft.com/office/drawing/2014/main" id="{00000000-0008-0000-0C00-00002F000000}"/>
            </a:ext>
          </a:extLst>
        </xdr:cNvPr>
        <xdr:cNvSpPr/>
      </xdr:nvSpPr>
      <xdr:spPr>
        <a:xfrm>
          <a:off x="6449698" y="4721331"/>
          <a:ext cx="1205579" cy="685621"/>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baseline="0">
              <a:solidFill>
                <a:schemeClr val="lt1"/>
              </a:solidFill>
              <a:effectLst/>
              <a:latin typeface="+mn-lt"/>
              <a:ea typeface="+mn-ea"/>
              <a:cs typeface="+mn-cs"/>
            </a:rPr>
            <a:t>Regulatory / Reporting</a:t>
          </a:r>
          <a:endParaRPr lang="en-US" sz="1200">
            <a:effectLst/>
          </a:endParaRPr>
        </a:p>
      </xdr:txBody>
    </xdr:sp>
    <xdr:clientData/>
  </xdr:twoCellAnchor>
  <xdr:twoCellAnchor>
    <xdr:from>
      <xdr:col>1</xdr:col>
      <xdr:colOff>1951303</xdr:colOff>
      <xdr:row>13</xdr:row>
      <xdr:rowOff>34161</xdr:rowOff>
    </xdr:from>
    <xdr:to>
      <xdr:col>3</xdr:col>
      <xdr:colOff>3021465</xdr:colOff>
      <xdr:row>16</xdr:row>
      <xdr:rowOff>80584</xdr:rowOff>
    </xdr:to>
    <xdr:cxnSp macro="">
      <xdr:nvCxnSpPr>
        <xdr:cNvPr id="96" name="Connector: Elbow 95">
          <a:extLst>
            <a:ext uri="{FF2B5EF4-FFF2-40B4-BE49-F238E27FC236}">
              <a16:creationId xmlns:a16="http://schemas.microsoft.com/office/drawing/2014/main" id="{00000000-0008-0000-0C00-000060000000}"/>
            </a:ext>
          </a:extLst>
        </xdr:cNvPr>
        <xdr:cNvCxnSpPr>
          <a:stCxn id="38" idx="2"/>
          <a:endCxn id="39" idx="0"/>
        </xdr:cNvCxnSpPr>
      </xdr:nvCxnSpPr>
      <xdr:spPr>
        <a:xfrm rot="5400000">
          <a:off x="4735726" y="920785"/>
          <a:ext cx="624646" cy="5368739"/>
        </a:xfrm>
        <a:prstGeom prst="bentConnector3">
          <a:avLst>
            <a:gd name="adj1" fmla="val 5000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3275110</xdr:colOff>
      <xdr:row>13</xdr:row>
      <xdr:rowOff>34160</xdr:rowOff>
    </xdr:from>
    <xdr:to>
      <xdr:col>3</xdr:col>
      <xdr:colOff>3021465</xdr:colOff>
      <xdr:row>16</xdr:row>
      <xdr:rowOff>80583</xdr:rowOff>
    </xdr:to>
    <xdr:cxnSp macro="">
      <xdr:nvCxnSpPr>
        <xdr:cNvPr id="97" name="Connector: Elbow 96">
          <a:extLst>
            <a:ext uri="{FF2B5EF4-FFF2-40B4-BE49-F238E27FC236}">
              <a16:creationId xmlns:a16="http://schemas.microsoft.com/office/drawing/2014/main" id="{00000000-0008-0000-0C00-000061000000}"/>
            </a:ext>
          </a:extLst>
        </xdr:cNvPr>
        <xdr:cNvCxnSpPr>
          <a:stCxn id="38" idx="2"/>
          <a:endCxn id="40" idx="0"/>
        </xdr:cNvCxnSpPr>
      </xdr:nvCxnSpPr>
      <xdr:spPr>
        <a:xfrm rot="5400000">
          <a:off x="5397629" y="1582688"/>
          <a:ext cx="624646" cy="4044932"/>
        </a:xfrm>
        <a:prstGeom prst="bentConnector3">
          <a:avLst>
            <a:gd name="adj1" fmla="val 5000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321071</xdr:colOff>
      <xdr:row>13</xdr:row>
      <xdr:rowOff>34160</xdr:rowOff>
    </xdr:from>
    <xdr:to>
      <xdr:col>3</xdr:col>
      <xdr:colOff>3021465</xdr:colOff>
      <xdr:row>16</xdr:row>
      <xdr:rowOff>80583</xdr:rowOff>
    </xdr:to>
    <xdr:cxnSp macro="">
      <xdr:nvCxnSpPr>
        <xdr:cNvPr id="98" name="Connector: Elbow 97">
          <a:extLst>
            <a:ext uri="{FF2B5EF4-FFF2-40B4-BE49-F238E27FC236}">
              <a16:creationId xmlns:a16="http://schemas.microsoft.com/office/drawing/2014/main" id="{00000000-0008-0000-0C00-000062000000}"/>
            </a:ext>
          </a:extLst>
        </xdr:cNvPr>
        <xdr:cNvCxnSpPr>
          <a:stCxn id="38" idx="2"/>
          <a:endCxn id="41" idx="0"/>
        </xdr:cNvCxnSpPr>
      </xdr:nvCxnSpPr>
      <xdr:spPr>
        <a:xfrm rot="5400000">
          <a:off x="6069898" y="2254957"/>
          <a:ext cx="624646" cy="2700394"/>
        </a:xfrm>
        <a:prstGeom prst="bentConnector3">
          <a:avLst>
            <a:gd name="adj1" fmla="val 5000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1669531</xdr:colOff>
      <xdr:row>13</xdr:row>
      <xdr:rowOff>34160</xdr:rowOff>
    </xdr:from>
    <xdr:to>
      <xdr:col>3</xdr:col>
      <xdr:colOff>3021466</xdr:colOff>
      <xdr:row>16</xdr:row>
      <xdr:rowOff>81704</xdr:rowOff>
    </xdr:to>
    <xdr:cxnSp macro="">
      <xdr:nvCxnSpPr>
        <xdr:cNvPr id="99" name="Connector: Elbow 98">
          <a:extLst>
            <a:ext uri="{FF2B5EF4-FFF2-40B4-BE49-F238E27FC236}">
              <a16:creationId xmlns:a16="http://schemas.microsoft.com/office/drawing/2014/main" id="{00000000-0008-0000-0C00-000063000000}"/>
            </a:ext>
          </a:extLst>
        </xdr:cNvPr>
        <xdr:cNvCxnSpPr>
          <a:stCxn id="38" idx="2"/>
          <a:endCxn id="42" idx="0"/>
        </xdr:cNvCxnSpPr>
      </xdr:nvCxnSpPr>
      <xdr:spPr>
        <a:xfrm rot="5400000">
          <a:off x="6743568" y="2929747"/>
          <a:ext cx="625767" cy="1351935"/>
        </a:xfrm>
        <a:prstGeom prst="bentConnector3">
          <a:avLst>
            <a:gd name="adj1" fmla="val 5000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3021465</xdr:colOff>
      <xdr:row>13</xdr:row>
      <xdr:rowOff>34160</xdr:rowOff>
    </xdr:from>
    <xdr:to>
      <xdr:col>3</xdr:col>
      <xdr:colOff>3021465</xdr:colOff>
      <xdr:row>16</xdr:row>
      <xdr:rowOff>101875</xdr:rowOff>
    </xdr:to>
    <xdr:cxnSp macro="">
      <xdr:nvCxnSpPr>
        <xdr:cNvPr id="100" name="Connector: Elbow 99">
          <a:extLst>
            <a:ext uri="{FF2B5EF4-FFF2-40B4-BE49-F238E27FC236}">
              <a16:creationId xmlns:a16="http://schemas.microsoft.com/office/drawing/2014/main" id="{00000000-0008-0000-0C00-000064000000}"/>
            </a:ext>
          </a:extLst>
        </xdr:cNvPr>
        <xdr:cNvCxnSpPr>
          <a:stCxn id="38" idx="2"/>
        </xdr:cNvCxnSpPr>
      </xdr:nvCxnSpPr>
      <xdr:spPr>
        <a:xfrm rot="5400000">
          <a:off x="7409449" y="3615800"/>
          <a:ext cx="645938" cy="0"/>
        </a:xfrm>
        <a:prstGeom prst="bentConnector3">
          <a:avLst>
            <a:gd name="adj1" fmla="val 5000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3021465</xdr:colOff>
      <xdr:row>13</xdr:row>
      <xdr:rowOff>34160</xdr:rowOff>
    </xdr:from>
    <xdr:to>
      <xdr:col>3</xdr:col>
      <xdr:colOff>4358869</xdr:colOff>
      <xdr:row>16</xdr:row>
      <xdr:rowOff>80583</xdr:rowOff>
    </xdr:to>
    <xdr:cxnSp macro="">
      <xdr:nvCxnSpPr>
        <xdr:cNvPr id="101" name="Connector: Elbow 100">
          <a:extLst>
            <a:ext uri="{FF2B5EF4-FFF2-40B4-BE49-F238E27FC236}">
              <a16:creationId xmlns:a16="http://schemas.microsoft.com/office/drawing/2014/main" id="{00000000-0008-0000-0C00-000065000000}"/>
            </a:ext>
          </a:extLst>
        </xdr:cNvPr>
        <xdr:cNvCxnSpPr>
          <a:stCxn id="38" idx="2"/>
          <a:endCxn id="43" idx="0"/>
        </xdr:cNvCxnSpPr>
      </xdr:nvCxnSpPr>
      <xdr:spPr>
        <a:xfrm rot="16200000" flipH="1">
          <a:off x="8088797" y="2936452"/>
          <a:ext cx="624646" cy="1337404"/>
        </a:xfrm>
        <a:prstGeom prst="bentConnector3">
          <a:avLst>
            <a:gd name="adj1" fmla="val 5000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3021464</xdr:colOff>
      <xdr:row>13</xdr:row>
      <xdr:rowOff>34160</xdr:rowOff>
    </xdr:from>
    <xdr:to>
      <xdr:col>4</xdr:col>
      <xdr:colOff>1427751</xdr:colOff>
      <xdr:row>16</xdr:row>
      <xdr:rowOff>80583</xdr:rowOff>
    </xdr:to>
    <xdr:cxnSp macro="">
      <xdr:nvCxnSpPr>
        <xdr:cNvPr id="102" name="Connector: Elbow 101">
          <a:extLst>
            <a:ext uri="{FF2B5EF4-FFF2-40B4-BE49-F238E27FC236}">
              <a16:creationId xmlns:a16="http://schemas.microsoft.com/office/drawing/2014/main" id="{00000000-0008-0000-0C00-000066000000}"/>
            </a:ext>
          </a:extLst>
        </xdr:cNvPr>
        <xdr:cNvCxnSpPr>
          <a:stCxn id="38" idx="2"/>
          <a:endCxn id="35" idx="0"/>
        </xdr:cNvCxnSpPr>
      </xdr:nvCxnSpPr>
      <xdr:spPr>
        <a:xfrm rot="16200000" flipH="1">
          <a:off x="9440397" y="1584851"/>
          <a:ext cx="624646" cy="4040605"/>
        </a:xfrm>
        <a:prstGeom prst="bentConnector3">
          <a:avLst>
            <a:gd name="adj1" fmla="val 5000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3021465</xdr:colOff>
      <xdr:row>13</xdr:row>
      <xdr:rowOff>34160</xdr:rowOff>
    </xdr:from>
    <xdr:to>
      <xdr:col>4</xdr:col>
      <xdr:colOff>79739</xdr:colOff>
      <xdr:row>16</xdr:row>
      <xdr:rowOff>80583</xdr:rowOff>
    </xdr:to>
    <xdr:cxnSp macro="">
      <xdr:nvCxnSpPr>
        <xdr:cNvPr id="103" name="Connector: Elbow 102">
          <a:extLst>
            <a:ext uri="{FF2B5EF4-FFF2-40B4-BE49-F238E27FC236}">
              <a16:creationId xmlns:a16="http://schemas.microsoft.com/office/drawing/2014/main" id="{00000000-0008-0000-0C00-000067000000}"/>
            </a:ext>
          </a:extLst>
        </xdr:cNvPr>
        <xdr:cNvCxnSpPr>
          <a:stCxn id="38" idx="2"/>
          <a:endCxn id="44" idx="0"/>
        </xdr:cNvCxnSpPr>
      </xdr:nvCxnSpPr>
      <xdr:spPr>
        <a:xfrm rot="16200000" flipH="1">
          <a:off x="8766391" y="2258858"/>
          <a:ext cx="624646" cy="2692592"/>
        </a:xfrm>
        <a:prstGeom prst="bentConnector3">
          <a:avLst>
            <a:gd name="adj1" fmla="val 5000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3021465</xdr:colOff>
      <xdr:row>13</xdr:row>
      <xdr:rowOff>34160</xdr:rowOff>
    </xdr:from>
    <xdr:to>
      <xdr:col>4</xdr:col>
      <xdr:colOff>2767601</xdr:colOff>
      <xdr:row>16</xdr:row>
      <xdr:rowOff>80583</xdr:rowOff>
    </xdr:to>
    <xdr:cxnSp macro="">
      <xdr:nvCxnSpPr>
        <xdr:cNvPr id="104" name="Connector: Elbow 103">
          <a:extLst>
            <a:ext uri="{FF2B5EF4-FFF2-40B4-BE49-F238E27FC236}">
              <a16:creationId xmlns:a16="http://schemas.microsoft.com/office/drawing/2014/main" id="{00000000-0008-0000-0C00-000068000000}"/>
            </a:ext>
          </a:extLst>
        </xdr:cNvPr>
        <xdr:cNvCxnSpPr>
          <a:stCxn id="38" idx="2"/>
          <a:endCxn id="46" idx="0"/>
        </xdr:cNvCxnSpPr>
      </xdr:nvCxnSpPr>
      <xdr:spPr>
        <a:xfrm rot="16200000" flipH="1">
          <a:off x="10110322" y="914927"/>
          <a:ext cx="624646" cy="5380454"/>
        </a:xfrm>
        <a:prstGeom prst="bentConnector3">
          <a:avLst>
            <a:gd name="adj1" fmla="val 5000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181801</xdr:colOff>
      <xdr:row>16</xdr:row>
      <xdr:rowOff>30202</xdr:rowOff>
    </xdr:from>
    <xdr:to>
      <xdr:col>1</xdr:col>
      <xdr:colOff>1335879</xdr:colOff>
      <xdr:row>19</xdr:row>
      <xdr:rowOff>160199</xdr:rowOff>
    </xdr:to>
    <xdr:sp macro="" textlink="">
      <xdr:nvSpPr>
        <xdr:cNvPr id="174" name="Rectangle 173">
          <a:extLst>
            <a:ext uri="{FF2B5EF4-FFF2-40B4-BE49-F238E27FC236}">
              <a16:creationId xmlns:a16="http://schemas.microsoft.com/office/drawing/2014/main" id="{00000000-0008-0000-0C00-0000AE000000}"/>
            </a:ext>
          </a:extLst>
        </xdr:cNvPr>
        <xdr:cNvSpPr/>
      </xdr:nvSpPr>
      <xdr:spPr>
        <a:xfrm>
          <a:off x="562801" y="3817790"/>
          <a:ext cx="1154078" cy="7014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Risk</a:t>
          </a:r>
          <a:r>
            <a:rPr lang="en-US" sz="1200" b="1" baseline="0">
              <a:solidFill>
                <a:sysClr val="windowText" lastClr="000000"/>
              </a:solidFill>
            </a:rPr>
            <a:t> Category</a:t>
          </a:r>
        </a:p>
        <a:p>
          <a:pPr algn="ctr"/>
          <a:r>
            <a:rPr lang="en-US" sz="1200" b="1" baseline="0">
              <a:solidFill>
                <a:sysClr val="windowText" lastClr="000000"/>
              </a:solidFill>
            </a:rPr>
            <a:t>(RBS)</a:t>
          </a:r>
          <a:endParaRPr lang="en-US" sz="1200" b="1">
            <a:solidFill>
              <a:sysClr val="windowText" lastClr="000000"/>
            </a:solidFill>
          </a:endParaRPr>
        </a:p>
      </xdr:txBody>
    </xdr:sp>
    <xdr:clientData/>
  </xdr:twoCellAnchor>
  <xdr:twoCellAnchor>
    <xdr:from>
      <xdr:col>3</xdr:col>
      <xdr:colOff>2171700</xdr:colOff>
      <xdr:row>1</xdr:row>
      <xdr:rowOff>123825</xdr:rowOff>
    </xdr:from>
    <xdr:to>
      <xdr:col>3</xdr:col>
      <xdr:colOff>2657475</xdr:colOff>
      <xdr:row>3</xdr:row>
      <xdr:rowOff>133350</xdr:rowOff>
    </xdr:to>
    <xdr:grpSp>
      <xdr:nvGrpSpPr>
        <xdr:cNvPr id="4" name="Group 3">
          <a:extLst>
            <a:ext uri="{FF2B5EF4-FFF2-40B4-BE49-F238E27FC236}">
              <a16:creationId xmlns:a16="http://schemas.microsoft.com/office/drawing/2014/main" id="{00000000-0008-0000-0C00-000004000000}"/>
            </a:ext>
          </a:extLst>
        </xdr:cNvPr>
        <xdr:cNvGrpSpPr/>
      </xdr:nvGrpSpPr>
      <xdr:grpSpPr>
        <a:xfrm>
          <a:off x="6631641" y="439495"/>
          <a:ext cx="483870" cy="474457"/>
          <a:chOff x="6515100" y="438150"/>
          <a:chExt cx="485775" cy="485775"/>
        </a:xfrm>
      </xdr:grpSpPr>
      <xdr:sp macro="" textlink="">
        <xdr:nvSpPr>
          <xdr:cNvPr id="179" name="Oval 178">
            <a:extLst>
              <a:ext uri="{FF2B5EF4-FFF2-40B4-BE49-F238E27FC236}">
                <a16:creationId xmlns:a16="http://schemas.microsoft.com/office/drawing/2014/main" id="{00000000-0008-0000-0C00-0000B3000000}"/>
              </a:ext>
            </a:extLst>
          </xdr:cNvPr>
          <xdr:cNvSpPr/>
        </xdr:nvSpPr>
        <xdr:spPr>
          <a:xfrm>
            <a:off x="6515100" y="438150"/>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0" name="Graphic 179" descr="Books with solid fill">
            <a:extLst>
              <a:ext uri="{FF2B5EF4-FFF2-40B4-BE49-F238E27FC236}">
                <a16:creationId xmlns:a16="http://schemas.microsoft.com/office/drawing/2014/main" id="{00000000-0008-0000-0C00-0000B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565963" y="489920"/>
            <a:ext cx="384048" cy="382235"/>
          </a:xfrm>
          <a:prstGeom prst="rect">
            <a:avLst/>
          </a:prstGeom>
        </xdr:spPr>
      </xdr:pic>
    </xdr:grpSp>
    <xdr:clientData/>
  </xdr:twoCellAnchor>
  <xdr:twoCellAnchor>
    <xdr:from>
      <xdr:col>3</xdr:col>
      <xdr:colOff>3080299</xdr:colOff>
      <xdr:row>20</xdr:row>
      <xdr:rowOff>113472</xdr:rowOff>
    </xdr:from>
    <xdr:to>
      <xdr:col>3</xdr:col>
      <xdr:colOff>4287307</xdr:colOff>
      <xdr:row>24</xdr:row>
      <xdr:rowOff>28128</xdr:rowOff>
    </xdr:to>
    <xdr:sp macro="" textlink="">
      <xdr:nvSpPr>
        <xdr:cNvPr id="30" name="Rectangle 29">
          <a:extLst>
            <a:ext uri="{FF2B5EF4-FFF2-40B4-BE49-F238E27FC236}">
              <a16:creationId xmlns:a16="http://schemas.microsoft.com/office/drawing/2014/main" id="{00000000-0008-0000-0C00-00001E000000}"/>
            </a:ext>
          </a:extLst>
        </xdr:cNvPr>
        <xdr:cNvSpPr/>
      </xdr:nvSpPr>
      <xdr:spPr>
        <a:xfrm>
          <a:off x="7791252" y="4721331"/>
          <a:ext cx="1207008" cy="685621"/>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lt1"/>
              </a:solidFill>
              <a:effectLst/>
              <a:latin typeface="+mn-lt"/>
              <a:ea typeface="+mn-ea"/>
              <a:cs typeface="+mn-cs"/>
            </a:rPr>
            <a:t>Right of Way</a:t>
          </a:r>
          <a:endParaRPr lang="en-US" sz="1200">
            <a:effectLst/>
          </a:endParaRPr>
        </a:p>
      </xdr:txBody>
    </xdr:sp>
    <xdr:clientData/>
  </xdr:twoCellAnchor>
  <xdr:twoCellAnchor>
    <xdr:from>
      <xdr:col>3</xdr:col>
      <xdr:colOff>4429432</xdr:colOff>
      <xdr:row>20</xdr:row>
      <xdr:rowOff>113472</xdr:rowOff>
    </xdr:from>
    <xdr:to>
      <xdr:col>4</xdr:col>
      <xdr:colOff>2122</xdr:colOff>
      <xdr:row>24</xdr:row>
      <xdr:rowOff>28128</xdr:rowOff>
    </xdr:to>
    <xdr:sp macro="" textlink="">
      <xdr:nvSpPr>
        <xdr:cNvPr id="31" name="Rectangle 30">
          <a:extLst>
            <a:ext uri="{FF2B5EF4-FFF2-40B4-BE49-F238E27FC236}">
              <a16:creationId xmlns:a16="http://schemas.microsoft.com/office/drawing/2014/main" id="{00000000-0008-0000-0C00-00001F000000}"/>
            </a:ext>
          </a:extLst>
        </xdr:cNvPr>
        <xdr:cNvSpPr/>
      </xdr:nvSpPr>
      <xdr:spPr>
        <a:xfrm>
          <a:off x="9140385" y="4721331"/>
          <a:ext cx="1207008" cy="685621"/>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lt1"/>
              </a:solidFill>
              <a:effectLst/>
              <a:latin typeface="+mn-lt"/>
              <a:ea typeface="+mn-ea"/>
              <a:cs typeface="+mn-cs"/>
            </a:rPr>
            <a:t>Safety</a:t>
          </a:r>
          <a:endParaRPr lang="en-US" sz="1200">
            <a:effectLst/>
          </a:endParaRPr>
        </a:p>
      </xdr:txBody>
    </xdr:sp>
    <xdr:clientData/>
  </xdr:twoCellAnchor>
  <xdr:twoCellAnchor>
    <xdr:from>
      <xdr:col>4</xdr:col>
      <xdr:colOff>1494733</xdr:colOff>
      <xdr:row>20</xdr:row>
      <xdr:rowOff>113472</xdr:rowOff>
    </xdr:from>
    <xdr:to>
      <xdr:col>4</xdr:col>
      <xdr:colOff>2704108</xdr:colOff>
      <xdr:row>24</xdr:row>
      <xdr:rowOff>28128</xdr:rowOff>
    </xdr:to>
    <xdr:sp macro="" textlink="">
      <xdr:nvSpPr>
        <xdr:cNvPr id="32" name="Rectangle 31">
          <a:extLst>
            <a:ext uri="{FF2B5EF4-FFF2-40B4-BE49-F238E27FC236}">
              <a16:creationId xmlns:a16="http://schemas.microsoft.com/office/drawing/2014/main" id="{00000000-0008-0000-0C00-000020000000}"/>
            </a:ext>
          </a:extLst>
        </xdr:cNvPr>
        <xdr:cNvSpPr/>
      </xdr:nvSpPr>
      <xdr:spPr>
        <a:xfrm>
          <a:off x="11840004" y="4721331"/>
          <a:ext cx="1209375" cy="685621"/>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baseline="0">
              <a:solidFill>
                <a:schemeClr val="lt1"/>
              </a:solidFill>
              <a:effectLst/>
              <a:latin typeface="+mn-lt"/>
              <a:ea typeface="+mn-ea"/>
              <a:cs typeface="+mn-cs"/>
            </a:rPr>
            <a:t>Third Party</a:t>
          </a:r>
          <a:endParaRPr lang="en-US" sz="1200">
            <a:effectLst/>
          </a:endParaRPr>
        </a:p>
      </xdr:txBody>
    </xdr:sp>
    <xdr:clientData/>
  </xdr:twoCellAnchor>
  <xdr:twoCellAnchor>
    <xdr:from>
      <xdr:col>4</xdr:col>
      <xdr:colOff>151764</xdr:colOff>
      <xdr:row>20</xdr:row>
      <xdr:rowOff>113472</xdr:rowOff>
    </xdr:from>
    <xdr:to>
      <xdr:col>4</xdr:col>
      <xdr:colOff>1358772</xdr:colOff>
      <xdr:row>24</xdr:row>
      <xdr:rowOff>28128</xdr:rowOff>
    </xdr:to>
    <xdr:sp macro="" textlink="">
      <xdr:nvSpPr>
        <xdr:cNvPr id="33" name="Rectangle 32">
          <a:extLst>
            <a:ext uri="{FF2B5EF4-FFF2-40B4-BE49-F238E27FC236}">
              <a16:creationId xmlns:a16="http://schemas.microsoft.com/office/drawing/2014/main" id="{00000000-0008-0000-0C00-000021000000}"/>
            </a:ext>
          </a:extLst>
        </xdr:cNvPr>
        <xdr:cNvSpPr/>
      </xdr:nvSpPr>
      <xdr:spPr>
        <a:xfrm>
          <a:off x="10497035" y="4721331"/>
          <a:ext cx="1207008" cy="685621"/>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baseline="0">
              <a:solidFill>
                <a:schemeClr val="lt1"/>
              </a:solidFill>
              <a:effectLst/>
              <a:latin typeface="+mn-lt"/>
              <a:ea typeface="+mn-ea"/>
              <a:cs typeface="+mn-cs"/>
            </a:rPr>
            <a:t>Site</a:t>
          </a:r>
          <a:endParaRPr lang="en-US" sz="1200">
            <a:effectLst/>
          </a:endParaRPr>
        </a:p>
      </xdr:txBody>
    </xdr:sp>
    <xdr:clientData/>
  </xdr:twoCellAnchor>
  <xdr:twoCellAnchor>
    <xdr:from>
      <xdr:col>3</xdr:col>
      <xdr:colOff>2412795</xdr:colOff>
      <xdr:row>16</xdr:row>
      <xdr:rowOff>80583</xdr:rowOff>
    </xdr:from>
    <xdr:to>
      <xdr:col>3</xdr:col>
      <xdr:colOff>3619803</xdr:colOff>
      <xdr:row>19</xdr:row>
      <xdr:rowOff>185739</xdr:rowOff>
    </xdr:to>
    <xdr:sp macro="" textlink="">
      <xdr:nvSpPr>
        <xdr:cNvPr id="34" name="Rectangle 33">
          <a:extLst>
            <a:ext uri="{FF2B5EF4-FFF2-40B4-BE49-F238E27FC236}">
              <a16:creationId xmlns:a16="http://schemas.microsoft.com/office/drawing/2014/main" id="{00000000-0008-0000-0C00-000022000000}"/>
            </a:ext>
          </a:extLst>
        </xdr:cNvPr>
        <xdr:cNvSpPr/>
      </xdr:nvSpPr>
      <xdr:spPr>
        <a:xfrm>
          <a:off x="7121955" y="3894393"/>
          <a:ext cx="1207008" cy="676656"/>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Hazardous Materials</a:t>
          </a:r>
        </a:p>
      </xdr:txBody>
    </xdr:sp>
    <xdr:clientData/>
  </xdr:twoCellAnchor>
  <xdr:twoCellAnchor>
    <xdr:from>
      <xdr:col>4</xdr:col>
      <xdr:colOff>824248</xdr:colOff>
      <xdr:row>16</xdr:row>
      <xdr:rowOff>80583</xdr:rowOff>
    </xdr:from>
    <xdr:to>
      <xdr:col>4</xdr:col>
      <xdr:colOff>2031256</xdr:colOff>
      <xdr:row>19</xdr:row>
      <xdr:rowOff>185739</xdr:rowOff>
    </xdr:to>
    <xdr:sp macro="" textlink="">
      <xdr:nvSpPr>
        <xdr:cNvPr id="35" name="Rectangle 34">
          <a:extLst>
            <a:ext uri="{FF2B5EF4-FFF2-40B4-BE49-F238E27FC236}">
              <a16:creationId xmlns:a16="http://schemas.microsoft.com/office/drawing/2014/main" id="{00000000-0008-0000-0C00-000023000000}"/>
            </a:ext>
          </a:extLst>
        </xdr:cNvPr>
        <xdr:cNvSpPr/>
      </xdr:nvSpPr>
      <xdr:spPr>
        <a:xfrm>
          <a:off x="11168398" y="3894393"/>
          <a:ext cx="1207008" cy="676656"/>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chemeClr val="lt1"/>
              </a:solidFill>
              <a:latin typeface="+mn-lt"/>
              <a:ea typeface="+mn-ea"/>
              <a:cs typeface="+mn-cs"/>
            </a:rPr>
            <a:t>Other</a:t>
          </a:r>
          <a:endParaRPr lang="en-US" sz="1200"/>
        </a:p>
      </xdr:txBody>
    </xdr:sp>
    <xdr:clientData/>
  </xdr:twoCellAnchor>
  <xdr:twoCellAnchor>
    <xdr:from>
      <xdr:col>2</xdr:col>
      <xdr:colOff>52218</xdr:colOff>
      <xdr:row>20</xdr:row>
      <xdr:rowOff>113472</xdr:rowOff>
    </xdr:from>
    <xdr:to>
      <xdr:col>3</xdr:col>
      <xdr:colOff>268626</xdr:colOff>
      <xdr:row>24</xdr:row>
      <xdr:rowOff>28128</xdr:rowOff>
    </xdr:to>
    <xdr:sp macro="" textlink="">
      <xdr:nvSpPr>
        <xdr:cNvPr id="36" name="Rectangle 35">
          <a:extLst>
            <a:ext uri="{FF2B5EF4-FFF2-40B4-BE49-F238E27FC236}">
              <a16:creationId xmlns:a16="http://schemas.microsoft.com/office/drawing/2014/main" id="{00000000-0008-0000-0C00-000024000000}"/>
            </a:ext>
          </a:extLst>
        </xdr:cNvPr>
        <xdr:cNvSpPr/>
      </xdr:nvSpPr>
      <xdr:spPr>
        <a:xfrm>
          <a:off x="3772571" y="4721331"/>
          <a:ext cx="1207008" cy="685621"/>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Project Management</a:t>
          </a:r>
        </a:p>
      </xdr:txBody>
    </xdr:sp>
    <xdr:clientData/>
  </xdr:twoCellAnchor>
  <xdr:twoCellAnchor>
    <xdr:from>
      <xdr:col>3</xdr:col>
      <xdr:colOff>385845</xdr:colOff>
      <xdr:row>20</xdr:row>
      <xdr:rowOff>113472</xdr:rowOff>
    </xdr:from>
    <xdr:to>
      <xdr:col>3</xdr:col>
      <xdr:colOff>1592853</xdr:colOff>
      <xdr:row>24</xdr:row>
      <xdr:rowOff>28128</xdr:rowOff>
    </xdr:to>
    <xdr:sp macro="" textlink="">
      <xdr:nvSpPr>
        <xdr:cNvPr id="37" name="Rectangle 36">
          <a:extLst>
            <a:ext uri="{FF2B5EF4-FFF2-40B4-BE49-F238E27FC236}">
              <a16:creationId xmlns:a16="http://schemas.microsoft.com/office/drawing/2014/main" id="{00000000-0008-0000-0C00-000025000000}"/>
            </a:ext>
          </a:extLst>
        </xdr:cNvPr>
        <xdr:cNvSpPr/>
      </xdr:nvSpPr>
      <xdr:spPr>
        <a:xfrm>
          <a:off x="5096798" y="4721331"/>
          <a:ext cx="1207008" cy="685621"/>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baseline="0">
              <a:solidFill>
                <a:schemeClr val="lt1"/>
              </a:solidFill>
              <a:effectLst/>
              <a:latin typeface="+mn-lt"/>
              <a:ea typeface="+mn-ea"/>
              <a:cs typeface="+mn-cs"/>
            </a:rPr>
            <a:t>Railroad</a:t>
          </a:r>
          <a:endParaRPr lang="en-US" sz="1200">
            <a:effectLst/>
          </a:endParaRPr>
        </a:p>
      </xdr:txBody>
    </xdr:sp>
    <xdr:clientData/>
  </xdr:twoCellAnchor>
  <xdr:twoCellAnchor>
    <xdr:from>
      <xdr:col>1</xdr:col>
      <xdr:colOff>2612319</xdr:colOff>
      <xdr:row>14</xdr:row>
      <xdr:rowOff>162002</xdr:rowOff>
    </xdr:from>
    <xdr:to>
      <xdr:col>1</xdr:col>
      <xdr:colOff>2614175</xdr:colOff>
      <xdr:row>20</xdr:row>
      <xdr:rowOff>107575</xdr:rowOff>
    </xdr:to>
    <xdr:cxnSp macro="">
      <xdr:nvCxnSpPr>
        <xdr:cNvPr id="6" name="Straight Connector 5">
          <a:extLst>
            <a:ext uri="{FF2B5EF4-FFF2-40B4-BE49-F238E27FC236}">
              <a16:creationId xmlns:a16="http://schemas.microsoft.com/office/drawing/2014/main" id="{00000000-0008-0000-0C00-000006000000}"/>
            </a:ext>
          </a:extLst>
        </xdr:cNvPr>
        <xdr:cNvCxnSpPr>
          <a:stCxn id="45" idx="0"/>
        </xdr:cNvCxnSpPr>
      </xdr:nvCxnSpPr>
      <xdr:spPr>
        <a:xfrm flipH="1" flipV="1">
          <a:off x="3024695" y="3613414"/>
          <a:ext cx="1856" cy="110202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636494</xdr:colOff>
      <xdr:row>14</xdr:row>
      <xdr:rowOff>147918</xdr:rowOff>
    </xdr:from>
    <xdr:to>
      <xdr:col>2</xdr:col>
      <xdr:colOff>636494</xdr:colOff>
      <xdr:row>20</xdr:row>
      <xdr:rowOff>113472</xdr:rowOff>
    </xdr:to>
    <xdr:cxnSp macro="">
      <xdr:nvCxnSpPr>
        <xdr:cNvPr id="49" name="Straight Connector 48">
          <a:extLst>
            <a:ext uri="{FF2B5EF4-FFF2-40B4-BE49-F238E27FC236}">
              <a16:creationId xmlns:a16="http://schemas.microsoft.com/office/drawing/2014/main" id="{00000000-0008-0000-0C00-000031000000}"/>
            </a:ext>
          </a:extLst>
        </xdr:cNvPr>
        <xdr:cNvCxnSpPr>
          <a:stCxn id="36" idx="0"/>
        </xdr:cNvCxnSpPr>
      </xdr:nvCxnSpPr>
      <xdr:spPr>
        <a:xfrm flipH="1" flipV="1">
          <a:off x="4356847" y="3599330"/>
          <a:ext cx="0" cy="1122001"/>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989349</xdr:colOff>
      <xdr:row>14</xdr:row>
      <xdr:rowOff>148554</xdr:rowOff>
    </xdr:from>
    <xdr:to>
      <xdr:col>3</xdr:col>
      <xdr:colOff>989349</xdr:colOff>
      <xdr:row>20</xdr:row>
      <xdr:rowOff>113472</xdr:rowOff>
    </xdr:to>
    <xdr:cxnSp macro="">
      <xdr:nvCxnSpPr>
        <xdr:cNvPr id="50" name="Straight Connector 49">
          <a:extLst>
            <a:ext uri="{FF2B5EF4-FFF2-40B4-BE49-F238E27FC236}">
              <a16:creationId xmlns:a16="http://schemas.microsoft.com/office/drawing/2014/main" id="{00000000-0008-0000-0C00-000032000000}"/>
            </a:ext>
          </a:extLst>
        </xdr:cNvPr>
        <xdr:cNvCxnSpPr>
          <a:stCxn id="37" idx="0"/>
        </xdr:cNvCxnSpPr>
      </xdr:nvCxnSpPr>
      <xdr:spPr>
        <a:xfrm flipV="1">
          <a:off x="5700302" y="3599966"/>
          <a:ext cx="0" cy="1121365"/>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2341535</xdr:colOff>
      <xdr:row>14</xdr:row>
      <xdr:rowOff>148554</xdr:rowOff>
    </xdr:from>
    <xdr:to>
      <xdr:col>3</xdr:col>
      <xdr:colOff>2341535</xdr:colOff>
      <xdr:row>20</xdr:row>
      <xdr:rowOff>113472</xdr:rowOff>
    </xdr:to>
    <xdr:cxnSp macro="">
      <xdr:nvCxnSpPr>
        <xdr:cNvPr id="51" name="Straight Connector 50">
          <a:extLst>
            <a:ext uri="{FF2B5EF4-FFF2-40B4-BE49-F238E27FC236}">
              <a16:creationId xmlns:a16="http://schemas.microsoft.com/office/drawing/2014/main" id="{00000000-0008-0000-0C00-000033000000}"/>
            </a:ext>
          </a:extLst>
        </xdr:cNvPr>
        <xdr:cNvCxnSpPr>
          <a:stCxn id="47" idx="0"/>
        </xdr:cNvCxnSpPr>
      </xdr:nvCxnSpPr>
      <xdr:spPr>
        <a:xfrm flipV="1">
          <a:off x="7052488" y="3599966"/>
          <a:ext cx="0" cy="1121365"/>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3683803</xdr:colOff>
      <xdr:row>14</xdr:row>
      <xdr:rowOff>148554</xdr:rowOff>
    </xdr:from>
    <xdr:to>
      <xdr:col>3</xdr:col>
      <xdr:colOff>3683803</xdr:colOff>
      <xdr:row>20</xdr:row>
      <xdr:rowOff>113472</xdr:rowOff>
    </xdr:to>
    <xdr:cxnSp macro="">
      <xdr:nvCxnSpPr>
        <xdr:cNvPr id="52" name="Straight Connector 51">
          <a:extLst>
            <a:ext uri="{FF2B5EF4-FFF2-40B4-BE49-F238E27FC236}">
              <a16:creationId xmlns:a16="http://schemas.microsoft.com/office/drawing/2014/main" id="{00000000-0008-0000-0C00-000034000000}"/>
            </a:ext>
          </a:extLst>
        </xdr:cNvPr>
        <xdr:cNvCxnSpPr>
          <a:stCxn id="30" idx="0"/>
        </xdr:cNvCxnSpPr>
      </xdr:nvCxnSpPr>
      <xdr:spPr>
        <a:xfrm flipV="1">
          <a:off x="8394756" y="3599966"/>
          <a:ext cx="0" cy="1121365"/>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5032936</xdr:colOff>
      <xdr:row>14</xdr:row>
      <xdr:rowOff>156884</xdr:rowOff>
    </xdr:from>
    <xdr:to>
      <xdr:col>3</xdr:col>
      <xdr:colOff>5032936</xdr:colOff>
      <xdr:row>20</xdr:row>
      <xdr:rowOff>113472</xdr:rowOff>
    </xdr:to>
    <xdr:cxnSp macro="">
      <xdr:nvCxnSpPr>
        <xdr:cNvPr id="53" name="Straight Connector 52">
          <a:extLst>
            <a:ext uri="{FF2B5EF4-FFF2-40B4-BE49-F238E27FC236}">
              <a16:creationId xmlns:a16="http://schemas.microsoft.com/office/drawing/2014/main" id="{00000000-0008-0000-0C00-000035000000}"/>
            </a:ext>
          </a:extLst>
        </xdr:cNvPr>
        <xdr:cNvCxnSpPr>
          <a:stCxn id="31" idx="0"/>
        </xdr:cNvCxnSpPr>
      </xdr:nvCxnSpPr>
      <xdr:spPr>
        <a:xfrm flipV="1">
          <a:off x="9743889" y="3608296"/>
          <a:ext cx="0" cy="1113035"/>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755268</xdr:colOff>
      <xdr:row>14</xdr:row>
      <xdr:rowOff>148554</xdr:rowOff>
    </xdr:from>
    <xdr:to>
      <xdr:col>4</xdr:col>
      <xdr:colOff>755268</xdr:colOff>
      <xdr:row>20</xdr:row>
      <xdr:rowOff>113472</xdr:rowOff>
    </xdr:to>
    <xdr:cxnSp macro="">
      <xdr:nvCxnSpPr>
        <xdr:cNvPr id="54" name="Straight Connector 53">
          <a:extLst>
            <a:ext uri="{FF2B5EF4-FFF2-40B4-BE49-F238E27FC236}">
              <a16:creationId xmlns:a16="http://schemas.microsoft.com/office/drawing/2014/main" id="{00000000-0008-0000-0C00-000036000000}"/>
            </a:ext>
          </a:extLst>
        </xdr:cNvPr>
        <xdr:cNvCxnSpPr>
          <a:stCxn id="33" idx="0"/>
        </xdr:cNvCxnSpPr>
      </xdr:nvCxnSpPr>
      <xdr:spPr>
        <a:xfrm flipV="1">
          <a:off x="11100539" y="3599966"/>
          <a:ext cx="0" cy="1121365"/>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2099421</xdr:colOff>
      <xdr:row>14</xdr:row>
      <xdr:rowOff>148554</xdr:rowOff>
    </xdr:from>
    <xdr:to>
      <xdr:col>4</xdr:col>
      <xdr:colOff>2099421</xdr:colOff>
      <xdr:row>20</xdr:row>
      <xdr:rowOff>113472</xdr:rowOff>
    </xdr:to>
    <xdr:cxnSp macro="">
      <xdr:nvCxnSpPr>
        <xdr:cNvPr id="55" name="Straight Connector 54">
          <a:extLst>
            <a:ext uri="{FF2B5EF4-FFF2-40B4-BE49-F238E27FC236}">
              <a16:creationId xmlns:a16="http://schemas.microsoft.com/office/drawing/2014/main" id="{00000000-0008-0000-0C00-000037000000}"/>
            </a:ext>
          </a:extLst>
        </xdr:cNvPr>
        <xdr:cNvCxnSpPr>
          <a:stCxn id="32" idx="0"/>
        </xdr:cNvCxnSpPr>
      </xdr:nvCxnSpPr>
      <xdr:spPr>
        <a:xfrm flipV="1">
          <a:off x="12444692" y="3599966"/>
          <a:ext cx="0" cy="1121365"/>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3362325</xdr:colOff>
      <xdr:row>0</xdr:row>
      <xdr:rowOff>133350</xdr:rowOff>
    </xdr:from>
    <xdr:to>
      <xdr:col>4</xdr:col>
      <xdr:colOff>4100873</xdr:colOff>
      <xdr:row>2</xdr:row>
      <xdr:rowOff>195581</xdr:rowOff>
    </xdr:to>
    <xdr:grpSp>
      <xdr:nvGrpSpPr>
        <xdr:cNvPr id="56" name="Group 55">
          <a:extLst>
            <a:ext uri="{FF2B5EF4-FFF2-40B4-BE49-F238E27FC236}">
              <a16:creationId xmlns:a16="http://schemas.microsoft.com/office/drawing/2014/main" id="{00000000-0008-0000-0C00-000038000000}"/>
            </a:ext>
          </a:extLst>
        </xdr:cNvPr>
        <xdr:cNvGrpSpPr/>
      </xdr:nvGrpSpPr>
      <xdr:grpSpPr>
        <a:xfrm>
          <a:off x="13169377" y="129540"/>
          <a:ext cx="732833" cy="605828"/>
          <a:chOff x="8637985" y="353616"/>
          <a:chExt cx="737627" cy="601015"/>
        </a:xfrm>
      </xdr:grpSpPr>
      <xdr:pic>
        <xdr:nvPicPr>
          <xdr:cNvPr id="57" name="Graphic 56" descr="Arrow: Rotate left outline">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637985" y="353616"/>
            <a:ext cx="719029" cy="601015"/>
          </a:xfrm>
          <a:prstGeom prst="rect">
            <a:avLst/>
          </a:prstGeom>
        </xdr:spPr>
      </xdr:pic>
      <xdr:pic>
        <xdr:nvPicPr>
          <xdr:cNvPr id="58" name="Graphic 57" descr="Circles with arrows with solid fill">
            <a:hlinkClick xmlns:r="http://schemas.openxmlformats.org/officeDocument/2006/relationships" r:id="rId6"/>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985573" y="482688"/>
            <a:ext cx="390039" cy="393192"/>
          </a:xfrm>
          <a:prstGeom prst="rect">
            <a:avLst/>
          </a:prstGeom>
        </xdr:spPr>
      </xdr:pic>
    </xdr:grpSp>
    <xdr:clientData/>
  </xdr:twoCellAnchor>
  <xdr:twoCellAnchor>
    <xdr:from>
      <xdr:col>4</xdr:col>
      <xdr:colOff>3362325</xdr:colOff>
      <xdr:row>2</xdr:row>
      <xdr:rowOff>66675</xdr:rowOff>
    </xdr:from>
    <xdr:to>
      <xdr:col>4</xdr:col>
      <xdr:colOff>4100873</xdr:colOff>
      <xdr:row>4</xdr:row>
      <xdr:rowOff>184216</xdr:rowOff>
    </xdr:to>
    <xdr:grpSp>
      <xdr:nvGrpSpPr>
        <xdr:cNvPr id="59" name="Group 58">
          <a:hlinkClick xmlns:r="http://schemas.openxmlformats.org/officeDocument/2006/relationships" r:id="rId9"/>
          <a:extLst>
            <a:ext uri="{FF2B5EF4-FFF2-40B4-BE49-F238E27FC236}">
              <a16:creationId xmlns:a16="http://schemas.microsoft.com/office/drawing/2014/main" id="{00000000-0008-0000-0C00-00003B000000}"/>
            </a:ext>
          </a:extLst>
        </xdr:cNvPr>
        <xdr:cNvGrpSpPr/>
      </xdr:nvGrpSpPr>
      <xdr:grpSpPr>
        <a:xfrm>
          <a:off x="13169377" y="602652"/>
          <a:ext cx="732833" cy="610600"/>
          <a:chOff x="21674978" y="1030381"/>
          <a:chExt cx="741572" cy="607397"/>
        </a:xfrm>
      </xdr:grpSpPr>
      <xdr:pic>
        <xdr:nvPicPr>
          <xdr:cNvPr id="60" name="Graphic 59" descr="Arrow: Rotate left outline">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1674978" y="1030381"/>
            <a:ext cx="720668" cy="607397"/>
          </a:xfrm>
          <a:prstGeom prst="rect">
            <a:avLst/>
          </a:prstGeom>
        </xdr:spPr>
      </xdr:pic>
      <xdr:pic>
        <xdr:nvPicPr>
          <xdr:cNvPr id="61" name="Graphic 60" descr="Gears with solid fill">
            <a:extLst>
              <a:ext uri="{FF2B5EF4-FFF2-40B4-BE49-F238E27FC236}">
                <a16:creationId xmlns:a16="http://schemas.microsoft.com/office/drawing/2014/main" id="{00000000-0008-0000-0C00-00003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2023358" y="1152525"/>
            <a:ext cx="393192" cy="408349"/>
          </a:xfrm>
          <a:prstGeom prst="rect">
            <a:avLst/>
          </a:prstGeom>
        </xdr:spPr>
      </xdr:pic>
    </xdr:grpSp>
    <xdr:clientData/>
  </xdr:twoCellAnchor>
  <xdr:twoCellAnchor>
    <xdr:from>
      <xdr:col>4</xdr:col>
      <xdr:colOff>2832715</xdr:colOff>
      <xdr:row>20</xdr:row>
      <xdr:rowOff>113472</xdr:rowOff>
    </xdr:from>
    <xdr:to>
      <xdr:col>4</xdr:col>
      <xdr:colOff>4039723</xdr:colOff>
      <xdr:row>24</xdr:row>
      <xdr:rowOff>28128</xdr:rowOff>
    </xdr:to>
    <xdr:sp macro="" textlink="">
      <xdr:nvSpPr>
        <xdr:cNvPr id="62" name="Rectangle 61">
          <a:extLst>
            <a:ext uri="{FF2B5EF4-FFF2-40B4-BE49-F238E27FC236}">
              <a16:creationId xmlns:a16="http://schemas.microsoft.com/office/drawing/2014/main" id="{00000000-0008-0000-0C00-00003E000000}"/>
            </a:ext>
          </a:extLst>
        </xdr:cNvPr>
        <xdr:cNvSpPr/>
      </xdr:nvSpPr>
      <xdr:spPr>
        <a:xfrm>
          <a:off x="13177986" y="4721331"/>
          <a:ext cx="1207008" cy="685621"/>
        </a:xfrm>
        <a:prstGeom prst="rect">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chemeClr val="lt1"/>
              </a:solidFill>
              <a:latin typeface="+mn-lt"/>
              <a:ea typeface="+mn-ea"/>
              <a:cs typeface="+mn-cs"/>
            </a:rPr>
            <a:t>Utilities</a:t>
          </a:r>
          <a:endParaRPr lang="en-US" sz="1200"/>
        </a:p>
      </xdr:txBody>
    </xdr:sp>
    <xdr:clientData/>
  </xdr:twoCellAnchor>
  <xdr:twoCellAnchor>
    <xdr:from>
      <xdr:col>3</xdr:col>
      <xdr:colOff>3021465</xdr:colOff>
      <xdr:row>13</xdr:row>
      <xdr:rowOff>34160</xdr:rowOff>
    </xdr:from>
    <xdr:to>
      <xdr:col>4</xdr:col>
      <xdr:colOff>3436219</xdr:colOff>
      <xdr:row>20</xdr:row>
      <xdr:rowOff>113472</xdr:rowOff>
    </xdr:to>
    <xdr:cxnSp macro="">
      <xdr:nvCxnSpPr>
        <xdr:cNvPr id="64" name="Connector: Elbow 63">
          <a:extLst>
            <a:ext uri="{FF2B5EF4-FFF2-40B4-BE49-F238E27FC236}">
              <a16:creationId xmlns:a16="http://schemas.microsoft.com/office/drawing/2014/main" id="{00000000-0008-0000-0C00-000040000000}"/>
            </a:ext>
          </a:extLst>
        </xdr:cNvPr>
        <xdr:cNvCxnSpPr>
          <a:stCxn id="38" idx="2"/>
          <a:endCxn id="62" idx="0"/>
        </xdr:cNvCxnSpPr>
      </xdr:nvCxnSpPr>
      <xdr:spPr>
        <a:xfrm rot="16200000" flipH="1">
          <a:off x="10042704" y="982545"/>
          <a:ext cx="1428500" cy="6049072"/>
        </a:xfrm>
        <a:prstGeom prst="bentConnector3">
          <a:avLst>
            <a:gd name="adj1" fmla="val 21760"/>
          </a:avLst>
        </a:prstGeom>
        <a:ln w="38100">
          <a:solidFill>
            <a:schemeClr val="bg1">
              <a:lumMod val="50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absolute">
    <xdr:from>
      <xdr:col>2</xdr:col>
      <xdr:colOff>337</xdr:colOff>
      <xdr:row>5</xdr:row>
      <xdr:rowOff>95253</xdr:rowOff>
    </xdr:from>
    <xdr:to>
      <xdr:col>25</xdr:col>
      <xdr:colOff>561975</xdr:colOff>
      <xdr:row>7</xdr:row>
      <xdr:rowOff>179616</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28294" y="1379767"/>
          <a:ext cx="15083181" cy="2098220"/>
        </a:xfrm>
        <a:prstGeom prst="rect">
          <a:avLst/>
        </a:prstGeom>
        <a:no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400">
            <a:solidFill>
              <a:srgbClr val="009344"/>
            </a:solidFill>
            <a:latin typeface="+mn-lt"/>
            <a:ea typeface="+mn-ea"/>
            <a:cs typeface="+mn-cs"/>
          </a:endParaRPr>
        </a:p>
      </xdr:txBody>
    </xdr:sp>
    <xdr:clientData/>
  </xdr:twoCellAnchor>
  <xdr:twoCellAnchor>
    <xdr:from>
      <xdr:col>12</xdr:col>
      <xdr:colOff>339091</xdr:colOff>
      <xdr:row>1</xdr:row>
      <xdr:rowOff>123133</xdr:rowOff>
    </xdr:from>
    <xdr:to>
      <xdr:col>13</xdr:col>
      <xdr:colOff>242698</xdr:colOff>
      <xdr:row>3</xdr:row>
      <xdr:rowOff>134563</xdr:rowOff>
    </xdr:to>
    <xdr:grpSp>
      <xdr:nvGrpSpPr>
        <xdr:cNvPr id="4" name="Group 3">
          <a:extLst>
            <a:ext uri="{FF2B5EF4-FFF2-40B4-BE49-F238E27FC236}">
              <a16:creationId xmlns:a16="http://schemas.microsoft.com/office/drawing/2014/main" id="{00000000-0008-0000-0D00-000004000000}"/>
            </a:ext>
          </a:extLst>
        </xdr:cNvPr>
        <xdr:cNvGrpSpPr/>
      </xdr:nvGrpSpPr>
      <xdr:grpSpPr>
        <a:xfrm>
          <a:off x="6771267" y="438803"/>
          <a:ext cx="501329" cy="476362"/>
          <a:chOff x="5556838" y="6183607"/>
          <a:chExt cx="485775" cy="485775"/>
        </a:xfrm>
      </xdr:grpSpPr>
      <xdr:sp macro="" textlink="">
        <xdr:nvSpPr>
          <xdr:cNvPr id="5" name="Oval 4">
            <a:extLst>
              <a:ext uri="{FF2B5EF4-FFF2-40B4-BE49-F238E27FC236}">
                <a16:creationId xmlns:a16="http://schemas.microsoft.com/office/drawing/2014/main" id="{00000000-0008-0000-0D00-000005000000}"/>
              </a:ext>
            </a:extLst>
          </xdr:cNvPr>
          <xdr:cNvSpPr/>
        </xdr:nvSpPr>
        <xdr:spPr>
          <a:xfrm>
            <a:off x="5556838" y="6183607"/>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stretch>
            <a:fillRect/>
          </a:stretch>
        </xdr:blipFill>
        <xdr:spPr>
          <a:xfrm>
            <a:off x="5607701" y="6234470"/>
            <a:ext cx="384048" cy="384048"/>
          </a:xfrm>
          <a:prstGeom prst="rect">
            <a:avLst/>
          </a:prstGeom>
        </xdr:spPr>
      </xdr:pic>
    </xdr:grpSp>
    <xdr:clientData/>
  </xdr:twoCellAnchor>
  <xdr:twoCellAnchor editAs="absolute">
    <xdr:from>
      <xdr:col>2</xdr:col>
      <xdr:colOff>2166</xdr:colOff>
      <xdr:row>5</xdr:row>
      <xdr:rowOff>91147</xdr:rowOff>
    </xdr:from>
    <xdr:to>
      <xdr:col>25</xdr:col>
      <xdr:colOff>561974</xdr:colOff>
      <xdr:row>8</xdr:row>
      <xdr:rowOff>0</xdr:rowOff>
    </xdr:to>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530123" y="1375661"/>
          <a:ext cx="15081351" cy="2107768"/>
        </a:xfrm>
        <a:prstGeom prst="rect">
          <a:avLst/>
        </a:prstGeom>
        <a:solidFill>
          <a:schemeClr val="bg1">
            <a:lumMod val="95000"/>
          </a:schemeClr>
        </a:solidFill>
        <a:ln w="9525" cmpd="sng">
          <a:solidFill>
            <a:srgbClr val="004B87"/>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Rating Guidelines are referenced during the Assessment Step of the Risk Management Procedure. The Risk Register is linked to the Ratings Guidelines and qualitative assessment ratings (low, medium-low, medium, medium-high, and high) are assigned a numeric quantity (1, 2, 3, 4, and 5) to facilitate calculating impacts. The severity of the impact is calculated by multiplying the probability by the consequence. Ratings are assigned a color, dependent upon threat or opportunity classification, and a severity matrix shows a heat map for the risk impact to cost and schedule. Default values</a:t>
          </a:r>
          <a:r>
            <a:rPr lang="en-US" sz="1100" baseline="0">
              <a:solidFill>
                <a:schemeClr val="dk1"/>
              </a:solidFill>
              <a:effectLst/>
              <a:latin typeface="+mn-lt"/>
              <a:ea typeface="+mn-ea"/>
              <a:cs typeface="+mn-cs"/>
            </a:rPr>
            <a:t> are provided and are based on </a:t>
          </a:r>
          <a:r>
            <a:rPr lang="en-US" sz="1100">
              <a:solidFill>
                <a:schemeClr val="dk1"/>
              </a:solidFill>
              <a:effectLst/>
              <a:latin typeface="+mn-lt"/>
              <a:ea typeface="+mn-ea"/>
              <a:cs typeface="+mn-cs"/>
            </a:rPr>
            <a:t>estimated project cost and schedule as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guidelines. Ratings for cost and schedule are scalable to the size and duration of each project and risk thresholds may be set by the management team for each project. The Rating Guidelines are also linked to the Contingency Worksheet to derive an initial quantitative assessment from the qualitative assessment ratings for each Event Driven Risk. Minimum and Maximum Offsets from Most Likely Values may</a:t>
          </a:r>
          <a:r>
            <a:rPr lang="en-US" sz="1100" baseline="0">
              <a:solidFill>
                <a:schemeClr val="dk1"/>
              </a:solidFill>
              <a:effectLst/>
              <a:latin typeface="+mn-lt"/>
              <a:ea typeface="+mn-ea"/>
              <a:cs typeface="+mn-cs"/>
            </a:rPr>
            <a:t> be scaled for the quantitative assessment </a:t>
          </a:r>
          <a:r>
            <a:rPr lang="en-US" sz="1100">
              <a:solidFill>
                <a:schemeClr val="dk1"/>
              </a:solidFill>
              <a:effectLst/>
              <a:latin typeface="+mn-lt"/>
              <a:ea typeface="+mn-ea"/>
              <a:cs typeface="+mn-cs"/>
            </a:rPr>
            <a:t>for Event Driven Risks.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400">
              <a:solidFill>
                <a:srgbClr val="004B87"/>
              </a:solidFill>
              <a:latin typeface="+mn-lt"/>
              <a:ea typeface="+mn-ea"/>
              <a:cs typeface="+mn-cs"/>
            </a:rPr>
            <a:t>Instructions</a:t>
          </a:r>
        </a:p>
        <a:p>
          <a:r>
            <a:rPr lang="en-US" sz="1100">
              <a:solidFill>
                <a:schemeClr val="dk1"/>
              </a:solidFill>
              <a:effectLst/>
              <a:latin typeface="+mn-lt"/>
              <a:ea typeface="+mn-ea"/>
              <a:cs typeface="+mn-cs"/>
            </a:rPr>
            <a:t>Manual entry is required within the blue-colored boxes. Enter</a:t>
          </a:r>
          <a:r>
            <a:rPr lang="en-US" sz="1100" baseline="0">
              <a:solidFill>
                <a:schemeClr val="dk1"/>
              </a:solidFill>
              <a:effectLst/>
              <a:latin typeface="+mn-lt"/>
              <a:ea typeface="+mn-ea"/>
              <a:cs typeface="+mn-cs"/>
            </a:rPr>
            <a:t> the Estimated Project Cost and Estimated Project Duration. These will be used with the values assigned to Percent of Project Cost and Percent of Project Schedule to </a:t>
          </a:r>
          <a:r>
            <a:rPr lang="en-US" sz="1100">
              <a:solidFill>
                <a:schemeClr val="dk1"/>
              </a:solidFill>
              <a:effectLst/>
              <a:latin typeface="+mn-lt"/>
              <a:ea typeface="+mn-ea"/>
              <a:cs typeface="+mn-cs"/>
            </a:rPr>
            <a:t>set consequence thresholds for low, medium-low, medium, medium-high,</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and high Assessment Ratings. Set the Ratings Values for probability and consequences based upon the Ratings Bounds to be used in risk contingency calculations. Modify the offset percentages from the Most Likely value to change the minimum and maximum values in the risk contingency calculations. </a:t>
          </a:r>
          <a:endParaRPr lang="en-US" sz="1400">
            <a:solidFill>
              <a:srgbClr val="004B87"/>
            </a:solidFill>
            <a:latin typeface="+mn-lt"/>
            <a:ea typeface="+mn-ea"/>
            <a:cs typeface="+mn-cs"/>
          </a:endParaRPr>
        </a:p>
      </xdr:txBody>
    </xdr:sp>
    <xdr:clientData/>
  </xdr:twoCellAnchor>
  <xdr:twoCellAnchor editAs="absolute">
    <xdr:from>
      <xdr:col>1</xdr:col>
      <xdr:colOff>10887</xdr:colOff>
      <xdr:row>27</xdr:row>
      <xdr:rowOff>13446</xdr:rowOff>
    </xdr:from>
    <xdr:to>
      <xdr:col>26</xdr:col>
      <xdr:colOff>99580</xdr:colOff>
      <xdr:row>38</xdr:row>
      <xdr:rowOff>13447</xdr:rowOff>
    </xdr:to>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391887" y="10590526"/>
          <a:ext cx="14116420" cy="4139046"/>
        </a:xfrm>
        <a:prstGeom prst="rect">
          <a:avLst/>
        </a:prstGeom>
        <a:no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400">
            <a:solidFill>
              <a:srgbClr val="009344"/>
            </a:solidFill>
            <a:latin typeface="+mn-lt"/>
            <a:ea typeface="+mn-ea"/>
            <a:cs typeface="+mn-cs"/>
          </a:endParaRPr>
        </a:p>
      </xdr:txBody>
    </xdr:sp>
    <xdr:clientData/>
  </xdr:twoCellAnchor>
  <xdr:twoCellAnchor editAs="absolute">
    <xdr:from>
      <xdr:col>2</xdr:col>
      <xdr:colOff>15239</xdr:colOff>
      <xdr:row>1</xdr:row>
      <xdr:rowOff>19050</xdr:rowOff>
    </xdr:from>
    <xdr:to>
      <xdr:col>5</xdr:col>
      <xdr:colOff>546667</xdr:colOff>
      <xdr:row>3</xdr:row>
      <xdr:rowOff>229326</xdr:rowOff>
    </xdr:to>
    <xdr:pic>
      <xdr:nvPicPr>
        <xdr:cNvPr id="28" name="Picture 27">
          <a:extLst>
            <a:ext uri="{FF2B5EF4-FFF2-40B4-BE49-F238E27FC236}">
              <a16:creationId xmlns:a16="http://schemas.microsoft.com/office/drawing/2014/main" id="{00000000-0008-0000-0D00-00001C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157" y="337297"/>
          <a:ext cx="2414016" cy="694370"/>
        </a:xfrm>
        <a:prstGeom prst="rect">
          <a:avLst/>
        </a:prstGeom>
      </xdr:spPr>
    </xdr:pic>
    <xdr:clientData/>
  </xdr:twoCellAnchor>
  <xdr:twoCellAnchor>
    <xdr:from>
      <xdr:col>20</xdr:col>
      <xdr:colOff>312</xdr:colOff>
      <xdr:row>29</xdr:row>
      <xdr:rowOff>43543</xdr:rowOff>
    </xdr:from>
    <xdr:to>
      <xdr:col>20</xdr:col>
      <xdr:colOff>312</xdr:colOff>
      <xdr:row>35</xdr:row>
      <xdr:rowOff>0</xdr:rowOff>
    </xdr:to>
    <xdr:cxnSp macro="">
      <xdr:nvCxnSpPr>
        <xdr:cNvPr id="7" name="Straight Connector 6">
          <a:extLst>
            <a:ext uri="{FF2B5EF4-FFF2-40B4-BE49-F238E27FC236}">
              <a16:creationId xmlns:a16="http://schemas.microsoft.com/office/drawing/2014/main" id="{00000000-0008-0000-0D00-000007000000}"/>
            </a:ext>
          </a:extLst>
        </xdr:cNvPr>
        <xdr:cNvCxnSpPr/>
      </xdr:nvCxnSpPr>
      <xdr:spPr>
        <a:xfrm flipV="1">
          <a:off x="11892955" y="11125200"/>
          <a:ext cx="0" cy="2803071"/>
        </a:xfrm>
        <a:prstGeom prst="line">
          <a:avLst/>
        </a:prstGeom>
        <a:ln w="19050">
          <a:solidFill>
            <a:schemeClr val="tx1"/>
          </a:solidFill>
          <a:prstDash val="solid"/>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285750</xdr:colOff>
      <xdr:row>35</xdr:row>
      <xdr:rowOff>3416</xdr:rowOff>
    </xdr:from>
    <xdr:to>
      <xdr:col>25</xdr:col>
      <xdr:colOff>276225</xdr:colOff>
      <xdr:row>35</xdr:row>
      <xdr:rowOff>3416</xdr:rowOff>
    </xdr:to>
    <xdr:cxnSp macro="">
      <xdr:nvCxnSpPr>
        <xdr:cNvPr id="32" name="Straight Connector 31">
          <a:extLst>
            <a:ext uri="{FF2B5EF4-FFF2-40B4-BE49-F238E27FC236}">
              <a16:creationId xmlns:a16="http://schemas.microsoft.com/office/drawing/2014/main" id="{00000000-0008-0000-0D00-000020000000}"/>
            </a:ext>
          </a:extLst>
        </xdr:cNvPr>
        <xdr:cNvCxnSpPr/>
      </xdr:nvCxnSpPr>
      <xdr:spPr>
        <a:xfrm>
          <a:off x="4257675" y="15329141"/>
          <a:ext cx="6381750" cy="0"/>
        </a:xfrm>
        <a:prstGeom prst="line">
          <a:avLst/>
        </a:prstGeom>
        <a:ln w="19050">
          <a:solidFill>
            <a:schemeClr val="tx1"/>
          </a:solidFill>
          <a:prstDash val="solid"/>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86135</xdr:colOff>
      <xdr:row>30</xdr:row>
      <xdr:rowOff>466831</xdr:rowOff>
    </xdr:from>
    <xdr:to>
      <xdr:col>14</xdr:col>
      <xdr:colOff>400020</xdr:colOff>
      <xdr:row>33</xdr:row>
      <xdr:rowOff>107184</xdr:rowOff>
    </xdr:to>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8190549" y="12582631"/>
          <a:ext cx="313885" cy="115891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en-US" sz="1100" b="1"/>
            <a:t>Probability</a:t>
          </a:r>
        </a:p>
      </xdr:txBody>
    </xdr:sp>
    <xdr:clientData/>
  </xdr:twoCellAnchor>
  <xdr:twoCellAnchor>
    <xdr:from>
      <xdr:col>19</xdr:col>
      <xdr:colOff>186313</xdr:colOff>
      <xdr:row>35</xdr:row>
      <xdr:rowOff>292240</xdr:rowOff>
    </xdr:from>
    <xdr:to>
      <xdr:col>23</xdr:col>
      <xdr:colOff>208294</xdr:colOff>
      <xdr:row>36</xdr:row>
      <xdr:rowOff>226297</xdr:rowOff>
    </xdr:to>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7659356" y="15624769"/>
          <a:ext cx="2547467" cy="249742"/>
        </a:xfrm>
        <a:prstGeom prst="rect">
          <a:avLst/>
        </a:prstGeom>
        <a:no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r>
            <a:rPr lang="en-US" sz="1100" b="1"/>
            <a:t>Consequence</a:t>
          </a:r>
        </a:p>
      </xdr:txBody>
    </xdr:sp>
    <xdr:clientData/>
  </xdr:twoCellAnchor>
  <xdr:twoCellAnchor>
    <xdr:from>
      <xdr:col>24</xdr:col>
      <xdr:colOff>531283</xdr:colOff>
      <xdr:row>0</xdr:row>
      <xdr:rowOff>97971</xdr:rowOff>
    </xdr:from>
    <xdr:to>
      <xdr:col>26</xdr:col>
      <xdr:colOff>60899</xdr:colOff>
      <xdr:row>2</xdr:row>
      <xdr:rowOff>170607</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4090401" y="94161"/>
          <a:ext cx="713629" cy="618138"/>
          <a:chOff x="8637985" y="353616"/>
          <a:chExt cx="737627" cy="601015"/>
        </a:xfrm>
      </xdr:grpSpPr>
      <xdr:pic>
        <xdr:nvPicPr>
          <xdr:cNvPr id="23" name="Graphic 22" descr="Arrow: Rotate left outline">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37985" y="353616"/>
            <a:ext cx="719029" cy="601015"/>
          </a:xfrm>
          <a:prstGeom prst="rect">
            <a:avLst/>
          </a:prstGeom>
        </xdr:spPr>
      </xdr:pic>
      <xdr:pic>
        <xdr:nvPicPr>
          <xdr:cNvPr id="24" name="Graphic 23" descr="Circles with arrows with solid fill">
            <a:hlinkClick xmlns:r="http://schemas.openxmlformats.org/officeDocument/2006/relationships" r:id="rId5"/>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8985573" y="482688"/>
            <a:ext cx="390039" cy="393192"/>
          </a:xfrm>
          <a:prstGeom prst="rect">
            <a:avLst/>
          </a:prstGeom>
        </xdr:spPr>
      </xdr:pic>
    </xdr:grpSp>
    <xdr:clientData/>
  </xdr:twoCellAnchor>
  <xdr:twoCellAnchor>
    <xdr:from>
      <xdr:col>24</xdr:col>
      <xdr:colOff>531283</xdr:colOff>
      <xdr:row>2</xdr:row>
      <xdr:rowOff>39301</xdr:rowOff>
    </xdr:from>
    <xdr:to>
      <xdr:col>26</xdr:col>
      <xdr:colOff>59401</xdr:colOff>
      <xdr:row>4</xdr:row>
      <xdr:rowOff>150758</xdr:rowOff>
    </xdr:to>
    <xdr:grpSp>
      <xdr:nvGrpSpPr>
        <xdr:cNvPr id="25" name="Group 24">
          <a:hlinkClick xmlns:r="http://schemas.openxmlformats.org/officeDocument/2006/relationships" r:id="rId8"/>
          <a:extLst>
            <a:ext uri="{FF2B5EF4-FFF2-40B4-BE49-F238E27FC236}">
              <a16:creationId xmlns:a16="http://schemas.microsoft.com/office/drawing/2014/main" id="{00000000-0008-0000-0D00-000019000000}"/>
            </a:ext>
          </a:extLst>
        </xdr:cNvPr>
        <xdr:cNvGrpSpPr/>
      </xdr:nvGrpSpPr>
      <xdr:grpSpPr>
        <a:xfrm>
          <a:off x="14090401" y="577183"/>
          <a:ext cx="712131" cy="604516"/>
          <a:chOff x="21674978" y="1030381"/>
          <a:chExt cx="741572" cy="607397"/>
        </a:xfrm>
      </xdr:grpSpPr>
      <xdr:pic>
        <xdr:nvPicPr>
          <xdr:cNvPr id="26" name="Graphic 25" descr="Arrow: Rotate left outline">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674978" y="1030381"/>
            <a:ext cx="720668" cy="607397"/>
          </a:xfrm>
          <a:prstGeom prst="rect">
            <a:avLst/>
          </a:prstGeom>
        </xdr:spPr>
      </xdr:pic>
      <xdr:pic>
        <xdr:nvPicPr>
          <xdr:cNvPr id="27" name="Graphic 26" descr="Gears with solid fill">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2023358" y="1152525"/>
            <a:ext cx="393192" cy="40834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222885</xdr:colOff>
      <xdr:row>10</xdr:row>
      <xdr:rowOff>228600</xdr:rowOff>
    </xdr:to>
    <xdr:sp macro="" textlink="">
      <xdr:nvSpPr>
        <xdr:cNvPr id="71681" name="Check Box 1" hidden="1">
          <a:extLst>
            <a:ext uri="{63B3BB69-23CF-44E3-9099-C40C66FF867C}">
              <a14:compatExt xmlns:a14="http://schemas.microsoft.com/office/drawing/2010/main" spid="_x0000_s71681"/>
            </a:ext>
            <a:ext uri="{FF2B5EF4-FFF2-40B4-BE49-F238E27FC236}">
              <a16:creationId xmlns:a16="http://schemas.microsoft.com/office/drawing/2014/main" id="{00000000-0008-0000-0E00-0000011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1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0</xdr:colOff>
      <xdr:row>10</xdr:row>
      <xdr:rowOff>0</xdr:rowOff>
    </xdr:from>
    <xdr:to>
      <xdr:col>1</xdr:col>
      <xdr:colOff>241935</xdr:colOff>
      <xdr:row>10</xdr:row>
      <xdr:rowOff>222885</xdr:rowOff>
    </xdr:to>
    <xdr:sp macro="" textlink="">
      <xdr:nvSpPr>
        <xdr:cNvPr id="71682" name="Check Box 2" hidden="1">
          <a:extLst>
            <a:ext uri="{63B3BB69-23CF-44E3-9099-C40C66FF867C}">
              <a14:compatExt xmlns:a14="http://schemas.microsoft.com/office/drawing/2010/main" spid="_x0000_s71682"/>
            </a:ext>
            <a:ext uri="{FF2B5EF4-FFF2-40B4-BE49-F238E27FC236}">
              <a16:creationId xmlns:a16="http://schemas.microsoft.com/office/drawing/2014/main" id="{00000000-0008-0000-0E00-0000021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1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0</xdr:colOff>
      <xdr:row>10</xdr:row>
      <xdr:rowOff>0</xdr:rowOff>
    </xdr:from>
    <xdr:to>
      <xdr:col>1</xdr:col>
      <xdr:colOff>222885</xdr:colOff>
      <xdr:row>10</xdr:row>
      <xdr:rowOff>228600</xdr:rowOff>
    </xdr:to>
    <xdr:sp macro="" textlink="">
      <xdr:nvSpPr>
        <xdr:cNvPr id="71683" name="Check Box 3" hidden="1">
          <a:extLst>
            <a:ext uri="{63B3BB69-23CF-44E3-9099-C40C66FF867C}">
              <a14:compatExt xmlns:a14="http://schemas.microsoft.com/office/drawing/2010/main" spid="_x0000_s71683"/>
            </a:ext>
            <a:ext uri="{FF2B5EF4-FFF2-40B4-BE49-F238E27FC236}">
              <a16:creationId xmlns:a16="http://schemas.microsoft.com/office/drawing/2014/main" id="{00000000-0008-0000-0E00-0000031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1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0</xdr:colOff>
      <xdr:row>10</xdr:row>
      <xdr:rowOff>0</xdr:rowOff>
    </xdr:from>
    <xdr:to>
      <xdr:col>1</xdr:col>
      <xdr:colOff>203835</xdr:colOff>
      <xdr:row>10</xdr:row>
      <xdr:rowOff>184785</xdr:rowOff>
    </xdr:to>
    <xdr:sp macro="" textlink="">
      <xdr:nvSpPr>
        <xdr:cNvPr id="71684" name="Option Button 4" hidden="1">
          <a:extLst>
            <a:ext uri="{63B3BB69-23CF-44E3-9099-C40C66FF867C}">
              <a14:compatExt xmlns:a14="http://schemas.microsoft.com/office/drawing/2010/main" spid="_x0000_s71684"/>
            </a:ext>
            <a:ext uri="{FF2B5EF4-FFF2-40B4-BE49-F238E27FC236}">
              <a16:creationId xmlns:a16="http://schemas.microsoft.com/office/drawing/2014/main" id="{00000000-0008-0000-0E00-0000041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0</xdr:colOff>
      <xdr:row>10</xdr:row>
      <xdr:rowOff>0</xdr:rowOff>
    </xdr:from>
    <xdr:to>
      <xdr:col>1</xdr:col>
      <xdr:colOff>203835</xdr:colOff>
      <xdr:row>10</xdr:row>
      <xdr:rowOff>152400</xdr:rowOff>
    </xdr:to>
    <xdr:sp macro="" textlink="">
      <xdr:nvSpPr>
        <xdr:cNvPr id="71685" name="Option Button 5" hidden="1">
          <a:extLst>
            <a:ext uri="{63B3BB69-23CF-44E3-9099-C40C66FF867C}">
              <a14:compatExt xmlns:a14="http://schemas.microsoft.com/office/drawing/2010/main" spid="_x0000_s71685"/>
            </a:ext>
            <a:ext uri="{FF2B5EF4-FFF2-40B4-BE49-F238E27FC236}">
              <a16:creationId xmlns:a16="http://schemas.microsoft.com/office/drawing/2014/main" id="{00000000-0008-0000-0E00-0000051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0</xdr:colOff>
      <xdr:row>10</xdr:row>
      <xdr:rowOff>0</xdr:rowOff>
    </xdr:from>
    <xdr:to>
      <xdr:col>1</xdr:col>
      <xdr:colOff>203835</xdr:colOff>
      <xdr:row>10</xdr:row>
      <xdr:rowOff>184785</xdr:rowOff>
    </xdr:to>
    <xdr:sp macro="" textlink="">
      <xdr:nvSpPr>
        <xdr:cNvPr id="71686" name="Option Button 6" hidden="1">
          <a:extLst>
            <a:ext uri="{63B3BB69-23CF-44E3-9099-C40C66FF867C}">
              <a14:compatExt xmlns:a14="http://schemas.microsoft.com/office/drawing/2010/main" spid="_x0000_s71686"/>
            </a:ext>
            <a:ext uri="{FF2B5EF4-FFF2-40B4-BE49-F238E27FC236}">
              <a16:creationId xmlns:a16="http://schemas.microsoft.com/office/drawing/2014/main" id="{00000000-0008-0000-0E00-0000061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847724</xdr:colOff>
      <xdr:row>1</xdr:row>
      <xdr:rowOff>117806</xdr:rowOff>
    </xdr:from>
    <xdr:to>
      <xdr:col>7</xdr:col>
      <xdr:colOff>486536</xdr:colOff>
      <xdr:row>3</xdr:row>
      <xdr:rowOff>129617</xdr:rowOff>
    </xdr:to>
    <xdr:grpSp>
      <xdr:nvGrpSpPr>
        <xdr:cNvPr id="9" name="Group 8">
          <a:extLst>
            <a:ext uri="{FF2B5EF4-FFF2-40B4-BE49-F238E27FC236}">
              <a16:creationId xmlns:a16="http://schemas.microsoft.com/office/drawing/2014/main" id="{00000000-0008-0000-0E00-000009000000}"/>
            </a:ext>
          </a:extLst>
        </xdr:cNvPr>
        <xdr:cNvGrpSpPr/>
      </xdr:nvGrpSpPr>
      <xdr:grpSpPr>
        <a:xfrm>
          <a:off x="6183629" y="431571"/>
          <a:ext cx="497855" cy="486268"/>
          <a:chOff x="10570910" y="8541045"/>
          <a:chExt cx="485775" cy="485775"/>
        </a:xfrm>
      </xdr:grpSpPr>
      <xdr:sp macro="" textlink="">
        <xdr:nvSpPr>
          <xdr:cNvPr id="11" name="Oval 10">
            <a:extLst>
              <a:ext uri="{FF2B5EF4-FFF2-40B4-BE49-F238E27FC236}">
                <a16:creationId xmlns:a16="http://schemas.microsoft.com/office/drawing/2014/main" id="{00000000-0008-0000-0E00-00000B000000}"/>
              </a:ext>
            </a:extLst>
          </xdr:cNvPr>
          <xdr:cNvSpPr/>
        </xdr:nvSpPr>
        <xdr:spPr>
          <a:xfrm>
            <a:off x="10570910" y="854104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Graphic 11" descr="Pandemic flattening curve line graph with solid fill">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21773" y="8591908"/>
            <a:ext cx="384048" cy="384048"/>
          </a:xfrm>
          <a:prstGeom prst="rect">
            <a:avLst/>
          </a:prstGeom>
        </xdr:spPr>
      </xdr:pic>
    </xdr:grpSp>
    <xdr:clientData/>
  </xdr:twoCellAnchor>
  <xdr:twoCellAnchor>
    <xdr:from>
      <xdr:col>6</xdr:col>
      <xdr:colOff>323850</xdr:colOff>
      <xdr:row>1</xdr:row>
      <xdr:rowOff>118108</xdr:rowOff>
    </xdr:from>
    <xdr:to>
      <xdr:col>6</xdr:col>
      <xdr:colOff>808482</xdr:colOff>
      <xdr:row>3</xdr:row>
      <xdr:rowOff>129314</xdr:rowOff>
    </xdr:to>
    <xdr:grpSp>
      <xdr:nvGrpSpPr>
        <xdr:cNvPr id="13" name="Group 12">
          <a:extLst>
            <a:ext uri="{FF2B5EF4-FFF2-40B4-BE49-F238E27FC236}">
              <a16:creationId xmlns:a16="http://schemas.microsoft.com/office/drawing/2014/main" id="{00000000-0008-0000-0E00-00000D000000}"/>
            </a:ext>
          </a:extLst>
        </xdr:cNvPr>
        <xdr:cNvGrpSpPr/>
      </xdr:nvGrpSpPr>
      <xdr:grpSpPr>
        <a:xfrm>
          <a:off x="5654040" y="431873"/>
          <a:ext cx="490347" cy="485663"/>
          <a:chOff x="6090238" y="8530320"/>
          <a:chExt cx="485775" cy="485775"/>
        </a:xfrm>
      </xdr:grpSpPr>
      <xdr:sp macro="" textlink="">
        <xdr:nvSpPr>
          <xdr:cNvPr id="14" name="Oval 13">
            <a:extLst>
              <a:ext uri="{FF2B5EF4-FFF2-40B4-BE49-F238E27FC236}">
                <a16:creationId xmlns:a16="http://schemas.microsoft.com/office/drawing/2014/main" id="{00000000-0008-0000-0E00-00000E000000}"/>
              </a:ext>
            </a:extLst>
          </xdr:cNvPr>
          <xdr:cNvSpPr/>
        </xdr:nvSpPr>
        <xdr:spPr>
          <a:xfrm>
            <a:off x="6090238" y="8530320"/>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Picture 14">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3"/>
          <a:stretch>
            <a:fillRect/>
          </a:stretch>
        </xdr:blipFill>
        <xdr:spPr>
          <a:xfrm>
            <a:off x="6141101" y="8581183"/>
            <a:ext cx="384048" cy="384048"/>
          </a:xfrm>
          <a:prstGeom prst="rect">
            <a:avLst/>
          </a:prstGeom>
        </xdr:spPr>
      </xdr:pic>
    </xdr:grpSp>
    <xdr:clientData/>
  </xdr:twoCellAnchor>
  <xdr:twoCellAnchor editAs="absolute">
    <xdr:from>
      <xdr:col>1</xdr:col>
      <xdr:colOff>127635</xdr:colOff>
      <xdr:row>1</xdr:row>
      <xdr:rowOff>17145</xdr:rowOff>
    </xdr:from>
    <xdr:to>
      <xdr:col>3</xdr:col>
      <xdr:colOff>125662</xdr:colOff>
      <xdr:row>3</xdr:row>
      <xdr:rowOff>229326</xdr:rowOff>
    </xdr:to>
    <xdr:pic>
      <xdr:nvPicPr>
        <xdr:cNvPr id="18" name="Picture 17">
          <a:extLst>
            <a:ext uri="{FF2B5EF4-FFF2-40B4-BE49-F238E27FC236}">
              <a16:creationId xmlns:a16="http://schemas.microsoft.com/office/drawing/2014/main" id="{00000000-0008-0000-0E00-000012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0011" y="335392"/>
          <a:ext cx="2414016" cy="696275"/>
        </a:xfrm>
        <a:prstGeom prst="rect">
          <a:avLst/>
        </a:prstGeom>
      </xdr:spPr>
    </xdr:pic>
    <xdr:clientData/>
  </xdr:twoCellAnchor>
  <xdr:twoCellAnchor editAs="absolute">
    <xdr:from>
      <xdr:col>7</xdr:col>
      <xdr:colOff>581025</xdr:colOff>
      <xdr:row>0</xdr:row>
      <xdr:rowOff>114299</xdr:rowOff>
    </xdr:from>
    <xdr:to>
      <xdr:col>15</xdr:col>
      <xdr:colOff>152400</xdr:colOff>
      <xdr:row>9</xdr:row>
      <xdr:rowOff>133349</xdr:rowOff>
    </xdr:to>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6648450" y="114299"/>
          <a:ext cx="6819900" cy="2200275"/>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Contingency Worksheet is a tool referenced during the Assessment Step of the Risk Management Procedure to capture Event Driven Risks and calculate project risk contingency and project schedule impacts. The quantitative probability of occurrence and cost and schedule consequence rating values are defined in the Rating Guidelines based on the qualitative values provided in the Register. The order of risks in the Contingency Worksheet aligns with the order of risks within the Register. The Most Likely cost and schedule impact is based on the Rating Value entered in the Rating Guidelines. The Most Likely schedule consequence will be multiplied by the likelihood the</a:t>
          </a:r>
          <a:r>
            <a:rPr lang="en-US" sz="1100" baseline="0">
              <a:solidFill>
                <a:schemeClr val="dk1"/>
              </a:solidFill>
              <a:effectLst/>
              <a:latin typeface="+mn-lt"/>
              <a:ea typeface="+mn-ea"/>
              <a:cs typeface="+mn-cs"/>
            </a:rPr>
            <a:t> risk is on the critical path</a:t>
          </a:r>
          <a:r>
            <a:rPr lang="en-US" sz="1100">
              <a:solidFill>
                <a:schemeClr val="dk1"/>
              </a:solidFill>
              <a:effectLst/>
              <a:latin typeface="+mn-lt"/>
              <a:ea typeface="+mn-ea"/>
              <a:cs typeface="+mn-cs"/>
            </a:rPr>
            <a:t> to calculate the schedule impact to the critical path. The quantitative Most Likely cost and schedule impacts are provisional assessments of the risk impacts and are subject to review and update to determine the most appropriate impact of the risk. The sum of the Expected Estimated Cost values and the Expected Estimated Schedule values results in the P50 risk contingency and project schedule impacts, respectively, where P50 represents a 50% probability that the impact will not exceed the calculated value. The sum of the variances of the individual Event Driven Risks is used to calculate the P70 and P90 risk contingency.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solidFill>
              <a:srgbClr val="FF0000"/>
            </a:solidFill>
            <a:effectLst/>
          </a:endParaRPr>
        </a:p>
        <a:p>
          <a:endParaRPr lang="en-US" sz="1400">
            <a:effectLst/>
          </a:endParaRPr>
        </a:p>
        <a:p>
          <a:pPr algn="l"/>
          <a:endParaRPr lang="en-US" sz="1400">
            <a:solidFill>
              <a:srgbClr val="004B87"/>
            </a:solidFill>
            <a:latin typeface="+mn-lt"/>
            <a:ea typeface="+mn-ea"/>
            <a:cs typeface="+mn-cs"/>
          </a:endParaRPr>
        </a:p>
      </xdr:txBody>
    </xdr:sp>
    <xdr:clientData fPrintsWithSheet="0"/>
  </xdr:twoCellAnchor>
  <xdr:twoCellAnchor>
    <xdr:from>
      <xdr:col>15</xdr:col>
      <xdr:colOff>260974</xdr:colOff>
      <xdr:row>0</xdr:row>
      <xdr:rowOff>209550</xdr:rowOff>
    </xdr:from>
    <xdr:to>
      <xdr:col>15</xdr:col>
      <xdr:colOff>1004044</xdr:colOff>
      <xdr:row>3</xdr:row>
      <xdr:rowOff>24131</xdr:rowOff>
    </xdr:to>
    <xdr:grpSp>
      <xdr:nvGrpSpPr>
        <xdr:cNvPr id="32" name="Group 31">
          <a:extLst>
            <a:ext uri="{FF2B5EF4-FFF2-40B4-BE49-F238E27FC236}">
              <a16:creationId xmlns:a16="http://schemas.microsoft.com/office/drawing/2014/main" id="{00000000-0008-0000-0E00-000020000000}"/>
            </a:ext>
          </a:extLst>
        </xdr:cNvPr>
        <xdr:cNvGrpSpPr/>
      </xdr:nvGrpSpPr>
      <xdr:grpSpPr>
        <a:xfrm>
          <a:off x="13863010" y="205740"/>
          <a:ext cx="748785" cy="598993"/>
          <a:chOff x="8637985" y="353616"/>
          <a:chExt cx="737627" cy="601015"/>
        </a:xfrm>
      </xdr:grpSpPr>
      <xdr:pic>
        <xdr:nvPicPr>
          <xdr:cNvPr id="33" name="Graphic 32" descr="Arrow: Rotate left outline">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637985" y="353616"/>
            <a:ext cx="719029" cy="601015"/>
          </a:xfrm>
          <a:prstGeom prst="rect">
            <a:avLst/>
          </a:prstGeom>
        </xdr:spPr>
      </xdr:pic>
      <xdr:pic>
        <xdr:nvPicPr>
          <xdr:cNvPr id="34" name="Graphic 33" descr="Circles with arrows with solid fill">
            <a:hlinkClick xmlns:r="http://schemas.openxmlformats.org/officeDocument/2006/relationships" r:id="rId7"/>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985573" y="482688"/>
            <a:ext cx="390039" cy="393192"/>
          </a:xfrm>
          <a:prstGeom prst="rect">
            <a:avLst/>
          </a:prstGeom>
        </xdr:spPr>
      </xdr:pic>
    </xdr:grpSp>
    <xdr:clientData/>
  </xdr:twoCellAnchor>
  <xdr:twoCellAnchor>
    <xdr:from>
      <xdr:col>15</xdr:col>
      <xdr:colOff>260974</xdr:colOff>
      <xdr:row>2</xdr:row>
      <xdr:rowOff>148319</xdr:rowOff>
    </xdr:from>
    <xdr:to>
      <xdr:col>15</xdr:col>
      <xdr:colOff>1002546</xdr:colOff>
      <xdr:row>6</xdr:row>
      <xdr:rowOff>31816</xdr:rowOff>
    </xdr:to>
    <xdr:grpSp>
      <xdr:nvGrpSpPr>
        <xdr:cNvPr id="35" name="Group 34">
          <a:hlinkClick xmlns:r="http://schemas.openxmlformats.org/officeDocument/2006/relationships" r:id="rId10"/>
          <a:extLst>
            <a:ext uri="{FF2B5EF4-FFF2-40B4-BE49-F238E27FC236}">
              <a16:creationId xmlns:a16="http://schemas.microsoft.com/office/drawing/2014/main" id="{00000000-0008-0000-0E00-000023000000}"/>
            </a:ext>
          </a:extLst>
        </xdr:cNvPr>
        <xdr:cNvGrpSpPr/>
      </xdr:nvGrpSpPr>
      <xdr:grpSpPr>
        <a:xfrm>
          <a:off x="13863010" y="684296"/>
          <a:ext cx="747287" cy="600674"/>
          <a:chOff x="21674978" y="1030381"/>
          <a:chExt cx="741572" cy="607397"/>
        </a:xfrm>
      </xdr:grpSpPr>
      <xdr:pic>
        <xdr:nvPicPr>
          <xdr:cNvPr id="36" name="Graphic 35" descr="Arrow: Rotate left outline">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1674978" y="1030381"/>
            <a:ext cx="720668" cy="607397"/>
          </a:xfrm>
          <a:prstGeom prst="rect">
            <a:avLst/>
          </a:prstGeom>
        </xdr:spPr>
      </xdr:pic>
      <xdr:pic>
        <xdr:nvPicPr>
          <xdr:cNvPr id="37" name="Graphic 36" descr="Gears with solid fill">
            <a:extLst>
              <a:ext uri="{FF2B5EF4-FFF2-40B4-BE49-F238E27FC236}">
                <a16:creationId xmlns:a16="http://schemas.microsoft.com/office/drawing/2014/main" id="{00000000-0008-0000-0E00-00002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2023358" y="1152525"/>
            <a:ext cx="393192" cy="40834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706517</xdr:colOff>
      <xdr:row>1</xdr:row>
      <xdr:rowOff>121919</xdr:rowOff>
    </xdr:from>
    <xdr:to>
      <xdr:col>7</xdr:col>
      <xdr:colOff>476774</xdr:colOff>
      <xdr:row>3</xdr:row>
      <xdr:rowOff>130301</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5633295" y="437589"/>
          <a:ext cx="498640" cy="480934"/>
          <a:chOff x="10104185" y="6539595"/>
          <a:chExt cx="485775" cy="485775"/>
        </a:xfrm>
      </xdr:grpSpPr>
      <xdr:sp macro="" textlink="">
        <xdr:nvSpPr>
          <xdr:cNvPr id="5" name="Oval 4">
            <a:extLst>
              <a:ext uri="{FF2B5EF4-FFF2-40B4-BE49-F238E27FC236}">
                <a16:creationId xmlns:a16="http://schemas.microsoft.com/office/drawing/2014/main" id="{00000000-0008-0000-1000-000005000000}"/>
              </a:ext>
            </a:extLst>
          </xdr:cNvPr>
          <xdr:cNvSpPr/>
        </xdr:nvSpPr>
        <xdr:spPr>
          <a:xfrm>
            <a:off x="10104185" y="653959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10155048" y="6590458"/>
            <a:ext cx="384048" cy="384048"/>
          </a:xfrm>
          <a:prstGeom prst="rect">
            <a:avLst/>
          </a:prstGeom>
        </xdr:spPr>
      </xdr:pic>
    </xdr:grpSp>
    <xdr:clientData/>
  </xdr:twoCellAnchor>
  <xdr:twoCellAnchor editAs="absolute">
    <xdr:from>
      <xdr:col>1</xdr:col>
      <xdr:colOff>121919</xdr:colOff>
      <xdr:row>1</xdr:row>
      <xdr:rowOff>17145</xdr:rowOff>
    </xdr:from>
    <xdr:to>
      <xdr:col>3</xdr:col>
      <xdr:colOff>554735</xdr:colOff>
      <xdr:row>3</xdr:row>
      <xdr:rowOff>227421</xdr:rowOff>
    </xdr:to>
    <xdr:pic>
      <xdr:nvPicPr>
        <xdr:cNvPr id="9" name="Picture 8">
          <a:extLst>
            <a:ext uri="{FF2B5EF4-FFF2-40B4-BE49-F238E27FC236}">
              <a16:creationId xmlns:a16="http://schemas.microsoft.com/office/drawing/2014/main" id="{00000000-0008-0000-1000-000009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295" y="335392"/>
          <a:ext cx="2414016" cy="694370"/>
        </a:xfrm>
        <a:prstGeom prst="rect">
          <a:avLst/>
        </a:prstGeom>
      </xdr:spPr>
    </xdr:pic>
    <xdr:clientData/>
  </xdr:twoCellAnchor>
  <xdr:twoCellAnchor editAs="absolute">
    <xdr:from>
      <xdr:col>10</xdr:col>
      <xdr:colOff>60960</xdr:colOff>
      <xdr:row>0</xdr:row>
      <xdr:rowOff>179070</xdr:rowOff>
    </xdr:from>
    <xdr:to>
      <xdr:col>17</xdr:col>
      <xdr:colOff>64770</xdr:colOff>
      <xdr:row>9</xdr:row>
      <xdr:rowOff>292100</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8163560" y="179070"/>
          <a:ext cx="7128510" cy="2310130"/>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endParaRPr lang="en-US" sz="1100" b="1" u="none" strike="noStrike">
            <a:solidFill>
              <a:schemeClr val="dk1"/>
            </a:solidFill>
            <a:effectLst>
              <a:outerShdw sx="0" sy="0">
                <a:srgbClr val="000000"/>
              </a:outerShdw>
            </a:effectLst>
            <a:latin typeface="+mn-lt"/>
            <a:ea typeface="+mn-ea"/>
            <a:cs typeface="+mn-cs"/>
          </a:endParaRPr>
        </a:p>
        <a:p>
          <a:r>
            <a:rPr lang="en-US" sz="1100">
              <a:solidFill>
                <a:schemeClr val="dk1"/>
              </a:solidFill>
              <a:effectLst/>
              <a:latin typeface="+mn-lt"/>
              <a:ea typeface="+mn-ea"/>
              <a:cs typeface="+mn-cs"/>
            </a:rPr>
            <a:t>The High Priority Risk report template is a reporting tool to highlight and prioritize active risks for the purpose of developing response plans, and report and monitor key project development activities. This report provides a list of “High Priority Risks,” that is, risks that are not retired and are qualitatively rated as “Medium-High" or "High" impact for either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cost or schedule according to the Severity Matrix provided in the Rating Guidelines. This can include both Event Driven Risks and non-Event Driven Risks.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High Priority Risk report is linked to the Risk Register and contains two reporting sections. The first section is a qualitative overview table. Opportunities and threats are color-coded according to the Rating Guidelines. The risks are sequenced in descending order by impact score, which is the combined total of the cost impact and schedule impact for a risk. The second section contains additional information in notecard format for each of the risks provided in the first section.</a:t>
          </a:r>
        </a:p>
        <a:p>
          <a:endParaRPr lang="en-US"/>
        </a:p>
        <a:p>
          <a:endParaRPr lang="en-US" sz="1400">
            <a:effectLst/>
          </a:endParaRPr>
        </a:p>
        <a:p>
          <a:pPr algn="l"/>
          <a:endParaRPr lang="en-US" sz="1400">
            <a:solidFill>
              <a:srgbClr val="004B87"/>
            </a:solidFill>
            <a:latin typeface="+mn-lt"/>
            <a:ea typeface="+mn-ea"/>
            <a:cs typeface="+mn-cs"/>
          </a:endParaRPr>
        </a:p>
      </xdr:txBody>
    </xdr:sp>
    <xdr:clientData fPrintsWithSheet="0"/>
  </xdr:twoCellAnchor>
  <xdr:twoCellAnchor>
    <xdr:from>
      <xdr:col>8</xdr:col>
      <xdr:colOff>168559</xdr:colOff>
      <xdr:row>0</xdr:row>
      <xdr:rowOff>104775</xdr:rowOff>
    </xdr:from>
    <xdr:to>
      <xdr:col>8</xdr:col>
      <xdr:colOff>669658</xdr:colOff>
      <xdr:row>1</xdr:row>
      <xdr:rowOff>204791</xdr:rowOff>
    </xdr:to>
    <xdr:grpSp>
      <xdr:nvGrpSpPr>
        <xdr:cNvPr id="13" name="Group 12">
          <a:hlinkClick xmlns:r="http://schemas.openxmlformats.org/officeDocument/2006/relationships" r:id="rId3"/>
          <a:extLst>
            <a:ext uri="{FF2B5EF4-FFF2-40B4-BE49-F238E27FC236}">
              <a16:creationId xmlns:a16="http://schemas.microsoft.com/office/drawing/2014/main" id="{00000000-0008-0000-1000-00000D000000}"/>
            </a:ext>
          </a:extLst>
        </xdr:cNvPr>
        <xdr:cNvGrpSpPr>
          <a:grpSpLocks noChangeAspect="1"/>
        </xdr:cNvGrpSpPr>
      </xdr:nvGrpSpPr>
      <xdr:grpSpPr>
        <a:xfrm>
          <a:off x="6660575" y="102870"/>
          <a:ext cx="493479" cy="419496"/>
          <a:chOff x="8637985" y="353616"/>
          <a:chExt cx="737627" cy="601015"/>
        </a:xfrm>
      </xdr:grpSpPr>
      <xdr:pic>
        <xdr:nvPicPr>
          <xdr:cNvPr id="14" name="Graphic 13" descr="Arrow: Rotate left outline">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637985" y="353616"/>
            <a:ext cx="719029" cy="601015"/>
          </a:xfrm>
          <a:prstGeom prst="rect">
            <a:avLst/>
          </a:prstGeom>
        </xdr:spPr>
      </xdr:pic>
      <xdr:pic>
        <xdr:nvPicPr>
          <xdr:cNvPr id="15" name="Graphic 14" descr="Circles with arrows with solid fill">
            <a:hlinkClick xmlns:r="http://schemas.openxmlformats.org/officeDocument/2006/relationships" r:id="rId3"/>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8985573" y="482688"/>
            <a:ext cx="390039" cy="393192"/>
          </a:xfrm>
          <a:prstGeom prst="rect">
            <a:avLst/>
          </a:prstGeom>
        </xdr:spPr>
      </xdr:pic>
    </xdr:grpSp>
    <xdr:clientData/>
  </xdr:twoCellAnchor>
  <xdr:twoCellAnchor>
    <xdr:from>
      <xdr:col>8</xdr:col>
      <xdr:colOff>169083</xdr:colOff>
      <xdr:row>1</xdr:row>
      <xdr:rowOff>143729</xdr:rowOff>
    </xdr:from>
    <xdr:to>
      <xdr:col>8</xdr:col>
      <xdr:colOff>669133</xdr:colOff>
      <xdr:row>3</xdr:row>
      <xdr:rowOff>82213</xdr:rowOff>
    </xdr:to>
    <xdr:grpSp>
      <xdr:nvGrpSpPr>
        <xdr:cNvPr id="16" name="Group 15">
          <a:hlinkClick xmlns:r="http://schemas.openxmlformats.org/officeDocument/2006/relationships" r:id="rId8"/>
          <a:extLst>
            <a:ext uri="{FF2B5EF4-FFF2-40B4-BE49-F238E27FC236}">
              <a16:creationId xmlns:a16="http://schemas.microsoft.com/office/drawing/2014/main" id="{00000000-0008-0000-1000-000010000000}"/>
            </a:ext>
          </a:extLst>
        </xdr:cNvPr>
        <xdr:cNvGrpSpPr>
          <a:grpSpLocks noChangeAspect="1"/>
        </xdr:cNvGrpSpPr>
      </xdr:nvGrpSpPr>
      <xdr:grpSpPr>
        <a:xfrm>
          <a:off x="6661099" y="455589"/>
          <a:ext cx="492430" cy="412941"/>
          <a:chOff x="21674978" y="1030381"/>
          <a:chExt cx="741572" cy="607397"/>
        </a:xfrm>
      </xdr:grpSpPr>
      <xdr:pic>
        <xdr:nvPicPr>
          <xdr:cNvPr id="17" name="Graphic 16" descr="Arrow: Rotate left outline">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1674978" y="1030381"/>
            <a:ext cx="720668" cy="607397"/>
          </a:xfrm>
          <a:prstGeom prst="rect">
            <a:avLst/>
          </a:prstGeom>
        </xdr:spPr>
      </xdr:pic>
      <xdr:pic>
        <xdr:nvPicPr>
          <xdr:cNvPr id="18" name="Graphic 17" descr="Gears with solid fill">
            <a:extLst>
              <a:ext uri="{FF2B5EF4-FFF2-40B4-BE49-F238E27FC236}">
                <a16:creationId xmlns:a16="http://schemas.microsoft.com/office/drawing/2014/main" id="{00000000-0008-0000-10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2023358" y="1152525"/>
            <a:ext cx="393192" cy="408349"/>
          </a:xfrm>
          <a:prstGeom prst="rect">
            <a:avLst/>
          </a:prstGeom>
        </xdr:spPr>
      </xdr:pic>
    </xdr:grpSp>
    <xdr:clientData/>
  </xdr:twoCellAnchor>
  <xdr:twoCellAnchor>
    <xdr:from>
      <xdr:col>8</xdr:col>
      <xdr:colOff>167648</xdr:colOff>
      <xdr:row>3</xdr:row>
      <xdr:rowOff>25837</xdr:rowOff>
    </xdr:from>
    <xdr:to>
      <xdr:col>8</xdr:col>
      <xdr:colOff>670568</xdr:colOff>
      <xdr:row>4</xdr:row>
      <xdr:rowOff>188608</xdr:rowOff>
    </xdr:to>
    <xdr:grpSp>
      <xdr:nvGrpSpPr>
        <xdr:cNvPr id="19" name="Group 18">
          <a:hlinkClick xmlns:r="http://schemas.openxmlformats.org/officeDocument/2006/relationships" r:id="rId11"/>
          <a:extLst>
            <a:ext uri="{FF2B5EF4-FFF2-40B4-BE49-F238E27FC236}">
              <a16:creationId xmlns:a16="http://schemas.microsoft.com/office/drawing/2014/main" id="{00000000-0008-0000-1000-000013000000}"/>
            </a:ext>
          </a:extLst>
        </xdr:cNvPr>
        <xdr:cNvGrpSpPr/>
      </xdr:nvGrpSpPr>
      <xdr:grpSpPr>
        <a:xfrm>
          <a:off x="6659664" y="806439"/>
          <a:ext cx="495300" cy="413110"/>
          <a:chOff x="9097747" y="845484"/>
          <a:chExt cx="504467" cy="431934"/>
        </a:xfrm>
      </xdr:grpSpPr>
      <xdr:pic>
        <xdr:nvPicPr>
          <xdr:cNvPr id="20" name="Graphic 19" descr="Arrow: Rotate left outline">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097747" y="845484"/>
            <a:ext cx="504467" cy="431934"/>
          </a:xfrm>
          <a:prstGeom prst="rect">
            <a:avLst/>
          </a:prstGeom>
        </xdr:spPr>
      </xdr:pic>
      <xdr:pic>
        <xdr:nvPicPr>
          <xdr:cNvPr id="21" name="Graphic 20" descr="Clipboard Partially Checked with solid fill">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9315757" y="954179"/>
            <a:ext cx="256032" cy="256032"/>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123824</xdr:colOff>
      <xdr:row>1</xdr:row>
      <xdr:rowOff>17145</xdr:rowOff>
    </xdr:from>
    <xdr:to>
      <xdr:col>2</xdr:col>
      <xdr:colOff>1040734</xdr:colOff>
      <xdr:row>3</xdr:row>
      <xdr:rowOff>227421</xdr:rowOff>
    </xdr:to>
    <xdr:pic>
      <xdr:nvPicPr>
        <xdr:cNvPr id="7" name="Picture 6">
          <a:extLst>
            <a:ext uri="{FF2B5EF4-FFF2-40B4-BE49-F238E27FC236}">
              <a16:creationId xmlns:a16="http://schemas.microsoft.com/office/drawing/2014/main" id="{00000000-0008-0000-1100-000007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200" y="335392"/>
          <a:ext cx="2414016" cy="694370"/>
        </a:xfrm>
        <a:prstGeom prst="rect">
          <a:avLst/>
        </a:prstGeom>
      </xdr:spPr>
    </xdr:pic>
    <xdr:clientData/>
  </xdr:twoCellAnchor>
  <xdr:twoCellAnchor editAs="absolute">
    <xdr:from>
      <xdr:col>10</xdr:col>
      <xdr:colOff>220980</xdr:colOff>
      <xdr:row>0</xdr:row>
      <xdr:rowOff>190500</xdr:rowOff>
    </xdr:from>
    <xdr:to>
      <xdr:col>21</xdr:col>
      <xdr:colOff>152400</xdr:colOff>
      <xdr:row>7</xdr:row>
      <xdr:rowOff>361950</xdr:rowOff>
    </xdr:to>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10507980" y="190500"/>
          <a:ext cx="6637020" cy="2219325"/>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r>
            <a:rPr lang="en-US" sz="1100">
              <a:solidFill>
                <a:schemeClr val="dk1"/>
              </a:solidFill>
              <a:effectLst/>
              <a:latin typeface="+mn-lt"/>
              <a:ea typeface="+mn-ea"/>
              <a:cs typeface="+mn-cs"/>
            </a:rPr>
            <a:t>Impacts to the project development schedule resulting from delay in achieving project development target milestones are reported in the Risk Assessment Checklist. Project readiness criteria include activities that typically need higher scrutiny from the project team in order to be ready to advance the project. Target milestones are defined in the project schedule and the progress and percent complete are reported in the Risk Assessment Checklist as part of the routine reporting in order to make the project team aware of current status and milestones needing to be achieved.</a:t>
          </a:r>
        </a:p>
        <a:p>
          <a:endParaRPr lang="en-US" sz="1400">
            <a:solidFill>
              <a:srgbClr val="004B87"/>
            </a:solidFill>
            <a:latin typeface="+mn-lt"/>
            <a:ea typeface="+mn-ea"/>
            <a:cs typeface="+mn-cs"/>
          </a:endParaRPr>
        </a:p>
        <a:p>
          <a:r>
            <a:rPr lang="en-US" sz="1400">
              <a:solidFill>
                <a:srgbClr val="004B87"/>
              </a:solidFill>
              <a:latin typeface="+mn-lt"/>
              <a:ea typeface="+mn-ea"/>
              <a:cs typeface="+mn-cs"/>
            </a:rPr>
            <a:t>Instructions</a:t>
          </a:r>
        </a:p>
        <a:p>
          <a:r>
            <a:rPr lang="en-US" sz="1100">
              <a:solidFill>
                <a:sysClr val="windowText" lastClr="000000"/>
              </a:solidFill>
              <a:effectLst/>
              <a:latin typeface="+mn-lt"/>
              <a:ea typeface="+mn-ea"/>
              <a:cs typeface="+mn-cs"/>
            </a:rPr>
            <a:t>Complete the Risk Assessment Checklist populating values</a:t>
          </a:r>
          <a:r>
            <a:rPr lang="en-US" sz="1100" baseline="0">
              <a:solidFill>
                <a:sysClr val="windowText" lastClr="000000"/>
              </a:solidFill>
              <a:effectLst/>
              <a:latin typeface="+mn-lt"/>
              <a:ea typeface="+mn-ea"/>
              <a:cs typeface="+mn-cs"/>
            </a:rPr>
            <a:t> within blue columns for each of the project readiness criteria. Determine a risk rating for each criteria based on the assessment rating criteria provided in the top table.</a:t>
          </a:r>
          <a:endParaRPr lang="en-US" sz="1400">
            <a:solidFill>
              <a:sysClr val="windowText" lastClr="000000"/>
            </a:solidFill>
            <a:effectLst/>
          </a:endParaRPr>
        </a:p>
        <a:p>
          <a:pPr algn="l"/>
          <a:endParaRPr lang="en-US" sz="1400">
            <a:solidFill>
              <a:srgbClr val="004B87"/>
            </a:solidFill>
            <a:latin typeface="+mn-lt"/>
            <a:ea typeface="+mn-ea"/>
            <a:cs typeface="+mn-cs"/>
          </a:endParaRPr>
        </a:p>
      </xdr:txBody>
    </xdr:sp>
    <xdr:clientData fPrintsWithSheet="0"/>
  </xdr:twoCellAnchor>
  <xdr:twoCellAnchor>
    <xdr:from>
      <xdr:col>5</xdr:col>
      <xdr:colOff>447675</xdr:colOff>
      <xdr:row>1</xdr:row>
      <xdr:rowOff>119062</xdr:rowOff>
    </xdr:from>
    <xdr:to>
      <xdr:col>6</xdr:col>
      <xdr:colOff>141732</xdr:colOff>
      <xdr:row>3</xdr:row>
      <xdr:rowOff>127444</xdr:rowOff>
    </xdr:to>
    <xdr:grpSp>
      <xdr:nvGrpSpPr>
        <xdr:cNvPr id="13" name="Group 12">
          <a:extLst>
            <a:ext uri="{FF2B5EF4-FFF2-40B4-BE49-F238E27FC236}">
              <a16:creationId xmlns:a16="http://schemas.microsoft.com/office/drawing/2014/main" id="{00000000-0008-0000-1100-00000D000000}"/>
            </a:ext>
          </a:extLst>
        </xdr:cNvPr>
        <xdr:cNvGrpSpPr/>
      </xdr:nvGrpSpPr>
      <xdr:grpSpPr>
        <a:xfrm>
          <a:off x="6228005" y="434732"/>
          <a:ext cx="512087" cy="480934"/>
          <a:chOff x="10925175" y="2728913"/>
          <a:chExt cx="436626" cy="478917"/>
        </a:xfrm>
      </xdr:grpSpPr>
      <xdr:sp macro="" textlink="">
        <xdr:nvSpPr>
          <xdr:cNvPr id="18" name="Oval 17">
            <a:extLst>
              <a:ext uri="{FF2B5EF4-FFF2-40B4-BE49-F238E27FC236}">
                <a16:creationId xmlns:a16="http://schemas.microsoft.com/office/drawing/2014/main" id="{00000000-0008-0000-1100-000012000000}"/>
              </a:ext>
            </a:extLst>
          </xdr:cNvPr>
          <xdr:cNvSpPr/>
        </xdr:nvSpPr>
        <xdr:spPr>
          <a:xfrm>
            <a:off x="10925175" y="2728913"/>
            <a:ext cx="436626" cy="478917"/>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Graphic 14" descr="Daily calendar with solid fill">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46892" y="2771775"/>
            <a:ext cx="393192" cy="393192"/>
          </a:xfrm>
          <a:prstGeom prst="rect">
            <a:avLst/>
          </a:prstGeom>
        </xdr:spPr>
      </xdr:pic>
    </xdr:grpSp>
    <xdr:clientData/>
  </xdr:twoCellAnchor>
  <xdr:twoCellAnchor>
    <xdr:from>
      <xdr:col>8</xdr:col>
      <xdr:colOff>606768</xdr:colOff>
      <xdr:row>0</xdr:row>
      <xdr:rowOff>89651</xdr:rowOff>
    </xdr:from>
    <xdr:to>
      <xdr:col>8</xdr:col>
      <xdr:colOff>1103310</xdr:colOff>
      <xdr:row>1</xdr:row>
      <xdr:rowOff>188920</xdr:rowOff>
    </xdr:to>
    <xdr:grpSp>
      <xdr:nvGrpSpPr>
        <xdr:cNvPr id="23" name="Group 22">
          <a:hlinkClick xmlns:r="http://schemas.openxmlformats.org/officeDocument/2006/relationships" r:id="rId4"/>
          <a:extLst>
            <a:ext uri="{FF2B5EF4-FFF2-40B4-BE49-F238E27FC236}">
              <a16:creationId xmlns:a16="http://schemas.microsoft.com/office/drawing/2014/main" id="{00000000-0008-0000-1100-000017000000}"/>
            </a:ext>
          </a:extLst>
        </xdr:cNvPr>
        <xdr:cNvGrpSpPr>
          <a:grpSpLocks noChangeAspect="1"/>
        </xdr:cNvGrpSpPr>
      </xdr:nvGrpSpPr>
      <xdr:grpSpPr>
        <a:xfrm>
          <a:off x="9649915" y="93461"/>
          <a:ext cx="496542" cy="409224"/>
          <a:chOff x="8637985" y="353616"/>
          <a:chExt cx="737627" cy="601015"/>
        </a:xfrm>
      </xdr:grpSpPr>
      <xdr:pic>
        <xdr:nvPicPr>
          <xdr:cNvPr id="24" name="Graphic 23" descr="Arrow: Rotate left outline">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637985" y="353616"/>
            <a:ext cx="719029" cy="601015"/>
          </a:xfrm>
          <a:prstGeom prst="rect">
            <a:avLst/>
          </a:prstGeom>
        </xdr:spPr>
      </xdr:pic>
      <xdr:pic>
        <xdr:nvPicPr>
          <xdr:cNvPr id="25" name="Graphic 24" descr="Circles with arrows with solid fill">
            <a:hlinkClick xmlns:r="http://schemas.openxmlformats.org/officeDocument/2006/relationships" r:id="rId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985573" y="482688"/>
            <a:ext cx="390039" cy="393192"/>
          </a:xfrm>
          <a:prstGeom prst="rect">
            <a:avLst/>
          </a:prstGeom>
        </xdr:spPr>
      </xdr:pic>
    </xdr:grpSp>
    <xdr:clientData/>
  </xdr:twoCellAnchor>
  <xdr:twoCellAnchor>
    <xdr:from>
      <xdr:col>8</xdr:col>
      <xdr:colOff>607292</xdr:colOff>
      <xdr:row>1</xdr:row>
      <xdr:rowOff>127858</xdr:rowOff>
    </xdr:from>
    <xdr:to>
      <xdr:col>8</xdr:col>
      <xdr:colOff>1106595</xdr:colOff>
      <xdr:row>3</xdr:row>
      <xdr:rowOff>64848</xdr:rowOff>
    </xdr:to>
    <xdr:grpSp>
      <xdr:nvGrpSpPr>
        <xdr:cNvPr id="26" name="Group 25">
          <a:hlinkClick xmlns:r="http://schemas.openxmlformats.org/officeDocument/2006/relationships" r:id="rId9"/>
          <a:extLst>
            <a:ext uri="{FF2B5EF4-FFF2-40B4-BE49-F238E27FC236}">
              <a16:creationId xmlns:a16="http://schemas.microsoft.com/office/drawing/2014/main" id="{00000000-0008-0000-1100-00001A000000}"/>
            </a:ext>
          </a:extLst>
        </xdr:cNvPr>
        <xdr:cNvGrpSpPr>
          <a:grpSpLocks noChangeAspect="1"/>
        </xdr:cNvGrpSpPr>
      </xdr:nvGrpSpPr>
      <xdr:grpSpPr>
        <a:xfrm>
          <a:off x="9650439" y="445433"/>
          <a:ext cx="499303" cy="401922"/>
          <a:chOff x="21674978" y="1030381"/>
          <a:chExt cx="741572" cy="607397"/>
        </a:xfrm>
      </xdr:grpSpPr>
      <xdr:pic>
        <xdr:nvPicPr>
          <xdr:cNvPr id="27" name="Graphic 26" descr="Arrow: Rotate left outline">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1674978" y="1030381"/>
            <a:ext cx="720668" cy="607397"/>
          </a:xfrm>
          <a:prstGeom prst="rect">
            <a:avLst/>
          </a:prstGeom>
        </xdr:spPr>
      </xdr:pic>
      <xdr:pic>
        <xdr:nvPicPr>
          <xdr:cNvPr id="28" name="Graphic 27" descr="Gears with solid fill">
            <a:extLst>
              <a:ext uri="{FF2B5EF4-FFF2-40B4-BE49-F238E27FC236}">
                <a16:creationId xmlns:a16="http://schemas.microsoft.com/office/drawing/2014/main" id="{00000000-0008-0000-11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2023358" y="1152525"/>
            <a:ext cx="393192" cy="408349"/>
          </a:xfrm>
          <a:prstGeom prst="rect">
            <a:avLst/>
          </a:prstGeom>
        </xdr:spPr>
      </xdr:pic>
    </xdr:grpSp>
    <xdr:clientData/>
  </xdr:twoCellAnchor>
  <xdr:twoCellAnchor>
    <xdr:from>
      <xdr:col>8</xdr:col>
      <xdr:colOff>605857</xdr:colOff>
      <xdr:row>3</xdr:row>
      <xdr:rowOff>8472</xdr:rowOff>
    </xdr:from>
    <xdr:to>
      <xdr:col>8</xdr:col>
      <xdr:colOff>1108030</xdr:colOff>
      <xdr:row>4</xdr:row>
      <xdr:rowOff>169749</xdr:rowOff>
    </xdr:to>
    <xdr:grpSp>
      <xdr:nvGrpSpPr>
        <xdr:cNvPr id="31" name="Group 30">
          <a:hlinkClick xmlns:r="http://schemas.openxmlformats.org/officeDocument/2006/relationships" r:id="rId12"/>
          <a:extLst>
            <a:ext uri="{FF2B5EF4-FFF2-40B4-BE49-F238E27FC236}">
              <a16:creationId xmlns:a16="http://schemas.microsoft.com/office/drawing/2014/main" id="{00000000-0008-0000-1100-00001F000000}"/>
            </a:ext>
          </a:extLst>
        </xdr:cNvPr>
        <xdr:cNvGrpSpPr/>
      </xdr:nvGrpSpPr>
      <xdr:grpSpPr>
        <a:xfrm>
          <a:off x="9649004" y="794789"/>
          <a:ext cx="502173" cy="409711"/>
          <a:chOff x="9097747" y="845484"/>
          <a:chExt cx="504467" cy="431934"/>
        </a:xfrm>
      </xdr:grpSpPr>
      <xdr:pic>
        <xdr:nvPicPr>
          <xdr:cNvPr id="32" name="Graphic 31" descr="Arrow: Rotate left outline">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097747" y="845484"/>
            <a:ext cx="504467" cy="431934"/>
          </a:xfrm>
          <a:prstGeom prst="rect">
            <a:avLst/>
          </a:prstGeom>
        </xdr:spPr>
      </xdr:pic>
      <xdr:pic>
        <xdr:nvPicPr>
          <xdr:cNvPr id="33" name="Graphic 32" descr="Clipboard Partially Checked with solid fill">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9315757" y="954179"/>
            <a:ext cx="256032" cy="25603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103038</xdr:colOff>
      <xdr:row>5</xdr:row>
      <xdr:rowOff>86869</xdr:rowOff>
    </xdr:from>
    <xdr:to>
      <xdr:col>3</xdr:col>
      <xdr:colOff>2739558</xdr:colOff>
      <xdr:row>46</xdr:row>
      <xdr:rowOff>68580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84038" y="1353694"/>
          <a:ext cx="8778240" cy="7792211"/>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rPr>
            <a:t>Overview</a:t>
          </a:r>
        </a:p>
        <a:p>
          <a:pPr algn="l"/>
          <a:r>
            <a:rPr lang="en-US" sz="1100"/>
            <a:t>Risk management is a well-established project management process that focuses on the identification, assessment and evaluation of project risks for the primary purpose of reducing cost and schedule uncertainty on projects. Cost and schedule management are all very familiar to project managers and are key components of managing a project’s delivery.</a:t>
          </a:r>
        </a:p>
        <a:p>
          <a:pPr algn="l"/>
          <a:endParaRPr lang="en-US" sz="1400"/>
        </a:p>
        <a:p>
          <a:pPr algn="l"/>
          <a:r>
            <a:rPr lang="en-US" sz="1400">
              <a:solidFill>
                <a:srgbClr val="004B87"/>
              </a:solidFill>
              <a:latin typeface="+mn-lt"/>
              <a:ea typeface="+mn-ea"/>
              <a:cs typeface="+mn-cs"/>
            </a:rPr>
            <a:t>Purpose</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purpose of this Risk Management Workbook ("Workbook") is to provide project managers with specific guidance on when and how to engage in the risk management process on MDOT innovative project delivery projects, including a concise set of risk management documents and tools that define the processes needed to manage risk. </a:t>
          </a:r>
          <a:endParaRPr lang="en-US">
            <a:effectLst/>
          </a:endParaRPr>
        </a:p>
        <a:p>
          <a:endParaRPr lang="en-US" sz="1400">
            <a:solidFill>
              <a:srgbClr val="004B87"/>
            </a:solidFill>
            <a:latin typeface="+mn-lt"/>
            <a:ea typeface="+mn-ea"/>
            <a:cs typeface="+mn-cs"/>
          </a:endParaRPr>
        </a:p>
        <a:p>
          <a:r>
            <a:rPr lang="en-US" sz="1400">
              <a:solidFill>
                <a:srgbClr val="004B87"/>
              </a:solidFill>
              <a:latin typeface="+mn-lt"/>
              <a:ea typeface="+mn-ea"/>
              <a:cs typeface="+mn-cs"/>
            </a:rPr>
            <a:t>Content</a:t>
          </a:r>
        </a:p>
        <a:p>
          <a:r>
            <a:rPr lang="en-US" sz="1100">
              <a:solidFill>
                <a:schemeClr val="dk1"/>
              </a:solidFill>
              <a:effectLst/>
              <a:latin typeface="+mn-lt"/>
              <a:ea typeface="+mn-ea"/>
              <a:cs typeface="+mn-cs"/>
            </a:rPr>
            <a:t>The Workbook is a risk management toolbox of guidance documents and tools for project managers. The Workbook consists of embedded links to all the documents and tools needed to perform risk management on MDOT projects. The documents and tools are organized as follows:</a:t>
          </a:r>
          <a:endParaRPr lang="en-US">
            <a:effectLst/>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     1.0 </a:t>
          </a:r>
          <a:r>
            <a:rPr lang="en-US" sz="1100">
              <a:solidFill>
                <a:schemeClr val="dk1"/>
              </a:solidFill>
              <a:effectLst/>
              <a:latin typeface="+mn-lt"/>
              <a:ea typeface="+mn-ea"/>
              <a:cs typeface="+mn-cs"/>
            </a:rPr>
            <a:t>Risk Management Best Practices for project managers to successfully navigate and implement risk management consistently on projects</a:t>
          </a:r>
          <a:endParaRPr lang="en-US">
            <a:effectLst/>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     2.0</a:t>
          </a:r>
          <a:r>
            <a:rPr lang="en-US" sz="1100">
              <a:solidFill>
                <a:schemeClr val="dk1"/>
              </a:solidFill>
              <a:effectLst/>
              <a:latin typeface="+mn-lt"/>
              <a:ea typeface="+mn-ea"/>
              <a:cs typeface="+mn-cs"/>
            </a:rPr>
            <a:t> Risk Management Workflow to implement a best practice Risk Management Plan</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3.0 Risk Management Plan to guide project managers through the risk management activities for each phase of project development, including:</a:t>
          </a:r>
          <a:endParaRPr lang="en-US">
            <a:effectLst/>
          </a:endParaRPr>
        </a:p>
        <a:p>
          <a:r>
            <a:rPr lang="en-US" sz="1100">
              <a:solidFill>
                <a:schemeClr val="dk1"/>
              </a:solidFill>
              <a:effectLst/>
              <a:latin typeface="+mn-lt"/>
              <a:ea typeface="+mn-ea"/>
              <a:cs typeface="+mn-cs"/>
            </a:rPr>
            <a:t>            3.1 Identification and Selection Phase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3.2 Development Phase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3.3 Procurement Phase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3.4 Implementation Phase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4.0 Risk Management Procedure </a:t>
          </a:r>
          <a:r>
            <a:rPr lang="en-US" sz="1100" baseline="0">
              <a:solidFill>
                <a:schemeClr val="dk1"/>
              </a:solidFill>
              <a:effectLst/>
              <a:latin typeface="+mn-lt"/>
              <a:ea typeface="+mn-ea"/>
              <a:cs typeface="+mn-cs"/>
            </a:rPr>
            <a:t>to provide project managers with detailed steps of the risk management process</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5.0 Risk Register Documentation and tools to document risks and outcomes when working through the Risk Management process, including:</a:t>
          </a:r>
          <a:endParaRPr lang="en-US">
            <a:effectLst/>
          </a:endParaRPr>
        </a:p>
        <a:p>
          <a:pPr eaLnBrk="1" fontAlgn="auto" latinLnBrk="0" hangingPunct="1"/>
          <a:r>
            <a:rPr lang="en-US" sz="1100">
              <a:solidFill>
                <a:schemeClr val="dk1"/>
              </a:solidFill>
              <a:effectLst/>
              <a:latin typeface="+mn-lt"/>
              <a:ea typeface="+mn-ea"/>
              <a:cs typeface="+mn-cs"/>
            </a:rPr>
            <a:t>            5.1 Risk Register</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5.2 Risk Categories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5.3 Rating</a:t>
          </a:r>
          <a:r>
            <a:rPr lang="en-US" sz="1100" baseline="0">
              <a:solidFill>
                <a:schemeClr val="dk1"/>
              </a:solidFill>
              <a:effectLst/>
              <a:latin typeface="+mn-lt"/>
              <a:ea typeface="+mn-ea"/>
              <a:cs typeface="+mn-cs"/>
            </a:rPr>
            <a:t> Guidelines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5.4 Risk Contingency</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6.0 Risk Reporting to facilitate reporting and monitoring of risk management activities, including:</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6.1 High Priority Risks</a:t>
          </a:r>
          <a:endParaRPr lang="en-US">
            <a:effectLst/>
          </a:endParaRPr>
        </a:p>
        <a:p>
          <a:r>
            <a:rPr lang="en-US" sz="1100">
              <a:solidFill>
                <a:schemeClr val="dk1"/>
              </a:solidFill>
              <a:effectLst/>
              <a:latin typeface="+mn-lt"/>
              <a:ea typeface="+mn-ea"/>
              <a:cs typeface="+mn-cs"/>
            </a:rPr>
            <a:t>            6.2 Risk Assessment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Checklist</a:t>
          </a:r>
        </a:p>
        <a:p>
          <a:endParaRPr lang="en-US" sz="1400">
            <a:solidFill>
              <a:schemeClr val="dk1"/>
            </a:solidFill>
            <a:effectLst/>
            <a:latin typeface="+mn-lt"/>
            <a:ea typeface="+mn-ea"/>
            <a:cs typeface="+mn-cs"/>
          </a:endParaRPr>
        </a:p>
        <a:p>
          <a:r>
            <a:rPr lang="en-US" sz="1400">
              <a:solidFill>
                <a:srgbClr val="004B87"/>
              </a:solidFill>
              <a:latin typeface="+mn-lt"/>
              <a:ea typeface="+mn-ea"/>
              <a:cs typeface="+mn-cs"/>
            </a:rPr>
            <a:t>Use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This Workbook is available on MDOT’s external facing website and also via embedded links in MDOT’s Innovative Construction Contracting Guide. Project Managers can</a:t>
          </a:r>
          <a:r>
            <a:rPr lang="en-US" sz="1100" baseline="0">
              <a:solidFill>
                <a:schemeClr val="dk1"/>
              </a:solidFill>
              <a:effectLst/>
              <a:latin typeface="+mn-lt"/>
              <a:ea typeface="+mn-ea"/>
              <a:cs typeface="+mn-cs"/>
            </a:rPr>
            <a:t> download this Workbook for internal use on MDOT projects. The reports within Section 6.0 can be saved and printed for use at internal project meetings and to provide updates to shareholders and administration.</a:t>
          </a:r>
          <a:endParaRPr lang="en-US" sz="1100">
            <a:solidFill>
              <a:schemeClr val="dk1"/>
            </a:solidFill>
            <a:effectLst/>
            <a:latin typeface="+mn-lt"/>
            <a:ea typeface="+mn-ea"/>
            <a:cs typeface="+mn-cs"/>
          </a:endParaRPr>
        </a:p>
        <a:p>
          <a:endParaRPr lang="en-US">
            <a:effectLst/>
          </a:endParaRPr>
        </a:p>
        <a:p>
          <a:endParaRPr lang="en-US" sz="1100"/>
        </a:p>
      </xdr:txBody>
    </xdr:sp>
    <xdr:clientData/>
  </xdr:twoCellAnchor>
  <xdr:twoCellAnchor editAs="absolute">
    <xdr:from>
      <xdr:col>1</xdr:col>
      <xdr:colOff>122334</xdr:colOff>
      <xdr:row>1</xdr:row>
      <xdr:rowOff>20375</xdr:rowOff>
    </xdr:from>
    <xdr:to>
      <xdr:col>1</xdr:col>
      <xdr:colOff>2533917</xdr:colOff>
      <xdr:row>3</xdr:row>
      <xdr:rowOff>228746</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1304"/>
          <a:ext cx="2413488" cy="688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103038</xdr:colOff>
      <xdr:row>5</xdr:row>
      <xdr:rowOff>86870</xdr:rowOff>
    </xdr:from>
    <xdr:to>
      <xdr:col>3</xdr:col>
      <xdr:colOff>2785278</xdr:colOff>
      <xdr:row>161</xdr:row>
      <xdr:rowOff>85726</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484038" y="1353695"/>
          <a:ext cx="8778240" cy="29716856"/>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rPr>
            <a:t>Overview</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following key risk management best practices are intended to provide project managers with general best practice guidance conducting risk management activities.</a:t>
          </a:r>
        </a:p>
        <a:p>
          <a:pPr algn="l"/>
          <a:endParaRPr lang="en-US" sz="1400"/>
        </a:p>
        <a:p>
          <a:pPr algn="l"/>
          <a:r>
            <a:rPr lang="en-US" sz="1400">
              <a:solidFill>
                <a:srgbClr val="004B87"/>
              </a:solidFill>
              <a:latin typeface="+mn-lt"/>
              <a:ea typeface="+mn-ea"/>
              <a:cs typeface="+mn-cs"/>
            </a:rPr>
            <a:t>Project Planning and Control</a:t>
          </a: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r>
            <a:rPr lang="en-US" sz="1400">
              <a:solidFill>
                <a:srgbClr val="004B87"/>
              </a:solidFill>
              <a:latin typeface="+mn-lt"/>
              <a:ea typeface="+mn-ea"/>
              <a:cs typeface="+mn-cs"/>
            </a:rPr>
            <a:t>Risk Management Process</a:t>
          </a:r>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r>
            <a:rPr lang="en-US" sz="1400">
              <a:solidFill>
                <a:srgbClr val="004B87"/>
              </a:solidFill>
              <a:latin typeface="+mn-lt"/>
              <a:ea typeface="+mn-ea"/>
              <a:cs typeface="+mn-cs"/>
            </a:rPr>
            <a:t>Focus on Project Team</a:t>
          </a:r>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endParaRPr lang="en-US" sz="1100" b="1" i="0" u="none" strike="noStrike">
            <a:solidFill>
              <a:schemeClr val="dk1"/>
            </a:solidFill>
            <a:effectLst/>
            <a:latin typeface="+mn-lt"/>
            <a:ea typeface="+mn-ea"/>
            <a:cs typeface="+mn-cs"/>
          </a:endParaRPr>
        </a:p>
        <a:p>
          <a:pPr algn="l"/>
          <a:r>
            <a:rPr lang="en-US" sz="1400">
              <a:solidFill>
                <a:srgbClr val="004B87"/>
              </a:solidFill>
              <a:latin typeface="+mn-lt"/>
              <a:ea typeface="+mn-ea"/>
              <a:cs typeface="+mn-cs"/>
            </a:rPr>
            <a:t>Risk Management Culture</a:t>
          </a: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r>
            <a:rPr lang="en-US" sz="1400">
              <a:solidFill>
                <a:srgbClr val="004B87"/>
              </a:solidFill>
              <a:latin typeface="+mn-lt"/>
              <a:ea typeface="+mn-ea"/>
              <a:cs typeface="+mn-cs"/>
            </a:rPr>
            <a:t>Flexible and Scalable Process</a:t>
          </a: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r>
            <a:rPr lang="en-US" sz="1400">
              <a:solidFill>
                <a:srgbClr val="004B87"/>
              </a:solidFill>
              <a:latin typeface="+mn-lt"/>
              <a:ea typeface="+mn-ea"/>
              <a:cs typeface="+mn-cs"/>
            </a:rPr>
            <a:t>Risk Management as a Continuous Process</a:t>
          </a: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r>
            <a:rPr lang="en-US" sz="1400">
              <a:solidFill>
                <a:srgbClr val="004B87"/>
              </a:solidFill>
              <a:latin typeface="+mn-lt"/>
              <a:ea typeface="+mn-ea"/>
              <a:cs typeface="+mn-cs"/>
            </a:rPr>
            <a:t>Importance of Risk Management – Guiding Principles</a:t>
          </a: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r>
            <a:rPr lang="en-US" sz="1400">
              <a:solidFill>
                <a:srgbClr val="004B87"/>
              </a:solidFill>
              <a:latin typeface="+mn-lt"/>
              <a:ea typeface="+mn-ea"/>
              <a:cs typeface="+mn-cs"/>
            </a:rPr>
            <a:t>Enterprise Risk Management</a:t>
          </a: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endParaRPr lang="en-US" sz="1400">
            <a:solidFill>
              <a:srgbClr val="004B87"/>
            </a:solidFill>
            <a:latin typeface="+mn-lt"/>
            <a:ea typeface="+mn-ea"/>
            <a:cs typeface="+mn-cs"/>
          </a:endParaRPr>
        </a:p>
        <a:p>
          <a:pPr algn="l"/>
          <a:r>
            <a:rPr lang="en-US" sz="1400">
              <a:solidFill>
                <a:srgbClr val="004B87"/>
              </a:solidFill>
              <a:latin typeface="+mn-lt"/>
              <a:ea typeface="+mn-ea"/>
              <a:cs typeface="+mn-cs"/>
            </a:rPr>
            <a:t>Lessons Learned – Continuous Improvement</a:t>
          </a:r>
        </a:p>
      </xdr:txBody>
    </xdr:sp>
    <xdr:clientData/>
  </xdr:twoCellAnchor>
  <xdr:twoCellAnchor editAs="absolute">
    <xdr:from>
      <xdr:col>1</xdr:col>
      <xdr:colOff>124239</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0890"/>
          <a:ext cx="2413488" cy="684621"/>
        </a:xfrm>
        <a:prstGeom prst="rect">
          <a:avLst/>
        </a:prstGeom>
      </xdr:spPr>
    </xdr:pic>
    <xdr:clientData/>
  </xdr:twoCellAnchor>
  <xdr:oneCellAnchor>
    <xdr:from>
      <xdr:col>1</xdr:col>
      <xdr:colOff>2903393</xdr:colOff>
      <xdr:row>18</xdr:row>
      <xdr:rowOff>868</xdr:rowOff>
    </xdr:from>
    <xdr:ext cx="2876550" cy="1590675"/>
    <xdr:pic>
      <xdr:nvPicPr>
        <xdr:cNvPr id="9" name="Picture 8" descr="Planning &amp; Resource Scheduling is Key to Project Mgmt | Nutcache">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4393" y="3744193"/>
          <a:ext cx="2876550" cy="1590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581026</xdr:colOff>
      <xdr:row>14</xdr:row>
      <xdr:rowOff>96980</xdr:rowOff>
    </xdr:from>
    <xdr:to>
      <xdr:col>1</xdr:col>
      <xdr:colOff>2542762</xdr:colOff>
      <xdr:row>18</xdr:row>
      <xdr:rowOff>54665</xdr:rowOff>
    </xdr:to>
    <xdr:sp macro="" textlink="">
      <xdr:nvSpPr>
        <xdr:cNvPr id="10" name="Speech Bubble: Rectangle with Corners Rounded 9">
          <a:extLst>
            <a:ext uri="{FF2B5EF4-FFF2-40B4-BE49-F238E27FC236}">
              <a16:creationId xmlns:a16="http://schemas.microsoft.com/office/drawing/2014/main" id="{00000000-0008-0000-0200-00000A000000}"/>
            </a:ext>
          </a:extLst>
        </xdr:cNvPr>
        <xdr:cNvSpPr/>
      </xdr:nvSpPr>
      <xdr:spPr>
        <a:xfrm>
          <a:off x="962026" y="3078305"/>
          <a:ext cx="1961736" cy="719685"/>
        </a:xfrm>
        <a:prstGeom prst="wedgeRoundRectCallout">
          <a:avLst>
            <a:gd name="adj1" fmla="val 42154"/>
            <a:gd name="adj2" fmla="val 90760"/>
            <a:gd name="adj3" fmla="val 16667"/>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Use the risk management workbook as a project planning and control tool</a:t>
          </a:r>
        </a:p>
      </xdr:txBody>
    </xdr:sp>
    <xdr:clientData/>
  </xdr:twoCellAnchor>
  <xdr:twoCellAnchor>
    <xdr:from>
      <xdr:col>2</xdr:col>
      <xdr:colOff>1108365</xdr:colOff>
      <xdr:row>12</xdr:row>
      <xdr:rowOff>103043</xdr:rowOff>
    </xdr:from>
    <xdr:to>
      <xdr:col>2</xdr:col>
      <xdr:colOff>3014870</xdr:colOff>
      <xdr:row>15</xdr:row>
      <xdr:rowOff>62949</xdr:rowOff>
    </xdr:to>
    <xdr:sp macro="" textlink="">
      <xdr:nvSpPr>
        <xdr:cNvPr id="11" name="Speech Bubble: Rectangle with Corners Rounded 10">
          <a:extLst>
            <a:ext uri="{FF2B5EF4-FFF2-40B4-BE49-F238E27FC236}">
              <a16:creationId xmlns:a16="http://schemas.microsoft.com/office/drawing/2014/main" id="{00000000-0008-0000-0200-00000B000000}"/>
            </a:ext>
          </a:extLst>
        </xdr:cNvPr>
        <xdr:cNvSpPr/>
      </xdr:nvSpPr>
      <xdr:spPr>
        <a:xfrm>
          <a:off x="4537365" y="2703368"/>
          <a:ext cx="1906505" cy="531406"/>
        </a:xfrm>
        <a:prstGeom prst="wedgeRoundRectCallout">
          <a:avLst>
            <a:gd name="adj1" fmla="val -43193"/>
            <a:gd name="adj2" fmla="val 99965"/>
            <a:gd name="adj3" fmla="val 16667"/>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Use proactive and reactive efforts to manage risk</a:t>
          </a:r>
        </a:p>
      </xdr:txBody>
    </xdr:sp>
    <xdr:clientData/>
  </xdr:twoCellAnchor>
  <xdr:twoCellAnchor>
    <xdr:from>
      <xdr:col>2</xdr:col>
      <xdr:colOff>1489964</xdr:colOff>
      <xdr:row>28</xdr:row>
      <xdr:rowOff>66601</xdr:rowOff>
    </xdr:from>
    <xdr:to>
      <xdr:col>3</xdr:col>
      <xdr:colOff>786847</xdr:colOff>
      <xdr:row>31</xdr:row>
      <xdr:rowOff>170623</xdr:rowOff>
    </xdr:to>
    <xdr:sp macro="" textlink="">
      <xdr:nvSpPr>
        <xdr:cNvPr id="12" name="Speech Bubble: Rectangle with Corners Rounded 11">
          <a:extLst>
            <a:ext uri="{FF2B5EF4-FFF2-40B4-BE49-F238E27FC236}">
              <a16:creationId xmlns:a16="http://schemas.microsoft.com/office/drawing/2014/main" id="{00000000-0008-0000-0200-00000C000000}"/>
            </a:ext>
          </a:extLst>
        </xdr:cNvPr>
        <xdr:cNvSpPr/>
      </xdr:nvSpPr>
      <xdr:spPr>
        <a:xfrm>
          <a:off x="4918964" y="5714926"/>
          <a:ext cx="2344883" cy="675522"/>
        </a:xfrm>
        <a:prstGeom prst="wedgeRoundRectCallout">
          <a:avLst>
            <a:gd name="adj1" fmla="val -39642"/>
            <a:gd name="adj2" fmla="val -94958"/>
            <a:gd name="adj3" fmla="val 16667"/>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Engage in risk response planning, whether informal or formal, as a part of overall project planning</a:t>
          </a:r>
        </a:p>
      </xdr:txBody>
    </xdr:sp>
    <xdr:clientData/>
  </xdr:twoCellAnchor>
  <xdr:twoCellAnchor>
    <xdr:from>
      <xdr:col>1</xdr:col>
      <xdr:colOff>807704</xdr:colOff>
      <xdr:row>22</xdr:row>
      <xdr:rowOff>185341</xdr:rowOff>
    </xdr:from>
    <xdr:to>
      <xdr:col>1</xdr:col>
      <xdr:colOff>2517913</xdr:colOff>
      <xdr:row>27</xdr:row>
      <xdr:rowOff>129208</xdr:rowOff>
    </xdr:to>
    <xdr:sp macro="" textlink="">
      <xdr:nvSpPr>
        <xdr:cNvPr id="13" name="Speech Bubble: Rectangle with Corners Rounded 12">
          <a:extLst>
            <a:ext uri="{FF2B5EF4-FFF2-40B4-BE49-F238E27FC236}">
              <a16:creationId xmlns:a16="http://schemas.microsoft.com/office/drawing/2014/main" id="{00000000-0008-0000-0200-00000D000000}"/>
            </a:ext>
          </a:extLst>
        </xdr:cNvPr>
        <xdr:cNvSpPr/>
      </xdr:nvSpPr>
      <xdr:spPr>
        <a:xfrm>
          <a:off x="1188704" y="4690666"/>
          <a:ext cx="1710209" cy="896367"/>
        </a:xfrm>
        <a:prstGeom prst="wedgeRoundRectCallout">
          <a:avLst>
            <a:gd name="adj1" fmla="val 64646"/>
            <a:gd name="adj2" fmla="val -39960"/>
            <a:gd name="adj3" fmla="val 16667"/>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Develop a risk-based contingency as part of a project’s overall budget contingency</a:t>
          </a:r>
        </a:p>
      </xdr:txBody>
    </xdr:sp>
    <xdr:clientData/>
  </xdr:twoCellAnchor>
  <xdr:twoCellAnchor>
    <xdr:from>
      <xdr:col>3</xdr:col>
      <xdr:colOff>194642</xdr:colOff>
      <xdr:row>18</xdr:row>
      <xdr:rowOff>81246</xdr:rowOff>
    </xdr:from>
    <xdr:to>
      <xdr:col>3</xdr:col>
      <xdr:colOff>2542761</xdr:colOff>
      <xdr:row>25</xdr:row>
      <xdr:rowOff>38100</xdr:rowOff>
    </xdr:to>
    <xdr:sp macro="" textlink="">
      <xdr:nvSpPr>
        <xdr:cNvPr id="14" name="Speech Bubble: Rectangle with Corners Rounded 13">
          <a:extLst>
            <a:ext uri="{FF2B5EF4-FFF2-40B4-BE49-F238E27FC236}">
              <a16:creationId xmlns:a16="http://schemas.microsoft.com/office/drawing/2014/main" id="{00000000-0008-0000-0200-00000E000000}"/>
            </a:ext>
          </a:extLst>
        </xdr:cNvPr>
        <xdr:cNvSpPr/>
      </xdr:nvSpPr>
      <xdr:spPr>
        <a:xfrm>
          <a:off x="6671642" y="3824571"/>
          <a:ext cx="2348119" cy="1290354"/>
        </a:xfrm>
        <a:prstGeom prst="wedgeRoundRectCallout">
          <a:avLst>
            <a:gd name="adj1" fmla="val -64153"/>
            <a:gd name="adj2" fmla="val -7572"/>
            <a:gd name="adj3" fmla="val 16667"/>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Remember that managing risk, addressing uncertainty, and refining and validating assumptions is an integral part of a project’s planning, organization, and decision-making process</a:t>
          </a:r>
        </a:p>
      </xdr:txBody>
    </xdr:sp>
    <xdr:clientData/>
  </xdr:twoCellAnchor>
  <xdr:twoCellAnchor>
    <xdr:from>
      <xdr:col>1</xdr:col>
      <xdr:colOff>242205</xdr:colOff>
      <xdr:row>35</xdr:row>
      <xdr:rowOff>133349</xdr:rowOff>
    </xdr:from>
    <xdr:to>
      <xdr:col>3</xdr:col>
      <xdr:colOff>2790824</xdr:colOff>
      <xdr:row>48</xdr:row>
      <xdr:rowOff>130628</xdr:rowOff>
    </xdr:to>
    <xdr:graphicFrame macro="">
      <xdr:nvGraphicFramePr>
        <xdr:cNvPr id="15" name="Diagram 14">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oneCellAnchor>
    <xdr:from>
      <xdr:col>1</xdr:col>
      <xdr:colOff>381000</xdr:colOff>
      <xdr:row>52</xdr:row>
      <xdr:rowOff>92351</xdr:rowOff>
    </xdr:from>
    <xdr:ext cx="2857500" cy="1504950"/>
    <xdr:pic>
      <xdr:nvPicPr>
        <xdr:cNvPr id="16" name="Picture 15" descr="Build an Effective Project Team">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10312676"/>
          <a:ext cx="2857500" cy="1504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934691</xdr:colOff>
      <xdr:row>53</xdr:row>
      <xdr:rowOff>41412</xdr:rowOff>
    </xdr:from>
    <xdr:to>
      <xdr:col>3</xdr:col>
      <xdr:colOff>2125316</xdr:colOff>
      <xdr:row>58</xdr:row>
      <xdr:rowOff>154056</xdr:rowOff>
    </xdr:to>
    <xdr:sp macro="" textlink="">
      <xdr:nvSpPr>
        <xdr:cNvPr id="17" name="Speech Bubble: Rectangle with Corners Rounded 16">
          <a:extLst>
            <a:ext uri="{FF2B5EF4-FFF2-40B4-BE49-F238E27FC236}">
              <a16:creationId xmlns:a16="http://schemas.microsoft.com/office/drawing/2014/main" id="{00000000-0008-0000-0200-000011000000}"/>
            </a:ext>
          </a:extLst>
        </xdr:cNvPr>
        <xdr:cNvSpPr/>
      </xdr:nvSpPr>
      <xdr:spPr>
        <a:xfrm>
          <a:off x="4363691" y="10452237"/>
          <a:ext cx="4238625" cy="1065144"/>
        </a:xfrm>
        <a:prstGeom prst="wedgeRoundRectCallout">
          <a:avLst>
            <a:gd name="adj1" fmla="val -64145"/>
            <a:gd name="adj2" fmla="val -21857"/>
            <a:gd name="adj3" fmla="val 16667"/>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Enable and facilitate team coordination and the ability to prioritize items. This allows the team to be focused on the right tasks at the right time and work efficiently. A project team can make more informed decisions when the entire team understands the risk profiles and impacts.</a:t>
          </a:r>
        </a:p>
      </xdr:txBody>
    </xdr:sp>
    <xdr:clientData/>
  </xdr:twoCellAnchor>
  <xdr:oneCellAnchor>
    <xdr:from>
      <xdr:col>2</xdr:col>
      <xdr:colOff>2768974</xdr:colOff>
      <xdr:row>63</xdr:row>
      <xdr:rowOff>189964</xdr:rowOff>
    </xdr:from>
    <xdr:ext cx="2428875" cy="2080949"/>
    <xdr:pic>
      <xdr:nvPicPr>
        <xdr:cNvPr id="18" name="Picture 17" descr="Risk Aware Culture Training - Protean Business Solutions">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197974" y="12505789"/>
          <a:ext cx="2428875" cy="20809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659685</xdr:colOff>
      <xdr:row>66</xdr:row>
      <xdr:rowOff>61413</xdr:rowOff>
    </xdr:from>
    <xdr:to>
      <xdr:col>2</xdr:col>
      <xdr:colOff>2189287</xdr:colOff>
      <xdr:row>71</xdr:row>
      <xdr:rowOff>187186</xdr:rowOff>
    </xdr:to>
    <xdr:sp macro="" textlink="">
      <xdr:nvSpPr>
        <xdr:cNvPr id="19" name="Speech Bubble: Rectangle with Corners Rounded 18">
          <a:extLst>
            <a:ext uri="{FF2B5EF4-FFF2-40B4-BE49-F238E27FC236}">
              <a16:creationId xmlns:a16="http://schemas.microsoft.com/office/drawing/2014/main" id="{00000000-0008-0000-0200-000013000000}"/>
            </a:ext>
          </a:extLst>
        </xdr:cNvPr>
        <xdr:cNvSpPr/>
      </xdr:nvSpPr>
      <xdr:spPr>
        <a:xfrm>
          <a:off x="1040685" y="12948738"/>
          <a:ext cx="4577602" cy="1078273"/>
        </a:xfrm>
        <a:prstGeom prst="wedgeRoundRectCallout">
          <a:avLst>
            <a:gd name="adj1" fmla="val 61688"/>
            <a:gd name="adj2" fmla="val -13545"/>
            <a:gd name="adj3" fmla="val 16667"/>
          </a:avLst>
        </a:prstGeom>
        <a:solidFill>
          <a:srgbClr val="004B8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Aim to establish a risk management culture and create specific guidance meeting the needs to help develop the guidelines and training. Such a culture allows the project team to clearly see the value of incorporating risk into project and program management decision-making and planning to mitigate scope, schedule and cost impacts.</a:t>
          </a:r>
        </a:p>
      </xdr:txBody>
    </xdr:sp>
    <xdr:clientData/>
  </xdr:twoCellAnchor>
  <xdr:oneCellAnchor>
    <xdr:from>
      <xdr:col>1</xdr:col>
      <xdr:colOff>736226</xdr:colOff>
      <xdr:row>78</xdr:row>
      <xdr:rowOff>125065</xdr:rowOff>
    </xdr:from>
    <xdr:ext cx="2181225" cy="2130142"/>
    <xdr:pic>
      <xdr:nvPicPr>
        <xdr:cNvPr id="20" name="Picture 19" descr="Why Scalability Matters in a Franchise Business">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7226" y="15298390"/>
          <a:ext cx="2181225" cy="21301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699247</xdr:colOff>
      <xdr:row>80</xdr:row>
      <xdr:rowOff>93688</xdr:rowOff>
    </xdr:from>
    <xdr:to>
      <xdr:col>3</xdr:col>
      <xdr:colOff>2723029</xdr:colOff>
      <xdr:row>86</xdr:row>
      <xdr:rowOff>187188</xdr:rowOff>
    </xdr:to>
    <xdr:sp macro="" textlink="">
      <xdr:nvSpPr>
        <xdr:cNvPr id="21" name="Speech Bubble: Rectangle with Corners Rounded 20">
          <a:extLst>
            <a:ext uri="{FF2B5EF4-FFF2-40B4-BE49-F238E27FC236}">
              <a16:creationId xmlns:a16="http://schemas.microsoft.com/office/drawing/2014/main" id="{00000000-0008-0000-0200-000015000000}"/>
            </a:ext>
          </a:extLst>
        </xdr:cNvPr>
        <xdr:cNvSpPr/>
      </xdr:nvSpPr>
      <xdr:spPr>
        <a:xfrm>
          <a:off x="4128247" y="15648013"/>
          <a:ext cx="5071782" cy="1236500"/>
        </a:xfrm>
        <a:prstGeom prst="wedgeRoundRectCallout">
          <a:avLst>
            <a:gd name="adj1" fmla="val -63333"/>
            <a:gd name="adj2" fmla="val -38305"/>
            <a:gd name="adj3" fmla="val 16667"/>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The overall approach and processes in the Risk Management Toolbox are not intended to be prescriptive. Variations based on project size, procurement duration and timing, and other issues will require that the risk management effort be adjusted to fit each specific project. The requirements, limitations, and actions necessary to ensure consistent reporting and the continuous improvement of the risk program are discussed in the Risk Management</a:t>
          </a:r>
          <a:r>
            <a:rPr lang="en-US" sz="1100" b="1" baseline="0"/>
            <a:t> Workbook</a:t>
          </a:r>
          <a:r>
            <a:rPr lang="en-US" sz="1100" b="1"/>
            <a:t>.</a:t>
          </a:r>
        </a:p>
      </xdr:txBody>
    </xdr:sp>
    <xdr:clientData/>
  </xdr:twoCellAnchor>
  <xdr:oneCellAnchor>
    <xdr:from>
      <xdr:col>2</xdr:col>
      <xdr:colOff>2846855</xdr:colOff>
      <xdr:row>98</xdr:row>
      <xdr:rowOff>18964</xdr:rowOff>
    </xdr:from>
    <xdr:ext cx="2767292" cy="1452829"/>
    <xdr:pic>
      <xdr:nvPicPr>
        <xdr:cNvPr id="22" name="Picture 21" descr="What Is Continuous Performance Management? | Clear Review">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275855" y="19002289"/>
          <a:ext cx="2767292" cy="14528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413642</xdr:colOff>
      <xdr:row>95</xdr:row>
      <xdr:rowOff>124811</xdr:rowOff>
    </xdr:from>
    <xdr:to>
      <xdr:col>2</xdr:col>
      <xdr:colOff>2236303</xdr:colOff>
      <xdr:row>107</xdr:row>
      <xdr:rowOff>91966</xdr:rowOff>
    </xdr:to>
    <xdr:sp macro="" textlink="">
      <xdr:nvSpPr>
        <xdr:cNvPr id="23" name="Speech Bubble: Rectangle with Corners Rounded 22">
          <a:extLst>
            <a:ext uri="{FF2B5EF4-FFF2-40B4-BE49-F238E27FC236}">
              <a16:creationId xmlns:a16="http://schemas.microsoft.com/office/drawing/2014/main" id="{00000000-0008-0000-0200-000017000000}"/>
            </a:ext>
          </a:extLst>
        </xdr:cNvPr>
        <xdr:cNvSpPr/>
      </xdr:nvSpPr>
      <xdr:spPr>
        <a:xfrm>
          <a:off x="794642" y="18544190"/>
          <a:ext cx="4870661" cy="2253155"/>
        </a:xfrm>
        <a:prstGeom prst="wedgeRoundRectCallout">
          <a:avLst>
            <a:gd name="adj1" fmla="val 58061"/>
            <a:gd name="adj2" fmla="val -7194"/>
            <a:gd name="adj3" fmla="val 16667"/>
          </a:avLst>
        </a:prstGeom>
        <a:solidFill>
          <a:srgbClr val="004B8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As the project moves through the project development process, more project details are fleshed out and risk items are addressed. Risks are either no longer a problem because they did not occur or because sufficient information is available to better assess the concern. Additional risk items may also be discovered later during the development process. These should be added to the list of previously known risk items with strategies developed and worked as development continues.</a:t>
          </a:r>
        </a:p>
        <a:p>
          <a:pPr algn="l"/>
          <a:endParaRPr lang="en-US" sz="1100" b="1"/>
        </a:p>
        <a:p>
          <a:pPr algn="l"/>
          <a:r>
            <a:rPr lang="en-US" sz="1100" b="1"/>
            <a:t>Remember - the risk management process can be executed anytime for instances where project specific or unique risks could occur that are not identified and managed as stated previously.</a:t>
          </a:r>
        </a:p>
      </xdr:txBody>
    </xdr:sp>
    <xdr:clientData/>
  </xdr:twoCellAnchor>
  <xdr:oneCellAnchor>
    <xdr:from>
      <xdr:col>2</xdr:col>
      <xdr:colOff>209549</xdr:colOff>
      <xdr:row>117</xdr:row>
      <xdr:rowOff>60044</xdr:rowOff>
    </xdr:from>
    <xdr:ext cx="1943101" cy="1457326"/>
    <xdr:pic>
      <xdr:nvPicPr>
        <xdr:cNvPr id="24" name="Picture 23" descr="Guiding Principles for Leadership | Marta Wilson | ForbesBooks">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2" cstate="print">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3638549" y="22662869"/>
          <a:ext cx="1943101" cy="14573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1195821</xdr:colOff>
      <xdr:row>117</xdr:row>
      <xdr:rowOff>159087</xdr:rowOff>
    </xdr:from>
    <xdr:to>
      <xdr:col>1</xdr:col>
      <xdr:colOff>2981325</xdr:colOff>
      <xdr:row>121</xdr:row>
      <xdr:rowOff>16212</xdr:rowOff>
    </xdr:to>
    <xdr:sp macro="" textlink="">
      <xdr:nvSpPr>
        <xdr:cNvPr id="25" name="Arrow: Right 24">
          <a:extLst>
            <a:ext uri="{FF2B5EF4-FFF2-40B4-BE49-F238E27FC236}">
              <a16:creationId xmlns:a16="http://schemas.microsoft.com/office/drawing/2014/main" id="{00000000-0008-0000-0200-000019000000}"/>
            </a:ext>
          </a:extLst>
        </xdr:cNvPr>
        <xdr:cNvSpPr/>
      </xdr:nvSpPr>
      <xdr:spPr>
        <a:xfrm>
          <a:off x="1576821" y="22761912"/>
          <a:ext cx="1785504"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Project</a:t>
          </a:r>
          <a:r>
            <a:rPr lang="en-US" sz="1100" b="1" baseline="0"/>
            <a:t> Manager Focus</a:t>
          </a:r>
          <a:endParaRPr lang="en-US" sz="1100" b="1"/>
        </a:p>
      </xdr:txBody>
    </xdr:sp>
    <xdr:clientData/>
  </xdr:twoCellAnchor>
  <xdr:twoCellAnchor>
    <xdr:from>
      <xdr:col>1</xdr:col>
      <xdr:colOff>1357745</xdr:colOff>
      <xdr:row>121</xdr:row>
      <xdr:rowOff>18593</xdr:rowOff>
    </xdr:from>
    <xdr:to>
      <xdr:col>1</xdr:col>
      <xdr:colOff>2981325</xdr:colOff>
      <xdr:row>124</xdr:row>
      <xdr:rowOff>66218</xdr:rowOff>
    </xdr:to>
    <xdr:sp macro="" textlink="">
      <xdr:nvSpPr>
        <xdr:cNvPr id="26" name="Arrow: Right 25">
          <a:extLst>
            <a:ext uri="{FF2B5EF4-FFF2-40B4-BE49-F238E27FC236}">
              <a16:creationId xmlns:a16="http://schemas.microsoft.com/office/drawing/2014/main" id="{00000000-0008-0000-0200-00001A000000}"/>
            </a:ext>
          </a:extLst>
        </xdr:cNvPr>
        <xdr:cNvSpPr/>
      </xdr:nvSpPr>
      <xdr:spPr>
        <a:xfrm flipH="1">
          <a:off x="1738745" y="23383418"/>
          <a:ext cx="1623580"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Foster Risk Culture</a:t>
          </a:r>
        </a:p>
      </xdr:txBody>
    </xdr:sp>
    <xdr:clientData/>
  </xdr:twoCellAnchor>
  <xdr:twoCellAnchor>
    <xdr:from>
      <xdr:col>1</xdr:col>
      <xdr:colOff>2784869</xdr:colOff>
      <xdr:row>128</xdr:row>
      <xdr:rowOff>106700</xdr:rowOff>
    </xdr:from>
    <xdr:to>
      <xdr:col>2</xdr:col>
      <xdr:colOff>2658446</xdr:colOff>
      <xdr:row>131</xdr:row>
      <xdr:rowOff>154325</xdr:rowOff>
    </xdr:to>
    <xdr:sp macro="" textlink="">
      <xdr:nvSpPr>
        <xdr:cNvPr id="27" name="Arrow: Right 26">
          <a:extLst>
            <a:ext uri="{FF2B5EF4-FFF2-40B4-BE49-F238E27FC236}">
              <a16:creationId xmlns:a16="http://schemas.microsoft.com/office/drawing/2014/main" id="{00000000-0008-0000-0200-00001B000000}"/>
            </a:ext>
          </a:extLst>
        </xdr:cNvPr>
        <xdr:cNvSpPr/>
      </xdr:nvSpPr>
      <xdr:spPr>
        <a:xfrm>
          <a:off x="3165869" y="24812579"/>
          <a:ext cx="2921577"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Promote awareness of key project risks</a:t>
          </a:r>
        </a:p>
      </xdr:txBody>
    </xdr:sp>
    <xdr:clientData/>
  </xdr:twoCellAnchor>
  <xdr:twoCellAnchor>
    <xdr:from>
      <xdr:col>2</xdr:col>
      <xdr:colOff>2474768</xdr:colOff>
      <xdr:row>121</xdr:row>
      <xdr:rowOff>18593</xdr:rowOff>
    </xdr:from>
    <xdr:to>
      <xdr:col>3</xdr:col>
      <xdr:colOff>1409700</xdr:colOff>
      <xdr:row>124</xdr:row>
      <xdr:rowOff>66218</xdr:rowOff>
    </xdr:to>
    <xdr:sp macro="" textlink="">
      <xdr:nvSpPr>
        <xdr:cNvPr id="28" name="Arrow: Right 27">
          <a:extLst>
            <a:ext uri="{FF2B5EF4-FFF2-40B4-BE49-F238E27FC236}">
              <a16:creationId xmlns:a16="http://schemas.microsoft.com/office/drawing/2014/main" id="{00000000-0008-0000-0200-00001C000000}"/>
            </a:ext>
          </a:extLst>
        </xdr:cNvPr>
        <xdr:cNvSpPr/>
      </xdr:nvSpPr>
      <xdr:spPr>
        <a:xfrm flipH="1">
          <a:off x="5903768" y="23383418"/>
          <a:ext cx="1982932"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Early Risk Identification</a:t>
          </a:r>
        </a:p>
      </xdr:txBody>
    </xdr:sp>
    <xdr:clientData/>
  </xdr:twoCellAnchor>
  <xdr:twoCellAnchor>
    <xdr:from>
      <xdr:col>1</xdr:col>
      <xdr:colOff>363682</xdr:colOff>
      <xdr:row>125</xdr:row>
      <xdr:rowOff>73362</xdr:rowOff>
    </xdr:from>
    <xdr:to>
      <xdr:col>2</xdr:col>
      <xdr:colOff>962025</xdr:colOff>
      <xdr:row>128</xdr:row>
      <xdr:rowOff>120987</xdr:rowOff>
    </xdr:to>
    <xdr:sp macro="" textlink="">
      <xdr:nvSpPr>
        <xdr:cNvPr id="29" name="Arrow: Right 28">
          <a:extLst>
            <a:ext uri="{FF2B5EF4-FFF2-40B4-BE49-F238E27FC236}">
              <a16:creationId xmlns:a16="http://schemas.microsoft.com/office/drawing/2014/main" id="{00000000-0008-0000-0200-00001D000000}"/>
            </a:ext>
          </a:extLst>
        </xdr:cNvPr>
        <xdr:cNvSpPr/>
      </xdr:nvSpPr>
      <xdr:spPr>
        <a:xfrm flipH="1">
          <a:off x="744682" y="24200187"/>
          <a:ext cx="3646343"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Mitigation strategies so risks don’t become issues</a:t>
          </a:r>
        </a:p>
      </xdr:txBody>
    </xdr:sp>
    <xdr:clientData/>
  </xdr:twoCellAnchor>
  <xdr:twoCellAnchor>
    <xdr:from>
      <xdr:col>2</xdr:col>
      <xdr:colOff>2474768</xdr:colOff>
      <xdr:row>117</xdr:row>
      <xdr:rowOff>159087</xdr:rowOff>
    </xdr:from>
    <xdr:to>
      <xdr:col>3</xdr:col>
      <xdr:colOff>1152525</xdr:colOff>
      <xdr:row>121</xdr:row>
      <xdr:rowOff>16212</xdr:rowOff>
    </xdr:to>
    <xdr:sp macro="" textlink="">
      <xdr:nvSpPr>
        <xdr:cNvPr id="30" name="Arrow: Right 29">
          <a:extLst>
            <a:ext uri="{FF2B5EF4-FFF2-40B4-BE49-F238E27FC236}">
              <a16:creationId xmlns:a16="http://schemas.microsoft.com/office/drawing/2014/main" id="{00000000-0008-0000-0200-00001E000000}"/>
            </a:ext>
          </a:extLst>
        </xdr:cNvPr>
        <xdr:cNvSpPr/>
      </xdr:nvSpPr>
      <xdr:spPr>
        <a:xfrm>
          <a:off x="5903768" y="22761912"/>
          <a:ext cx="1725757"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Better Cost Estimates</a:t>
          </a:r>
        </a:p>
      </xdr:txBody>
    </xdr:sp>
    <xdr:clientData/>
  </xdr:twoCellAnchor>
  <xdr:twoCellAnchor>
    <xdr:from>
      <xdr:col>1</xdr:col>
      <xdr:colOff>519544</xdr:colOff>
      <xdr:row>111</xdr:row>
      <xdr:rowOff>9068</xdr:rowOff>
    </xdr:from>
    <xdr:to>
      <xdr:col>2</xdr:col>
      <xdr:colOff>1447799</xdr:colOff>
      <xdr:row>114</xdr:row>
      <xdr:rowOff>56693</xdr:rowOff>
    </xdr:to>
    <xdr:sp macro="" textlink="">
      <xdr:nvSpPr>
        <xdr:cNvPr id="31" name="Arrow: Right 30">
          <a:extLst>
            <a:ext uri="{FF2B5EF4-FFF2-40B4-BE49-F238E27FC236}">
              <a16:creationId xmlns:a16="http://schemas.microsoft.com/office/drawing/2014/main" id="{00000000-0008-0000-0200-00001F000000}"/>
            </a:ext>
          </a:extLst>
        </xdr:cNvPr>
        <xdr:cNvSpPr/>
      </xdr:nvSpPr>
      <xdr:spPr>
        <a:xfrm flipH="1">
          <a:off x="900544" y="21468893"/>
          <a:ext cx="3976255"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Establish a formal, continuous risk management process</a:t>
          </a:r>
        </a:p>
      </xdr:txBody>
    </xdr:sp>
    <xdr:clientData/>
  </xdr:twoCellAnchor>
  <xdr:twoCellAnchor>
    <xdr:from>
      <xdr:col>2</xdr:col>
      <xdr:colOff>1984663</xdr:colOff>
      <xdr:row>111</xdr:row>
      <xdr:rowOff>9068</xdr:rowOff>
    </xdr:from>
    <xdr:to>
      <xdr:col>3</xdr:col>
      <xdr:colOff>2708564</xdr:colOff>
      <xdr:row>114</xdr:row>
      <xdr:rowOff>56693</xdr:rowOff>
    </xdr:to>
    <xdr:sp macro="" textlink="">
      <xdr:nvSpPr>
        <xdr:cNvPr id="33" name="Arrow: Right 32">
          <a:extLst>
            <a:ext uri="{FF2B5EF4-FFF2-40B4-BE49-F238E27FC236}">
              <a16:creationId xmlns:a16="http://schemas.microsoft.com/office/drawing/2014/main" id="{00000000-0008-0000-0200-000021000000}"/>
            </a:ext>
          </a:extLst>
        </xdr:cNvPr>
        <xdr:cNvSpPr/>
      </xdr:nvSpPr>
      <xdr:spPr>
        <a:xfrm flipH="1">
          <a:off x="5413663" y="21468893"/>
          <a:ext cx="3771901"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Reduce risk and uncertainty resulting in better pricing</a:t>
          </a:r>
        </a:p>
      </xdr:txBody>
    </xdr:sp>
    <xdr:clientData/>
  </xdr:twoCellAnchor>
  <xdr:twoCellAnchor>
    <xdr:from>
      <xdr:col>1</xdr:col>
      <xdr:colOff>2003714</xdr:colOff>
      <xdr:row>114</xdr:row>
      <xdr:rowOff>9068</xdr:rowOff>
    </xdr:from>
    <xdr:to>
      <xdr:col>3</xdr:col>
      <xdr:colOff>165388</xdr:colOff>
      <xdr:row>117</xdr:row>
      <xdr:rowOff>56693</xdr:rowOff>
    </xdr:to>
    <xdr:sp macro="" textlink="">
      <xdr:nvSpPr>
        <xdr:cNvPr id="34" name="Arrow: Right 33">
          <a:extLst>
            <a:ext uri="{FF2B5EF4-FFF2-40B4-BE49-F238E27FC236}">
              <a16:creationId xmlns:a16="http://schemas.microsoft.com/office/drawing/2014/main" id="{00000000-0008-0000-0200-000022000000}"/>
            </a:ext>
          </a:extLst>
        </xdr:cNvPr>
        <xdr:cNvSpPr/>
      </xdr:nvSpPr>
      <xdr:spPr>
        <a:xfrm>
          <a:off x="2384714" y="22040393"/>
          <a:ext cx="4257674"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Ensure quality of project information and RFP documents</a:t>
          </a:r>
        </a:p>
      </xdr:txBody>
    </xdr:sp>
    <xdr:clientData/>
  </xdr:twoCellAnchor>
  <xdr:twoCellAnchor>
    <xdr:from>
      <xdr:col>2</xdr:col>
      <xdr:colOff>1346489</xdr:colOff>
      <xdr:row>125</xdr:row>
      <xdr:rowOff>73362</xdr:rowOff>
    </xdr:from>
    <xdr:to>
      <xdr:col>3</xdr:col>
      <xdr:colOff>2419350</xdr:colOff>
      <xdr:row>128</xdr:row>
      <xdr:rowOff>120987</xdr:rowOff>
    </xdr:to>
    <xdr:sp macro="" textlink="">
      <xdr:nvSpPr>
        <xdr:cNvPr id="35" name="Arrow: Right 34">
          <a:extLst>
            <a:ext uri="{FF2B5EF4-FFF2-40B4-BE49-F238E27FC236}">
              <a16:creationId xmlns:a16="http://schemas.microsoft.com/office/drawing/2014/main" id="{00000000-0008-0000-0200-000023000000}"/>
            </a:ext>
          </a:extLst>
        </xdr:cNvPr>
        <xdr:cNvSpPr/>
      </xdr:nvSpPr>
      <xdr:spPr>
        <a:xfrm flipH="1">
          <a:off x="4775489" y="24200187"/>
          <a:ext cx="4120861" cy="619125"/>
        </a:xfrm>
        <a:prstGeom prst="rightArrow">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Minimize risk to proposers resulting in better competition</a:t>
          </a:r>
        </a:p>
      </xdr:txBody>
    </xdr:sp>
    <xdr:clientData/>
  </xdr:twoCellAnchor>
  <xdr:twoCellAnchor>
    <xdr:from>
      <xdr:col>2</xdr:col>
      <xdr:colOff>712718</xdr:colOff>
      <xdr:row>137</xdr:row>
      <xdr:rowOff>136247</xdr:rowOff>
    </xdr:from>
    <xdr:to>
      <xdr:col>3</xdr:col>
      <xdr:colOff>2319130</xdr:colOff>
      <xdr:row>143</xdr:row>
      <xdr:rowOff>62948</xdr:rowOff>
    </xdr:to>
    <xdr:sp macro="" textlink="">
      <xdr:nvSpPr>
        <xdr:cNvPr id="36" name="Speech Bubble: Rectangle with Corners Rounded 35">
          <a:extLst>
            <a:ext uri="{FF2B5EF4-FFF2-40B4-BE49-F238E27FC236}">
              <a16:creationId xmlns:a16="http://schemas.microsoft.com/office/drawing/2014/main" id="{00000000-0008-0000-0200-000024000000}"/>
            </a:ext>
          </a:extLst>
        </xdr:cNvPr>
        <xdr:cNvSpPr/>
      </xdr:nvSpPr>
      <xdr:spPr>
        <a:xfrm>
          <a:off x="4141718" y="26549072"/>
          <a:ext cx="4654412" cy="1069701"/>
        </a:xfrm>
        <a:prstGeom prst="wedgeRoundRectCallout">
          <a:avLst>
            <a:gd name="adj1" fmla="val -60176"/>
            <a:gd name="adj2" fmla="val -13952"/>
            <a:gd name="adj3" fmla="val 16667"/>
          </a:avLst>
        </a:prstGeom>
        <a:solidFill>
          <a:srgbClr val="004B8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A successful risk management process involves participation at various levels of an organization: from the project team and program levels to the agency and leadership level. Aim to deliver an integrated, multi-tiered, comprehensive risk management approach that communicates and addresses uncertainties of all management levels of an organization.</a:t>
          </a:r>
        </a:p>
      </xdr:txBody>
    </xdr:sp>
    <xdr:clientData/>
  </xdr:twoCellAnchor>
  <xdr:oneCellAnchor>
    <xdr:from>
      <xdr:col>1</xdr:col>
      <xdr:colOff>673653</xdr:colOff>
      <xdr:row>136</xdr:row>
      <xdr:rowOff>83652</xdr:rowOff>
    </xdr:from>
    <xdr:ext cx="2490303" cy="1867727"/>
    <xdr:pic>
      <xdr:nvPicPr>
        <xdr:cNvPr id="37" name="Picture 36" descr="ERM (Enterprise Risk Management): The Definitive Guide · Riskonnect %">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4653" y="26305977"/>
          <a:ext cx="2490303" cy="18677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2776743</xdr:colOff>
      <xdr:row>150</xdr:row>
      <xdr:rowOff>29817</xdr:rowOff>
    </xdr:from>
    <xdr:ext cx="2715726" cy="1554231"/>
    <xdr:pic>
      <xdr:nvPicPr>
        <xdr:cNvPr id="38" name="Picture 37" descr="A LESSON ON LESSONS |">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205743" y="28919142"/>
          <a:ext cx="2715726" cy="15542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505239</xdr:colOff>
      <xdr:row>150</xdr:row>
      <xdr:rowOff>39342</xdr:rowOff>
    </xdr:from>
    <xdr:to>
      <xdr:col>2</xdr:col>
      <xdr:colOff>2236305</xdr:colOff>
      <xdr:row>159</xdr:row>
      <xdr:rowOff>39414</xdr:rowOff>
    </xdr:to>
    <xdr:sp macro="" textlink="">
      <xdr:nvSpPr>
        <xdr:cNvPr id="39" name="Speech Bubble: Rectangle with Corners Rounded 38">
          <a:extLst>
            <a:ext uri="{FF2B5EF4-FFF2-40B4-BE49-F238E27FC236}">
              <a16:creationId xmlns:a16="http://schemas.microsoft.com/office/drawing/2014/main" id="{00000000-0008-0000-0200-000027000000}"/>
            </a:ext>
          </a:extLst>
        </xdr:cNvPr>
        <xdr:cNvSpPr/>
      </xdr:nvSpPr>
      <xdr:spPr>
        <a:xfrm>
          <a:off x="886239" y="28936221"/>
          <a:ext cx="4779066" cy="1714572"/>
        </a:xfrm>
        <a:prstGeom prst="wedgeRoundRectCallout">
          <a:avLst>
            <a:gd name="adj1" fmla="val 57891"/>
            <a:gd name="adj2" fmla="val -13184"/>
            <a:gd name="adj3" fmla="val 16667"/>
          </a:avLst>
        </a:prstGeom>
        <a:solidFill>
          <a:srgbClr val="00934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Using a risk management process will improve the operation of a program by improving overall visibility, facilitating communication, and providing an excellent basis for capturing lessons learned. It can be challenging to implement lessons learned and best practices consistently across a program due to a lack of a fully documented and developed formal Risk Management Program and in part to limited staff and resources. The key is to develop a feedback loop into the risk management process to incorporate lessons learned for continuous improvement.</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106487</xdr:colOff>
      <xdr:row>5</xdr:row>
      <xdr:rowOff>87438</xdr:rowOff>
    </xdr:from>
    <xdr:to>
      <xdr:col>4</xdr:col>
      <xdr:colOff>3778184</xdr:colOff>
      <xdr:row>49</xdr:row>
      <xdr:rowOff>66675</xdr:rowOff>
    </xdr:to>
    <xdr:sp macro="" textlink="">
      <xdr:nvSpPr>
        <xdr:cNvPr id="119" name="TextBox 118">
          <a:extLst>
            <a:ext uri="{FF2B5EF4-FFF2-40B4-BE49-F238E27FC236}">
              <a16:creationId xmlns:a16="http://schemas.microsoft.com/office/drawing/2014/main" id="{00000000-0008-0000-0300-000077000000}"/>
            </a:ext>
          </a:extLst>
        </xdr:cNvPr>
        <xdr:cNvSpPr txBox="1"/>
      </xdr:nvSpPr>
      <xdr:spPr>
        <a:xfrm>
          <a:off x="487487" y="1354263"/>
          <a:ext cx="11548872" cy="8361237"/>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r>
            <a:rPr lang="en-US" sz="1100">
              <a:solidFill>
                <a:schemeClr val="dk1"/>
              </a:solidFill>
              <a:effectLst/>
              <a:latin typeface="+mn-lt"/>
              <a:ea typeface="+mn-ea"/>
              <a:cs typeface="+mn-cs"/>
            </a:rPr>
            <a:t>The Risk Management Workflow provides an</a:t>
          </a:r>
          <a:r>
            <a:rPr lang="en-US" sz="1100" baseline="0">
              <a:solidFill>
                <a:schemeClr val="dk1"/>
              </a:solidFill>
              <a:effectLst/>
              <a:latin typeface="+mn-lt"/>
              <a:ea typeface="+mn-ea"/>
              <a:cs typeface="+mn-cs"/>
            </a:rPr>
            <a:t> overview</a:t>
          </a:r>
          <a:r>
            <a:rPr lang="en-US" sz="1100">
              <a:solidFill>
                <a:schemeClr val="dk1"/>
              </a:solidFill>
              <a:effectLst/>
              <a:latin typeface="+mn-lt"/>
              <a:ea typeface="+mn-ea"/>
              <a:cs typeface="+mn-cs"/>
            </a:rPr>
            <a:t> of the major risk management process steps</a:t>
          </a:r>
          <a:r>
            <a:rPr lang="en-US" sz="1100" baseline="0">
              <a:solidFill>
                <a:schemeClr val="dk1"/>
              </a:solidFill>
              <a:effectLst/>
              <a:latin typeface="+mn-lt"/>
              <a:ea typeface="+mn-ea"/>
              <a:cs typeface="+mn-cs"/>
            </a:rPr>
            <a:t> of </a:t>
          </a:r>
          <a:r>
            <a:rPr lang="en-US" sz="1100">
              <a:solidFill>
                <a:schemeClr val="dk1"/>
              </a:solidFill>
              <a:effectLst/>
              <a:latin typeface="+mn-lt"/>
              <a:ea typeface="+mn-ea"/>
              <a:cs typeface="+mn-cs"/>
            </a:rPr>
            <a:t>the Risk Management Plan within</a:t>
          </a:r>
          <a:r>
            <a:rPr lang="en-US" sz="1100" baseline="0">
              <a:solidFill>
                <a:schemeClr val="dk1"/>
              </a:solidFill>
              <a:effectLst/>
              <a:latin typeface="+mn-lt"/>
              <a:ea typeface="+mn-ea"/>
              <a:cs typeface="+mn-cs"/>
            </a:rPr>
            <a:t> each of the </a:t>
          </a:r>
          <a:r>
            <a:rPr lang="en-US" sz="1100">
              <a:solidFill>
                <a:schemeClr val="dk1"/>
              </a:solidFill>
              <a:effectLst/>
              <a:latin typeface="+mn-lt"/>
              <a:ea typeface="+mn-ea"/>
              <a:cs typeface="+mn-cs"/>
            </a:rPr>
            <a:t>project delivery phases:</a:t>
          </a:r>
          <a:endParaRPr lang="en-US">
            <a:effectLst/>
          </a:endParaRPr>
        </a:p>
        <a:p>
          <a:r>
            <a:rPr lang="en-US" sz="1100">
              <a:solidFill>
                <a:schemeClr val="dk1"/>
              </a:solidFill>
              <a:effectLst/>
              <a:latin typeface="+mn-lt"/>
              <a:ea typeface="+mn-ea"/>
              <a:cs typeface="+mn-cs"/>
            </a:rPr>
            <a:t>     1. Identification and Selection</a:t>
          </a:r>
          <a:endParaRPr lang="en-US">
            <a:effectLst/>
          </a:endParaRPr>
        </a:p>
        <a:p>
          <a:r>
            <a:rPr lang="en-US" sz="1100">
              <a:solidFill>
                <a:schemeClr val="dk1"/>
              </a:solidFill>
              <a:effectLst/>
              <a:latin typeface="+mn-lt"/>
              <a:ea typeface="+mn-ea"/>
              <a:cs typeface="+mn-cs"/>
            </a:rPr>
            <a:t>     2. Development </a:t>
          </a:r>
          <a:endParaRPr lang="en-US">
            <a:effectLst/>
          </a:endParaRPr>
        </a:p>
        <a:p>
          <a:r>
            <a:rPr lang="en-US" sz="1100">
              <a:solidFill>
                <a:schemeClr val="dk1"/>
              </a:solidFill>
              <a:effectLst/>
              <a:latin typeface="+mn-lt"/>
              <a:ea typeface="+mn-ea"/>
              <a:cs typeface="+mn-cs"/>
            </a:rPr>
            <a:t>     3. Procurement</a:t>
          </a:r>
          <a:endParaRPr lang="en-US">
            <a:effectLst/>
          </a:endParaRPr>
        </a:p>
        <a:p>
          <a:r>
            <a:rPr lang="en-US" sz="1100">
              <a:solidFill>
                <a:schemeClr val="dk1"/>
              </a:solidFill>
              <a:effectLst/>
              <a:latin typeface="+mn-lt"/>
              <a:ea typeface="+mn-ea"/>
              <a:cs typeface="+mn-cs"/>
            </a:rPr>
            <a:t>     4. Implementation</a:t>
          </a:r>
          <a:endParaRPr lang="en-US" sz="1400">
            <a:effectLst/>
          </a:endParaRPr>
        </a:p>
        <a:p>
          <a:endParaRPr lang="en-US" sz="1400">
            <a:solidFill>
              <a:srgbClr val="004B87"/>
            </a:solidFill>
            <a:latin typeface="+mn-lt"/>
            <a:ea typeface="+mn-ea"/>
            <a:cs typeface="+mn-cs"/>
          </a:endParaRPr>
        </a:p>
        <a:p>
          <a:r>
            <a:rPr lang="en-US" sz="1400">
              <a:solidFill>
                <a:srgbClr val="004B87"/>
              </a:solidFill>
              <a:latin typeface="+mn-lt"/>
              <a:ea typeface="+mn-ea"/>
              <a:cs typeface="+mn-cs"/>
            </a:rPr>
            <a:t>Instructions</a:t>
          </a:r>
          <a:endParaRPr lang="en-US" sz="1100">
            <a:solidFill>
              <a:schemeClr val="dk1"/>
            </a:solidFill>
            <a:effectLst/>
            <a:latin typeface="+mn-lt"/>
            <a:ea typeface="+mn-ea"/>
            <a:cs typeface="+mn-cs"/>
          </a:endParaRPr>
        </a:p>
        <a:p>
          <a:r>
            <a:rPr lang="en-US" sz="1100">
              <a:solidFill>
                <a:sysClr val="windowText" lastClr="000000"/>
              </a:solidFill>
              <a:effectLst/>
              <a:latin typeface="+mn-lt"/>
              <a:ea typeface="+mn-ea"/>
              <a:cs typeface="+mn-cs"/>
            </a:rPr>
            <a:t>Utilize the project delivery phase workflows to determine</a:t>
          </a:r>
          <a:r>
            <a:rPr lang="en-US" sz="1100" baseline="0">
              <a:solidFill>
                <a:sysClr val="windowText" lastClr="000000"/>
              </a:solidFill>
              <a:effectLst/>
              <a:latin typeface="+mn-lt"/>
              <a:ea typeface="+mn-ea"/>
              <a:cs typeface="+mn-cs"/>
            </a:rPr>
            <a:t> next steps within the risk management process. Use the link embedded within the </a:t>
          </a:r>
          <a:r>
            <a:rPr lang="en-US" sz="1100">
              <a:solidFill>
                <a:sysClr val="windowText" lastClr="000000"/>
              </a:solidFill>
              <a:effectLst/>
              <a:latin typeface="+mn-lt"/>
              <a:ea typeface="+mn-ea"/>
              <a:cs typeface="+mn-cs"/>
            </a:rPr>
            <a:t>Risk Management Plan icon to jump</a:t>
          </a:r>
          <a:r>
            <a:rPr lang="en-US" sz="1100" baseline="0">
              <a:solidFill>
                <a:sysClr val="windowText" lastClr="000000"/>
              </a:solidFill>
              <a:effectLst/>
              <a:latin typeface="+mn-lt"/>
              <a:ea typeface="+mn-ea"/>
              <a:cs typeface="+mn-cs"/>
            </a:rPr>
            <a:t> to the </a:t>
          </a:r>
          <a:r>
            <a:rPr lang="en-US" sz="1100">
              <a:solidFill>
                <a:sysClr val="windowText" lastClr="000000"/>
              </a:solidFill>
              <a:effectLst/>
              <a:latin typeface="+mn-lt"/>
              <a:ea typeface="+mn-ea"/>
              <a:cs typeface="+mn-cs"/>
            </a:rPr>
            <a:t>major process steps customized for each delivery phase. </a:t>
          </a:r>
          <a:endParaRPr lang="en-US" sz="1400">
            <a:solidFill>
              <a:sysClr val="windowText" lastClr="000000"/>
            </a:solidFill>
            <a:latin typeface="+mn-lt"/>
            <a:ea typeface="+mn-ea"/>
            <a:cs typeface="+mn-cs"/>
          </a:endParaRPr>
        </a:p>
      </xdr:txBody>
    </xdr:sp>
    <xdr:clientData/>
  </xdr:twoCellAnchor>
  <xdr:twoCellAnchor editAs="absolute">
    <xdr:from>
      <xdr:col>1</xdr:col>
      <xdr:colOff>124239</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0890"/>
          <a:ext cx="2413488" cy="684621"/>
        </a:xfrm>
        <a:prstGeom prst="rect">
          <a:avLst/>
        </a:prstGeom>
      </xdr:spPr>
    </xdr:pic>
    <xdr:clientData/>
  </xdr:twoCellAnchor>
  <xdr:twoCellAnchor>
    <xdr:from>
      <xdr:col>1</xdr:col>
      <xdr:colOff>798360</xdr:colOff>
      <xdr:row>16</xdr:row>
      <xdr:rowOff>114581</xdr:rowOff>
    </xdr:from>
    <xdr:to>
      <xdr:col>4</xdr:col>
      <xdr:colOff>3648849</xdr:colOff>
      <xdr:row>23</xdr:row>
      <xdr:rowOff>181970</xdr:rowOff>
    </xdr:to>
    <xdr:sp macro="" textlink="">
      <xdr:nvSpPr>
        <xdr:cNvPr id="43" name="Rectangle 42">
          <a:extLst>
            <a:ext uri="{FF2B5EF4-FFF2-40B4-BE49-F238E27FC236}">
              <a16:creationId xmlns:a16="http://schemas.microsoft.com/office/drawing/2014/main" id="{00000000-0008-0000-0300-00002B000000}"/>
            </a:ext>
          </a:extLst>
        </xdr:cNvPr>
        <xdr:cNvSpPr/>
      </xdr:nvSpPr>
      <xdr:spPr>
        <a:xfrm>
          <a:off x="1209439" y="2736463"/>
          <a:ext cx="11392910" cy="1400889"/>
        </a:xfrm>
        <a:prstGeom prst="rect">
          <a:avLst/>
        </a:prstGeom>
        <a:solidFill>
          <a:schemeClr val="bg1">
            <a:lumMod val="85000"/>
          </a:schemeClr>
        </a:solidFill>
        <a:ln>
          <a:solidFill>
            <a:srgbClr val="787878"/>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r>
            <a:rPr lang="en-US" sz="1100" b="1" i="0" baseline="0">
              <a:solidFill>
                <a:srgbClr val="0070C0"/>
              </a:solidFill>
              <a:effectLst/>
              <a:latin typeface="+mn-lt"/>
              <a:ea typeface="+mn-ea"/>
              <a:cs typeface="+mn-cs"/>
            </a:rPr>
            <a:t>         </a:t>
          </a:r>
          <a:endParaRPr lang="en-US">
            <a:solidFill>
              <a:srgbClr val="0070C0"/>
            </a:solidFill>
            <a:effectLst/>
          </a:endParaRPr>
        </a:p>
        <a:p>
          <a:r>
            <a:rPr lang="en-US" sz="1100" b="1" i="0" baseline="0">
              <a:solidFill>
                <a:srgbClr val="0070C0"/>
              </a:solidFill>
              <a:effectLst/>
              <a:latin typeface="+mn-lt"/>
              <a:ea typeface="+mn-ea"/>
              <a:cs typeface="+mn-cs"/>
            </a:rPr>
            <a:t>         Risk</a:t>
          </a:r>
          <a:endParaRPr lang="en-US">
            <a:solidFill>
              <a:srgbClr val="0070C0"/>
            </a:solidFill>
            <a:effectLst/>
          </a:endParaRPr>
        </a:p>
        <a:p>
          <a:r>
            <a:rPr lang="en-US" sz="1100" b="1" i="0" baseline="0">
              <a:solidFill>
                <a:srgbClr val="0070C0"/>
              </a:solidFill>
              <a:effectLst/>
              <a:latin typeface="+mn-lt"/>
              <a:ea typeface="+mn-ea"/>
              <a:cs typeface="+mn-cs"/>
            </a:rPr>
            <a:t>Management</a:t>
          </a:r>
          <a:endParaRPr lang="en-US">
            <a:solidFill>
              <a:srgbClr val="0070C0"/>
            </a:solidFill>
            <a:effectLst/>
          </a:endParaRPr>
        </a:p>
        <a:p>
          <a:r>
            <a:rPr lang="en-US" sz="1100" b="1" i="0" baseline="0">
              <a:solidFill>
                <a:srgbClr val="0070C0"/>
              </a:solidFill>
              <a:effectLst/>
              <a:latin typeface="+mn-lt"/>
              <a:ea typeface="+mn-ea"/>
              <a:cs typeface="+mn-cs"/>
            </a:rPr>
            <a:t>         Plan</a:t>
          </a:r>
          <a:endParaRPr lang="en-US">
            <a:solidFill>
              <a:srgbClr val="0070C0"/>
            </a:solidFill>
            <a:effectLst/>
          </a:endParaRPr>
        </a:p>
      </xdr:txBody>
    </xdr:sp>
    <xdr:clientData/>
  </xdr:twoCellAnchor>
  <xdr:twoCellAnchor>
    <xdr:from>
      <xdr:col>1</xdr:col>
      <xdr:colOff>2047756</xdr:colOff>
      <xdr:row>18</xdr:row>
      <xdr:rowOff>22546</xdr:rowOff>
    </xdr:from>
    <xdr:to>
      <xdr:col>2</xdr:col>
      <xdr:colOff>188476</xdr:colOff>
      <xdr:row>22</xdr:row>
      <xdr:rowOff>89221</xdr:rowOff>
    </xdr:to>
    <xdr:sp macro="" textlink="">
      <xdr:nvSpPr>
        <xdr:cNvPr id="44" name="Rectangle 43">
          <a:extLst>
            <a:ext uri="{FF2B5EF4-FFF2-40B4-BE49-F238E27FC236}">
              <a16:creationId xmlns:a16="http://schemas.microsoft.com/office/drawing/2014/main" id="{00000000-0008-0000-0300-00002C000000}"/>
            </a:ext>
          </a:extLst>
        </xdr:cNvPr>
        <xdr:cNvSpPr/>
      </xdr:nvSpPr>
      <xdr:spPr>
        <a:xfrm>
          <a:off x="2428756" y="4325605"/>
          <a:ext cx="1188720" cy="828675"/>
        </a:xfrm>
        <a:prstGeom prst="rect">
          <a:avLst/>
        </a:prstGeom>
        <a:solidFill>
          <a:srgbClr val="0070C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u="none" strike="noStrike" baseline="0">
              <a:solidFill>
                <a:schemeClr val="lt1"/>
              </a:solidFill>
              <a:latin typeface="+mn-lt"/>
              <a:ea typeface="+mn-ea"/>
              <a:cs typeface="+mn-cs"/>
            </a:rPr>
            <a:t>Region / TSC Initial Risk Management Meeting</a:t>
          </a:r>
          <a:endParaRPr lang="en-US" sz="1100"/>
        </a:p>
      </xdr:txBody>
    </xdr:sp>
    <xdr:clientData/>
  </xdr:twoCellAnchor>
  <xdr:twoCellAnchor>
    <xdr:from>
      <xdr:col>2</xdr:col>
      <xdr:colOff>819983</xdr:colOff>
      <xdr:row>18</xdr:row>
      <xdr:rowOff>22546</xdr:rowOff>
    </xdr:from>
    <xdr:to>
      <xdr:col>3</xdr:col>
      <xdr:colOff>1097616</xdr:colOff>
      <xdr:row>22</xdr:row>
      <xdr:rowOff>89221</xdr:rowOff>
    </xdr:to>
    <xdr:sp macro="" textlink="">
      <xdr:nvSpPr>
        <xdr:cNvPr id="45" name="Rectangle 44">
          <a:extLst>
            <a:ext uri="{FF2B5EF4-FFF2-40B4-BE49-F238E27FC236}">
              <a16:creationId xmlns:a16="http://schemas.microsoft.com/office/drawing/2014/main" id="{00000000-0008-0000-0300-00002D000000}"/>
            </a:ext>
          </a:extLst>
        </xdr:cNvPr>
        <xdr:cNvSpPr/>
      </xdr:nvSpPr>
      <xdr:spPr>
        <a:xfrm>
          <a:off x="4248983" y="4325605"/>
          <a:ext cx="1196515" cy="828675"/>
        </a:xfrm>
        <a:prstGeom prst="rect">
          <a:avLst/>
        </a:prstGeom>
        <a:solidFill>
          <a:srgbClr val="0070C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u="none" strike="noStrike" baseline="0">
              <a:solidFill>
                <a:schemeClr val="lt1"/>
              </a:solidFill>
              <a:latin typeface="+mn-lt"/>
              <a:ea typeface="+mn-ea"/>
              <a:cs typeface="+mn-cs"/>
            </a:rPr>
            <a:t>Initial Qualitative Risk Assessment</a:t>
          </a:r>
          <a:endParaRPr lang="en-US" sz="1100"/>
        </a:p>
      </xdr:txBody>
    </xdr:sp>
    <xdr:clientData/>
  </xdr:twoCellAnchor>
  <xdr:twoCellAnchor>
    <xdr:from>
      <xdr:col>2</xdr:col>
      <xdr:colOff>290410</xdr:colOff>
      <xdr:row>19</xdr:row>
      <xdr:rowOff>141608</xdr:rowOff>
    </xdr:from>
    <xdr:to>
      <xdr:col>2</xdr:col>
      <xdr:colOff>738085</xdr:colOff>
      <xdr:row>20</xdr:row>
      <xdr:rowOff>160658</xdr:rowOff>
    </xdr:to>
    <xdr:sp macro="" textlink="">
      <xdr:nvSpPr>
        <xdr:cNvPr id="46" name="Arrow: Right 45">
          <a:extLst>
            <a:ext uri="{FF2B5EF4-FFF2-40B4-BE49-F238E27FC236}">
              <a16:creationId xmlns:a16="http://schemas.microsoft.com/office/drawing/2014/main" id="{00000000-0008-0000-0300-00002E000000}"/>
            </a:ext>
          </a:extLst>
        </xdr:cNvPr>
        <xdr:cNvSpPr/>
      </xdr:nvSpPr>
      <xdr:spPr>
        <a:xfrm>
          <a:off x="3719410" y="4635167"/>
          <a:ext cx="447675" cy="209550"/>
        </a:xfrm>
        <a:prstGeom prst="rightArrow">
          <a:avLst/>
        </a:prstGeom>
        <a:solidFill>
          <a:srgbClr val="0070C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1723906</xdr:colOff>
      <xdr:row>18</xdr:row>
      <xdr:rowOff>70904</xdr:rowOff>
    </xdr:from>
    <xdr:to>
      <xdr:col>3</xdr:col>
      <xdr:colOff>2771656</xdr:colOff>
      <xdr:row>22</xdr:row>
      <xdr:rowOff>40863</xdr:rowOff>
    </xdr:to>
    <xdr:sp macro="" textlink="">
      <xdr:nvSpPr>
        <xdr:cNvPr id="47" name="Rectangle: Rounded Corners 46">
          <a:extLst>
            <a:ext uri="{FF2B5EF4-FFF2-40B4-BE49-F238E27FC236}">
              <a16:creationId xmlns:a16="http://schemas.microsoft.com/office/drawing/2014/main" id="{00000000-0008-0000-0300-00002F000000}"/>
            </a:ext>
          </a:extLst>
        </xdr:cNvPr>
        <xdr:cNvSpPr/>
      </xdr:nvSpPr>
      <xdr:spPr>
        <a:xfrm>
          <a:off x="6071788" y="4373963"/>
          <a:ext cx="1047750" cy="731959"/>
        </a:xfrm>
        <a:prstGeom prst="roundRect">
          <a:avLst/>
        </a:prstGeom>
        <a:solidFill>
          <a:srgbClr val="0070C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Initial Risk Register Update</a:t>
          </a:r>
        </a:p>
      </xdr:txBody>
    </xdr:sp>
    <xdr:clientData/>
  </xdr:twoCellAnchor>
  <xdr:twoCellAnchor>
    <xdr:from>
      <xdr:col>3</xdr:col>
      <xdr:colOff>1204427</xdr:colOff>
      <xdr:row>19</xdr:row>
      <xdr:rowOff>141608</xdr:rowOff>
    </xdr:from>
    <xdr:to>
      <xdr:col>3</xdr:col>
      <xdr:colOff>1652102</xdr:colOff>
      <xdr:row>20</xdr:row>
      <xdr:rowOff>160658</xdr:rowOff>
    </xdr:to>
    <xdr:sp macro="" textlink="">
      <xdr:nvSpPr>
        <xdr:cNvPr id="48" name="Arrow: Right 47">
          <a:extLst>
            <a:ext uri="{FF2B5EF4-FFF2-40B4-BE49-F238E27FC236}">
              <a16:creationId xmlns:a16="http://schemas.microsoft.com/office/drawing/2014/main" id="{00000000-0008-0000-0300-000030000000}"/>
            </a:ext>
          </a:extLst>
        </xdr:cNvPr>
        <xdr:cNvSpPr/>
      </xdr:nvSpPr>
      <xdr:spPr>
        <a:xfrm>
          <a:off x="5552309" y="4635167"/>
          <a:ext cx="447675" cy="209550"/>
        </a:xfrm>
        <a:prstGeom prst="rightArrow">
          <a:avLst/>
        </a:prstGeom>
        <a:solidFill>
          <a:srgbClr val="0070C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344971</xdr:colOff>
      <xdr:row>16</xdr:row>
      <xdr:rowOff>118367</xdr:rowOff>
    </xdr:from>
    <xdr:to>
      <xdr:col>1</xdr:col>
      <xdr:colOff>802171</xdr:colOff>
      <xdr:row>23</xdr:row>
      <xdr:rowOff>183899</xdr:rowOff>
    </xdr:to>
    <xdr:sp macro="" textlink="">
      <xdr:nvSpPr>
        <xdr:cNvPr id="49" name="Rectangle 48">
          <a:extLst>
            <a:ext uri="{FF2B5EF4-FFF2-40B4-BE49-F238E27FC236}">
              <a16:creationId xmlns:a16="http://schemas.microsoft.com/office/drawing/2014/main" id="{00000000-0008-0000-0300-000031000000}"/>
            </a:ext>
          </a:extLst>
        </xdr:cNvPr>
        <xdr:cNvSpPr/>
      </xdr:nvSpPr>
      <xdr:spPr>
        <a:xfrm rot="16200000">
          <a:off x="255055" y="3388805"/>
          <a:ext cx="1399032" cy="457200"/>
        </a:xfrm>
        <a:prstGeom prst="rect">
          <a:avLst/>
        </a:prstGeom>
        <a:solidFill>
          <a:srgbClr val="0070C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u="none" strike="noStrike" baseline="0">
              <a:solidFill>
                <a:schemeClr val="lt1"/>
              </a:solidFill>
              <a:latin typeface="+mn-lt"/>
              <a:ea typeface="+mn-ea"/>
              <a:cs typeface="+mn-cs"/>
            </a:rPr>
            <a:t>Identification and Selection Phase</a:t>
          </a:r>
          <a:endParaRPr lang="en-US" sz="1100"/>
        </a:p>
      </xdr:txBody>
    </xdr:sp>
    <xdr:clientData/>
  </xdr:twoCellAnchor>
  <xdr:twoCellAnchor>
    <xdr:from>
      <xdr:col>1</xdr:col>
      <xdr:colOff>798629</xdr:colOff>
      <xdr:row>24</xdr:row>
      <xdr:rowOff>160887</xdr:rowOff>
    </xdr:from>
    <xdr:to>
      <xdr:col>4</xdr:col>
      <xdr:colOff>3644434</xdr:colOff>
      <xdr:row>32</xdr:row>
      <xdr:rowOff>35871</xdr:rowOff>
    </xdr:to>
    <xdr:sp macro="" textlink="">
      <xdr:nvSpPr>
        <xdr:cNvPr id="50" name="Rectangle 49">
          <a:extLst>
            <a:ext uri="{FF2B5EF4-FFF2-40B4-BE49-F238E27FC236}">
              <a16:creationId xmlns:a16="http://schemas.microsoft.com/office/drawing/2014/main" id="{00000000-0008-0000-0300-000032000000}"/>
            </a:ext>
          </a:extLst>
        </xdr:cNvPr>
        <xdr:cNvSpPr/>
      </xdr:nvSpPr>
      <xdr:spPr>
        <a:xfrm>
          <a:off x="1179629" y="4484409"/>
          <a:ext cx="10722566" cy="1398984"/>
        </a:xfrm>
        <a:prstGeom prst="rect">
          <a:avLst/>
        </a:prstGeom>
        <a:solidFill>
          <a:schemeClr val="bg1">
            <a:lumMod val="85000"/>
          </a:schemeClr>
        </a:solidFill>
        <a:ln>
          <a:solidFill>
            <a:srgbClr val="787878"/>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r>
            <a:rPr lang="en-US" sz="1100" b="1" i="0" baseline="0">
              <a:solidFill>
                <a:srgbClr val="00B050"/>
              </a:solidFill>
              <a:effectLst/>
              <a:latin typeface="+mn-lt"/>
              <a:ea typeface="+mn-ea"/>
              <a:cs typeface="+mn-cs"/>
            </a:rPr>
            <a:t>         </a:t>
          </a:r>
          <a:endParaRPr lang="en-US" sz="800">
            <a:solidFill>
              <a:srgbClr val="00B050"/>
            </a:solidFill>
            <a:effectLst/>
          </a:endParaRPr>
        </a:p>
        <a:p>
          <a:r>
            <a:rPr lang="en-US" sz="1100" b="1" i="0" baseline="0">
              <a:solidFill>
                <a:srgbClr val="00B050"/>
              </a:solidFill>
              <a:effectLst/>
              <a:latin typeface="+mn-lt"/>
              <a:ea typeface="+mn-ea"/>
              <a:cs typeface="+mn-cs"/>
            </a:rPr>
            <a:t>         Risk</a:t>
          </a:r>
          <a:endParaRPr lang="en-US" sz="800">
            <a:solidFill>
              <a:srgbClr val="00B050"/>
            </a:solidFill>
            <a:effectLst/>
          </a:endParaRPr>
        </a:p>
        <a:p>
          <a:r>
            <a:rPr lang="en-US" sz="1100" b="1" i="0" baseline="0">
              <a:solidFill>
                <a:srgbClr val="00B050"/>
              </a:solidFill>
              <a:effectLst/>
              <a:latin typeface="+mn-lt"/>
              <a:ea typeface="+mn-ea"/>
              <a:cs typeface="+mn-cs"/>
            </a:rPr>
            <a:t>Management</a:t>
          </a:r>
          <a:endParaRPr lang="en-US" sz="800">
            <a:solidFill>
              <a:srgbClr val="00B050"/>
            </a:solidFill>
            <a:effectLst/>
          </a:endParaRPr>
        </a:p>
        <a:p>
          <a:r>
            <a:rPr lang="en-US" sz="1100" b="1" i="0" baseline="0">
              <a:solidFill>
                <a:srgbClr val="00B050"/>
              </a:solidFill>
              <a:effectLst/>
              <a:latin typeface="+mn-lt"/>
              <a:ea typeface="+mn-ea"/>
              <a:cs typeface="+mn-cs"/>
            </a:rPr>
            <a:t>         Plan</a:t>
          </a:r>
          <a:endParaRPr lang="en-US" sz="800">
            <a:solidFill>
              <a:srgbClr val="00B050"/>
            </a:solidFill>
            <a:effectLst/>
          </a:endParaRPr>
        </a:p>
      </xdr:txBody>
    </xdr:sp>
    <xdr:clientData/>
  </xdr:twoCellAnchor>
  <xdr:twoCellAnchor>
    <xdr:from>
      <xdr:col>1</xdr:col>
      <xdr:colOff>344971</xdr:colOff>
      <xdr:row>24</xdr:row>
      <xdr:rowOff>160863</xdr:rowOff>
    </xdr:from>
    <xdr:to>
      <xdr:col>1</xdr:col>
      <xdr:colOff>802171</xdr:colOff>
      <xdr:row>32</xdr:row>
      <xdr:rowOff>35895</xdr:rowOff>
    </xdr:to>
    <xdr:sp macro="" textlink="">
      <xdr:nvSpPr>
        <xdr:cNvPr id="51" name="Rectangle 50">
          <a:extLst>
            <a:ext uri="{FF2B5EF4-FFF2-40B4-BE49-F238E27FC236}">
              <a16:creationId xmlns:a16="http://schemas.microsoft.com/office/drawing/2014/main" id="{00000000-0008-0000-0300-000033000000}"/>
            </a:ext>
          </a:extLst>
        </xdr:cNvPr>
        <xdr:cNvSpPr/>
      </xdr:nvSpPr>
      <xdr:spPr>
        <a:xfrm rot="16200000">
          <a:off x="255055" y="4955301"/>
          <a:ext cx="1399032" cy="457200"/>
        </a:xfrm>
        <a:prstGeom prst="rect">
          <a:avLst/>
        </a:prstGeom>
        <a:solidFill>
          <a:srgbClr val="00B05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u="none" strike="noStrike" baseline="0">
              <a:solidFill>
                <a:schemeClr val="lt1"/>
              </a:solidFill>
              <a:latin typeface="+mn-lt"/>
              <a:ea typeface="+mn-ea"/>
              <a:cs typeface="+mn-cs"/>
            </a:rPr>
            <a:t>Development Phase</a:t>
          </a:r>
          <a:endParaRPr lang="en-US" sz="1100"/>
        </a:p>
      </xdr:txBody>
    </xdr:sp>
    <xdr:clientData/>
  </xdr:twoCellAnchor>
  <xdr:twoCellAnchor>
    <xdr:from>
      <xdr:col>1</xdr:col>
      <xdr:colOff>2047756</xdr:colOff>
      <xdr:row>26</xdr:row>
      <xdr:rowOff>65042</xdr:rowOff>
    </xdr:from>
    <xdr:to>
      <xdr:col>2</xdr:col>
      <xdr:colOff>188476</xdr:colOff>
      <xdr:row>30</xdr:row>
      <xdr:rowOff>131717</xdr:rowOff>
    </xdr:to>
    <xdr:sp macro="" textlink="">
      <xdr:nvSpPr>
        <xdr:cNvPr id="52" name="Rectangle 51">
          <a:extLst>
            <a:ext uri="{FF2B5EF4-FFF2-40B4-BE49-F238E27FC236}">
              <a16:creationId xmlns:a16="http://schemas.microsoft.com/office/drawing/2014/main" id="{00000000-0008-0000-0300-000034000000}"/>
            </a:ext>
          </a:extLst>
        </xdr:cNvPr>
        <xdr:cNvSpPr/>
      </xdr:nvSpPr>
      <xdr:spPr>
        <a:xfrm>
          <a:off x="2428756" y="5892101"/>
          <a:ext cx="1188720" cy="828675"/>
        </a:xfrm>
        <a:prstGeom prst="rect">
          <a:avLst/>
        </a:prstGeom>
        <a:solidFill>
          <a:srgbClr val="00B05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Transition Meeting with Region / TSC Risk Team</a:t>
          </a:r>
        </a:p>
      </xdr:txBody>
    </xdr:sp>
    <xdr:clientData/>
  </xdr:twoCellAnchor>
  <xdr:twoCellAnchor>
    <xdr:from>
      <xdr:col>3</xdr:col>
      <xdr:colOff>1803038</xdr:colOff>
      <xdr:row>25</xdr:row>
      <xdr:rowOff>56248</xdr:rowOff>
    </xdr:from>
    <xdr:to>
      <xdr:col>4</xdr:col>
      <xdr:colOff>1657232</xdr:colOff>
      <xdr:row>31</xdr:row>
      <xdr:rowOff>140510</xdr:rowOff>
    </xdr:to>
    <xdr:sp macro="" textlink="">
      <xdr:nvSpPr>
        <xdr:cNvPr id="53" name="Rectangle 52">
          <a:extLst>
            <a:ext uri="{FF2B5EF4-FFF2-40B4-BE49-F238E27FC236}">
              <a16:creationId xmlns:a16="http://schemas.microsoft.com/office/drawing/2014/main" id="{00000000-0008-0000-0300-000035000000}"/>
            </a:ext>
          </a:extLst>
        </xdr:cNvPr>
        <xdr:cNvSpPr/>
      </xdr:nvSpPr>
      <xdr:spPr>
        <a:xfrm>
          <a:off x="6150920" y="5692807"/>
          <a:ext cx="3765047" cy="1227262"/>
        </a:xfrm>
        <a:prstGeom prst="rect">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i="0" u="none" strike="noStrike" baseline="0">
              <a:solidFill>
                <a:sysClr val="windowText" lastClr="000000"/>
              </a:solidFill>
              <a:latin typeface="+mn-lt"/>
              <a:ea typeface="+mn-ea"/>
              <a:cs typeface="+mn-cs"/>
            </a:rPr>
            <a:t>Workshop Outputs</a:t>
          </a:r>
        </a:p>
      </xdr:txBody>
    </xdr:sp>
    <xdr:clientData/>
  </xdr:twoCellAnchor>
  <xdr:twoCellAnchor>
    <xdr:from>
      <xdr:col>2</xdr:col>
      <xdr:colOff>835223</xdr:colOff>
      <xdr:row>26</xdr:row>
      <xdr:rowOff>91712</xdr:rowOff>
    </xdr:from>
    <xdr:to>
      <xdr:col>3</xdr:col>
      <xdr:colOff>1112856</xdr:colOff>
      <xdr:row>30</xdr:row>
      <xdr:rowOff>158387</xdr:rowOff>
    </xdr:to>
    <xdr:sp macro="" textlink="">
      <xdr:nvSpPr>
        <xdr:cNvPr id="54" name="Rectangle 53">
          <a:extLst>
            <a:ext uri="{FF2B5EF4-FFF2-40B4-BE49-F238E27FC236}">
              <a16:creationId xmlns:a16="http://schemas.microsoft.com/office/drawing/2014/main" id="{00000000-0008-0000-0300-000036000000}"/>
            </a:ext>
          </a:extLst>
        </xdr:cNvPr>
        <xdr:cNvSpPr/>
      </xdr:nvSpPr>
      <xdr:spPr>
        <a:xfrm>
          <a:off x="4264223" y="5930537"/>
          <a:ext cx="1192033" cy="828675"/>
        </a:xfrm>
        <a:prstGeom prst="rect">
          <a:avLst/>
        </a:prstGeom>
        <a:solidFill>
          <a:srgbClr val="00B05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Risk Reviews and Workshops</a:t>
          </a:r>
        </a:p>
      </xdr:txBody>
    </xdr:sp>
    <xdr:clientData/>
  </xdr:twoCellAnchor>
  <xdr:twoCellAnchor>
    <xdr:from>
      <xdr:col>3</xdr:col>
      <xdr:colOff>1996467</xdr:colOff>
      <xdr:row>26</xdr:row>
      <xdr:rowOff>136151</xdr:rowOff>
    </xdr:from>
    <xdr:to>
      <xdr:col>3</xdr:col>
      <xdr:colOff>3413787</xdr:colOff>
      <xdr:row>31</xdr:row>
      <xdr:rowOff>79001</xdr:rowOff>
    </xdr:to>
    <xdr:sp macro="" textlink="">
      <xdr:nvSpPr>
        <xdr:cNvPr id="55" name="Rectangle: Rounded Corners 54">
          <a:extLst>
            <a:ext uri="{FF2B5EF4-FFF2-40B4-BE49-F238E27FC236}">
              <a16:creationId xmlns:a16="http://schemas.microsoft.com/office/drawing/2014/main" id="{00000000-0008-0000-0300-000037000000}"/>
            </a:ext>
          </a:extLst>
        </xdr:cNvPr>
        <xdr:cNvSpPr/>
      </xdr:nvSpPr>
      <xdr:spPr>
        <a:xfrm>
          <a:off x="6344349" y="5963210"/>
          <a:ext cx="1417320" cy="895350"/>
        </a:xfrm>
        <a:prstGeom prst="roundRect">
          <a:avLst/>
        </a:prstGeom>
        <a:solidFill>
          <a:srgbClr val="00B05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Qualitative and Quantitative Risk Assessments</a:t>
          </a:r>
        </a:p>
      </xdr:txBody>
    </xdr:sp>
    <xdr:clientData/>
  </xdr:twoCellAnchor>
  <xdr:twoCellAnchor>
    <xdr:from>
      <xdr:col>4</xdr:col>
      <xdr:colOff>118837</xdr:colOff>
      <xdr:row>26</xdr:row>
      <xdr:rowOff>135770</xdr:rowOff>
    </xdr:from>
    <xdr:to>
      <xdr:col>4</xdr:col>
      <xdr:colOff>1529009</xdr:colOff>
      <xdr:row>31</xdr:row>
      <xdr:rowOff>79382</xdr:rowOff>
    </xdr:to>
    <xdr:sp macro="" textlink="">
      <xdr:nvSpPr>
        <xdr:cNvPr id="58" name="Rectangle: Rounded Corners 57">
          <a:extLst>
            <a:ext uri="{FF2B5EF4-FFF2-40B4-BE49-F238E27FC236}">
              <a16:creationId xmlns:a16="http://schemas.microsoft.com/office/drawing/2014/main" id="{00000000-0008-0000-0300-00003A000000}"/>
            </a:ext>
          </a:extLst>
        </xdr:cNvPr>
        <xdr:cNvSpPr/>
      </xdr:nvSpPr>
      <xdr:spPr>
        <a:xfrm>
          <a:off x="8377572" y="5962829"/>
          <a:ext cx="1410172" cy="896112"/>
        </a:xfrm>
        <a:prstGeom prst="roundRect">
          <a:avLst/>
        </a:prstGeom>
        <a:solidFill>
          <a:srgbClr val="00B05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Risk Register, Risk Management Plan, Risk-Based Cost Estimate</a:t>
          </a:r>
        </a:p>
      </xdr:txBody>
    </xdr:sp>
    <xdr:clientData/>
  </xdr:twoCellAnchor>
  <xdr:twoCellAnchor>
    <xdr:from>
      <xdr:col>2</xdr:col>
      <xdr:colOff>290410</xdr:colOff>
      <xdr:row>27</xdr:row>
      <xdr:rowOff>184104</xdr:rowOff>
    </xdr:from>
    <xdr:to>
      <xdr:col>2</xdr:col>
      <xdr:colOff>738085</xdr:colOff>
      <xdr:row>29</xdr:row>
      <xdr:rowOff>12654</xdr:rowOff>
    </xdr:to>
    <xdr:sp macro="" textlink="">
      <xdr:nvSpPr>
        <xdr:cNvPr id="59" name="Arrow: Right 58">
          <a:extLst>
            <a:ext uri="{FF2B5EF4-FFF2-40B4-BE49-F238E27FC236}">
              <a16:creationId xmlns:a16="http://schemas.microsoft.com/office/drawing/2014/main" id="{00000000-0008-0000-0300-00003B000000}"/>
            </a:ext>
          </a:extLst>
        </xdr:cNvPr>
        <xdr:cNvSpPr/>
      </xdr:nvSpPr>
      <xdr:spPr>
        <a:xfrm>
          <a:off x="3719410" y="6201663"/>
          <a:ext cx="447675" cy="209550"/>
        </a:xfrm>
        <a:prstGeom prst="rightArrow">
          <a:avLst/>
        </a:prstGeom>
        <a:solidFill>
          <a:srgbClr val="00B05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b="1" i="0" u="none" strike="noStrike" baseline="0">
            <a:solidFill>
              <a:schemeClr val="lt1"/>
            </a:solidFill>
            <a:latin typeface="+mn-lt"/>
            <a:ea typeface="+mn-ea"/>
            <a:cs typeface="+mn-cs"/>
          </a:endParaRPr>
        </a:p>
      </xdr:txBody>
    </xdr:sp>
    <xdr:clientData/>
  </xdr:twoCellAnchor>
  <xdr:twoCellAnchor>
    <xdr:from>
      <xdr:col>3</xdr:col>
      <xdr:colOff>1204427</xdr:colOff>
      <xdr:row>27</xdr:row>
      <xdr:rowOff>184104</xdr:rowOff>
    </xdr:from>
    <xdr:to>
      <xdr:col>3</xdr:col>
      <xdr:colOff>1652102</xdr:colOff>
      <xdr:row>29</xdr:row>
      <xdr:rowOff>12654</xdr:rowOff>
    </xdr:to>
    <xdr:sp macro="" textlink="">
      <xdr:nvSpPr>
        <xdr:cNvPr id="60" name="Arrow: Right 59">
          <a:extLst>
            <a:ext uri="{FF2B5EF4-FFF2-40B4-BE49-F238E27FC236}">
              <a16:creationId xmlns:a16="http://schemas.microsoft.com/office/drawing/2014/main" id="{00000000-0008-0000-0300-00003C000000}"/>
            </a:ext>
          </a:extLst>
        </xdr:cNvPr>
        <xdr:cNvSpPr/>
      </xdr:nvSpPr>
      <xdr:spPr>
        <a:xfrm>
          <a:off x="5552309" y="6201663"/>
          <a:ext cx="447675" cy="209550"/>
        </a:xfrm>
        <a:prstGeom prst="rightArrow">
          <a:avLst/>
        </a:prstGeom>
        <a:solidFill>
          <a:srgbClr val="00B05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b="1" i="0" u="none" strike="noStrike" baseline="0">
            <a:solidFill>
              <a:schemeClr val="lt1"/>
            </a:solidFill>
            <a:latin typeface="+mn-lt"/>
            <a:ea typeface="+mn-ea"/>
            <a:cs typeface="+mn-cs"/>
          </a:endParaRPr>
        </a:p>
      </xdr:txBody>
    </xdr:sp>
    <xdr:clientData/>
  </xdr:twoCellAnchor>
  <xdr:twoCellAnchor>
    <xdr:from>
      <xdr:col>3</xdr:col>
      <xdr:colOff>3516804</xdr:colOff>
      <xdr:row>28</xdr:row>
      <xdr:rowOff>98051</xdr:rowOff>
    </xdr:from>
    <xdr:to>
      <xdr:col>4</xdr:col>
      <xdr:colOff>26516</xdr:colOff>
      <xdr:row>29</xdr:row>
      <xdr:rowOff>117101</xdr:rowOff>
    </xdr:to>
    <xdr:sp macro="" textlink="">
      <xdr:nvSpPr>
        <xdr:cNvPr id="61" name="Arrow: Right 60">
          <a:extLst>
            <a:ext uri="{FF2B5EF4-FFF2-40B4-BE49-F238E27FC236}">
              <a16:creationId xmlns:a16="http://schemas.microsoft.com/office/drawing/2014/main" id="{00000000-0008-0000-0300-00003D000000}"/>
            </a:ext>
          </a:extLst>
        </xdr:cNvPr>
        <xdr:cNvSpPr/>
      </xdr:nvSpPr>
      <xdr:spPr>
        <a:xfrm>
          <a:off x="7864686" y="6306110"/>
          <a:ext cx="420565" cy="209550"/>
        </a:xfrm>
        <a:prstGeom prst="rightArrow">
          <a:avLst/>
        </a:prstGeom>
        <a:solidFill>
          <a:srgbClr val="00B05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b="1" i="0" u="none" strike="noStrike" baseline="0">
            <a:solidFill>
              <a:schemeClr val="lt1"/>
            </a:solidFill>
            <a:latin typeface="+mn-lt"/>
            <a:ea typeface="+mn-ea"/>
            <a:cs typeface="+mn-cs"/>
          </a:endParaRPr>
        </a:p>
      </xdr:txBody>
    </xdr:sp>
    <xdr:clientData/>
  </xdr:twoCellAnchor>
  <xdr:twoCellAnchor>
    <xdr:from>
      <xdr:col>1</xdr:col>
      <xdr:colOff>798629</xdr:colOff>
      <xdr:row>33</xdr:row>
      <xdr:rowOff>34864</xdr:rowOff>
    </xdr:from>
    <xdr:to>
      <xdr:col>4</xdr:col>
      <xdr:colOff>3644434</xdr:colOff>
      <xdr:row>40</xdr:row>
      <xdr:rowOff>100348</xdr:rowOff>
    </xdr:to>
    <xdr:sp macro="" textlink="">
      <xdr:nvSpPr>
        <xdr:cNvPr id="62" name="Rectangle 61">
          <a:extLst>
            <a:ext uri="{FF2B5EF4-FFF2-40B4-BE49-F238E27FC236}">
              <a16:creationId xmlns:a16="http://schemas.microsoft.com/office/drawing/2014/main" id="{00000000-0008-0000-0300-00003E000000}"/>
            </a:ext>
          </a:extLst>
        </xdr:cNvPr>
        <xdr:cNvSpPr/>
      </xdr:nvSpPr>
      <xdr:spPr>
        <a:xfrm>
          <a:off x="1179629" y="6072886"/>
          <a:ext cx="10722566" cy="1398984"/>
        </a:xfrm>
        <a:prstGeom prst="rect">
          <a:avLst/>
        </a:prstGeom>
        <a:solidFill>
          <a:schemeClr val="bg1">
            <a:lumMod val="85000"/>
          </a:schemeClr>
        </a:solidFill>
        <a:ln>
          <a:solidFill>
            <a:srgbClr val="787878"/>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r>
            <a:rPr lang="en-US" sz="1100" b="1" i="0" baseline="0">
              <a:solidFill>
                <a:srgbClr val="002060"/>
              </a:solidFill>
              <a:effectLst/>
              <a:latin typeface="+mn-lt"/>
              <a:ea typeface="+mn-ea"/>
              <a:cs typeface="+mn-cs"/>
            </a:rPr>
            <a:t>         </a:t>
          </a:r>
          <a:endParaRPr lang="en-US" sz="800">
            <a:solidFill>
              <a:srgbClr val="002060"/>
            </a:solidFill>
            <a:effectLst/>
          </a:endParaRPr>
        </a:p>
        <a:p>
          <a:r>
            <a:rPr lang="en-US" sz="1100" b="1" i="0" baseline="0">
              <a:solidFill>
                <a:srgbClr val="002060"/>
              </a:solidFill>
              <a:effectLst/>
              <a:latin typeface="+mn-lt"/>
              <a:ea typeface="+mn-ea"/>
              <a:cs typeface="+mn-cs"/>
            </a:rPr>
            <a:t>         Risk</a:t>
          </a:r>
          <a:endParaRPr lang="en-US" sz="800">
            <a:solidFill>
              <a:srgbClr val="002060"/>
            </a:solidFill>
            <a:effectLst/>
          </a:endParaRPr>
        </a:p>
        <a:p>
          <a:r>
            <a:rPr lang="en-US" sz="1100" b="1" i="0" baseline="0">
              <a:solidFill>
                <a:srgbClr val="002060"/>
              </a:solidFill>
              <a:effectLst/>
              <a:latin typeface="+mn-lt"/>
              <a:ea typeface="+mn-ea"/>
              <a:cs typeface="+mn-cs"/>
            </a:rPr>
            <a:t>Management</a:t>
          </a:r>
          <a:endParaRPr lang="en-US" sz="800">
            <a:solidFill>
              <a:srgbClr val="002060"/>
            </a:solidFill>
            <a:effectLst/>
          </a:endParaRPr>
        </a:p>
        <a:p>
          <a:r>
            <a:rPr lang="en-US" sz="1100" b="1" i="0" baseline="0">
              <a:solidFill>
                <a:srgbClr val="002060"/>
              </a:solidFill>
              <a:effectLst/>
              <a:latin typeface="+mn-lt"/>
              <a:ea typeface="+mn-ea"/>
              <a:cs typeface="+mn-cs"/>
            </a:rPr>
            <a:t>         Plan</a:t>
          </a:r>
          <a:endParaRPr lang="en-US" sz="800">
            <a:solidFill>
              <a:srgbClr val="002060"/>
            </a:solidFill>
            <a:effectLst/>
          </a:endParaRPr>
        </a:p>
      </xdr:txBody>
    </xdr:sp>
    <xdr:clientData/>
  </xdr:twoCellAnchor>
  <xdr:twoCellAnchor>
    <xdr:from>
      <xdr:col>1</xdr:col>
      <xdr:colOff>344970</xdr:colOff>
      <xdr:row>33</xdr:row>
      <xdr:rowOff>34840</xdr:rowOff>
    </xdr:from>
    <xdr:to>
      <xdr:col>1</xdr:col>
      <xdr:colOff>802170</xdr:colOff>
      <xdr:row>40</xdr:row>
      <xdr:rowOff>100372</xdr:rowOff>
    </xdr:to>
    <xdr:sp macro="" textlink="">
      <xdr:nvSpPr>
        <xdr:cNvPr id="63" name="Rectangle 62">
          <a:extLst>
            <a:ext uri="{FF2B5EF4-FFF2-40B4-BE49-F238E27FC236}">
              <a16:creationId xmlns:a16="http://schemas.microsoft.com/office/drawing/2014/main" id="{00000000-0008-0000-0300-00003F000000}"/>
            </a:ext>
          </a:extLst>
        </xdr:cNvPr>
        <xdr:cNvSpPr/>
      </xdr:nvSpPr>
      <xdr:spPr>
        <a:xfrm rot="16200000">
          <a:off x="255054" y="6543778"/>
          <a:ext cx="1399032" cy="457200"/>
        </a:xfrm>
        <a:prstGeom prst="rect">
          <a:avLst/>
        </a:prstGeom>
        <a:solidFill>
          <a:srgbClr val="00206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u="none" strike="noStrike" baseline="0">
              <a:solidFill>
                <a:schemeClr val="lt1"/>
              </a:solidFill>
              <a:latin typeface="+mn-lt"/>
              <a:ea typeface="+mn-ea"/>
              <a:cs typeface="+mn-cs"/>
            </a:rPr>
            <a:t>Procurement Phase</a:t>
          </a:r>
          <a:endParaRPr lang="en-US" sz="1100"/>
        </a:p>
      </xdr:txBody>
    </xdr:sp>
    <xdr:clientData/>
  </xdr:twoCellAnchor>
  <xdr:twoCellAnchor>
    <xdr:from>
      <xdr:col>1</xdr:col>
      <xdr:colOff>2047756</xdr:colOff>
      <xdr:row>34</xdr:row>
      <xdr:rowOff>129519</xdr:rowOff>
    </xdr:from>
    <xdr:to>
      <xdr:col>2</xdr:col>
      <xdr:colOff>188476</xdr:colOff>
      <xdr:row>39</xdr:row>
      <xdr:rowOff>5694</xdr:rowOff>
    </xdr:to>
    <xdr:sp macro="" textlink="">
      <xdr:nvSpPr>
        <xdr:cNvPr id="64" name="Rectangle 63">
          <a:extLst>
            <a:ext uri="{FF2B5EF4-FFF2-40B4-BE49-F238E27FC236}">
              <a16:creationId xmlns:a16="http://schemas.microsoft.com/office/drawing/2014/main" id="{00000000-0008-0000-0300-000040000000}"/>
            </a:ext>
          </a:extLst>
        </xdr:cNvPr>
        <xdr:cNvSpPr/>
      </xdr:nvSpPr>
      <xdr:spPr>
        <a:xfrm>
          <a:off x="2428756" y="7480578"/>
          <a:ext cx="1188720" cy="828675"/>
        </a:xfrm>
        <a:prstGeom prst="rect">
          <a:avLst/>
        </a:prstGeom>
        <a:solidFill>
          <a:srgbClr val="00206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Transition Meeting with Development Phase Risk Team</a:t>
          </a:r>
        </a:p>
      </xdr:txBody>
    </xdr:sp>
    <xdr:clientData/>
  </xdr:twoCellAnchor>
  <xdr:twoCellAnchor>
    <xdr:from>
      <xdr:col>3</xdr:col>
      <xdr:colOff>1803770</xdr:colOff>
      <xdr:row>33</xdr:row>
      <xdr:rowOff>121708</xdr:rowOff>
    </xdr:from>
    <xdr:to>
      <xdr:col>4</xdr:col>
      <xdr:colOff>1648439</xdr:colOff>
      <xdr:row>40</xdr:row>
      <xdr:rowOff>13504</xdr:rowOff>
    </xdr:to>
    <xdr:sp macro="" textlink="">
      <xdr:nvSpPr>
        <xdr:cNvPr id="65" name="Rectangle 64">
          <a:extLst>
            <a:ext uri="{FF2B5EF4-FFF2-40B4-BE49-F238E27FC236}">
              <a16:creationId xmlns:a16="http://schemas.microsoft.com/office/drawing/2014/main" id="{00000000-0008-0000-0300-000041000000}"/>
            </a:ext>
          </a:extLst>
        </xdr:cNvPr>
        <xdr:cNvSpPr/>
      </xdr:nvSpPr>
      <xdr:spPr>
        <a:xfrm>
          <a:off x="6151652" y="7282267"/>
          <a:ext cx="3755522" cy="1225296"/>
        </a:xfrm>
        <a:prstGeom prst="rect">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1" i="0" u="none" strike="noStrike" baseline="0">
              <a:solidFill>
                <a:sysClr val="windowText" lastClr="000000"/>
              </a:solidFill>
              <a:latin typeface="+mn-lt"/>
              <a:ea typeface="+mn-ea"/>
              <a:cs typeface="+mn-cs"/>
            </a:rPr>
            <a:t>Workshop Outputs</a:t>
          </a:r>
        </a:p>
      </xdr:txBody>
    </xdr:sp>
    <xdr:clientData/>
  </xdr:twoCellAnchor>
  <xdr:twoCellAnchor>
    <xdr:from>
      <xdr:col>2</xdr:col>
      <xdr:colOff>819983</xdr:colOff>
      <xdr:row>34</xdr:row>
      <xdr:rowOff>129519</xdr:rowOff>
    </xdr:from>
    <xdr:to>
      <xdr:col>3</xdr:col>
      <xdr:colOff>1097616</xdr:colOff>
      <xdr:row>39</xdr:row>
      <xdr:rowOff>5694</xdr:rowOff>
    </xdr:to>
    <xdr:sp macro="" textlink="">
      <xdr:nvSpPr>
        <xdr:cNvPr id="66" name="Rectangle 65">
          <a:extLst>
            <a:ext uri="{FF2B5EF4-FFF2-40B4-BE49-F238E27FC236}">
              <a16:creationId xmlns:a16="http://schemas.microsoft.com/office/drawing/2014/main" id="{00000000-0008-0000-0300-000042000000}"/>
            </a:ext>
          </a:extLst>
        </xdr:cNvPr>
        <xdr:cNvSpPr/>
      </xdr:nvSpPr>
      <xdr:spPr>
        <a:xfrm>
          <a:off x="4248983" y="7480578"/>
          <a:ext cx="1196515" cy="828675"/>
        </a:xfrm>
        <a:prstGeom prst="rect">
          <a:avLst/>
        </a:prstGeom>
        <a:solidFill>
          <a:srgbClr val="00206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Risk Reviews and Workshops</a:t>
          </a:r>
        </a:p>
      </xdr:txBody>
    </xdr:sp>
    <xdr:clientData/>
  </xdr:twoCellAnchor>
  <xdr:twoCellAnchor>
    <xdr:from>
      <xdr:col>3</xdr:col>
      <xdr:colOff>1996467</xdr:colOff>
      <xdr:row>35</xdr:row>
      <xdr:rowOff>13411</xdr:rowOff>
    </xdr:from>
    <xdr:to>
      <xdr:col>3</xdr:col>
      <xdr:colOff>3413787</xdr:colOff>
      <xdr:row>39</xdr:row>
      <xdr:rowOff>147523</xdr:rowOff>
    </xdr:to>
    <xdr:sp macro="" textlink="">
      <xdr:nvSpPr>
        <xdr:cNvPr id="67" name="Rectangle: Rounded Corners 66">
          <a:extLst>
            <a:ext uri="{FF2B5EF4-FFF2-40B4-BE49-F238E27FC236}">
              <a16:creationId xmlns:a16="http://schemas.microsoft.com/office/drawing/2014/main" id="{00000000-0008-0000-0300-000043000000}"/>
            </a:ext>
          </a:extLst>
        </xdr:cNvPr>
        <xdr:cNvSpPr/>
      </xdr:nvSpPr>
      <xdr:spPr>
        <a:xfrm>
          <a:off x="6344349" y="7554970"/>
          <a:ext cx="1417320" cy="896112"/>
        </a:xfrm>
        <a:prstGeom prst="roundRect">
          <a:avLst/>
        </a:prstGeom>
        <a:solidFill>
          <a:srgbClr val="00206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Qualitative and Quantitative Risk Assessments</a:t>
          </a:r>
        </a:p>
      </xdr:txBody>
    </xdr:sp>
    <xdr:clientData/>
  </xdr:twoCellAnchor>
  <xdr:twoCellAnchor>
    <xdr:from>
      <xdr:col>4</xdr:col>
      <xdr:colOff>117224</xdr:colOff>
      <xdr:row>35</xdr:row>
      <xdr:rowOff>13411</xdr:rowOff>
    </xdr:from>
    <xdr:to>
      <xdr:col>4</xdr:col>
      <xdr:colOff>1530622</xdr:colOff>
      <xdr:row>39</xdr:row>
      <xdr:rowOff>147523</xdr:rowOff>
    </xdr:to>
    <xdr:sp macro="" textlink="">
      <xdr:nvSpPr>
        <xdr:cNvPr id="69" name="Rectangle: Rounded Corners 68">
          <a:extLst>
            <a:ext uri="{FF2B5EF4-FFF2-40B4-BE49-F238E27FC236}">
              <a16:creationId xmlns:a16="http://schemas.microsoft.com/office/drawing/2014/main" id="{00000000-0008-0000-0300-000045000000}"/>
            </a:ext>
          </a:extLst>
        </xdr:cNvPr>
        <xdr:cNvSpPr/>
      </xdr:nvSpPr>
      <xdr:spPr>
        <a:xfrm>
          <a:off x="8375959" y="7554970"/>
          <a:ext cx="1413398" cy="896112"/>
        </a:xfrm>
        <a:prstGeom prst="roundRect">
          <a:avLst/>
        </a:prstGeom>
        <a:solidFill>
          <a:srgbClr val="00206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Risk Register, Risk Management Plan, Risk-Based Cost Estimate</a:t>
          </a:r>
        </a:p>
      </xdr:txBody>
    </xdr:sp>
    <xdr:clientData/>
  </xdr:twoCellAnchor>
  <xdr:twoCellAnchor>
    <xdr:from>
      <xdr:col>3</xdr:col>
      <xdr:colOff>1204427</xdr:colOff>
      <xdr:row>36</xdr:row>
      <xdr:rowOff>58081</xdr:rowOff>
    </xdr:from>
    <xdr:to>
      <xdr:col>3</xdr:col>
      <xdr:colOff>1652102</xdr:colOff>
      <xdr:row>37</xdr:row>
      <xdr:rowOff>77131</xdr:rowOff>
    </xdr:to>
    <xdr:sp macro="" textlink="">
      <xdr:nvSpPr>
        <xdr:cNvPr id="70" name="Arrow: Right 69">
          <a:extLst>
            <a:ext uri="{FF2B5EF4-FFF2-40B4-BE49-F238E27FC236}">
              <a16:creationId xmlns:a16="http://schemas.microsoft.com/office/drawing/2014/main" id="{00000000-0008-0000-0300-000046000000}"/>
            </a:ext>
          </a:extLst>
        </xdr:cNvPr>
        <xdr:cNvSpPr/>
      </xdr:nvSpPr>
      <xdr:spPr>
        <a:xfrm>
          <a:off x="5552309" y="7790140"/>
          <a:ext cx="447675" cy="209550"/>
        </a:xfrm>
        <a:prstGeom prst="rightArrow">
          <a:avLst/>
        </a:prstGeom>
        <a:solidFill>
          <a:srgbClr val="00206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b="1" i="0" u="none" strike="noStrike" baseline="0">
            <a:solidFill>
              <a:schemeClr val="lt1"/>
            </a:solidFill>
            <a:latin typeface="+mn-lt"/>
            <a:ea typeface="+mn-ea"/>
            <a:cs typeface="+mn-cs"/>
          </a:endParaRPr>
        </a:p>
      </xdr:txBody>
    </xdr:sp>
    <xdr:clientData/>
  </xdr:twoCellAnchor>
  <xdr:twoCellAnchor>
    <xdr:from>
      <xdr:col>3</xdr:col>
      <xdr:colOff>3516804</xdr:colOff>
      <xdr:row>36</xdr:row>
      <xdr:rowOff>166192</xdr:rowOff>
    </xdr:from>
    <xdr:to>
      <xdr:col>4</xdr:col>
      <xdr:colOff>26516</xdr:colOff>
      <xdr:row>37</xdr:row>
      <xdr:rowOff>185242</xdr:rowOff>
    </xdr:to>
    <xdr:sp macro="" textlink="">
      <xdr:nvSpPr>
        <xdr:cNvPr id="71" name="Arrow: Right 70">
          <a:extLst>
            <a:ext uri="{FF2B5EF4-FFF2-40B4-BE49-F238E27FC236}">
              <a16:creationId xmlns:a16="http://schemas.microsoft.com/office/drawing/2014/main" id="{00000000-0008-0000-0300-000047000000}"/>
            </a:ext>
          </a:extLst>
        </xdr:cNvPr>
        <xdr:cNvSpPr/>
      </xdr:nvSpPr>
      <xdr:spPr>
        <a:xfrm>
          <a:off x="7864686" y="7898251"/>
          <a:ext cx="420565" cy="209550"/>
        </a:xfrm>
        <a:prstGeom prst="rightArrow">
          <a:avLst/>
        </a:prstGeom>
        <a:solidFill>
          <a:srgbClr val="00206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b="1" i="0" u="none" strike="noStrike" baseline="0">
            <a:solidFill>
              <a:schemeClr val="lt1"/>
            </a:solidFill>
            <a:latin typeface="+mn-lt"/>
            <a:ea typeface="+mn-ea"/>
            <a:cs typeface="+mn-cs"/>
          </a:endParaRPr>
        </a:p>
      </xdr:txBody>
    </xdr:sp>
    <xdr:clientData/>
  </xdr:twoCellAnchor>
  <xdr:twoCellAnchor>
    <xdr:from>
      <xdr:col>2</xdr:col>
      <xdr:colOff>290410</xdr:colOff>
      <xdr:row>36</xdr:row>
      <xdr:rowOff>58081</xdr:rowOff>
    </xdr:from>
    <xdr:to>
      <xdr:col>2</xdr:col>
      <xdr:colOff>738085</xdr:colOff>
      <xdr:row>37</xdr:row>
      <xdr:rowOff>77131</xdr:rowOff>
    </xdr:to>
    <xdr:sp macro="" textlink="">
      <xdr:nvSpPr>
        <xdr:cNvPr id="72" name="Arrow: Right 71">
          <a:extLst>
            <a:ext uri="{FF2B5EF4-FFF2-40B4-BE49-F238E27FC236}">
              <a16:creationId xmlns:a16="http://schemas.microsoft.com/office/drawing/2014/main" id="{00000000-0008-0000-0300-000048000000}"/>
            </a:ext>
          </a:extLst>
        </xdr:cNvPr>
        <xdr:cNvSpPr/>
      </xdr:nvSpPr>
      <xdr:spPr>
        <a:xfrm>
          <a:off x="3719410" y="7790140"/>
          <a:ext cx="447675" cy="209550"/>
        </a:xfrm>
        <a:prstGeom prst="rightArrow">
          <a:avLst/>
        </a:prstGeom>
        <a:solidFill>
          <a:srgbClr val="00206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b="1" i="0" u="none" strike="noStrike" baseline="0">
            <a:solidFill>
              <a:schemeClr val="lt1"/>
            </a:solidFill>
            <a:latin typeface="+mn-lt"/>
            <a:ea typeface="+mn-ea"/>
            <a:cs typeface="+mn-cs"/>
          </a:endParaRPr>
        </a:p>
      </xdr:txBody>
    </xdr:sp>
    <xdr:clientData/>
  </xdr:twoCellAnchor>
  <xdr:twoCellAnchor>
    <xdr:from>
      <xdr:col>1</xdr:col>
      <xdr:colOff>798629</xdr:colOff>
      <xdr:row>41</xdr:row>
      <xdr:rowOff>83955</xdr:rowOff>
    </xdr:from>
    <xdr:to>
      <xdr:col>4</xdr:col>
      <xdr:colOff>3644434</xdr:colOff>
      <xdr:row>48</xdr:row>
      <xdr:rowOff>149439</xdr:rowOff>
    </xdr:to>
    <xdr:sp macro="" textlink="">
      <xdr:nvSpPr>
        <xdr:cNvPr id="73" name="Rectangle 72">
          <a:extLst>
            <a:ext uri="{FF2B5EF4-FFF2-40B4-BE49-F238E27FC236}">
              <a16:creationId xmlns:a16="http://schemas.microsoft.com/office/drawing/2014/main" id="{00000000-0008-0000-0300-000049000000}"/>
            </a:ext>
          </a:extLst>
        </xdr:cNvPr>
        <xdr:cNvSpPr/>
      </xdr:nvSpPr>
      <xdr:spPr>
        <a:xfrm>
          <a:off x="1179629" y="7645977"/>
          <a:ext cx="10722566" cy="1398984"/>
        </a:xfrm>
        <a:prstGeom prst="rect">
          <a:avLst/>
        </a:prstGeom>
        <a:solidFill>
          <a:schemeClr val="bg1">
            <a:lumMod val="85000"/>
          </a:schemeClr>
        </a:solidFill>
        <a:ln>
          <a:solidFill>
            <a:srgbClr val="787878"/>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r>
            <a:rPr lang="en-US" sz="1100" b="1" i="0" baseline="0">
              <a:solidFill>
                <a:srgbClr val="7030A0"/>
              </a:solidFill>
              <a:effectLst/>
              <a:latin typeface="+mn-lt"/>
              <a:ea typeface="+mn-ea"/>
              <a:cs typeface="+mn-cs"/>
            </a:rPr>
            <a:t>         </a:t>
          </a:r>
          <a:endParaRPr lang="en-US" sz="800">
            <a:solidFill>
              <a:srgbClr val="7030A0"/>
            </a:solidFill>
            <a:effectLst/>
          </a:endParaRPr>
        </a:p>
        <a:p>
          <a:r>
            <a:rPr lang="en-US" sz="1100" b="1" i="0" baseline="0">
              <a:solidFill>
                <a:srgbClr val="7030A0"/>
              </a:solidFill>
              <a:effectLst/>
              <a:latin typeface="+mn-lt"/>
              <a:ea typeface="+mn-ea"/>
              <a:cs typeface="+mn-cs"/>
            </a:rPr>
            <a:t>         Risk</a:t>
          </a:r>
          <a:endParaRPr lang="en-US" sz="800">
            <a:solidFill>
              <a:srgbClr val="7030A0"/>
            </a:solidFill>
            <a:effectLst/>
          </a:endParaRPr>
        </a:p>
        <a:p>
          <a:r>
            <a:rPr lang="en-US" sz="1100" b="1" i="0" baseline="0">
              <a:solidFill>
                <a:srgbClr val="7030A0"/>
              </a:solidFill>
              <a:effectLst/>
              <a:latin typeface="+mn-lt"/>
              <a:ea typeface="+mn-ea"/>
              <a:cs typeface="+mn-cs"/>
            </a:rPr>
            <a:t>Management</a:t>
          </a:r>
          <a:endParaRPr lang="en-US" sz="800">
            <a:solidFill>
              <a:srgbClr val="7030A0"/>
            </a:solidFill>
            <a:effectLst/>
          </a:endParaRPr>
        </a:p>
        <a:p>
          <a:r>
            <a:rPr lang="en-US" sz="1100" b="1" i="0" baseline="0">
              <a:solidFill>
                <a:srgbClr val="7030A0"/>
              </a:solidFill>
              <a:effectLst/>
              <a:latin typeface="+mn-lt"/>
              <a:ea typeface="+mn-ea"/>
              <a:cs typeface="+mn-cs"/>
            </a:rPr>
            <a:t>         Plan</a:t>
          </a:r>
          <a:endParaRPr lang="en-US" sz="800">
            <a:solidFill>
              <a:srgbClr val="7030A0"/>
            </a:solidFill>
            <a:effectLst/>
          </a:endParaRPr>
        </a:p>
      </xdr:txBody>
    </xdr:sp>
    <xdr:clientData/>
  </xdr:twoCellAnchor>
  <xdr:twoCellAnchor>
    <xdr:from>
      <xdr:col>1</xdr:col>
      <xdr:colOff>344970</xdr:colOff>
      <xdr:row>41</xdr:row>
      <xdr:rowOff>83931</xdr:rowOff>
    </xdr:from>
    <xdr:to>
      <xdr:col>1</xdr:col>
      <xdr:colOff>802170</xdr:colOff>
      <xdr:row>48</xdr:row>
      <xdr:rowOff>149463</xdr:rowOff>
    </xdr:to>
    <xdr:sp macro="" textlink="">
      <xdr:nvSpPr>
        <xdr:cNvPr id="74" name="Rectangle 73">
          <a:extLst>
            <a:ext uri="{FF2B5EF4-FFF2-40B4-BE49-F238E27FC236}">
              <a16:creationId xmlns:a16="http://schemas.microsoft.com/office/drawing/2014/main" id="{00000000-0008-0000-0300-00004A000000}"/>
            </a:ext>
          </a:extLst>
        </xdr:cNvPr>
        <xdr:cNvSpPr/>
      </xdr:nvSpPr>
      <xdr:spPr>
        <a:xfrm rot="16200000">
          <a:off x="255054" y="8116869"/>
          <a:ext cx="1399032" cy="457200"/>
        </a:xfrm>
        <a:prstGeom prst="rect">
          <a:avLst/>
        </a:prstGeom>
        <a:solidFill>
          <a:srgbClr val="7030A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i="0" u="none" strike="noStrike" baseline="0">
              <a:solidFill>
                <a:schemeClr val="lt1"/>
              </a:solidFill>
              <a:latin typeface="+mn-lt"/>
              <a:ea typeface="+mn-ea"/>
              <a:cs typeface="+mn-cs"/>
            </a:rPr>
            <a:t>Implementation Phase</a:t>
          </a:r>
          <a:endParaRPr lang="en-US" sz="1100"/>
        </a:p>
      </xdr:txBody>
    </xdr:sp>
    <xdr:clientData/>
  </xdr:twoCellAnchor>
  <xdr:twoCellAnchor>
    <xdr:from>
      <xdr:col>1</xdr:col>
      <xdr:colOff>2047756</xdr:colOff>
      <xdr:row>42</xdr:row>
      <xdr:rowOff>178610</xdr:rowOff>
    </xdr:from>
    <xdr:to>
      <xdr:col>2</xdr:col>
      <xdr:colOff>188476</xdr:colOff>
      <xdr:row>47</xdr:row>
      <xdr:rowOff>54785</xdr:rowOff>
    </xdr:to>
    <xdr:sp macro="" textlink="">
      <xdr:nvSpPr>
        <xdr:cNvPr id="75" name="Rectangle 74">
          <a:extLst>
            <a:ext uri="{FF2B5EF4-FFF2-40B4-BE49-F238E27FC236}">
              <a16:creationId xmlns:a16="http://schemas.microsoft.com/office/drawing/2014/main" id="{00000000-0008-0000-0300-00004B000000}"/>
            </a:ext>
          </a:extLst>
        </xdr:cNvPr>
        <xdr:cNvSpPr/>
      </xdr:nvSpPr>
      <xdr:spPr>
        <a:xfrm>
          <a:off x="2428756" y="9053669"/>
          <a:ext cx="1188720" cy="828675"/>
        </a:xfrm>
        <a:prstGeom prst="rect">
          <a:avLst/>
        </a:prstGeom>
        <a:solidFill>
          <a:srgbClr val="7030A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Transition Meeting with Procurement Phase Risk Team</a:t>
          </a:r>
        </a:p>
      </xdr:txBody>
    </xdr:sp>
    <xdr:clientData/>
  </xdr:twoCellAnchor>
  <xdr:twoCellAnchor>
    <xdr:from>
      <xdr:col>2</xdr:col>
      <xdr:colOff>793036</xdr:colOff>
      <xdr:row>43</xdr:row>
      <xdr:rowOff>36468</xdr:rowOff>
    </xdr:from>
    <xdr:to>
      <xdr:col>3</xdr:col>
      <xdr:colOff>1124563</xdr:colOff>
      <xdr:row>47</xdr:row>
      <xdr:rowOff>6427</xdr:rowOff>
    </xdr:to>
    <xdr:sp macro="" textlink="">
      <xdr:nvSpPr>
        <xdr:cNvPr id="76" name="Rectangle: Rounded Corners 75">
          <a:extLst>
            <a:ext uri="{FF2B5EF4-FFF2-40B4-BE49-F238E27FC236}">
              <a16:creationId xmlns:a16="http://schemas.microsoft.com/office/drawing/2014/main" id="{00000000-0008-0000-0300-00004C000000}"/>
            </a:ext>
          </a:extLst>
        </xdr:cNvPr>
        <xdr:cNvSpPr/>
      </xdr:nvSpPr>
      <xdr:spPr>
        <a:xfrm>
          <a:off x="4222036" y="9102027"/>
          <a:ext cx="1250409" cy="731959"/>
        </a:xfrm>
        <a:prstGeom prst="roundRect">
          <a:avLst/>
        </a:prstGeom>
        <a:solidFill>
          <a:srgbClr val="7030A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baseline="0">
              <a:solidFill>
                <a:schemeClr val="lt1"/>
              </a:solidFill>
              <a:latin typeface="+mn-lt"/>
              <a:ea typeface="+mn-ea"/>
              <a:cs typeface="+mn-cs"/>
            </a:rPr>
            <a:t>Quarterly Reporting: Risk Register Updates</a:t>
          </a:r>
        </a:p>
      </xdr:txBody>
    </xdr:sp>
    <xdr:clientData/>
  </xdr:twoCellAnchor>
  <xdr:twoCellAnchor>
    <xdr:from>
      <xdr:col>2</xdr:col>
      <xdr:colOff>290410</xdr:colOff>
      <xdr:row>44</xdr:row>
      <xdr:rowOff>107172</xdr:rowOff>
    </xdr:from>
    <xdr:to>
      <xdr:col>2</xdr:col>
      <xdr:colOff>738085</xdr:colOff>
      <xdr:row>45</xdr:row>
      <xdr:rowOff>126222</xdr:rowOff>
    </xdr:to>
    <xdr:sp macro="" textlink="">
      <xdr:nvSpPr>
        <xdr:cNvPr id="78" name="Arrow: Right 77">
          <a:extLst>
            <a:ext uri="{FF2B5EF4-FFF2-40B4-BE49-F238E27FC236}">
              <a16:creationId xmlns:a16="http://schemas.microsoft.com/office/drawing/2014/main" id="{00000000-0008-0000-0300-00004E000000}"/>
            </a:ext>
          </a:extLst>
        </xdr:cNvPr>
        <xdr:cNvSpPr/>
      </xdr:nvSpPr>
      <xdr:spPr>
        <a:xfrm>
          <a:off x="3719410" y="9363231"/>
          <a:ext cx="447675" cy="209550"/>
        </a:xfrm>
        <a:prstGeom prst="rightArrow">
          <a:avLst/>
        </a:prstGeom>
        <a:solidFill>
          <a:srgbClr val="7030A0"/>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b="1" i="0" u="none" strike="noStrike" baseline="0">
            <a:solidFill>
              <a:schemeClr val="lt1"/>
            </a:solidFill>
            <a:latin typeface="+mn-lt"/>
            <a:ea typeface="+mn-ea"/>
            <a:cs typeface="+mn-cs"/>
          </a:endParaRPr>
        </a:p>
      </xdr:txBody>
    </xdr:sp>
    <xdr:clientData/>
  </xdr:twoCellAnchor>
  <xdr:twoCellAnchor>
    <xdr:from>
      <xdr:col>4</xdr:col>
      <xdr:colOff>2220671</xdr:colOff>
      <xdr:row>17</xdr:row>
      <xdr:rowOff>22202</xdr:rowOff>
    </xdr:from>
    <xdr:to>
      <xdr:col>4</xdr:col>
      <xdr:colOff>2677872</xdr:colOff>
      <xdr:row>48</xdr:row>
      <xdr:rowOff>60302</xdr:rowOff>
    </xdr:to>
    <xdr:sp macro="" textlink="">
      <xdr:nvSpPr>
        <xdr:cNvPr id="79" name="Rectangle 78">
          <a:extLst>
            <a:ext uri="{FF2B5EF4-FFF2-40B4-BE49-F238E27FC236}">
              <a16:creationId xmlns:a16="http://schemas.microsoft.com/office/drawing/2014/main" id="{00000000-0008-0000-0300-00004F000000}"/>
            </a:ext>
          </a:extLst>
        </xdr:cNvPr>
        <xdr:cNvSpPr/>
      </xdr:nvSpPr>
      <xdr:spPr>
        <a:xfrm rot="16200000">
          <a:off x="7736207" y="6877960"/>
          <a:ext cx="5943600" cy="457201"/>
        </a:xfrm>
        <a:prstGeom prst="rect">
          <a:avLst/>
        </a:prstGeom>
        <a:solidFill>
          <a:schemeClr val="accent4">
            <a:lumMod val="60000"/>
            <a:lumOff val="40000"/>
          </a:schemeClr>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ysClr val="windowText" lastClr="000000"/>
              </a:solidFill>
              <a:latin typeface="+mn-lt"/>
              <a:ea typeface="+mn-ea"/>
              <a:cs typeface="+mn-cs"/>
            </a:rPr>
            <a:t>Communicate and Consult with Stakeholders</a:t>
          </a:r>
          <a:endParaRPr lang="en-US" sz="1200">
            <a:solidFill>
              <a:sysClr val="windowText" lastClr="000000"/>
            </a:solidFill>
          </a:endParaRPr>
        </a:p>
      </xdr:txBody>
    </xdr:sp>
    <xdr:clientData/>
  </xdr:twoCellAnchor>
  <xdr:twoCellAnchor>
    <xdr:from>
      <xdr:col>4</xdr:col>
      <xdr:colOff>3066199</xdr:colOff>
      <xdr:row>17</xdr:row>
      <xdr:rowOff>22202</xdr:rowOff>
    </xdr:from>
    <xdr:to>
      <xdr:col>4</xdr:col>
      <xdr:colOff>3523398</xdr:colOff>
      <xdr:row>48</xdr:row>
      <xdr:rowOff>60302</xdr:rowOff>
    </xdr:to>
    <xdr:sp macro="" textlink="">
      <xdr:nvSpPr>
        <xdr:cNvPr id="80" name="Rectangle 79">
          <a:extLst>
            <a:ext uri="{FF2B5EF4-FFF2-40B4-BE49-F238E27FC236}">
              <a16:creationId xmlns:a16="http://schemas.microsoft.com/office/drawing/2014/main" id="{00000000-0008-0000-0300-000050000000}"/>
            </a:ext>
          </a:extLst>
        </xdr:cNvPr>
        <xdr:cNvSpPr/>
      </xdr:nvSpPr>
      <xdr:spPr>
        <a:xfrm rot="16200000">
          <a:off x="8581734" y="6877961"/>
          <a:ext cx="5943600" cy="457199"/>
        </a:xfrm>
        <a:prstGeom prst="rect">
          <a:avLst/>
        </a:prstGeom>
        <a:solidFill>
          <a:schemeClr val="accent2">
            <a:lumMod val="40000"/>
            <a:lumOff val="60000"/>
          </a:schemeClr>
        </a:solidFill>
        <a:ln>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i="0" u="none" strike="noStrike" baseline="0">
              <a:solidFill>
                <a:sysClr val="windowText" lastClr="000000"/>
              </a:solidFill>
              <a:latin typeface="+mn-lt"/>
              <a:ea typeface="+mn-ea"/>
              <a:cs typeface="+mn-cs"/>
            </a:rPr>
            <a:t>Capture Feedback of Lessons Learned</a:t>
          </a:r>
          <a:endParaRPr lang="en-US" sz="1200">
            <a:solidFill>
              <a:sysClr val="windowText" lastClr="000000"/>
            </a:solidFill>
          </a:endParaRPr>
        </a:p>
      </xdr:txBody>
    </xdr:sp>
    <xdr:clientData/>
  </xdr:twoCellAnchor>
  <xdr:twoCellAnchor>
    <xdr:from>
      <xdr:col>1</xdr:col>
      <xdr:colOff>1770766</xdr:colOff>
      <xdr:row>16</xdr:row>
      <xdr:rowOff>120160</xdr:rowOff>
    </xdr:from>
    <xdr:to>
      <xdr:col>1</xdr:col>
      <xdr:colOff>1770766</xdr:colOff>
      <xdr:row>23</xdr:row>
      <xdr:rowOff>183787</xdr:rowOff>
    </xdr:to>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2181845" y="2742042"/>
          <a:ext cx="0" cy="1397127"/>
        </a:xfrm>
        <a:prstGeom prst="line">
          <a:avLst/>
        </a:prstGeom>
        <a:ln w="127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1770766</xdr:colOff>
      <xdr:row>24</xdr:row>
      <xdr:rowOff>170446</xdr:rowOff>
    </xdr:from>
    <xdr:to>
      <xdr:col>1</xdr:col>
      <xdr:colOff>1770766</xdr:colOff>
      <xdr:row>32</xdr:row>
      <xdr:rowOff>36334</xdr:rowOff>
    </xdr:to>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2181845" y="4316328"/>
          <a:ext cx="0" cy="1389888"/>
        </a:xfrm>
        <a:prstGeom prst="line">
          <a:avLst/>
        </a:prstGeom>
        <a:ln w="127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1770766</xdr:colOff>
      <xdr:row>33</xdr:row>
      <xdr:rowOff>32779</xdr:rowOff>
    </xdr:from>
    <xdr:to>
      <xdr:col>1</xdr:col>
      <xdr:colOff>1770766</xdr:colOff>
      <xdr:row>40</xdr:row>
      <xdr:rowOff>89167</xdr:rowOff>
    </xdr:to>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a:off x="2181845" y="5893161"/>
          <a:ext cx="0" cy="1389888"/>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1770766</xdr:colOff>
      <xdr:row>41</xdr:row>
      <xdr:rowOff>86490</xdr:rowOff>
    </xdr:from>
    <xdr:to>
      <xdr:col>1</xdr:col>
      <xdr:colOff>1770766</xdr:colOff>
      <xdr:row>48</xdr:row>
      <xdr:rowOff>152022</xdr:rowOff>
    </xdr:to>
    <xdr:cxnSp macro="">
      <xdr:nvCxnSpPr>
        <xdr:cNvPr id="68" name="Straight Connector 67">
          <a:extLst>
            <a:ext uri="{FF2B5EF4-FFF2-40B4-BE49-F238E27FC236}">
              <a16:creationId xmlns:a16="http://schemas.microsoft.com/office/drawing/2014/main" id="{00000000-0008-0000-0300-000044000000}"/>
            </a:ext>
          </a:extLst>
        </xdr:cNvPr>
        <xdr:cNvCxnSpPr/>
      </xdr:nvCxnSpPr>
      <xdr:spPr>
        <a:xfrm>
          <a:off x="2181845" y="7470872"/>
          <a:ext cx="0" cy="1399032"/>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1028700</xdr:colOff>
      <xdr:row>20</xdr:row>
      <xdr:rowOff>95250</xdr:rowOff>
    </xdr:from>
    <xdr:to>
      <xdr:col>1</xdr:col>
      <xdr:colOff>1577340</xdr:colOff>
      <xdr:row>23</xdr:row>
      <xdr:rowOff>72390</xdr:rowOff>
    </xdr:to>
    <xdr:pic>
      <xdr:nvPicPr>
        <xdr:cNvPr id="89" name="Graphic 88" descr="Circles with arrows with solid fill">
          <a:hlinkClick xmlns:r="http://schemas.openxmlformats.org/officeDocument/2006/relationships" r:id="rId2"/>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409700" y="4219575"/>
          <a:ext cx="548640" cy="548640"/>
        </a:xfrm>
        <a:prstGeom prst="rect">
          <a:avLst/>
        </a:prstGeom>
      </xdr:spPr>
    </xdr:pic>
    <xdr:clientData/>
  </xdr:twoCellAnchor>
  <xdr:twoCellAnchor editAs="oneCell">
    <xdr:from>
      <xdr:col>1</xdr:col>
      <xdr:colOff>1028700</xdr:colOff>
      <xdr:row>28</xdr:row>
      <xdr:rowOff>152400</xdr:rowOff>
    </xdr:from>
    <xdr:to>
      <xdr:col>1</xdr:col>
      <xdr:colOff>1577340</xdr:colOff>
      <xdr:row>31</xdr:row>
      <xdr:rowOff>129540</xdr:rowOff>
    </xdr:to>
    <xdr:pic>
      <xdr:nvPicPr>
        <xdr:cNvPr id="90" name="Graphic 89" descr="Circles with arrows with solid fill">
          <a:hlinkClick xmlns:r="http://schemas.openxmlformats.org/officeDocument/2006/relationships" r:id="rId5"/>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409700" y="5800725"/>
          <a:ext cx="548640" cy="548640"/>
        </a:xfrm>
        <a:prstGeom prst="rect">
          <a:avLst/>
        </a:prstGeom>
      </xdr:spPr>
    </xdr:pic>
    <xdr:clientData/>
  </xdr:twoCellAnchor>
  <xdr:twoCellAnchor editAs="oneCell">
    <xdr:from>
      <xdr:col>1</xdr:col>
      <xdr:colOff>1028700</xdr:colOff>
      <xdr:row>37</xdr:row>
      <xdr:rowOff>0</xdr:rowOff>
    </xdr:from>
    <xdr:to>
      <xdr:col>1</xdr:col>
      <xdr:colOff>1577340</xdr:colOff>
      <xdr:row>39</xdr:row>
      <xdr:rowOff>167640</xdr:rowOff>
    </xdr:to>
    <xdr:pic>
      <xdr:nvPicPr>
        <xdr:cNvPr id="91" name="Graphic 90" descr="Circles with arrows with solid fill">
          <a:hlinkClick xmlns:r="http://schemas.openxmlformats.org/officeDocument/2006/relationships" r:id="rId8"/>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409700" y="7362825"/>
          <a:ext cx="548640" cy="548640"/>
        </a:xfrm>
        <a:prstGeom prst="rect">
          <a:avLst/>
        </a:prstGeom>
      </xdr:spPr>
    </xdr:pic>
    <xdr:clientData/>
  </xdr:twoCellAnchor>
  <xdr:twoCellAnchor editAs="oneCell">
    <xdr:from>
      <xdr:col>1</xdr:col>
      <xdr:colOff>1028700</xdr:colOff>
      <xdr:row>45</xdr:row>
      <xdr:rowOff>76200</xdr:rowOff>
    </xdr:from>
    <xdr:to>
      <xdr:col>1</xdr:col>
      <xdr:colOff>1577340</xdr:colOff>
      <xdr:row>48</xdr:row>
      <xdr:rowOff>53340</xdr:rowOff>
    </xdr:to>
    <xdr:pic>
      <xdr:nvPicPr>
        <xdr:cNvPr id="92" name="Graphic 91" descr="Circles with arrows with solid fill">
          <a:hlinkClick xmlns:r="http://schemas.openxmlformats.org/officeDocument/2006/relationships" r:id="rId11"/>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409700" y="8963025"/>
          <a:ext cx="548640" cy="5486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103038</xdr:colOff>
      <xdr:row>5</xdr:row>
      <xdr:rowOff>86870</xdr:rowOff>
    </xdr:from>
    <xdr:to>
      <xdr:col>3</xdr:col>
      <xdr:colOff>2785278</xdr:colOff>
      <xdr:row>58</xdr:row>
      <xdr:rowOff>80683</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15788" y="1369570"/>
          <a:ext cx="9298940" cy="10090313"/>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rPr>
            <a:t>Overview</a:t>
          </a:r>
        </a:p>
        <a:p>
          <a:pPr algn="l"/>
          <a:r>
            <a:rPr lang="en-US" sz="1100"/>
            <a:t>Define risk management activities on projects customized for each phase of project development based on project size, complexity, risk attributes with links to documents and tools to perform the activities.</a:t>
          </a:r>
        </a:p>
        <a:p>
          <a:pPr algn="l"/>
          <a:endParaRPr lang="en-US" sz="1100"/>
        </a:p>
        <a:p>
          <a:r>
            <a:rPr lang="en-US" sz="1400">
              <a:solidFill>
                <a:srgbClr val="004B87"/>
              </a:solidFill>
              <a:latin typeface="+mn-lt"/>
              <a:ea typeface="+mn-ea"/>
              <a:cs typeface="+mn-cs"/>
            </a:rPr>
            <a:t>Instructions</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Review the major process</a:t>
          </a:r>
          <a:r>
            <a:rPr lang="en-US" sz="1100" baseline="0">
              <a:solidFill>
                <a:schemeClr val="dk1"/>
              </a:solidFill>
              <a:effectLst/>
              <a:latin typeface="+mn-lt"/>
              <a:ea typeface="+mn-ea"/>
              <a:cs typeface="+mn-cs"/>
            </a:rPr>
            <a:t> steps and risk management icons. </a:t>
          </a:r>
          <a:r>
            <a:rPr lang="en-US" sz="1100">
              <a:solidFill>
                <a:schemeClr val="dk1"/>
              </a:solidFill>
              <a:effectLst/>
              <a:latin typeface="+mn-lt"/>
              <a:ea typeface="+mn-ea"/>
              <a:cs typeface="+mn-cs"/>
            </a:rPr>
            <a:t>Utilize the Delivery Phase Workflow to access content within the Risk Management Plan for each of the project delivery phases. The content</a:t>
          </a:r>
          <a:r>
            <a:rPr lang="en-US" sz="1100" baseline="0">
              <a:solidFill>
                <a:schemeClr val="dk1"/>
              </a:solidFill>
              <a:effectLst/>
              <a:latin typeface="+mn-lt"/>
              <a:ea typeface="+mn-ea"/>
              <a:cs typeface="+mn-cs"/>
            </a:rPr>
            <a:t> of the major process steps within each of the Risk Management Plans is intended to provide Project Managers with recommended best practice guidance for performing continuous risk management on projects. The recommended guidance is intended to be flexible for Project Managers to customize for a project's specific needs. For example, quantitative assessments are included in the Risk Management Procedure, as part of the Risk Management Plan, but may not be appropriate for all projects depending on the size of the project. The ability to customize the actions within each of the process steps is left to the discretion of the Project Manager.</a:t>
          </a:r>
          <a:endParaRPr lang="en-US" sz="1400">
            <a:effectLst/>
          </a:endParaRPr>
        </a:p>
        <a:p>
          <a:pPr algn="l"/>
          <a:endParaRPr lang="en-US" sz="1400">
            <a:solidFill>
              <a:srgbClr val="004B87"/>
            </a:solidFill>
            <a:latin typeface="+mn-lt"/>
            <a:ea typeface="+mn-ea"/>
            <a:cs typeface="+mn-cs"/>
          </a:endParaRPr>
        </a:p>
        <a:p>
          <a:pPr algn="l"/>
          <a:r>
            <a:rPr lang="en-US" sz="1400">
              <a:solidFill>
                <a:srgbClr val="004B87"/>
              </a:solidFill>
              <a:latin typeface="+mn-lt"/>
              <a:ea typeface="+mn-ea"/>
              <a:cs typeface="+mn-cs"/>
            </a:rPr>
            <a:t>Major Process Steps for Each Delivery Phase</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a:solidFill>
              <a:srgbClr val="009344"/>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rgbClr val="009344"/>
              </a:solidFill>
              <a:latin typeface="+mn-lt"/>
              <a:ea typeface="+mn-ea"/>
              <a:cs typeface="+mn-cs"/>
            </a:rPr>
            <a:t>     </a:t>
          </a:r>
          <a:r>
            <a:rPr lang="en-US" sz="1400">
              <a:solidFill>
                <a:srgbClr val="009344"/>
              </a:solidFill>
              <a:latin typeface="+mn-lt"/>
              <a:ea typeface="+mn-ea"/>
              <a:cs typeface="+mn-cs"/>
            </a:rPr>
            <a:t>Initial Risk Meeting </a:t>
          </a:r>
          <a:r>
            <a:rPr lang="en-US" sz="1400">
              <a:solidFill>
                <a:srgbClr val="004B87"/>
              </a:solidFill>
              <a:latin typeface="+mn-lt"/>
              <a:ea typeface="+mn-ea"/>
              <a:cs typeface="+mn-cs"/>
            </a:rPr>
            <a:t>|</a:t>
          </a:r>
          <a:r>
            <a:rPr lang="en-US" sz="1400">
              <a:solidFill>
                <a:srgbClr val="009344"/>
              </a:solidFill>
              <a:latin typeface="+mn-lt"/>
              <a:ea typeface="+mn-ea"/>
              <a:cs typeface="+mn-cs"/>
            </a:rPr>
            <a:t> </a:t>
          </a:r>
          <a:r>
            <a:rPr lang="en-US" sz="1100">
              <a:solidFill>
                <a:schemeClr val="dk1"/>
              </a:solidFill>
              <a:latin typeface="+mn-lt"/>
              <a:ea typeface="+mn-ea"/>
              <a:cs typeface="+mn-cs"/>
            </a:rPr>
            <a:t>Transition meeting from prior delivery phase assessing risk management needs</a:t>
          </a:r>
        </a:p>
        <a:p>
          <a:pPr algn="l"/>
          <a:endParaRPr lang="en-US" sz="1100">
            <a:solidFill>
              <a:schemeClr val="dk1"/>
            </a:solidFill>
            <a:latin typeface="+mn-lt"/>
            <a:ea typeface="+mn-ea"/>
            <a:cs typeface="+mn-cs"/>
          </a:endParaRPr>
        </a:p>
        <a:p>
          <a:pPr algn="l"/>
          <a:r>
            <a:rPr lang="en-US" sz="1400">
              <a:solidFill>
                <a:srgbClr val="009344"/>
              </a:solidFill>
              <a:latin typeface="+mn-lt"/>
              <a:ea typeface="+mn-ea"/>
              <a:cs typeface="+mn-cs"/>
            </a:rPr>
            <a:t>     Risk Review and Planning</a:t>
          </a:r>
          <a:r>
            <a:rPr lang="en-US" sz="1400" baseline="0">
              <a:solidFill>
                <a:srgbClr val="009344"/>
              </a:solidFill>
              <a:latin typeface="+mn-lt"/>
              <a:ea typeface="+mn-ea"/>
              <a:cs typeface="+mn-cs"/>
            </a:rPr>
            <a:t> </a:t>
          </a:r>
          <a:r>
            <a:rPr lang="en-US" sz="1400" baseline="0">
              <a:solidFill>
                <a:srgbClr val="004B87"/>
              </a:solidFill>
              <a:latin typeface="+mn-lt"/>
              <a:ea typeface="+mn-ea"/>
              <a:cs typeface="+mn-cs"/>
            </a:rPr>
            <a:t>|</a:t>
          </a:r>
          <a:r>
            <a:rPr lang="en-US" sz="1400" baseline="0">
              <a:solidFill>
                <a:srgbClr val="009344"/>
              </a:solidFill>
              <a:latin typeface="+mn-lt"/>
              <a:ea typeface="+mn-ea"/>
              <a:cs typeface="+mn-cs"/>
            </a:rPr>
            <a:t> </a:t>
          </a:r>
          <a:r>
            <a:rPr lang="en-US" sz="1100">
              <a:solidFill>
                <a:schemeClr val="dk1"/>
              </a:solidFill>
              <a:latin typeface="+mn-lt"/>
              <a:ea typeface="+mn-ea"/>
              <a:cs typeface="+mn-cs"/>
            </a:rPr>
            <a:t>Team risk meeting and performing risk management activities</a:t>
          </a:r>
        </a:p>
        <a:p>
          <a:pPr algn="l"/>
          <a:endParaRPr lang="en-US" sz="1100">
            <a:solidFill>
              <a:schemeClr val="dk1"/>
            </a:solidFill>
            <a:latin typeface="+mn-lt"/>
            <a:ea typeface="+mn-ea"/>
            <a:cs typeface="+mn-cs"/>
          </a:endParaRPr>
        </a:p>
        <a:p>
          <a:pPr algn="l"/>
          <a:r>
            <a:rPr lang="en-US" sz="1400">
              <a:solidFill>
                <a:srgbClr val="009344"/>
              </a:solidFill>
              <a:latin typeface="+mn-lt"/>
              <a:ea typeface="+mn-ea"/>
              <a:cs typeface="+mn-cs"/>
            </a:rPr>
            <a:t>     Risk Analysis and Allocation Meetings </a:t>
          </a:r>
          <a:r>
            <a:rPr lang="en-US" sz="1400">
              <a:solidFill>
                <a:srgbClr val="004B87"/>
              </a:solidFill>
              <a:latin typeface="+mn-lt"/>
              <a:ea typeface="+mn-ea"/>
              <a:cs typeface="+mn-cs"/>
            </a:rPr>
            <a:t>|</a:t>
          </a:r>
          <a:r>
            <a:rPr lang="en-US" sz="1400">
              <a:solidFill>
                <a:srgbClr val="009344"/>
              </a:solidFill>
              <a:latin typeface="+mn-lt"/>
              <a:ea typeface="+mn-ea"/>
              <a:cs typeface="+mn-cs"/>
            </a:rPr>
            <a:t> </a:t>
          </a:r>
          <a:r>
            <a:rPr lang="en-US" sz="1100">
              <a:solidFill>
                <a:schemeClr val="dk1"/>
              </a:solidFill>
              <a:latin typeface="+mn-lt"/>
              <a:ea typeface="+mn-ea"/>
              <a:cs typeface="+mn-cs"/>
            </a:rPr>
            <a:t>Performing risk analysis</a:t>
          </a:r>
        </a:p>
        <a:p>
          <a:pPr algn="l"/>
          <a:endParaRPr lang="en-US" sz="1100">
            <a:solidFill>
              <a:schemeClr val="dk1"/>
            </a:solidFill>
            <a:latin typeface="+mn-lt"/>
            <a:ea typeface="+mn-ea"/>
            <a:cs typeface="+mn-cs"/>
          </a:endParaRPr>
        </a:p>
        <a:p>
          <a:pPr algn="l"/>
          <a:r>
            <a:rPr lang="en-US" sz="1400">
              <a:solidFill>
                <a:srgbClr val="009344"/>
              </a:solidFill>
              <a:latin typeface="+mn-lt"/>
              <a:ea typeface="+mn-ea"/>
              <a:cs typeface="+mn-cs"/>
            </a:rPr>
            <a:t>     Risk Updates and Reporting</a:t>
          </a:r>
          <a:r>
            <a:rPr lang="en-US" sz="1400" baseline="0">
              <a:solidFill>
                <a:srgbClr val="009344"/>
              </a:solidFill>
              <a:latin typeface="+mn-lt"/>
              <a:ea typeface="+mn-ea"/>
              <a:cs typeface="+mn-cs"/>
            </a:rPr>
            <a:t> </a:t>
          </a:r>
          <a:r>
            <a:rPr lang="en-US" sz="1400" baseline="0">
              <a:solidFill>
                <a:srgbClr val="004B87"/>
              </a:solidFill>
              <a:latin typeface="+mn-lt"/>
              <a:ea typeface="+mn-ea"/>
              <a:cs typeface="+mn-cs"/>
            </a:rPr>
            <a:t>|</a:t>
          </a:r>
          <a:r>
            <a:rPr lang="en-US" sz="1400" baseline="0">
              <a:solidFill>
                <a:srgbClr val="009344"/>
              </a:solidFill>
              <a:latin typeface="+mn-lt"/>
              <a:ea typeface="+mn-ea"/>
              <a:cs typeface="+mn-cs"/>
            </a:rPr>
            <a:t> </a:t>
          </a:r>
          <a:r>
            <a:rPr lang="en-US" sz="1100"/>
            <a:t>Monitoring and updating the risk register on a quarterly basis including quarterly reports</a:t>
          </a:r>
        </a:p>
        <a:p>
          <a:pPr algn="l"/>
          <a:endParaRPr lang="en-US" sz="1100"/>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rgbClr val="004B87"/>
              </a:solidFill>
              <a:latin typeface="+mn-lt"/>
              <a:ea typeface="+mn-ea"/>
              <a:cs typeface="+mn-cs"/>
            </a:rPr>
            <a:t>Icon Legend</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These icons are located throughout the Risk Management Plan and subsequent Risk Management Procedure. Use</a:t>
          </a:r>
          <a:r>
            <a:rPr lang="en-US" sz="1100" baseline="0">
              <a:solidFill>
                <a:schemeClr val="dk1"/>
              </a:solidFill>
              <a:effectLst/>
              <a:latin typeface="+mn-lt"/>
              <a:ea typeface="+mn-ea"/>
              <a:cs typeface="+mn-cs"/>
            </a:rPr>
            <a:t> the links embedded within these icons to jump to the associated item within the Workbook. The Cost Estimate and Baseline Schedule do not provide links within this Workbook.</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a:p>
        <a:p>
          <a:endParaRPr lang="en-US" sz="1100">
            <a:solidFill>
              <a:schemeClr val="dk1"/>
            </a:solidFill>
            <a:effectLst/>
            <a:latin typeface="+mn-lt"/>
            <a:ea typeface="+mn-ea"/>
            <a:cs typeface="+mn-cs"/>
          </a:endParaRPr>
        </a:p>
        <a:p>
          <a:r>
            <a:rPr lang="en-US" sz="1400">
              <a:solidFill>
                <a:schemeClr val="dk1"/>
              </a:solidFill>
              <a:effectLst/>
              <a:latin typeface="+mn-lt"/>
              <a:ea typeface="+mn-ea"/>
              <a:cs typeface="+mn-cs"/>
            </a:rPr>
            <a:t>                   </a:t>
          </a:r>
          <a:r>
            <a:rPr lang="en-US" sz="1400">
              <a:solidFill>
                <a:srgbClr val="009344"/>
              </a:solidFill>
              <a:latin typeface="+mn-lt"/>
              <a:ea typeface="+mn-ea"/>
              <a:cs typeface="+mn-cs"/>
            </a:rPr>
            <a:t>Risk Management</a:t>
          </a:r>
          <a:r>
            <a:rPr lang="en-US" sz="1400" baseline="0">
              <a:solidFill>
                <a:srgbClr val="009344"/>
              </a:solidFill>
              <a:latin typeface="+mn-lt"/>
              <a:ea typeface="+mn-ea"/>
              <a:cs typeface="+mn-cs"/>
            </a:rPr>
            <a:t> Plan</a:t>
          </a:r>
          <a:r>
            <a:rPr lang="en-US" sz="1100">
              <a:solidFill>
                <a:schemeClr val="dk1"/>
              </a:solidFill>
              <a:effectLst/>
              <a:latin typeface="+mn-lt"/>
              <a:ea typeface="+mn-ea"/>
              <a:cs typeface="+mn-cs"/>
            </a:rPr>
            <a:t>                                                 </a:t>
          </a:r>
          <a:r>
            <a:rPr lang="en-US" sz="1400">
              <a:solidFill>
                <a:srgbClr val="009344"/>
              </a:solidFill>
              <a:latin typeface="+mn-lt"/>
              <a:ea typeface="+mn-ea"/>
              <a:cs typeface="+mn-cs"/>
            </a:rPr>
            <a:t>Risk Breakdown Structure</a:t>
          </a:r>
          <a:r>
            <a:rPr lang="en-US" sz="1100">
              <a:solidFill>
                <a:schemeClr val="dk1"/>
              </a:solidFill>
              <a:effectLst/>
              <a:latin typeface="+mn-lt"/>
              <a:ea typeface="+mn-ea"/>
              <a:cs typeface="+mn-cs"/>
            </a:rPr>
            <a:t>                                  </a:t>
          </a:r>
          <a:r>
            <a:rPr lang="en-US" sz="1400">
              <a:solidFill>
                <a:srgbClr val="009344"/>
              </a:solidFill>
              <a:latin typeface="+mn-lt"/>
              <a:ea typeface="+mn-ea"/>
              <a:cs typeface="+mn-cs"/>
            </a:rPr>
            <a:t>Risk Contingency</a:t>
          </a:r>
        </a:p>
        <a:p>
          <a:endParaRPr lang="en-US" sz="1100">
            <a:solidFill>
              <a:schemeClr val="dk1"/>
            </a:solidFill>
            <a:effectLst/>
            <a:latin typeface="+mn-lt"/>
            <a:ea typeface="+mn-ea"/>
            <a:cs typeface="+mn-cs"/>
          </a:endParaRPr>
        </a:p>
        <a:p>
          <a:endParaRPr lang="en-US" sz="1400">
            <a:solidFill>
              <a:schemeClr val="dk1"/>
            </a:solidFill>
            <a:effectLst/>
            <a:latin typeface="+mn-lt"/>
            <a:ea typeface="+mn-ea"/>
            <a:cs typeface="+mn-cs"/>
          </a:endParaRPr>
        </a:p>
        <a:p>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                   </a:t>
          </a:r>
          <a:r>
            <a:rPr lang="en-US" sz="1400">
              <a:solidFill>
                <a:srgbClr val="009344"/>
              </a:solidFill>
              <a:effectLst/>
              <a:latin typeface="+mn-lt"/>
              <a:ea typeface="+mn-ea"/>
              <a:cs typeface="+mn-cs"/>
            </a:rPr>
            <a:t>R</a:t>
          </a:r>
          <a:r>
            <a:rPr lang="en-US" sz="1400">
              <a:solidFill>
                <a:srgbClr val="009344"/>
              </a:solidFill>
              <a:latin typeface="+mn-lt"/>
              <a:ea typeface="+mn-ea"/>
              <a:cs typeface="+mn-cs"/>
            </a:rPr>
            <a:t>isk</a:t>
          </a:r>
          <a:r>
            <a:rPr lang="en-US" sz="1100">
              <a:solidFill>
                <a:schemeClr val="dk1"/>
              </a:solidFill>
              <a:effectLst/>
              <a:latin typeface="+mn-lt"/>
              <a:ea typeface="+mn-ea"/>
              <a:cs typeface="+mn-cs"/>
            </a:rPr>
            <a:t> </a:t>
          </a:r>
          <a:r>
            <a:rPr lang="en-US" sz="1400">
              <a:solidFill>
                <a:srgbClr val="009344"/>
              </a:solidFill>
              <a:latin typeface="+mn-lt"/>
              <a:ea typeface="+mn-ea"/>
              <a:cs typeface="+mn-cs"/>
            </a:rPr>
            <a:t>Management</a:t>
          </a:r>
          <a:r>
            <a:rPr lang="en-US" sz="1400" baseline="0">
              <a:solidFill>
                <a:srgbClr val="009344"/>
              </a:solidFill>
              <a:latin typeface="+mn-lt"/>
              <a:ea typeface="+mn-ea"/>
              <a:cs typeface="+mn-cs"/>
            </a:rPr>
            <a:t> Procedure</a:t>
          </a:r>
          <a:r>
            <a:rPr lang="en-US" sz="1100">
              <a:solidFill>
                <a:schemeClr val="dk1"/>
              </a:solidFill>
              <a:effectLst/>
              <a:latin typeface="+mn-lt"/>
              <a:ea typeface="+mn-ea"/>
              <a:cs typeface="+mn-cs"/>
            </a:rPr>
            <a:t>                                   </a:t>
          </a:r>
          <a:r>
            <a:rPr lang="en-US" sz="1400">
              <a:solidFill>
                <a:srgbClr val="009344"/>
              </a:solidFill>
              <a:latin typeface="+mn-lt"/>
              <a:ea typeface="+mn-ea"/>
              <a:cs typeface="+mn-cs"/>
            </a:rPr>
            <a:t>Rating Guidelines</a:t>
          </a:r>
          <a:r>
            <a:rPr lang="en-US" sz="1100">
              <a:solidFill>
                <a:schemeClr val="dk1"/>
              </a:solidFill>
              <a:effectLst/>
              <a:latin typeface="+mn-lt"/>
              <a:ea typeface="+mn-ea"/>
              <a:cs typeface="+mn-cs"/>
            </a:rPr>
            <a:t>                                                     </a:t>
          </a:r>
          <a:r>
            <a:rPr lang="en-US" sz="1400">
              <a:solidFill>
                <a:srgbClr val="009344"/>
              </a:solidFill>
              <a:latin typeface="+mn-lt"/>
              <a:ea typeface="+mn-ea"/>
              <a:cs typeface="+mn-cs"/>
            </a:rPr>
            <a:t>High Priority Risks</a:t>
          </a:r>
          <a:endParaRPr lang="en-US" sz="1100" baseline="0">
            <a:solidFill>
              <a:srgbClr val="009344"/>
            </a:solidFill>
            <a:latin typeface="+mn-lt"/>
            <a:ea typeface="+mn-ea"/>
            <a:cs typeface="+mn-cs"/>
          </a:endParaRPr>
        </a:p>
        <a:p>
          <a:pPr eaLnBrk="1" fontAlgn="auto" latinLnBrk="0" hangingPunct="1"/>
          <a:endParaRPr lang="en-US" sz="1100">
            <a:solidFill>
              <a:schemeClr val="dk1"/>
            </a:solidFill>
            <a:effectLst/>
            <a:latin typeface="+mn-lt"/>
            <a:ea typeface="+mn-ea"/>
            <a:cs typeface="+mn-cs"/>
          </a:endParaRPr>
        </a:p>
        <a:p>
          <a:pPr eaLnBrk="1" fontAlgn="auto" latinLnBrk="0" hangingPunct="1"/>
          <a:endParaRPr lang="en-US" sz="1400" baseline="0">
            <a:solidFill>
              <a:schemeClr val="dk1"/>
            </a:solidFill>
            <a:effectLst/>
            <a:latin typeface="+mn-lt"/>
            <a:ea typeface="+mn-ea"/>
            <a:cs typeface="+mn-cs"/>
          </a:endParaRPr>
        </a:p>
        <a:p>
          <a:pPr eaLnBrk="1" fontAlgn="auto" latinLnBrk="0" hangingPunct="1"/>
          <a:endParaRPr lang="en-US" sz="1400" baseline="0">
            <a:solidFill>
              <a:schemeClr val="dk1"/>
            </a:solidFill>
            <a:effectLst/>
            <a:latin typeface="+mn-lt"/>
            <a:ea typeface="+mn-ea"/>
            <a:cs typeface="+mn-cs"/>
          </a:endParaRPr>
        </a:p>
        <a:p>
          <a:pPr eaLnBrk="1" fontAlgn="auto" latinLnBrk="0" hangingPunct="1"/>
          <a:r>
            <a:rPr lang="en-US" sz="1400" baseline="0">
              <a:solidFill>
                <a:schemeClr val="dk1"/>
              </a:solidFill>
              <a:effectLst/>
              <a:latin typeface="+mn-lt"/>
              <a:ea typeface="+mn-ea"/>
              <a:cs typeface="+mn-cs"/>
            </a:rPr>
            <a:t>                   </a:t>
          </a:r>
          <a:r>
            <a:rPr lang="en-US" sz="1400">
              <a:solidFill>
                <a:srgbClr val="009344"/>
              </a:solidFill>
              <a:latin typeface="+mn-lt"/>
              <a:ea typeface="+mn-ea"/>
              <a:cs typeface="+mn-cs"/>
            </a:rPr>
            <a:t>Risk Register</a:t>
          </a:r>
          <a:r>
            <a:rPr lang="en-US" sz="1100">
              <a:solidFill>
                <a:schemeClr val="dk1"/>
              </a:solidFill>
              <a:effectLst/>
              <a:latin typeface="+mn-lt"/>
              <a:ea typeface="+mn-ea"/>
              <a:cs typeface="+mn-cs"/>
            </a:rPr>
            <a:t>                                                                        </a:t>
          </a:r>
          <a:r>
            <a:rPr lang="en-US" sz="1400">
              <a:solidFill>
                <a:srgbClr val="009344"/>
              </a:solidFill>
              <a:latin typeface="+mn-lt"/>
              <a:ea typeface="+mn-ea"/>
              <a:cs typeface="+mn-cs"/>
            </a:rPr>
            <a:t>Event Driven Risks                                    </a:t>
          </a:r>
          <a:r>
            <a:rPr lang="en-US" sz="1400" baseline="0">
              <a:solidFill>
                <a:srgbClr val="009344"/>
              </a:solidFill>
              <a:latin typeface="+mn-lt"/>
              <a:ea typeface="+mn-ea"/>
              <a:cs typeface="+mn-cs"/>
            </a:rPr>
            <a:t>    </a:t>
          </a:r>
          <a:r>
            <a:rPr lang="en-US" sz="1400">
              <a:solidFill>
                <a:srgbClr val="009344"/>
              </a:solidFill>
              <a:latin typeface="+mn-lt"/>
              <a:ea typeface="+mn-ea"/>
              <a:cs typeface="+mn-cs"/>
            </a:rPr>
            <a:t>Assessment Checklist</a:t>
          </a:r>
        </a:p>
        <a:p>
          <a:endParaRPr lang="en-US" sz="1100">
            <a:effectLst/>
          </a:endParaRPr>
        </a:p>
        <a:p>
          <a:endParaRPr lang="en-US" sz="1400">
            <a:effectLst/>
          </a:endParaRPr>
        </a:p>
        <a:p>
          <a:endParaRPr lang="en-US" sz="1400">
            <a:effectLst/>
          </a:endParaRPr>
        </a:p>
        <a:p>
          <a:pPr eaLnBrk="1" fontAlgn="auto" latinLnBrk="0" hangingPunct="1"/>
          <a:r>
            <a:rPr lang="en-US" sz="1400">
              <a:solidFill>
                <a:schemeClr val="dk1"/>
              </a:solidFill>
              <a:effectLst/>
              <a:latin typeface="+mn-lt"/>
              <a:ea typeface="+mn-ea"/>
              <a:cs typeface="+mn-cs"/>
            </a:rPr>
            <a:t>                                        </a:t>
          </a:r>
          <a:r>
            <a:rPr lang="en-US" sz="1400">
              <a:solidFill>
                <a:srgbClr val="009344"/>
              </a:solidFill>
              <a:latin typeface="+mn-lt"/>
              <a:ea typeface="+mn-ea"/>
              <a:cs typeface="+mn-cs"/>
            </a:rPr>
            <a:t>Cost Estimate                                                                         Baseline Schedule</a:t>
          </a:r>
        </a:p>
        <a:p>
          <a:r>
            <a:rPr lang="en-US" sz="1100">
              <a:solidFill>
                <a:srgbClr val="009344"/>
              </a:solidFill>
              <a:latin typeface="+mn-lt"/>
              <a:ea typeface="+mn-ea"/>
              <a:cs typeface="+mn-cs"/>
            </a:rPr>
            <a:t>                                                   (</a:t>
          </a:r>
          <a:r>
            <a:rPr lang="en-US" sz="1100" i="1">
              <a:solidFill>
                <a:srgbClr val="009344"/>
              </a:solidFill>
              <a:latin typeface="+mn-lt"/>
              <a:ea typeface="+mn-ea"/>
              <a:cs typeface="+mn-cs"/>
            </a:rPr>
            <a:t>Outside of this Workbook - Links to Risk Contingency</a:t>
          </a:r>
          <a:r>
            <a:rPr lang="en-US" sz="1100">
              <a:solidFill>
                <a:srgbClr val="009344"/>
              </a:solidFill>
              <a:latin typeface="+mn-lt"/>
              <a:ea typeface="+mn-ea"/>
              <a:cs typeface="+mn-cs"/>
            </a:rPr>
            <a:t>)                            (</a:t>
          </a:r>
          <a:r>
            <a:rPr lang="en-US" sz="1100" i="1">
              <a:solidFill>
                <a:srgbClr val="009344"/>
              </a:solidFill>
              <a:latin typeface="+mn-lt"/>
              <a:ea typeface="+mn-ea"/>
              <a:cs typeface="+mn-cs"/>
            </a:rPr>
            <a:t>Outside of this</a:t>
          </a:r>
          <a:r>
            <a:rPr lang="en-US" sz="1100" i="1" baseline="0">
              <a:solidFill>
                <a:srgbClr val="009344"/>
              </a:solidFill>
              <a:latin typeface="+mn-lt"/>
              <a:ea typeface="+mn-ea"/>
              <a:cs typeface="+mn-cs"/>
            </a:rPr>
            <a:t> Workbook - Links to Risk Contingency</a:t>
          </a:r>
          <a:r>
            <a:rPr lang="en-US" sz="1100" baseline="0">
              <a:solidFill>
                <a:srgbClr val="009344"/>
              </a:solidFill>
              <a:latin typeface="+mn-lt"/>
              <a:ea typeface="+mn-ea"/>
              <a:cs typeface="+mn-cs"/>
            </a:rPr>
            <a:t>)</a:t>
          </a:r>
          <a:r>
            <a:rPr lang="en-US" sz="1100">
              <a:solidFill>
                <a:srgbClr val="009344"/>
              </a:solidFill>
              <a:latin typeface="+mn-lt"/>
              <a:ea typeface="+mn-ea"/>
              <a:cs typeface="+mn-cs"/>
            </a:rPr>
            <a:t> </a:t>
          </a:r>
          <a:endParaRPr lang="en-US" sz="1100">
            <a:solidFill>
              <a:srgbClr val="004B87"/>
            </a:solidFill>
            <a:latin typeface="+mn-lt"/>
            <a:ea typeface="+mn-ea"/>
            <a:cs typeface="+mn-cs"/>
          </a:endParaRPr>
        </a:p>
        <a:p>
          <a:endParaRPr lang="en-US" sz="1400">
            <a:solidFill>
              <a:srgbClr val="004B87"/>
            </a:solidFill>
            <a:latin typeface="+mn-lt"/>
            <a:ea typeface="+mn-ea"/>
            <a:cs typeface="+mn-cs"/>
          </a:endParaRPr>
        </a:p>
        <a:p>
          <a:endParaRPr lang="en-US" sz="1400">
            <a:solidFill>
              <a:srgbClr val="004B87"/>
            </a:solidFill>
            <a:latin typeface="+mn-lt"/>
            <a:ea typeface="+mn-ea"/>
            <a:cs typeface="+mn-cs"/>
          </a:endParaRPr>
        </a:p>
        <a:p>
          <a:r>
            <a:rPr lang="en-US" sz="1400">
              <a:solidFill>
                <a:srgbClr val="004B87"/>
              </a:solidFill>
              <a:latin typeface="+mn-lt"/>
              <a:ea typeface="+mn-ea"/>
              <a:cs typeface="+mn-cs"/>
            </a:rPr>
            <a:t>Delivery Phase Workflow for Risk Management Plan</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Select one of the</a:t>
          </a:r>
          <a:r>
            <a:rPr lang="en-US" sz="1100" baseline="0">
              <a:solidFill>
                <a:schemeClr val="dk1"/>
              </a:solidFill>
              <a:effectLst/>
              <a:latin typeface="+mn-lt"/>
              <a:ea typeface="+mn-ea"/>
              <a:cs typeface="+mn-cs"/>
            </a:rPr>
            <a:t> project delivery phases to begin the risk </a:t>
          </a:r>
          <a:r>
            <a:rPr lang="en-US" sz="1100">
              <a:solidFill>
                <a:schemeClr val="dk1"/>
              </a:solidFill>
              <a:effectLst/>
              <a:latin typeface="+mn-lt"/>
              <a:ea typeface="+mn-ea"/>
              <a:cs typeface="+mn-cs"/>
            </a:rPr>
            <a:t>management activities.</a:t>
          </a:r>
          <a:endParaRPr lang="en-US">
            <a:effectLst/>
          </a:endParaRPr>
        </a:p>
        <a:p>
          <a:pPr algn="l"/>
          <a:endParaRPr lang="en-US" sz="1100"/>
        </a:p>
      </xdr:txBody>
    </xdr:sp>
    <xdr:clientData/>
  </xdr:twoCellAnchor>
  <xdr:twoCellAnchor editAs="absolute">
    <xdr:from>
      <xdr:col>1</xdr:col>
      <xdr:colOff>122334</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0890"/>
          <a:ext cx="2413488" cy="684621"/>
        </a:xfrm>
        <a:prstGeom prst="rect">
          <a:avLst/>
        </a:prstGeom>
      </xdr:spPr>
    </xdr:pic>
    <xdr:clientData/>
  </xdr:twoCellAnchor>
  <xdr:twoCellAnchor>
    <xdr:from>
      <xdr:col>1</xdr:col>
      <xdr:colOff>323354</xdr:colOff>
      <xdr:row>48</xdr:row>
      <xdr:rowOff>56431</xdr:rowOff>
    </xdr:from>
    <xdr:to>
      <xdr:col>3</xdr:col>
      <xdr:colOff>2571254</xdr:colOff>
      <xdr:row>60</xdr:row>
      <xdr:rowOff>34693</xdr:rowOff>
    </xdr:to>
    <xdr:graphicFrame macro="">
      <xdr:nvGraphicFramePr>
        <xdr:cNvPr id="4" name="Diagra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xdr:col>
      <xdr:colOff>104944</xdr:colOff>
      <xdr:row>5</xdr:row>
      <xdr:rowOff>65915</xdr:rowOff>
    </xdr:from>
    <xdr:to>
      <xdr:col>1</xdr:col>
      <xdr:colOff>3112939</xdr:colOff>
      <xdr:row>5</xdr:row>
      <xdr:rowOff>65915</xdr:rowOff>
    </xdr:to>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a:off x="514519" y="1351790"/>
          <a:ext cx="300799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3103703</xdr:colOff>
      <xdr:row>35</xdr:row>
      <xdr:rowOff>69528</xdr:rowOff>
    </xdr:from>
    <xdr:to>
      <xdr:col>3</xdr:col>
      <xdr:colOff>349073</xdr:colOff>
      <xdr:row>38</xdr:row>
      <xdr:rowOff>50874</xdr:rowOff>
    </xdr:to>
    <xdr:pic>
      <xdr:nvPicPr>
        <xdr:cNvPr id="31" name="Graphic 30" descr="Bar graph with upward trend with solid fill">
          <a:hlinkClick xmlns:r="http://schemas.openxmlformats.org/officeDocument/2006/relationships" r:id="rId7"/>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822263" y="7068498"/>
          <a:ext cx="552450" cy="552846"/>
        </a:xfrm>
        <a:prstGeom prst="rect">
          <a:avLst/>
        </a:prstGeom>
      </xdr:spPr>
    </xdr:pic>
    <xdr:clientData/>
  </xdr:twoCellAnchor>
  <xdr:twoCellAnchor editAs="oneCell">
    <xdr:from>
      <xdr:col>1</xdr:col>
      <xdr:colOff>312835</xdr:colOff>
      <xdr:row>40</xdr:row>
      <xdr:rowOff>13104</xdr:rowOff>
    </xdr:from>
    <xdr:to>
      <xdr:col>1</xdr:col>
      <xdr:colOff>865285</xdr:colOff>
      <xdr:row>42</xdr:row>
      <xdr:rowOff>184554</xdr:rowOff>
    </xdr:to>
    <xdr:pic>
      <xdr:nvPicPr>
        <xdr:cNvPr id="32" name="Graphic 31" descr="Clipboard Partially Checked with solid fill">
          <a:hlinkClick xmlns:r="http://schemas.openxmlformats.org/officeDocument/2006/relationships" r:id="rId10"/>
          <a:extLst>
            <a:ext uri="{FF2B5EF4-FFF2-40B4-BE49-F238E27FC236}">
              <a16:creationId xmlns:a16="http://schemas.microsoft.com/office/drawing/2014/main" id="{00000000-0008-0000-0400-0000200000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26492" y="7965118"/>
          <a:ext cx="552450" cy="552450"/>
        </a:xfrm>
        <a:prstGeom prst="rect">
          <a:avLst/>
        </a:prstGeom>
      </xdr:spPr>
    </xdr:pic>
    <xdr:clientData/>
  </xdr:twoCellAnchor>
  <xdr:twoCellAnchor editAs="oneCell">
    <xdr:from>
      <xdr:col>2</xdr:col>
      <xdr:colOff>148595</xdr:colOff>
      <xdr:row>35</xdr:row>
      <xdr:rowOff>68774</xdr:rowOff>
    </xdr:from>
    <xdr:to>
      <xdr:col>2</xdr:col>
      <xdr:colOff>700502</xdr:colOff>
      <xdr:row>38</xdr:row>
      <xdr:rowOff>51629</xdr:rowOff>
    </xdr:to>
    <xdr:pic>
      <xdr:nvPicPr>
        <xdr:cNvPr id="33" name="Graphic 32" descr="Upward trend with solid fill">
          <a:hlinkClick xmlns:r="http://schemas.openxmlformats.org/officeDocument/2006/relationships" r:id="rId13"/>
          <a:extLst>
            <a:ext uri="{FF2B5EF4-FFF2-40B4-BE49-F238E27FC236}">
              <a16:creationId xmlns:a16="http://schemas.microsoft.com/office/drawing/2014/main" id="{00000000-0008-0000-0400-000021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867155" y="7067744"/>
          <a:ext cx="551907" cy="554355"/>
        </a:xfrm>
        <a:prstGeom prst="rect">
          <a:avLst/>
        </a:prstGeom>
      </xdr:spPr>
    </xdr:pic>
    <xdr:clientData/>
  </xdr:twoCellAnchor>
  <xdr:twoCellAnchor editAs="oneCell">
    <xdr:from>
      <xdr:col>2</xdr:col>
      <xdr:colOff>3103703</xdr:colOff>
      <xdr:row>31</xdr:row>
      <xdr:rowOff>26165</xdr:rowOff>
    </xdr:from>
    <xdr:to>
      <xdr:col>3</xdr:col>
      <xdr:colOff>349073</xdr:colOff>
      <xdr:row>34</xdr:row>
      <xdr:rowOff>7290</xdr:rowOff>
    </xdr:to>
    <xdr:pic>
      <xdr:nvPicPr>
        <xdr:cNvPr id="34" name="Graphic 33" descr="Pandemic flattening curve line graph with solid fill">
          <a:hlinkClick xmlns:r="http://schemas.openxmlformats.org/officeDocument/2006/relationships" r:id="rId16"/>
          <a:extLst>
            <a:ext uri="{FF2B5EF4-FFF2-40B4-BE49-F238E27FC236}">
              <a16:creationId xmlns:a16="http://schemas.microsoft.com/office/drawing/2014/main" id="{00000000-0008-0000-0400-0000220000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6822263" y="6263135"/>
          <a:ext cx="552450" cy="552625"/>
        </a:xfrm>
        <a:prstGeom prst="rect">
          <a:avLst/>
        </a:prstGeom>
      </xdr:spPr>
    </xdr:pic>
    <xdr:clientData/>
  </xdr:twoCellAnchor>
  <xdr:twoCellAnchor editAs="oneCell">
    <xdr:from>
      <xdr:col>2</xdr:col>
      <xdr:colOff>148323</xdr:colOff>
      <xdr:row>40</xdr:row>
      <xdr:rowOff>14057</xdr:rowOff>
    </xdr:from>
    <xdr:to>
      <xdr:col>2</xdr:col>
      <xdr:colOff>700773</xdr:colOff>
      <xdr:row>42</xdr:row>
      <xdr:rowOff>183602</xdr:rowOff>
    </xdr:to>
    <xdr:pic>
      <xdr:nvPicPr>
        <xdr:cNvPr id="35" name="Graphic 34" descr="Tornado with solid fill">
          <a:hlinkClick xmlns:r="http://schemas.openxmlformats.org/officeDocument/2006/relationships" r:id="rId16"/>
          <a:extLst>
            <a:ext uri="{FF2B5EF4-FFF2-40B4-BE49-F238E27FC236}">
              <a16:creationId xmlns:a16="http://schemas.microsoft.com/office/drawing/2014/main" id="{00000000-0008-0000-0400-0000230000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66883" y="7965527"/>
          <a:ext cx="552450" cy="550545"/>
        </a:xfrm>
        <a:prstGeom prst="rect">
          <a:avLst/>
        </a:prstGeom>
      </xdr:spPr>
    </xdr:pic>
    <xdr:clientData/>
  </xdr:twoCellAnchor>
  <xdr:twoCellAnchor editAs="oneCell">
    <xdr:from>
      <xdr:col>2</xdr:col>
      <xdr:colOff>148323</xdr:colOff>
      <xdr:row>31</xdr:row>
      <xdr:rowOff>27205</xdr:rowOff>
    </xdr:from>
    <xdr:to>
      <xdr:col>2</xdr:col>
      <xdr:colOff>700773</xdr:colOff>
      <xdr:row>34</xdr:row>
      <xdr:rowOff>6250</xdr:rowOff>
    </xdr:to>
    <xdr:pic>
      <xdr:nvPicPr>
        <xdr:cNvPr id="36" name="Graphic 35" descr="Books with solid fill">
          <a:hlinkClick xmlns:r="http://schemas.openxmlformats.org/officeDocument/2006/relationships" r:id="rId21"/>
          <a:extLst>
            <a:ext uri="{FF2B5EF4-FFF2-40B4-BE49-F238E27FC236}">
              <a16:creationId xmlns:a16="http://schemas.microsoft.com/office/drawing/2014/main" id="{00000000-0008-0000-0400-0000240000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66883" y="6264175"/>
          <a:ext cx="552450" cy="550545"/>
        </a:xfrm>
        <a:prstGeom prst="rect">
          <a:avLst/>
        </a:prstGeom>
      </xdr:spPr>
    </xdr:pic>
    <xdr:clientData/>
  </xdr:twoCellAnchor>
  <xdr:twoCellAnchor editAs="oneCell">
    <xdr:from>
      <xdr:col>1</xdr:col>
      <xdr:colOff>1190639</xdr:colOff>
      <xdr:row>44</xdr:row>
      <xdr:rowOff>90217</xdr:rowOff>
    </xdr:from>
    <xdr:to>
      <xdr:col>1</xdr:col>
      <xdr:colOff>1579259</xdr:colOff>
      <xdr:row>47</xdr:row>
      <xdr:rowOff>71167</xdr:rowOff>
    </xdr:to>
    <xdr:pic>
      <xdr:nvPicPr>
        <xdr:cNvPr id="38" name="Graphic 37" descr="Coins with solid fill">
          <a:extLst>
            <a:ext uri="{FF2B5EF4-FFF2-40B4-BE49-F238E27FC236}">
              <a16:creationId xmlns:a16="http://schemas.microsoft.com/office/drawing/2014/main" id="{00000000-0008-0000-0400-000026000000}"/>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604296" y="8804231"/>
          <a:ext cx="388620" cy="552450"/>
        </a:xfrm>
        <a:prstGeom prst="rect">
          <a:avLst/>
        </a:prstGeom>
      </xdr:spPr>
    </xdr:pic>
    <xdr:clientData/>
  </xdr:twoCellAnchor>
  <xdr:twoCellAnchor editAs="oneCell">
    <xdr:from>
      <xdr:col>2</xdr:col>
      <xdr:colOff>1901203</xdr:colOff>
      <xdr:row>44</xdr:row>
      <xdr:rowOff>101647</xdr:rowOff>
    </xdr:from>
    <xdr:to>
      <xdr:col>2</xdr:col>
      <xdr:colOff>2301253</xdr:colOff>
      <xdr:row>47</xdr:row>
      <xdr:rowOff>82597</xdr:rowOff>
    </xdr:to>
    <xdr:pic>
      <xdr:nvPicPr>
        <xdr:cNvPr id="39" name="Graphic 38" descr="Gantt Chart with solid fill">
          <a:extLst>
            <a:ext uri="{FF2B5EF4-FFF2-40B4-BE49-F238E27FC236}">
              <a16:creationId xmlns:a16="http://schemas.microsoft.com/office/drawing/2014/main" id="{00000000-0008-0000-0400-000027000000}"/>
            </a:ext>
          </a:extLst>
        </xdr:cNvPr>
        <xdr:cNvPicPr>
          <a:picLocks/>
        </xdr:cNvPicPr>
      </xdr:nvPicPr>
      <xdr:blipFill>
        <a:blip xmlns:r="http://schemas.openxmlformats.org/officeDocument/2006/relationships" r:embed="rId26">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5619763" y="8815117"/>
          <a:ext cx="400050" cy="552450"/>
        </a:xfrm>
        <a:prstGeom prst="rect">
          <a:avLst/>
        </a:prstGeom>
      </xdr:spPr>
    </xdr:pic>
    <xdr:clientData/>
  </xdr:twoCellAnchor>
  <xdr:twoCellAnchor editAs="oneCell">
    <xdr:from>
      <xdr:col>2</xdr:col>
      <xdr:colOff>3183796</xdr:colOff>
      <xdr:row>40</xdr:row>
      <xdr:rowOff>12152</xdr:rowOff>
    </xdr:from>
    <xdr:to>
      <xdr:col>3</xdr:col>
      <xdr:colOff>268981</xdr:colOff>
      <xdr:row>42</xdr:row>
      <xdr:rowOff>185507</xdr:rowOff>
    </xdr:to>
    <xdr:pic>
      <xdr:nvPicPr>
        <xdr:cNvPr id="40" name="Graphic 39" descr="Daily calendar with solid fill">
          <a:hlinkClick xmlns:r="http://schemas.openxmlformats.org/officeDocument/2006/relationships" r:id="rId28"/>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6902356" y="7963622"/>
          <a:ext cx="392265" cy="554355"/>
        </a:xfrm>
        <a:prstGeom prst="rect">
          <a:avLst/>
        </a:prstGeom>
      </xdr:spPr>
    </xdr:pic>
    <xdr:clientData/>
  </xdr:twoCellAnchor>
  <xdr:oneCellAnchor>
    <xdr:from>
      <xdr:col>2</xdr:col>
      <xdr:colOff>238125</xdr:colOff>
      <xdr:row>44</xdr:row>
      <xdr:rowOff>180975</xdr:rowOff>
    </xdr:from>
    <xdr:ext cx="184731" cy="264560"/>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3667125" y="887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314740</xdr:colOff>
      <xdr:row>31</xdr:row>
      <xdr:rowOff>28157</xdr:rowOff>
    </xdr:from>
    <xdr:to>
      <xdr:col>1</xdr:col>
      <xdr:colOff>863380</xdr:colOff>
      <xdr:row>34</xdr:row>
      <xdr:rowOff>5297</xdr:rowOff>
    </xdr:to>
    <xdr:pic>
      <xdr:nvPicPr>
        <xdr:cNvPr id="67" name="Graphic 66" descr="Circles with arrows with solid fill">
          <a:hlinkClick xmlns:r="http://schemas.openxmlformats.org/officeDocument/2006/relationships" r:id="rId31"/>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728397" y="6265671"/>
          <a:ext cx="548640" cy="548640"/>
        </a:xfrm>
        <a:prstGeom prst="rect">
          <a:avLst/>
        </a:prstGeom>
      </xdr:spPr>
    </xdr:pic>
    <xdr:clientData/>
  </xdr:twoCellAnchor>
  <xdr:twoCellAnchor editAs="oneCell">
    <xdr:from>
      <xdr:col>1</xdr:col>
      <xdr:colOff>314740</xdr:colOff>
      <xdr:row>35</xdr:row>
      <xdr:rowOff>71631</xdr:rowOff>
    </xdr:from>
    <xdr:to>
      <xdr:col>1</xdr:col>
      <xdr:colOff>863380</xdr:colOff>
      <xdr:row>38</xdr:row>
      <xdr:rowOff>48771</xdr:rowOff>
    </xdr:to>
    <xdr:pic>
      <xdr:nvPicPr>
        <xdr:cNvPr id="68" name="Graphic 67" descr="Gears with solid fill">
          <a:hlinkClick xmlns:r="http://schemas.openxmlformats.org/officeDocument/2006/relationships" r:id="rId34"/>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728397" y="7071145"/>
          <a:ext cx="548640" cy="548640"/>
        </a:xfrm>
        <a:prstGeom prst="rect">
          <a:avLst/>
        </a:prstGeom>
      </xdr:spPr>
    </xdr:pic>
    <xdr:clientData/>
  </xdr:twoCellAnchor>
  <xdr:twoCellAnchor editAs="oneCell">
    <xdr:from>
      <xdr:col>1</xdr:col>
      <xdr:colOff>1283804</xdr:colOff>
      <xdr:row>53</xdr:row>
      <xdr:rowOff>125880</xdr:rowOff>
    </xdr:from>
    <xdr:to>
      <xdr:col>1</xdr:col>
      <xdr:colOff>1832444</xdr:colOff>
      <xdr:row>56</xdr:row>
      <xdr:rowOff>103341</xdr:rowOff>
    </xdr:to>
    <xdr:pic>
      <xdr:nvPicPr>
        <xdr:cNvPr id="70" name="Graphic 69" descr="Circles with arrows with solid fill">
          <a:hlinkClick xmlns:r="http://schemas.openxmlformats.org/officeDocument/2006/relationships" r:id="rId37"/>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 uri="{96DAC541-7B7A-43D3-8B79-37D633B846F1}">
              <asvg:svgBlip xmlns:asvg="http://schemas.microsoft.com/office/drawing/2016/SVG/main" r:embed="rId39"/>
            </a:ext>
          </a:extLst>
        </a:blip>
        <a:stretch>
          <a:fillRect/>
        </a:stretch>
      </xdr:blipFill>
      <xdr:spPr>
        <a:xfrm>
          <a:off x="1696180" y="10663892"/>
          <a:ext cx="548640" cy="555684"/>
        </a:xfrm>
        <a:prstGeom prst="rect">
          <a:avLst/>
        </a:prstGeom>
      </xdr:spPr>
    </xdr:pic>
    <xdr:clientData/>
  </xdr:twoCellAnchor>
  <xdr:twoCellAnchor editAs="oneCell">
    <xdr:from>
      <xdr:col>2</xdr:col>
      <xdr:colOff>376030</xdr:colOff>
      <xdr:row>53</xdr:row>
      <xdr:rowOff>125880</xdr:rowOff>
    </xdr:from>
    <xdr:to>
      <xdr:col>2</xdr:col>
      <xdr:colOff>924670</xdr:colOff>
      <xdr:row>56</xdr:row>
      <xdr:rowOff>103341</xdr:rowOff>
    </xdr:to>
    <xdr:pic>
      <xdr:nvPicPr>
        <xdr:cNvPr id="71" name="Graphic 70" descr="Circles with arrows with solid fill">
          <a:hlinkClick xmlns:r="http://schemas.openxmlformats.org/officeDocument/2006/relationships" r:id="rId4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 uri="{96DAC541-7B7A-43D3-8B79-37D633B846F1}">
              <asvg:svgBlip xmlns:asvg="http://schemas.microsoft.com/office/drawing/2016/SVG/main" r:embed="rId42"/>
            </a:ext>
          </a:extLst>
        </a:blip>
        <a:stretch>
          <a:fillRect/>
        </a:stretch>
      </xdr:blipFill>
      <xdr:spPr>
        <a:xfrm>
          <a:off x="4096383" y="10663892"/>
          <a:ext cx="548640" cy="555684"/>
        </a:xfrm>
        <a:prstGeom prst="rect">
          <a:avLst/>
        </a:prstGeom>
      </xdr:spPr>
    </xdr:pic>
    <xdr:clientData/>
  </xdr:twoCellAnchor>
  <xdr:twoCellAnchor editAs="oneCell">
    <xdr:from>
      <xdr:col>2</xdr:col>
      <xdr:colOff>2466562</xdr:colOff>
      <xdr:row>53</xdr:row>
      <xdr:rowOff>125880</xdr:rowOff>
    </xdr:from>
    <xdr:to>
      <xdr:col>2</xdr:col>
      <xdr:colOff>3015202</xdr:colOff>
      <xdr:row>56</xdr:row>
      <xdr:rowOff>103341</xdr:rowOff>
    </xdr:to>
    <xdr:pic>
      <xdr:nvPicPr>
        <xdr:cNvPr id="72" name="Graphic 71" descr="Circles with arrows with solid fill">
          <a:hlinkClick xmlns:r="http://schemas.openxmlformats.org/officeDocument/2006/relationships" r:id="rId43"/>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6186915" y="10663892"/>
          <a:ext cx="548640" cy="555684"/>
        </a:xfrm>
        <a:prstGeom prst="rect">
          <a:avLst/>
        </a:prstGeom>
      </xdr:spPr>
    </xdr:pic>
    <xdr:clientData/>
  </xdr:twoCellAnchor>
  <xdr:twoCellAnchor editAs="oneCell">
    <xdr:from>
      <xdr:col>3</xdr:col>
      <xdr:colOff>1509090</xdr:colOff>
      <xdr:row>53</xdr:row>
      <xdr:rowOff>125880</xdr:rowOff>
    </xdr:from>
    <xdr:to>
      <xdr:col>3</xdr:col>
      <xdr:colOff>2057730</xdr:colOff>
      <xdr:row>56</xdr:row>
      <xdr:rowOff>103341</xdr:rowOff>
    </xdr:to>
    <xdr:pic>
      <xdr:nvPicPr>
        <xdr:cNvPr id="73" name="Graphic 72" descr="Circles with arrows with solid fill">
          <a:hlinkClick xmlns:r="http://schemas.openxmlformats.org/officeDocument/2006/relationships" r:id="rId46"/>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 uri="{96DAC541-7B7A-43D3-8B79-37D633B846F1}">
              <asvg:svgBlip xmlns:asvg="http://schemas.microsoft.com/office/drawing/2016/SVG/main" r:embed="rId48"/>
            </a:ext>
          </a:extLst>
        </a:blip>
        <a:stretch>
          <a:fillRect/>
        </a:stretch>
      </xdr:blipFill>
      <xdr:spPr>
        <a:xfrm>
          <a:off x="8537419" y="10663892"/>
          <a:ext cx="548640" cy="555684"/>
        </a:xfrm>
        <a:prstGeom prst="rect">
          <a:avLst/>
        </a:prstGeom>
      </xdr:spPr>
    </xdr:pic>
    <xdr:clientData/>
  </xdr:twoCellAnchor>
  <xdr:twoCellAnchor>
    <xdr:from>
      <xdr:col>2</xdr:col>
      <xdr:colOff>2687166</xdr:colOff>
      <xdr:row>1</xdr:row>
      <xdr:rowOff>134880</xdr:rowOff>
    </xdr:from>
    <xdr:to>
      <xdr:col>2</xdr:col>
      <xdr:colOff>3180942</xdr:colOff>
      <xdr:row>3</xdr:row>
      <xdr:rowOff>145154</xdr:rowOff>
    </xdr:to>
    <xdr:grpSp>
      <xdr:nvGrpSpPr>
        <xdr:cNvPr id="25" name="Group 24">
          <a:extLst>
            <a:ext uri="{FF2B5EF4-FFF2-40B4-BE49-F238E27FC236}">
              <a16:creationId xmlns:a16="http://schemas.microsoft.com/office/drawing/2014/main" id="{00000000-0008-0000-0400-000019000000}"/>
            </a:ext>
          </a:extLst>
        </xdr:cNvPr>
        <xdr:cNvGrpSpPr/>
      </xdr:nvGrpSpPr>
      <xdr:grpSpPr>
        <a:xfrm>
          <a:off x="6213209" y="444835"/>
          <a:ext cx="453771" cy="482826"/>
          <a:chOff x="7398027" y="377929"/>
          <a:chExt cx="493776" cy="486029"/>
        </a:xfrm>
      </xdr:grpSpPr>
      <xdr:sp macro="" textlink="">
        <xdr:nvSpPr>
          <xdr:cNvPr id="26" name="Oval 25">
            <a:extLst>
              <a:ext uri="{FF2B5EF4-FFF2-40B4-BE49-F238E27FC236}">
                <a16:creationId xmlns:a16="http://schemas.microsoft.com/office/drawing/2014/main" id="{00000000-0008-0000-0400-00001A000000}"/>
              </a:ext>
            </a:extLst>
          </xdr:cNvPr>
          <xdr:cNvSpPr/>
        </xdr:nvSpPr>
        <xdr:spPr>
          <a:xfrm>
            <a:off x="7398027" y="377929"/>
            <a:ext cx="493776" cy="486029"/>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 name="Graphic 27" descr="Circles with arrows with solid fill">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 uri="{96DAC541-7B7A-43D3-8B79-37D633B846F1}">
                <asvg:svgBlip xmlns:asvg="http://schemas.microsoft.com/office/drawing/2016/SVG/main" r:embed="rId50"/>
              </a:ext>
            </a:extLst>
          </a:blip>
          <a:stretch>
            <a:fillRect/>
          </a:stretch>
        </xdr:blipFill>
        <xdr:spPr>
          <a:xfrm>
            <a:off x="7448319" y="424347"/>
            <a:ext cx="393192" cy="39319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103036</xdr:colOff>
      <xdr:row>5</xdr:row>
      <xdr:rowOff>86868</xdr:rowOff>
    </xdr:from>
    <xdr:to>
      <xdr:col>3</xdr:col>
      <xdr:colOff>4240808</xdr:colOff>
      <xdr:row>73</xdr:row>
      <xdr:rowOff>76199</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15412" y="1373303"/>
          <a:ext cx="10972800" cy="13095731"/>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Implement the major risk management process steps for the Identification and Selection Phase.</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rgbClr val="004B87"/>
              </a:solidFill>
              <a:latin typeface="+mn-lt"/>
              <a:ea typeface="+mn-ea"/>
              <a:cs typeface="+mn-cs"/>
            </a:rPr>
            <a:t>Instructions</a:t>
          </a:r>
        </a:p>
        <a:p>
          <a:pPr eaLnBrk="1" fontAlgn="auto" latinLnBrk="0" hangingPunct="1"/>
          <a:r>
            <a:rPr lang="en-US" sz="1100">
              <a:solidFill>
                <a:schemeClr val="dk1"/>
              </a:solidFill>
              <a:effectLst/>
              <a:latin typeface="+mn-lt"/>
              <a:ea typeface="+mn-ea"/>
              <a:cs typeface="+mn-cs"/>
            </a:rPr>
            <a:t>Identify the current step</a:t>
          </a:r>
          <a:r>
            <a:rPr lang="en-US" sz="1100" baseline="0">
              <a:solidFill>
                <a:schemeClr val="dk1"/>
              </a:solidFill>
              <a:effectLst/>
              <a:latin typeface="+mn-lt"/>
              <a:ea typeface="+mn-ea"/>
              <a:cs typeface="+mn-cs"/>
            </a:rPr>
            <a:t> within the Risk Management Plan using the Action Status. Update the Action Status after progressing through each step. Review and complete the associated actions and click on an icon associated with an action to move directly to that page in the Workbook. Utilize the References identified for each step when necessary.</a:t>
          </a:r>
          <a:endParaRPr lang="en-US">
            <a:effectLst/>
          </a:endParaRPr>
        </a:p>
        <a:p>
          <a:endParaRPr lang="en-US" sz="1400">
            <a:effectLst/>
          </a:endParaRPr>
        </a:p>
        <a:p>
          <a:r>
            <a:rPr lang="en-US" sz="1400">
              <a:solidFill>
                <a:srgbClr val="004B87"/>
              </a:solidFill>
              <a:latin typeface="+mn-lt"/>
              <a:ea typeface="+mn-ea"/>
              <a:cs typeface="+mn-cs"/>
            </a:rPr>
            <a:t>Workflow</a:t>
          </a:r>
        </a:p>
      </xdr:txBody>
    </xdr:sp>
    <xdr:clientData/>
  </xdr:twoCellAnchor>
  <xdr:twoCellAnchor editAs="absolute">
    <xdr:from>
      <xdr:col>1</xdr:col>
      <xdr:colOff>122334</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0890"/>
          <a:ext cx="2413488" cy="684621"/>
        </a:xfrm>
        <a:prstGeom prst="rect">
          <a:avLst/>
        </a:prstGeom>
      </xdr:spPr>
    </xdr:pic>
    <xdr:clientData/>
  </xdr:twoCellAnchor>
  <xdr:twoCellAnchor editAs="absolute">
    <xdr:from>
      <xdr:col>1</xdr:col>
      <xdr:colOff>140970</xdr:colOff>
      <xdr:row>26</xdr:row>
      <xdr:rowOff>3989</xdr:rowOff>
    </xdr:from>
    <xdr:to>
      <xdr:col>1</xdr:col>
      <xdr:colOff>1790701</xdr:colOff>
      <xdr:row>72</xdr:row>
      <xdr:rowOff>147245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554627" y="5289003"/>
          <a:ext cx="1649731" cy="8906256"/>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u="none">
              <a:solidFill>
                <a:srgbClr val="004B87"/>
              </a:solidFill>
              <a:latin typeface="+mn-lt"/>
              <a:ea typeface="+mn-ea"/>
              <a:cs typeface="+mn-cs"/>
            </a:rPr>
            <a:t>Process Step</a:t>
          </a:r>
        </a:p>
      </xdr:txBody>
    </xdr:sp>
    <xdr:clientData/>
  </xdr:twoCellAnchor>
  <xdr:twoCellAnchor editAs="absolute">
    <xdr:from>
      <xdr:col>1</xdr:col>
      <xdr:colOff>3045198</xdr:colOff>
      <xdr:row>26</xdr:row>
      <xdr:rowOff>8069</xdr:rowOff>
    </xdr:from>
    <xdr:to>
      <xdr:col>3</xdr:col>
      <xdr:colOff>1835523</xdr:colOff>
      <xdr:row>72</xdr:row>
      <xdr:rowOff>148590</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3467099" y="5342069"/>
          <a:ext cx="5396753" cy="9006615"/>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u="none">
              <a:solidFill>
                <a:srgbClr val="004B87"/>
              </a:solidFill>
              <a:latin typeface="+mn-lt"/>
              <a:ea typeface="+mn-ea"/>
              <a:cs typeface="+mn-cs"/>
            </a:rPr>
            <a:t>Action</a:t>
          </a:r>
        </a:p>
        <a:p>
          <a:pPr algn="l"/>
          <a:endParaRPr lang="en-US" sz="1100">
            <a:solidFill>
              <a:srgbClr val="004B87"/>
            </a:solidFill>
            <a:latin typeface="+mn-lt"/>
            <a:ea typeface="+mn-ea"/>
            <a:cs typeface="+mn-cs"/>
          </a:endParaRPr>
        </a:p>
        <a:p>
          <a:r>
            <a:rPr lang="en-US" sz="1100">
              <a:solidFill>
                <a:schemeClr val="dk1"/>
              </a:solidFill>
              <a:effectLst/>
              <a:latin typeface="+mn-lt"/>
              <a:ea typeface="+mn-ea"/>
              <a:cs typeface="+mn-cs"/>
            </a:rPr>
            <a:t>1. Collect and review available project materials to assist with</a:t>
          </a:r>
          <a:r>
            <a:rPr lang="en-US" sz="1100" baseline="0">
              <a:solidFill>
                <a:schemeClr val="dk1"/>
              </a:solidFill>
              <a:effectLst/>
              <a:latin typeface="+mn-lt"/>
              <a:ea typeface="+mn-ea"/>
              <a:cs typeface="+mn-cs"/>
            </a:rPr>
            <a:t> a </a:t>
          </a:r>
          <a:r>
            <a:rPr lang="en-US" sz="1100">
              <a:solidFill>
                <a:schemeClr val="dk1"/>
              </a:solidFill>
              <a:effectLst/>
              <a:latin typeface="+mn-lt"/>
              <a:ea typeface="+mn-ea"/>
              <a:cs typeface="+mn-cs"/>
            </a:rPr>
            <a:t>risk-based</a:t>
          </a:r>
          <a:r>
            <a:rPr lang="en-US" sz="1100" baseline="0">
              <a:solidFill>
                <a:schemeClr val="dk1"/>
              </a:solidFill>
              <a:effectLst/>
              <a:latin typeface="+mn-lt"/>
              <a:ea typeface="+mn-ea"/>
              <a:cs typeface="+mn-cs"/>
            </a:rPr>
            <a:t> review</a:t>
          </a:r>
        </a:p>
        <a:p>
          <a:r>
            <a:rPr lang="en-US" sz="1100" baseline="0">
              <a:solidFill>
                <a:schemeClr val="dk1"/>
              </a:solidFill>
              <a:effectLst/>
              <a:latin typeface="+mn-lt"/>
              <a:ea typeface="+mn-ea"/>
              <a:cs typeface="+mn-cs"/>
            </a:rPr>
            <a:t>     of candidate projects for alternative delivery selection.</a:t>
          </a:r>
        </a:p>
        <a:p>
          <a:endParaRPr lang="en-US">
            <a:effectLst/>
          </a:endParaRPr>
        </a:p>
        <a:p>
          <a:r>
            <a:rPr lang="en-US" sz="1100">
              <a:solidFill>
                <a:schemeClr val="dk1"/>
              </a:solidFill>
              <a:effectLst/>
              <a:latin typeface="+mn-lt"/>
              <a:ea typeface="+mn-ea"/>
              <a:cs typeface="+mn-cs"/>
            </a:rPr>
            <a:t>2. Schedule and conduct an initial risk meeting to review the project information.</a:t>
          </a:r>
        </a:p>
        <a:p>
          <a:r>
            <a:rPr lang="en-US" sz="1100">
              <a:solidFill>
                <a:schemeClr val="dk1"/>
              </a:solidFill>
              <a:effectLst/>
              <a:latin typeface="+mn-lt"/>
              <a:ea typeface="+mn-ea"/>
              <a:cs typeface="+mn-cs"/>
            </a:rPr>
            <a:t>     - Identify potential risks that may impact decision to select project for</a:t>
          </a:r>
          <a:endParaRPr lang="en-US">
            <a:effectLst/>
          </a:endParaRP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alternative project delivery</a:t>
          </a:r>
          <a:endParaRPr lang="en-US">
            <a:effectLst/>
          </a:endParaRPr>
        </a:p>
        <a:p>
          <a:pPr eaLnBrk="1" fontAlgn="auto" latinLnBrk="0" hangingPunct="1"/>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Refer to the candidate selection process described</a:t>
          </a:r>
          <a:endParaRPr lang="en-US">
            <a:effectLst/>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1. Conduct initial risk management activities including a risk review to determine if </a:t>
          </a:r>
          <a:endParaRPr lang="en-US">
            <a:effectLst/>
          </a:endParaRPr>
        </a:p>
        <a:p>
          <a:r>
            <a:rPr lang="en-US" sz="1100">
              <a:solidFill>
                <a:schemeClr val="dk1"/>
              </a:solidFill>
              <a:effectLst/>
              <a:latin typeface="+mn-lt"/>
              <a:ea typeface="+mn-ea"/>
              <a:cs typeface="+mn-cs"/>
            </a:rPr>
            <a:t>    non-traditional</a:t>
          </a:r>
          <a:r>
            <a:rPr lang="en-US" sz="1100" baseline="0">
              <a:solidFill>
                <a:schemeClr val="dk1"/>
              </a:solidFill>
              <a:effectLst/>
              <a:latin typeface="+mn-lt"/>
              <a:ea typeface="+mn-ea"/>
              <a:cs typeface="+mn-cs"/>
            </a:rPr>
            <a:t> delivery methods could be advantageous.</a:t>
          </a:r>
        </a:p>
        <a:p>
          <a:endParaRPr lang="en-US">
            <a:effectLst/>
          </a:endParaRPr>
        </a:p>
        <a:p>
          <a:r>
            <a:rPr lang="en-US" sz="1100" baseline="0">
              <a:solidFill>
                <a:schemeClr val="dk1"/>
              </a:solidFill>
              <a:effectLst/>
              <a:latin typeface="+mn-lt"/>
              <a:ea typeface="+mn-ea"/>
              <a:cs typeface="+mn-cs"/>
            </a:rPr>
            <a:t>2. </a:t>
          </a:r>
          <a:r>
            <a:rPr lang="en-US" sz="1100">
              <a:solidFill>
                <a:schemeClr val="dk1"/>
              </a:solidFill>
              <a:effectLst/>
              <a:latin typeface="+mn-lt"/>
              <a:ea typeface="+mn-ea"/>
              <a:cs typeface="+mn-cs"/>
            </a:rPr>
            <a:t>Review initial risk list and add additional items applicable to</a:t>
          </a:r>
          <a:r>
            <a:rPr lang="en-US" sz="1100" baseline="0">
              <a:solidFill>
                <a:schemeClr val="dk1"/>
              </a:solidFill>
              <a:effectLst/>
              <a:latin typeface="+mn-lt"/>
              <a:ea typeface="+mn-ea"/>
              <a:cs typeface="+mn-cs"/>
            </a:rPr>
            <a:t> assist in the project</a:t>
          </a:r>
        </a:p>
        <a:p>
          <a:r>
            <a:rPr lang="en-US" sz="1100" baseline="0">
              <a:solidFill>
                <a:schemeClr val="dk1"/>
              </a:solidFill>
              <a:effectLst/>
              <a:latin typeface="+mn-lt"/>
              <a:ea typeface="+mn-ea"/>
              <a:cs typeface="+mn-cs"/>
            </a:rPr>
            <a:t>     delivery selection process.</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3. Consult with stakeholders on the characteristics of the project to identify what are </a:t>
          </a:r>
          <a:endParaRPr lang="en-US">
            <a:effectLst/>
          </a:endParaRPr>
        </a:p>
        <a:p>
          <a:r>
            <a:rPr lang="en-US" sz="1100" baseline="0">
              <a:solidFill>
                <a:schemeClr val="dk1"/>
              </a:solidFill>
              <a:effectLst/>
              <a:latin typeface="+mn-lt"/>
              <a:ea typeface="+mn-ea"/>
              <a:cs typeface="+mn-cs"/>
            </a:rPr>
            <a:t>    likely to be the major project risks.</a:t>
          </a:r>
        </a:p>
        <a:p>
          <a:endParaRPr lang="en-US">
            <a:effectLst/>
          </a:endParaRPr>
        </a:p>
        <a:p>
          <a:r>
            <a:rPr lang="en-US" sz="1100">
              <a:solidFill>
                <a:schemeClr val="dk1"/>
              </a:solidFill>
              <a:effectLst/>
              <a:latin typeface="+mn-lt"/>
              <a:ea typeface="+mn-ea"/>
              <a:cs typeface="+mn-cs"/>
            </a:rPr>
            <a:t>4. Schedule risk-based candidate project risk review </a:t>
          </a:r>
          <a:r>
            <a:rPr lang="en-US" sz="1100" baseline="0">
              <a:solidFill>
                <a:schemeClr val="dk1"/>
              </a:solidFill>
              <a:effectLst/>
              <a:latin typeface="+mn-lt"/>
              <a:ea typeface="+mn-ea"/>
              <a:cs typeface="+mn-cs"/>
            </a:rPr>
            <a:t>and allocation </a:t>
          </a:r>
          <a:r>
            <a:rPr lang="en-US" sz="1100">
              <a:solidFill>
                <a:schemeClr val="dk1"/>
              </a:solidFill>
              <a:effectLst/>
              <a:latin typeface="+mn-lt"/>
              <a:ea typeface="+mn-ea"/>
              <a:cs typeface="+mn-cs"/>
            </a:rPr>
            <a:t>meetings.</a:t>
          </a:r>
        </a:p>
        <a:p>
          <a:endParaRPr lang="en-US" sz="1100">
            <a:solidFill>
              <a:schemeClr val="dk1"/>
            </a:solidFill>
            <a:effectLst/>
            <a:latin typeface="+mn-lt"/>
            <a:ea typeface="+mn-ea"/>
            <a:cs typeface="+mn-cs"/>
          </a:endParaRPr>
        </a:p>
        <a:p>
          <a:endParaRPr lang="en-US">
            <a:effectLst/>
          </a:endParaRPr>
        </a:p>
        <a:p>
          <a:r>
            <a:rPr lang="en-US" sz="1100">
              <a:solidFill>
                <a:schemeClr val="dk1"/>
              </a:solidFill>
              <a:effectLst/>
              <a:latin typeface="+mn-lt"/>
              <a:ea typeface="+mn-ea"/>
              <a:cs typeface="+mn-cs"/>
            </a:rPr>
            <a:t>1. Prepare a project scoping overview presentation for the meeting.</a:t>
          </a:r>
        </a:p>
        <a:p>
          <a:endParaRPr lang="en-US">
            <a:effectLst/>
          </a:endParaRPr>
        </a:p>
        <a:p>
          <a:r>
            <a:rPr lang="en-US" sz="1100">
              <a:solidFill>
                <a:schemeClr val="dk1"/>
              </a:solidFill>
              <a:effectLst/>
              <a:latin typeface="+mn-lt"/>
              <a:ea typeface="+mn-ea"/>
              <a:cs typeface="+mn-cs"/>
            </a:rPr>
            <a:t>2. Conduct qualitative risk review</a:t>
          </a:r>
          <a:r>
            <a:rPr lang="en-US" sz="1100" baseline="0">
              <a:solidFill>
                <a:schemeClr val="dk1"/>
              </a:solidFill>
              <a:effectLst/>
              <a:latin typeface="+mn-lt"/>
              <a:ea typeface="+mn-ea"/>
              <a:cs typeface="+mn-cs"/>
            </a:rPr>
            <a:t> and allocation </a:t>
          </a:r>
          <a:r>
            <a:rPr lang="en-US" sz="1100">
              <a:solidFill>
                <a:schemeClr val="dk1"/>
              </a:solidFill>
              <a:effectLst/>
              <a:latin typeface="+mn-lt"/>
              <a:ea typeface="+mn-ea"/>
              <a:cs typeface="+mn-cs"/>
            </a:rPr>
            <a:t>meeting.</a:t>
          </a:r>
          <a:endParaRPr lang="en-US">
            <a:effectLst/>
          </a:endParaRPr>
        </a:p>
        <a:p>
          <a:r>
            <a:rPr lang="en-US" sz="1100">
              <a:solidFill>
                <a:schemeClr val="dk1"/>
              </a:solidFill>
              <a:effectLst/>
              <a:latin typeface="+mn-lt"/>
              <a:ea typeface="+mn-ea"/>
              <a:cs typeface="+mn-cs"/>
            </a:rPr>
            <a:t>     - Determine appropriate attendance: Project Team members including </a:t>
          </a:r>
          <a:endParaRPr lang="en-US">
            <a:effectLst/>
          </a:endParaRPr>
        </a:p>
        <a:p>
          <a:r>
            <a:rPr lang="en-US" sz="1100">
              <a:solidFill>
                <a:schemeClr val="dk1"/>
              </a:solidFill>
              <a:effectLst/>
              <a:latin typeface="+mn-lt"/>
              <a:ea typeface="+mn-ea"/>
              <a:cs typeface="+mn-cs"/>
            </a:rPr>
            <a:t>        Region/TSC, key specialty areas, and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IC staff</a:t>
          </a:r>
          <a:endParaRPr lang="en-US">
            <a:effectLst/>
          </a:endParaRPr>
        </a:p>
        <a:p>
          <a:r>
            <a:rPr lang="en-US" sz="1100">
              <a:solidFill>
                <a:schemeClr val="dk1"/>
              </a:solidFill>
              <a:effectLst/>
              <a:latin typeface="+mn-lt"/>
              <a:ea typeface="+mn-ea"/>
              <a:cs typeface="+mn-cs"/>
            </a:rPr>
            <a:t>     - Prepare and distribute an agenda prior to the meeting</a:t>
          </a:r>
        </a:p>
        <a:p>
          <a:endParaRPr lang="en-US">
            <a:effectLst/>
          </a:endParaRPr>
        </a:p>
        <a:p>
          <a:pPr eaLnBrk="1" fontAlgn="auto" latinLnBrk="0" hangingPunct="1"/>
          <a:r>
            <a:rPr lang="en-US" sz="1100">
              <a:solidFill>
                <a:schemeClr val="dk1"/>
              </a:solidFill>
              <a:effectLst/>
              <a:latin typeface="+mn-lt"/>
              <a:ea typeface="+mn-ea"/>
              <a:cs typeface="+mn-cs"/>
            </a:rPr>
            <a:t>3. Develop/update</a:t>
          </a:r>
          <a:r>
            <a:rPr lang="en-US" sz="1100" baseline="0">
              <a:solidFill>
                <a:schemeClr val="dk1"/>
              </a:solidFill>
              <a:effectLst/>
              <a:latin typeface="+mn-lt"/>
              <a:ea typeface="+mn-ea"/>
              <a:cs typeface="+mn-cs"/>
            </a:rPr>
            <a:t> a project risk profile with risk allocations to </a:t>
          </a:r>
          <a:r>
            <a:rPr lang="en-US" sz="1100">
              <a:solidFill>
                <a:schemeClr val="dk1"/>
              </a:solidFill>
              <a:effectLst/>
              <a:latin typeface="+mn-lt"/>
              <a:ea typeface="+mn-ea"/>
              <a:cs typeface="+mn-cs"/>
            </a:rPr>
            <a:t>assist in</a:t>
          </a:r>
        </a:p>
        <a:p>
          <a:pPr eaLnBrk="1" fontAlgn="auto" latinLnBrk="0" hangingPunct="1"/>
          <a:r>
            <a:rPr lang="en-US" sz="1100">
              <a:solidFill>
                <a:schemeClr val="dk1"/>
              </a:solidFill>
              <a:effectLst/>
              <a:latin typeface="+mn-lt"/>
              <a:ea typeface="+mn-ea"/>
              <a:cs typeface="+mn-cs"/>
            </a:rPr>
            <a:t>     determination</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whether IC methods are advantageous for IC project delivery.</a:t>
          </a:r>
        </a:p>
        <a:p>
          <a:pPr eaLnBrk="1" fontAlgn="auto" latinLnBrk="0" hangingPunct="1"/>
          <a:endParaRPr lang="en-US">
            <a:effectLst/>
          </a:endParaRPr>
        </a:p>
        <a:p>
          <a:r>
            <a:rPr lang="en-US" sz="1100">
              <a:solidFill>
                <a:schemeClr val="dk1"/>
              </a:solidFill>
              <a:effectLst/>
              <a:latin typeface="+mn-lt"/>
              <a:ea typeface="+mn-ea"/>
              <a:cs typeface="+mn-cs"/>
            </a:rPr>
            <a:t>4.</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Evaluate whether a project is a suitable candidate for innovative contracting</a:t>
          </a:r>
        </a:p>
        <a:p>
          <a:r>
            <a:rPr lang="en-US" sz="1100">
              <a:solidFill>
                <a:schemeClr val="dk1"/>
              </a:solidFill>
              <a:effectLst/>
              <a:latin typeface="+mn-lt"/>
              <a:ea typeface="+mn-ea"/>
              <a:cs typeface="+mn-cs"/>
            </a:rPr>
            <a:t>     delivery.</a:t>
          </a:r>
          <a:endParaRPr lang="en-US">
            <a:effectLst/>
          </a:endParaRPr>
        </a:p>
        <a:p>
          <a:pPr eaLnBrk="1" fontAlgn="auto" latinLnBrk="0" hangingPunct="1"/>
          <a:r>
            <a:rPr lang="en-US" sz="1100" b="0" i="0" baseline="0">
              <a:solidFill>
                <a:schemeClr val="dk1"/>
              </a:solidFill>
              <a:effectLst/>
              <a:latin typeface="+mn-lt"/>
              <a:ea typeface="+mn-ea"/>
              <a:cs typeface="+mn-cs"/>
            </a:rPr>
            <a:t>     - Performance based incentives where the quality risk is shifted to the</a:t>
          </a:r>
          <a:endParaRPr lang="en-US">
            <a:effectLst/>
          </a:endParaRPr>
        </a:p>
        <a:p>
          <a:pPr eaLnBrk="1" fontAlgn="auto" latinLnBrk="0" hangingPunct="1"/>
          <a:r>
            <a:rPr lang="en-US" sz="1100" b="0" i="0" baseline="0">
              <a:solidFill>
                <a:schemeClr val="dk1"/>
              </a:solidFill>
              <a:effectLst/>
              <a:latin typeface="+mn-lt"/>
              <a:ea typeface="+mn-ea"/>
              <a:cs typeface="+mn-cs"/>
            </a:rPr>
            <a:t>       contractor who is responsible for corrective action throughout the</a:t>
          </a:r>
          <a:endParaRPr lang="en-US">
            <a:effectLst/>
          </a:endParaRPr>
        </a:p>
        <a:p>
          <a:pPr eaLnBrk="1" fontAlgn="auto" latinLnBrk="0" hangingPunct="1"/>
          <a:r>
            <a:rPr lang="en-US" sz="1100" b="0" i="0" baseline="0">
              <a:solidFill>
                <a:schemeClr val="dk1"/>
              </a:solidFill>
              <a:effectLst/>
              <a:latin typeface="+mn-lt"/>
              <a:ea typeface="+mn-ea"/>
              <a:cs typeface="+mn-cs"/>
            </a:rPr>
            <a:t>       performance life of the contract</a:t>
          </a:r>
          <a:endParaRPr lang="en-US">
            <a:effectLst/>
          </a:endParaRPr>
        </a:p>
        <a:p>
          <a:pPr eaLnBrk="1" fontAlgn="auto" latinLnBrk="0" hangingPunct="1"/>
          <a:r>
            <a:rPr lang="en-US" sz="1100" b="0" i="0" baseline="0">
              <a:solidFill>
                <a:schemeClr val="dk1"/>
              </a:solidFill>
              <a:effectLst/>
              <a:latin typeface="+mn-lt"/>
              <a:ea typeface="+mn-ea"/>
              <a:cs typeface="+mn-cs"/>
            </a:rPr>
            <a:t>     - Risk allocation where risk is transferred or shared with the contractor and</a:t>
          </a:r>
          <a:endParaRPr lang="en-US">
            <a:effectLst/>
          </a:endParaRPr>
        </a:p>
        <a:p>
          <a:pPr eaLnBrk="1" fontAlgn="auto" latinLnBrk="0" hangingPunct="1"/>
          <a:r>
            <a:rPr lang="en-US" sz="1100" b="0" i="0" baseline="0">
              <a:solidFill>
                <a:schemeClr val="dk1"/>
              </a:solidFill>
              <a:effectLst/>
              <a:latin typeface="+mn-lt"/>
              <a:ea typeface="+mn-ea"/>
              <a:cs typeface="+mn-cs"/>
            </a:rPr>
            <a:t>       where the contractor increases bid price based on the contractor's assessment</a:t>
          </a:r>
          <a:endParaRPr lang="en-US">
            <a:effectLst/>
          </a:endParaRPr>
        </a:p>
        <a:p>
          <a:pPr eaLnBrk="1" fontAlgn="auto" latinLnBrk="0" hangingPunct="1"/>
          <a:r>
            <a:rPr lang="en-US" sz="1100" b="0" i="0" baseline="0">
              <a:solidFill>
                <a:schemeClr val="dk1"/>
              </a:solidFill>
              <a:effectLst/>
              <a:latin typeface="+mn-lt"/>
              <a:ea typeface="+mn-ea"/>
              <a:cs typeface="+mn-cs"/>
            </a:rPr>
            <a:t>       of risk; such a pricing structure could also lower MDOT costs</a:t>
          </a: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endParaRPr lang="en-US">
            <a:effectLst/>
          </a:endParaRPr>
        </a:p>
        <a:p>
          <a:r>
            <a:rPr lang="en-US" sz="1100">
              <a:solidFill>
                <a:schemeClr val="dk1"/>
              </a:solidFill>
              <a:effectLst/>
              <a:latin typeface="+mn-lt"/>
              <a:ea typeface="+mn-ea"/>
              <a:cs typeface="+mn-cs"/>
            </a:rPr>
            <a:t>1. Perform a risk-based review</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of</a:t>
          </a:r>
          <a:r>
            <a:rPr lang="en-US" sz="1100" baseline="0">
              <a:solidFill>
                <a:schemeClr val="dk1"/>
              </a:solidFill>
              <a:effectLst/>
              <a:latin typeface="+mn-lt"/>
              <a:ea typeface="+mn-ea"/>
              <a:cs typeface="+mn-cs"/>
            </a:rPr>
            <a:t> project information on an annual basis in</a:t>
          </a:r>
        </a:p>
        <a:p>
          <a:r>
            <a:rPr lang="en-US" sz="1100" baseline="0">
              <a:solidFill>
                <a:schemeClr val="dk1"/>
              </a:solidFill>
              <a:effectLst/>
              <a:latin typeface="+mn-lt"/>
              <a:ea typeface="+mn-ea"/>
              <a:cs typeface="+mn-cs"/>
            </a:rPr>
            <a:t>     response to IC's call for innovative construction projects.</a:t>
          </a:r>
        </a:p>
        <a:p>
          <a:endParaRPr lang="en-US">
            <a:effectLst/>
          </a:endParaRPr>
        </a:p>
        <a:p>
          <a:r>
            <a:rPr lang="en-US" sz="1100" baseline="0">
              <a:solidFill>
                <a:schemeClr val="dk1"/>
              </a:solidFill>
              <a:effectLst/>
              <a:latin typeface="+mn-lt"/>
              <a:ea typeface="+mn-ea"/>
              <a:cs typeface="+mn-cs"/>
            </a:rPr>
            <a:t>2. Review risk profile for suitability as an IC candidate project and a</a:t>
          </a:r>
          <a:r>
            <a:rPr lang="en-US" sz="1100">
              <a:solidFill>
                <a:schemeClr val="dk1"/>
              </a:solidFill>
              <a:effectLst/>
              <a:latin typeface="+mn-lt"/>
              <a:ea typeface="+mn-ea"/>
              <a:cs typeface="+mn-cs"/>
            </a:rPr>
            <a:t>ssess whether</a:t>
          </a:r>
        </a:p>
        <a:p>
          <a:r>
            <a:rPr lang="en-US" sz="1100" baseline="0">
              <a:solidFill>
                <a:schemeClr val="dk1"/>
              </a:solidFill>
              <a:effectLst/>
              <a:latin typeface="+mn-lt"/>
              <a:ea typeface="+mn-ea"/>
              <a:cs typeface="+mn-cs"/>
            </a:rPr>
            <a:t>     project information should be submitted for ICC review.</a:t>
          </a:r>
        </a:p>
        <a:p>
          <a:endParaRPr lang="en-US">
            <a:effectLst/>
          </a:endParaRPr>
        </a:p>
        <a:p>
          <a:r>
            <a:rPr lang="en-US" sz="1100" baseline="0">
              <a:solidFill>
                <a:schemeClr val="dk1"/>
              </a:solidFill>
              <a:effectLst/>
              <a:latin typeface="+mn-lt"/>
              <a:ea typeface="+mn-ea"/>
              <a:cs typeface="+mn-cs"/>
            </a:rPr>
            <a:t>3. Provide additional information as needed to support ICC risk review before</a:t>
          </a:r>
        </a:p>
        <a:p>
          <a:r>
            <a:rPr lang="en-US" sz="1100" baseline="0">
              <a:solidFill>
                <a:schemeClr val="dk1"/>
              </a:solidFill>
              <a:effectLst/>
              <a:latin typeface="+mn-lt"/>
              <a:ea typeface="+mn-ea"/>
              <a:cs typeface="+mn-cs"/>
            </a:rPr>
            <a:t>     making a final recommendation to the EOC.</a:t>
          </a:r>
          <a:endParaRPr lang="en-US">
            <a:effectLst/>
          </a:endParaRPr>
        </a:p>
      </xdr:txBody>
    </xdr:sp>
    <xdr:clientData/>
  </xdr:twoCellAnchor>
  <xdr:twoCellAnchor editAs="absolute">
    <xdr:from>
      <xdr:col>3</xdr:col>
      <xdr:colOff>2206998</xdr:colOff>
      <xdr:row>26</xdr:row>
      <xdr:rowOff>9974</xdr:rowOff>
    </xdr:from>
    <xdr:to>
      <xdr:col>3</xdr:col>
      <xdr:colOff>4236966</xdr:colOff>
      <xdr:row>72</xdr:row>
      <xdr:rowOff>153230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9239169" y="5294988"/>
          <a:ext cx="2163318" cy="8906256"/>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pPr algn="l"/>
          <a:r>
            <a:rPr lang="en-US" sz="1300" u="none">
              <a:solidFill>
                <a:srgbClr val="004B87"/>
              </a:solidFill>
              <a:latin typeface="+mn-lt"/>
              <a:ea typeface="+mn-ea"/>
              <a:cs typeface="+mn-cs"/>
            </a:rPr>
            <a:t>MDOT Innovative Construction Contracting Guide References</a:t>
          </a:r>
        </a:p>
        <a:p>
          <a:pPr algn="l"/>
          <a:endParaRPr lang="en-US" sz="1100" i="1">
            <a:solidFill>
              <a:srgbClr val="004B87"/>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2: Project Selection, Approval and Project Management</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Appendix</a:t>
          </a:r>
          <a:r>
            <a:rPr lang="en-US" sz="1100" i="1" baseline="0">
              <a:solidFill>
                <a:schemeClr val="dk1"/>
              </a:solidFill>
              <a:effectLst/>
              <a:latin typeface="+mn-lt"/>
              <a:ea typeface="+mn-ea"/>
              <a:cs typeface="+mn-cs"/>
            </a:rPr>
            <a:t> D: Guidelines for the Procurement of Construction Manager/General Contractor </a:t>
          </a:r>
          <a:endParaRPr lang="en-US">
            <a:effectLst/>
          </a:endParaRPr>
        </a:p>
        <a:p>
          <a:r>
            <a:rPr lang="en-US" sz="1100" i="1" baseline="0">
              <a:solidFill>
                <a:schemeClr val="dk1"/>
              </a:solidFill>
              <a:effectLst/>
              <a:latin typeface="+mn-lt"/>
              <a:ea typeface="+mn-ea"/>
              <a:cs typeface="+mn-cs"/>
            </a:rPr>
            <a:t>Contracts, Chapter 2: Project Selection, Approval and Project Management </a:t>
          </a: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100" i="1">
              <a:solidFill>
                <a:schemeClr val="dk1"/>
              </a:solidFill>
              <a:effectLst/>
              <a:latin typeface="+mn-lt"/>
              <a:ea typeface="+mn-ea"/>
              <a:cs typeface="+mn-cs"/>
            </a:rPr>
            <a:t>Chapter</a:t>
          </a:r>
          <a:r>
            <a:rPr lang="en-US" sz="1100" i="1" baseline="0">
              <a:solidFill>
                <a:schemeClr val="dk1"/>
              </a:solidFill>
              <a:effectLst/>
              <a:latin typeface="+mn-lt"/>
              <a:ea typeface="+mn-ea"/>
              <a:cs typeface="+mn-cs"/>
            </a:rPr>
            <a:t> 2: Selection Information</a:t>
          </a:r>
          <a:endParaRPr lang="en-US">
            <a:effectLst/>
          </a:endParaRPr>
        </a:p>
        <a:p>
          <a:r>
            <a:rPr lang="en-US" sz="1100" i="1">
              <a:solidFill>
                <a:schemeClr val="dk1"/>
              </a:solidFill>
              <a:effectLst/>
              <a:latin typeface="+mn-lt"/>
              <a:ea typeface="+mn-ea"/>
              <a:cs typeface="+mn-cs"/>
            </a:rPr>
            <a:t>Table 2.1 – Innovative Contracting Recommendations</a:t>
          </a:r>
          <a:endParaRPr lang="en-US">
            <a:effectLst/>
          </a:endParaRPr>
        </a:p>
      </xdr:txBody>
    </xdr:sp>
    <xdr:clientData/>
  </xdr:twoCellAnchor>
  <xdr:twoCellAnchor>
    <xdr:from>
      <xdr:col>1</xdr:col>
      <xdr:colOff>339957</xdr:colOff>
      <xdr:row>28</xdr:row>
      <xdr:rowOff>97529</xdr:rowOff>
    </xdr:from>
    <xdr:to>
      <xdr:col>1</xdr:col>
      <xdr:colOff>1553714</xdr:colOff>
      <xdr:row>31</xdr:row>
      <xdr:rowOff>86642</xdr:rowOff>
    </xdr:to>
    <xdr:grpSp>
      <xdr:nvGrpSpPr>
        <xdr:cNvPr id="17" name="Group 16">
          <a:extLst>
            <a:ext uri="{FF2B5EF4-FFF2-40B4-BE49-F238E27FC236}">
              <a16:creationId xmlns:a16="http://schemas.microsoft.com/office/drawing/2014/main" id="{00000000-0008-0000-0500-000011000000}"/>
            </a:ext>
          </a:extLst>
        </xdr:cNvPr>
        <xdr:cNvGrpSpPr/>
      </xdr:nvGrpSpPr>
      <xdr:grpSpPr>
        <a:xfrm>
          <a:off x="732163" y="5730278"/>
          <a:ext cx="1211852" cy="566328"/>
          <a:chOff x="255404" y="133666"/>
          <a:chExt cx="802386" cy="366775"/>
        </a:xfrm>
      </xdr:grpSpPr>
      <xdr:sp macro="" textlink="">
        <xdr:nvSpPr>
          <xdr:cNvPr id="18" name="Rectangle: Rounded Corners 17">
            <a:extLst>
              <a:ext uri="{FF2B5EF4-FFF2-40B4-BE49-F238E27FC236}">
                <a16:creationId xmlns:a16="http://schemas.microsoft.com/office/drawing/2014/main" id="{00000000-0008-0000-0500-000012000000}"/>
              </a:ext>
            </a:extLst>
          </xdr:cNvPr>
          <xdr:cNvSpPr/>
        </xdr:nvSpPr>
        <xdr:spPr>
          <a:xfrm>
            <a:off x="255404" y="133666"/>
            <a:ext cx="802386" cy="366775"/>
          </a:xfrm>
          <a:prstGeom prst="roundRect">
            <a:avLst>
              <a:gd name="adj" fmla="val 10000"/>
            </a:avLst>
          </a:prstGeom>
          <a:ln>
            <a:solidFill>
              <a:srgbClr val="0070C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19" name="Rectangle: Rounded Corners 4">
            <a:extLst>
              <a:ext uri="{FF2B5EF4-FFF2-40B4-BE49-F238E27FC236}">
                <a16:creationId xmlns:a16="http://schemas.microsoft.com/office/drawing/2014/main" id="{00000000-0008-0000-0500-000013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70C0"/>
                </a:solidFill>
                <a:latin typeface="+mn-lt"/>
                <a:ea typeface="+mn-ea"/>
                <a:cs typeface="+mn-cs"/>
              </a:rPr>
              <a:t>Initial Risk Meeting</a:t>
            </a:r>
            <a:endParaRPr lang="en-US" sz="1100" kern="1200">
              <a:solidFill>
                <a:srgbClr val="0070C0"/>
              </a:solidFill>
            </a:endParaRPr>
          </a:p>
        </xdr:txBody>
      </xdr:sp>
    </xdr:grpSp>
    <xdr:clientData/>
  </xdr:twoCellAnchor>
  <xdr:twoCellAnchor>
    <xdr:from>
      <xdr:col>1</xdr:col>
      <xdr:colOff>339957</xdr:colOff>
      <xdr:row>36</xdr:row>
      <xdr:rowOff>83898</xdr:rowOff>
    </xdr:from>
    <xdr:to>
      <xdr:col>1</xdr:col>
      <xdr:colOff>1553714</xdr:colOff>
      <xdr:row>39</xdr:row>
      <xdr:rowOff>73010</xdr:rowOff>
    </xdr:to>
    <xdr:grpSp>
      <xdr:nvGrpSpPr>
        <xdr:cNvPr id="25" name="Group 24">
          <a:extLst>
            <a:ext uri="{FF2B5EF4-FFF2-40B4-BE49-F238E27FC236}">
              <a16:creationId xmlns:a16="http://schemas.microsoft.com/office/drawing/2014/main" id="{00000000-0008-0000-0500-000019000000}"/>
            </a:ext>
          </a:extLst>
        </xdr:cNvPr>
        <xdr:cNvGrpSpPr/>
      </xdr:nvGrpSpPr>
      <xdr:grpSpPr>
        <a:xfrm>
          <a:off x="732163" y="7246362"/>
          <a:ext cx="1211852" cy="558707"/>
          <a:chOff x="255404" y="133666"/>
          <a:chExt cx="802386" cy="366775"/>
        </a:xfrm>
      </xdr:grpSpPr>
      <xdr:sp macro="" textlink="">
        <xdr:nvSpPr>
          <xdr:cNvPr id="26" name="Rectangle: Rounded Corners 25">
            <a:extLst>
              <a:ext uri="{FF2B5EF4-FFF2-40B4-BE49-F238E27FC236}">
                <a16:creationId xmlns:a16="http://schemas.microsoft.com/office/drawing/2014/main" id="{00000000-0008-0000-0500-00001A000000}"/>
              </a:ext>
            </a:extLst>
          </xdr:cNvPr>
          <xdr:cNvSpPr/>
        </xdr:nvSpPr>
        <xdr:spPr>
          <a:xfrm>
            <a:off x="255404" y="133666"/>
            <a:ext cx="802386" cy="366775"/>
          </a:xfrm>
          <a:prstGeom prst="roundRect">
            <a:avLst>
              <a:gd name="adj" fmla="val 10000"/>
            </a:avLst>
          </a:prstGeom>
          <a:ln>
            <a:solidFill>
              <a:srgbClr val="0070C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27" name="Rectangle: Rounded Corners 4">
            <a:extLst>
              <a:ext uri="{FF2B5EF4-FFF2-40B4-BE49-F238E27FC236}">
                <a16:creationId xmlns:a16="http://schemas.microsoft.com/office/drawing/2014/main" id="{00000000-0008-0000-0500-00001B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70C0"/>
                </a:solidFill>
                <a:latin typeface="+mn-lt"/>
                <a:ea typeface="+mn-ea"/>
                <a:cs typeface="+mn-cs"/>
              </a:rPr>
              <a:t>Risk Review and Planning</a:t>
            </a:r>
            <a:endParaRPr lang="en-US" sz="1100" kern="1200">
              <a:solidFill>
                <a:srgbClr val="0070C0"/>
              </a:solidFill>
            </a:endParaRPr>
          </a:p>
        </xdr:txBody>
      </xdr:sp>
    </xdr:grpSp>
    <xdr:clientData/>
  </xdr:twoCellAnchor>
  <xdr:twoCellAnchor>
    <xdr:from>
      <xdr:col>1</xdr:col>
      <xdr:colOff>339957</xdr:colOff>
      <xdr:row>46</xdr:row>
      <xdr:rowOff>191326</xdr:rowOff>
    </xdr:from>
    <xdr:to>
      <xdr:col>1</xdr:col>
      <xdr:colOff>1553714</xdr:colOff>
      <xdr:row>49</xdr:row>
      <xdr:rowOff>180438</xdr:rowOff>
    </xdr:to>
    <xdr:grpSp>
      <xdr:nvGrpSpPr>
        <xdr:cNvPr id="28" name="Group 27">
          <a:extLst>
            <a:ext uri="{FF2B5EF4-FFF2-40B4-BE49-F238E27FC236}">
              <a16:creationId xmlns:a16="http://schemas.microsoft.com/office/drawing/2014/main" id="{00000000-0008-0000-0500-00001C000000}"/>
            </a:ext>
          </a:extLst>
        </xdr:cNvPr>
        <xdr:cNvGrpSpPr/>
      </xdr:nvGrpSpPr>
      <xdr:grpSpPr>
        <a:xfrm>
          <a:off x="732163" y="9256885"/>
          <a:ext cx="1211852" cy="558707"/>
          <a:chOff x="255404" y="133666"/>
          <a:chExt cx="802386" cy="366775"/>
        </a:xfrm>
      </xdr:grpSpPr>
      <xdr:sp macro="" textlink="">
        <xdr:nvSpPr>
          <xdr:cNvPr id="29" name="Rectangle: Rounded Corners 28">
            <a:extLst>
              <a:ext uri="{FF2B5EF4-FFF2-40B4-BE49-F238E27FC236}">
                <a16:creationId xmlns:a16="http://schemas.microsoft.com/office/drawing/2014/main" id="{00000000-0008-0000-0500-00001D000000}"/>
              </a:ext>
            </a:extLst>
          </xdr:cNvPr>
          <xdr:cNvSpPr/>
        </xdr:nvSpPr>
        <xdr:spPr>
          <a:xfrm>
            <a:off x="255404" y="133666"/>
            <a:ext cx="802386" cy="366775"/>
          </a:xfrm>
          <a:prstGeom prst="roundRect">
            <a:avLst>
              <a:gd name="adj" fmla="val 10000"/>
            </a:avLst>
          </a:prstGeom>
          <a:ln>
            <a:solidFill>
              <a:srgbClr val="0070C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30" name="Rectangle: Rounded Corners 4">
            <a:extLst>
              <a:ext uri="{FF2B5EF4-FFF2-40B4-BE49-F238E27FC236}">
                <a16:creationId xmlns:a16="http://schemas.microsoft.com/office/drawing/2014/main" id="{00000000-0008-0000-0500-00001E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70C0"/>
                </a:solidFill>
                <a:latin typeface="+mn-lt"/>
                <a:ea typeface="+mn-ea"/>
                <a:cs typeface="+mn-cs"/>
              </a:rPr>
              <a:t>Risk Analysis and Allocation Meetings</a:t>
            </a:r>
            <a:endParaRPr lang="en-US" sz="1100" kern="1200">
              <a:solidFill>
                <a:srgbClr val="0070C0"/>
              </a:solidFill>
            </a:endParaRPr>
          </a:p>
        </xdr:txBody>
      </xdr:sp>
    </xdr:grpSp>
    <xdr:clientData/>
  </xdr:twoCellAnchor>
  <xdr:twoCellAnchor>
    <xdr:from>
      <xdr:col>1</xdr:col>
      <xdr:colOff>339957</xdr:colOff>
      <xdr:row>64</xdr:row>
      <xdr:rowOff>149984</xdr:rowOff>
    </xdr:from>
    <xdr:to>
      <xdr:col>1</xdr:col>
      <xdr:colOff>1553714</xdr:colOff>
      <xdr:row>67</xdr:row>
      <xdr:rowOff>139097</xdr:rowOff>
    </xdr:to>
    <xdr:grpSp>
      <xdr:nvGrpSpPr>
        <xdr:cNvPr id="31" name="Group 30">
          <a:extLst>
            <a:ext uri="{FF2B5EF4-FFF2-40B4-BE49-F238E27FC236}">
              <a16:creationId xmlns:a16="http://schemas.microsoft.com/office/drawing/2014/main" id="{00000000-0008-0000-0500-00001F000000}"/>
            </a:ext>
          </a:extLst>
        </xdr:cNvPr>
        <xdr:cNvGrpSpPr/>
      </xdr:nvGrpSpPr>
      <xdr:grpSpPr>
        <a:xfrm>
          <a:off x="732163" y="12644543"/>
          <a:ext cx="1211852" cy="556803"/>
          <a:chOff x="255404" y="133666"/>
          <a:chExt cx="802386" cy="366775"/>
        </a:xfrm>
      </xdr:grpSpPr>
      <xdr:sp macro="" textlink="">
        <xdr:nvSpPr>
          <xdr:cNvPr id="32" name="Rectangle: Rounded Corners 31">
            <a:extLst>
              <a:ext uri="{FF2B5EF4-FFF2-40B4-BE49-F238E27FC236}">
                <a16:creationId xmlns:a16="http://schemas.microsoft.com/office/drawing/2014/main" id="{00000000-0008-0000-0500-000020000000}"/>
              </a:ext>
            </a:extLst>
          </xdr:cNvPr>
          <xdr:cNvSpPr/>
        </xdr:nvSpPr>
        <xdr:spPr>
          <a:xfrm>
            <a:off x="255404" y="133666"/>
            <a:ext cx="802386" cy="366775"/>
          </a:xfrm>
          <a:prstGeom prst="roundRect">
            <a:avLst>
              <a:gd name="adj" fmla="val 10000"/>
            </a:avLst>
          </a:prstGeom>
          <a:ln>
            <a:solidFill>
              <a:srgbClr val="0070C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33" name="Rectangle: Rounded Corners 4">
            <a:extLst>
              <a:ext uri="{FF2B5EF4-FFF2-40B4-BE49-F238E27FC236}">
                <a16:creationId xmlns:a16="http://schemas.microsoft.com/office/drawing/2014/main" id="{00000000-0008-0000-0500-000021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70C0"/>
                </a:solidFill>
                <a:latin typeface="+mn-lt"/>
                <a:ea typeface="+mn-ea"/>
                <a:cs typeface="+mn-cs"/>
              </a:rPr>
              <a:t>Risk Updates</a:t>
            </a:r>
            <a:r>
              <a:rPr lang="en-US" sz="1100" kern="1200" baseline="0">
                <a:solidFill>
                  <a:srgbClr val="0070C0"/>
                </a:solidFill>
                <a:latin typeface="+mn-lt"/>
                <a:ea typeface="+mn-ea"/>
                <a:cs typeface="+mn-cs"/>
              </a:rPr>
              <a:t> and Reporting</a:t>
            </a:r>
            <a:endParaRPr lang="en-US" sz="1100" kern="1200">
              <a:solidFill>
                <a:srgbClr val="0070C0"/>
              </a:solidFill>
            </a:endParaRPr>
          </a:p>
        </xdr:txBody>
      </xdr:sp>
    </xdr:grpSp>
    <xdr:clientData/>
  </xdr:twoCellAnchor>
  <xdr:twoCellAnchor editAs="oneCell">
    <xdr:from>
      <xdr:col>1</xdr:col>
      <xdr:colOff>2925857</xdr:colOff>
      <xdr:row>13</xdr:row>
      <xdr:rowOff>66674</xdr:rowOff>
    </xdr:from>
    <xdr:to>
      <xdr:col>3</xdr:col>
      <xdr:colOff>1630457</xdr:colOff>
      <xdr:row>25</xdr:row>
      <xdr:rowOff>116204</xdr:rowOff>
    </xdr:to>
    <xdr:pic>
      <xdr:nvPicPr>
        <xdr:cNvPr id="24" name="Picture 23">
          <a:extLst>
            <a:ext uri="{FF2B5EF4-FFF2-40B4-BE49-F238E27FC236}">
              <a16:creationId xmlns:a16="http://schemas.microsoft.com/office/drawing/2014/main" id="{00000000-0008-0000-0500-000018000000}"/>
            </a:ext>
          </a:extLst>
        </xdr:cNvPr>
        <xdr:cNvPicPr>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338233" y="2895039"/>
          <a:ext cx="5320553" cy="2362424"/>
        </a:xfrm>
        <a:prstGeom prst="rect">
          <a:avLst/>
        </a:prstGeom>
      </xdr:spPr>
    </xdr:pic>
    <xdr:clientData/>
  </xdr:twoCellAnchor>
  <xdr:twoCellAnchor>
    <xdr:from>
      <xdr:col>3</xdr:col>
      <xdr:colOff>1900877</xdr:colOff>
      <xdr:row>31</xdr:row>
      <xdr:rowOff>188595</xdr:rowOff>
    </xdr:from>
    <xdr:to>
      <xdr:col>3</xdr:col>
      <xdr:colOff>2179007</xdr:colOff>
      <xdr:row>33</xdr:row>
      <xdr:rowOff>85725</xdr:rowOff>
    </xdr:to>
    <xdr:grpSp>
      <xdr:nvGrpSpPr>
        <xdr:cNvPr id="41" name="Group 40">
          <a:hlinkClick xmlns:r="http://schemas.openxmlformats.org/officeDocument/2006/relationships" r:id="rId3"/>
          <a:extLst>
            <a:ext uri="{FF2B5EF4-FFF2-40B4-BE49-F238E27FC236}">
              <a16:creationId xmlns:a16="http://schemas.microsoft.com/office/drawing/2014/main" id="{00000000-0008-0000-0500-000029000000}"/>
            </a:ext>
          </a:extLst>
        </xdr:cNvPr>
        <xdr:cNvGrpSpPr/>
      </xdr:nvGrpSpPr>
      <xdr:grpSpPr>
        <a:xfrm>
          <a:off x="8566472" y="6396654"/>
          <a:ext cx="281940" cy="280035"/>
          <a:chOff x="7902387" y="2511719"/>
          <a:chExt cx="489697" cy="485775"/>
        </a:xfrm>
      </xdr:grpSpPr>
      <xdr:sp macro="" textlink="">
        <xdr:nvSpPr>
          <xdr:cNvPr id="42" name="Oval 41">
            <a:extLst>
              <a:ext uri="{FF2B5EF4-FFF2-40B4-BE49-F238E27FC236}">
                <a16:creationId xmlns:a16="http://schemas.microsoft.com/office/drawing/2014/main" id="{00000000-0008-0000-0500-00002A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3" name="Graphic 42" descr="Clipboard Partially Checked with solid fill">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953699" y="2562582"/>
            <a:ext cx="387073" cy="384048"/>
          </a:xfrm>
          <a:prstGeom prst="rect">
            <a:avLst/>
          </a:prstGeom>
        </xdr:spPr>
      </xdr:pic>
    </xdr:grpSp>
    <xdr:clientData/>
  </xdr:twoCellAnchor>
  <xdr:twoCellAnchor>
    <xdr:from>
      <xdr:col>3</xdr:col>
      <xdr:colOff>3592226</xdr:colOff>
      <xdr:row>1</xdr:row>
      <xdr:rowOff>57150</xdr:rowOff>
    </xdr:from>
    <xdr:to>
      <xdr:col>3</xdr:col>
      <xdr:colOff>4332890</xdr:colOff>
      <xdr:row>3</xdr:row>
      <xdr:rowOff>181915</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10261631" y="367105"/>
          <a:ext cx="546354" cy="597317"/>
          <a:chOff x="8637985" y="353616"/>
          <a:chExt cx="737627" cy="601015"/>
        </a:xfrm>
      </xdr:grpSpPr>
      <xdr:pic>
        <xdr:nvPicPr>
          <xdr:cNvPr id="48" name="Graphic 47" descr="Arrow: Rotate left outline">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8637985" y="353616"/>
            <a:ext cx="719029" cy="601015"/>
          </a:xfrm>
          <a:prstGeom prst="rect">
            <a:avLst/>
          </a:prstGeom>
        </xdr:spPr>
      </xdr:pic>
      <xdr:pic>
        <xdr:nvPicPr>
          <xdr:cNvPr id="47" name="Graphic 46" descr="Circles with arrows with solid fill">
            <a:hlinkClick xmlns:r="http://schemas.openxmlformats.org/officeDocument/2006/relationships" r:id="rId8"/>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8985573" y="482688"/>
            <a:ext cx="390039" cy="393192"/>
          </a:xfrm>
          <a:prstGeom prst="rect">
            <a:avLst/>
          </a:prstGeom>
        </xdr:spPr>
      </xdr:pic>
    </xdr:grpSp>
    <xdr:clientData/>
  </xdr:twoCellAnchor>
  <xdr:twoCellAnchor>
    <xdr:from>
      <xdr:col>3</xdr:col>
      <xdr:colOff>726717</xdr:colOff>
      <xdr:row>1</xdr:row>
      <xdr:rowOff>120754</xdr:rowOff>
    </xdr:from>
    <xdr:to>
      <xdr:col>3</xdr:col>
      <xdr:colOff>1211349</xdr:colOff>
      <xdr:row>3</xdr:row>
      <xdr:rowOff>130533</xdr:rowOff>
    </xdr:to>
    <xdr:grpSp>
      <xdr:nvGrpSpPr>
        <xdr:cNvPr id="11" name="Group 10">
          <a:extLst>
            <a:ext uri="{FF2B5EF4-FFF2-40B4-BE49-F238E27FC236}">
              <a16:creationId xmlns:a16="http://schemas.microsoft.com/office/drawing/2014/main" id="{00000000-0008-0000-0500-00000B000000}"/>
            </a:ext>
          </a:extLst>
        </xdr:cNvPr>
        <xdr:cNvGrpSpPr/>
      </xdr:nvGrpSpPr>
      <xdr:grpSpPr>
        <a:xfrm>
          <a:off x="7394217" y="436424"/>
          <a:ext cx="482727" cy="482331"/>
          <a:chOff x="7398027" y="377929"/>
          <a:chExt cx="493776" cy="486029"/>
        </a:xfrm>
      </xdr:grpSpPr>
      <xdr:sp macro="" textlink="">
        <xdr:nvSpPr>
          <xdr:cNvPr id="52" name="Oval 51">
            <a:extLst>
              <a:ext uri="{FF2B5EF4-FFF2-40B4-BE49-F238E27FC236}">
                <a16:creationId xmlns:a16="http://schemas.microsoft.com/office/drawing/2014/main" id="{00000000-0008-0000-0500-000034000000}"/>
              </a:ext>
            </a:extLst>
          </xdr:cNvPr>
          <xdr:cNvSpPr/>
        </xdr:nvSpPr>
        <xdr:spPr>
          <a:xfrm>
            <a:off x="7398027" y="377929"/>
            <a:ext cx="493776" cy="486029"/>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0" name="Graphic 49" descr="Circles with arrows with solid fill">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48319" y="424347"/>
            <a:ext cx="393192" cy="393192"/>
          </a:xfrm>
          <a:prstGeom prst="rect">
            <a:avLst/>
          </a:prstGeom>
        </xdr:spPr>
      </xdr:pic>
    </xdr:grpSp>
    <xdr:clientData/>
  </xdr:twoCellAnchor>
  <xdr:twoCellAnchor>
    <xdr:from>
      <xdr:col>3</xdr:col>
      <xdr:colOff>1910402</xdr:colOff>
      <xdr:row>48</xdr:row>
      <xdr:rowOff>113150</xdr:rowOff>
    </xdr:from>
    <xdr:to>
      <xdr:col>3</xdr:col>
      <xdr:colOff>2184722</xdr:colOff>
      <xdr:row>50</xdr:row>
      <xdr:rowOff>4911</xdr:rowOff>
    </xdr:to>
    <xdr:grpSp>
      <xdr:nvGrpSpPr>
        <xdr:cNvPr id="12" name="Group 11">
          <a:hlinkClick xmlns:r="http://schemas.openxmlformats.org/officeDocument/2006/relationships" r:id="rId13"/>
          <a:extLst>
            <a:ext uri="{FF2B5EF4-FFF2-40B4-BE49-F238E27FC236}">
              <a16:creationId xmlns:a16="http://schemas.microsoft.com/office/drawing/2014/main" id="{00000000-0008-0000-0500-00000C000000}"/>
            </a:ext>
          </a:extLst>
        </xdr:cNvPr>
        <xdr:cNvGrpSpPr/>
      </xdr:nvGrpSpPr>
      <xdr:grpSpPr>
        <a:xfrm>
          <a:off x="8579807" y="9559709"/>
          <a:ext cx="276225" cy="274666"/>
          <a:chOff x="10344442" y="9123855"/>
          <a:chExt cx="274320" cy="276225"/>
        </a:xfrm>
      </xdr:grpSpPr>
      <xdr:sp macro="" textlink="">
        <xdr:nvSpPr>
          <xdr:cNvPr id="58" name="Oval 57">
            <a:extLst>
              <a:ext uri="{FF2B5EF4-FFF2-40B4-BE49-F238E27FC236}">
                <a16:creationId xmlns:a16="http://schemas.microsoft.com/office/drawing/2014/main" id="{00000000-0008-0000-0500-00003A000000}"/>
              </a:ext>
            </a:extLst>
          </xdr:cNvPr>
          <xdr:cNvSpPr/>
        </xdr:nvSpPr>
        <xdr:spPr>
          <a:xfrm>
            <a:off x="10348252" y="9123855"/>
            <a:ext cx="266700"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6" name="Graphic 55" descr="Gears with solid fill">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344442" y="9124807"/>
            <a:ext cx="274320" cy="274320"/>
          </a:xfrm>
          <a:prstGeom prst="rect">
            <a:avLst/>
          </a:prstGeom>
        </xdr:spPr>
      </xdr:pic>
    </xdr:grpSp>
    <xdr:clientData/>
  </xdr:twoCellAnchor>
  <xdr:twoCellAnchor editAs="absolute">
    <xdr:from>
      <xdr:col>1</xdr:col>
      <xdr:colOff>1819827</xdr:colOff>
      <xdr:row>26</xdr:row>
      <xdr:rowOff>8965</xdr:rowOff>
    </xdr:from>
    <xdr:to>
      <xdr:col>1</xdr:col>
      <xdr:colOff>3045190</xdr:colOff>
      <xdr:row>27</xdr:row>
      <xdr:rowOff>103095</xdr:rowOff>
    </xdr:to>
    <xdr:sp macro="" textlink="">
      <xdr:nvSpPr>
        <xdr:cNvPr id="34" name="TextBox 33">
          <a:extLst>
            <a:ext uri="{FF2B5EF4-FFF2-40B4-BE49-F238E27FC236}">
              <a16:creationId xmlns:a16="http://schemas.microsoft.com/office/drawing/2014/main" id="{00000000-0008-0000-0500-000022000000}"/>
            </a:ext>
          </a:extLst>
        </xdr:cNvPr>
        <xdr:cNvSpPr txBox="1"/>
      </xdr:nvSpPr>
      <xdr:spPr>
        <a:xfrm>
          <a:off x="2232203" y="5342965"/>
          <a:ext cx="1272988" cy="286871"/>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a:solidFill>
                <a:srgbClr val="004B87"/>
              </a:solidFill>
              <a:effectLst/>
              <a:latin typeface="+mn-lt"/>
              <a:ea typeface="+mn-ea"/>
              <a:cs typeface="+mn-cs"/>
            </a:rPr>
            <a:t>Action Status</a:t>
          </a:r>
          <a:endParaRPr lang="en-US" sz="1100">
            <a:solidFill>
              <a:srgbClr val="004B87"/>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2034540</xdr:colOff>
          <xdr:row>28</xdr:row>
          <xdr:rowOff>76200</xdr:rowOff>
        </xdr:from>
        <xdr:to>
          <xdr:col>1</xdr:col>
          <xdr:colOff>2880360</xdr:colOff>
          <xdr:row>29</xdr:row>
          <xdr:rowOff>144780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31</xdr:row>
          <xdr:rowOff>38100</xdr:rowOff>
        </xdr:from>
        <xdr:to>
          <xdr:col>1</xdr:col>
          <xdr:colOff>2880360</xdr:colOff>
          <xdr:row>32</xdr:row>
          <xdr:rowOff>99060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36</xdr:row>
          <xdr:rowOff>76200</xdr:rowOff>
        </xdr:from>
        <xdr:to>
          <xdr:col>1</xdr:col>
          <xdr:colOff>2880360</xdr:colOff>
          <xdr:row>37</xdr:row>
          <xdr:rowOff>137160</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39</xdr:row>
          <xdr:rowOff>22860</xdr:rowOff>
        </xdr:from>
        <xdr:to>
          <xdr:col>1</xdr:col>
          <xdr:colOff>2880360</xdr:colOff>
          <xdr:row>40</xdr:row>
          <xdr:rowOff>76200</xdr:rowOff>
        </xdr:to>
        <xdr:sp macro="" textlink="">
          <xdr:nvSpPr>
            <xdr:cNvPr id="5125" name="Drop Down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41</xdr:row>
          <xdr:rowOff>152400</xdr:rowOff>
        </xdr:from>
        <xdr:to>
          <xdr:col>1</xdr:col>
          <xdr:colOff>2880360</xdr:colOff>
          <xdr:row>43</xdr:row>
          <xdr:rowOff>22860</xdr:rowOff>
        </xdr:to>
        <xdr:sp macro="" textlink="">
          <xdr:nvSpPr>
            <xdr:cNvPr id="5126" name="Drop Down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44</xdr:row>
          <xdr:rowOff>76200</xdr:rowOff>
        </xdr:from>
        <xdr:to>
          <xdr:col>1</xdr:col>
          <xdr:colOff>2880360</xdr:colOff>
          <xdr:row>45</xdr:row>
          <xdr:rowOff>137160</xdr:rowOff>
        </xdr:to>
        <xdr:sp macro="" textlink="">
          <xdr:nvSpPr>
            <xdr:cNvPr id="5127" name="Drop Down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46</xdr:row>
          <xdr:rowOff>182880</xdr:rowOff>
        </xdr:from>
        <xdr:to>
          <xdr:col>1</xdr:col>
          <xdr:colOff>2880360</xdr:colOff>
          <xdr:row>48</xdr:row>
          <xdr:rowOff>60960</xdr:rowOff>
        </xdr:to>
        <xdr:sp macro="" textlink="">
          <xdr:nvSpPr>
            <xdr:cNvPr id="5128" name="Drop Down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48</xdr:row>
          <xdr:rowOff>175260</xdr:rowOff>
        </xdr:from>
        <xdr:to>
          <xdr:col>1</xdr:col>
          <xdr:colOff>2880360</xdr:colOff>
          <xdr:row>50</xdr:row>
          <xdr:rowOff>38100</xdr:rowOff>
        </xdr:to>
        <xdr:sp macro="" textlink="">
          <xdr:nvSpPr>
            <xdr:cNvPr id="5129" name="Drop Down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53</xdr:row>
          <xdr:rowOff>53340</xdr:rowOff>
        </xdr:from>
        <xdr:to>
          <xdr:col>1</xdr:col>
          <xdr:colOff>2880360</xdr:colOff>
          <xdr:row>54</xdr:row>
          <xdr:rowOff>114300</xdr:rowOff>
        </xdr:to>
        <xdr:sp macro="" textlink="">
          <xdr:nvSpPr>
            <xdr:cNvPr id="5130" name="Drop Down 10" hidden="1">
              <a:extLst>
                <a:ext uri="{63B3BB69-23CF-44E3-9099-C40C66FF867C}">
                  <a14:compatExt spid="_x0000_s5130"/>
                </a:ext>
                <a:ext uri="{FF2B5EF4-FFF2-40B4-BE49-F238E27FC236}">
                  <a16:creationId xmlns:a16="http://schemas.microsoft.com/office/drawing/2014/main" id="{00000000-0008-0000-05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55</xdr:row>
          <xdr:rowOff>182880</xdr:rowOff>
        </xdr:from>
        <xdr:to>
          <xdr:col>1</xdr:col>
          <xdr:colOff>2880360</xdr:colOff>
          <xdr:row>57</xdr:row>
          <xdr:rowOff>53340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64</xdr:row>
          <xdr:rowOff>144780</xdr:rowOff>
        </xdr:from>
        <xdr:to>
          <xdr:col>1</xdr:col>
          <xdr:colOff>2880360</xdr:colOff>
          <xdr:row>66</xdr:row>
          <xdr:rowOff>15240</xdr:rowOff>
        </xdr:to>
        <xdr:sp macro="" textlink="">
          <xdr:nvSpPr>
            <xdr:cNvPr id="5132" name="Drop Down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67</xdr:row>
          <xdr:rowOff>76200</xdr:rowOff>
        </xdr:from>
        <xdr:to>
          <xdr:col>1</xdr:col>
          <xdr:colOff>2880360</xdr:colOff>
          <xdr:row>68</xdr:row>
          <xdr:rowOff>137160</xdr:rowOff>
        </xdr:to>
        <xdr:sp macro="" textlink="">
          <xdr:nvSpPr>
            <xdr:cNvPr id="5133" name="Drop Down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2034540</xdr:colOff>
          <xdr:row>70</xdr:row>
          <xdr:rowOff>22860</xdr:rowOff>
        </xdr:from>
        <xdr:to>
          <xdr:col>1</xdr:col>
          <xdr:colOff>2880360</xdr:colOff>
          <xdr:row>71</xdr:row>
          <xdr:rowOff>91440</xdr:rowOff>
        </xdr:to>
        <xdr:sp macro="" textlink="">
          <xdr:nvSpPr>
            <xdr:cNvPr id="5134" name="Drop Down 14" hidden="1">
              <a:extLst>
                <a:ext uri="{63B3BB69-23CF-44E3-9099-C40C66FF867C}">
                  <a14:compatExt spid="_x0000_s5134"/>
                </a:ext>
                <a:ext uri="{FF2B5EF4-FFF2-40B4-BE49-F238E27FC236}">
                  <a16:creationId xmlns:a16="http://schemas.microsoft.com/office/drawing/2014/main" id="{00000000-0008-0000-0500-00000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1</xdr:col>
      <xdr:colOff>103036</xdr:colOff>
      <xdr:row>5</xdr:row>
      <xdr:rowOff>86867</xdr:rowOff>
    </xdr:from>
    <xdr:to>
      <xdr:col>3</xdr:col>
      <xdr:colOff>4240808</xdr:colOff>
      <xdr:row>159</xdr:row>
      <xdr:rowOff>58272</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15412" y="1373302"/>
          <a:ext cx="10972800" cy="29653546"/>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Implement the major risk management process steps for the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Development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Phase.</a:t>
          </a:r>
        </a:p>
        <a:p>
          <a:endParaRPr lang="en-US" sz="1400">
            <a:effectLst/>
          </a:endParaRPr>
        </a:p>
        <a:p>
          <a:pPr eaLnBrk="1" fontAlgn="auto" latinLnBrk="0" hangingPunct="1"/>
          <a:r>
            <a:rPr lang="en-US" sz="1400">
              <a:solidFill>
                <a:srgbClr val="004B87"/>
              </a:solidFill>
              <a:latin typeface="+mn-lt"/>
              <a:ea typeface="+mn-ea"/>
              <a:cs typeface="+mn-cs"/>
            </a:rPr>
            <a:t>Instructions</a:t>
          </a:r>
        </a:p>
        <a:p>
          <a:pPr eaLnBrk="1" fontAlgn="auto" latinLnBrk="0" hangingPunct="1"/>
          <a:r>
            <a:rPr lang="en-US" sz="1100">
              <a:solidFill>
                <a:schemeClr val="dk1"/>
              </a:solidFill>
              <a:effectLst/>
              <a:latin typeface="+mn-lt"/>
              <a:ea typeface="+mn-ea"/>
              <a:cs typeface="+mn-cs"/>
            </a:rPr>
            <a:t>Identify the current step</a:t>
          </a:r>
          <a:r>
            <a:rPr lang="en-US" sz="1100" baseline="0">
              <a:solidFill>
                <a:schemeClr val="dk1"/>
              </a:solidFill>
              <a:effectLst/>
              <a:latin typeface="+mn-lt"/>
              <a:ea typeface="+mn-ea"/>
              <a:cs typeface="+mn-cs"/>
            </a:rPr>
            <a:t> within the Risk Management Plan using the Action Status. Update the Action Status after progressing through each step. Review and complete the associated actions and click on an icon associated with an action to move directly to that page in the Workbook. Utilize the References identified for each step when necessary.</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rgbClr val="004B87"/>
              </a:solidFill>
              <a:latin typeface="+mn-lt"/>
              <a:ea typeface="+mn-ea"/>
              <a:cs typeface="+mn-cs"/>
            </a:rPr>
            <a:t>Workflow</a:t>
          </a:r>
        </a:p>
      </xdr:txBody>
    </xdr:sp>
    <xdr:clientData/>
  </xdr:twoCellAnchor>
  <xdr:twoCellAnchor editAs="absolute">
    <xdr:from>
      <xdr:col>1</xdr:col>
      <xdr:colOff>124239</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0890"/>
          <a:ext cx="2413488" cy="684621"/>
        </a:xfrm>
        <a:prstGeom prst="rect">
          <a:avLst/>
        </a:prstGeom>
      </xdr:spPr>
    </xdr:pic>
    <xdr:clientData/>
  </xdr:twoCellAnchor>
  <xdr:twoCellAnchor editAs="absolute">
    <xdr:from>
      <xdr:col>1</xdr:col>
      <xdr:colOff>145454</xdr:colOff>
      <xdr:row>26</xdr:row>
      <xdr:rowOff>5152</xdr:rowOff>
    </xdr:from>
    <xdr:to>
      <xdr:col>1</xdr:col>
      <xdr:colOff>1793280</xdr:colOff>
      <xdr:row>158</xdr:row>
      <xdr:rowOff>102509</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557830" y="5339152"/>
          <a:ext cx="1647826" cy="25539192"/>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a:solidFill>
                <a:srgbClr val="004B87"/>
              </a:solidFill>
              <a:effectLst/>
              <a:latin typeface="+mn-lt"/>
              <a:ea typeface="+mn-ea"/>
              <a:cs typeface="+mn-cs"/>
            </a:rPr>
            <a:t>Process Step</a:t>
          </a:r>
          <a:endParaRPr lang="en-US" sz="1100">
            <a:solidFill>
              <a:srgbClr val="004B87"/>
            </a:solidFill>
          </a:endParaRPr>
        </a:p>
      </xdr:txBody>
    </xdr:sp>
    <xdr:clientData/>
  </xdr:twoCellAnchor>
  <xdr:twoCellAnchor editAs="absolute">
    <xdr:from>
      <xdr:col>2</xdr:col>
      <xdr:colOff>1123</xdr:colOff>
      <xdr:row>26</xdr:row>
      <xdr:rowOff>5154</xdr:rowOff>
    </xdr:from>
    <xdr:to>
      <xdr:col>3</xdr:col>
      <xdr:colOff>1848973</xdr:colOff>
      <xdr:row>158</xdr:row>
      <xdr:rowOff>103095</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3480549" y="5339154"/>
          <a:ext cx="5396753" cy="25539776"/>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a:solidFill>
                <a:srgbClr val="004B87"/>
              </a:solidFill>
              <a:latin typeface="+mn-lt"/>
              <a:ea typeface="+mn-ea"/>
              <a:cs typeface="+mn-cs"/>
            </a:rPr>
            <a:t>Action</a:t>
          </a:r>
        </a:p>
        <a:p>
          <a:pPr algn="l"/>
          <a:endParaRPr lang="en-US" sz="1100">
            <a:solidFill>
              <a:srgbClr val="004B87"/>
            </a:solidFill>
            <a:latin typeface="+mn-lt"/>
            <a:ea typeface="+mn-ea"/>
            <a:cs typeface="+mn-cs"/>
          </a:endParaRPr>
        </a:p>
        <a:p>
          <a:pPr eaLnBrk="1" fontAlgn="auto" latinLnBrk="0" hangingPunct="1"/>
          <a:r>
            <a:rPr lang="en-US" sz="1100">
              <a:solidFill>
                <a:schemeClr val="dk1"/>
              </a:solidFill>
              <a:effectLst/>
              <a:latin typeface="+mn-lt"/>
              <a:ea typeface="+mn-ea"/>
              <a:cs typeface="+mn-cs"/>
            </a:rPr>
            <a:t>1. Schedule and conduct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 transition meeting with the Region/TSC.</a:t>
          </a:r>
          <a:endParaRPr lang="en-US">
            <a:effectLst/>
          </a:endParaRPr>
        </a:p>
        <a:p>
          <a:pPr eaLnBrk="1" fontAlgn="auto" latinLnBrk="0" hangingPunct="1"/>
          <a:r>
            <a:rPr lang="en-US" sz="1100">
              <a:solidFill>
                <a:schemeClr val="dk1"/>
              </a:solidFill>
              <a:effectLst/>
              <a:latin typeface="+mn-lt"/>
              <a:ea typeface="+mn-ea"/>
              <a:cs typeface="+mn-cs"/>
            </a:rPr>
            <a:t>     - Review prior phase risk</a:t>
          </a:r>
          <a:r>
            <a:rPr lang="en-US" sz="1100" baseline="0">
              <a:solidFill>
                <a:schemeClr val="dk1"/>
              </a:solidFill>
              <a:effectLst/>
              <a:latin typeface="+mn-lt"/>
              <a:ea typeface="+mn-ea"/>
              <a:cs typeface="+mn-cs"/>
            </a:rPr>
            <a:t> management activities (Backward Looking)</a:t>
          </a:r>
          <a:endParaRPr lang="en-US">
            <a:effectLst/>
          </a:endParaRPr>
        </a:p>
        <a:p>
          <a:r>
            <a:rPr lang="en-US" sz="1100">
              <a:solidFill>
                <a:schemeClr val="dk1"/>
              </a:solidFill>
              <a:effectLst/>
              <a:latin typeface="+mn-lt"/>
              <a:ea typeface="+mn-ea"/>
              <a:cs typeface="+mn-cs"/>
            </a:rPr>
            <a:t>     - Discuss </a:t>
          </a:r>
          <a:r>
            <a:rPr lang="en-US" sz="1100" baseline="0">
              <a:solidFill>
                <a:schemeClr val="dk1"/>
              </a:solidFill>
              <a:effectLst/>
              <a:latin typeface="+mn-lt"/>
              <a:ea typeface="+mn-ea"/>
              <a:cs typeface="+mn-cs"/>
            </a:rPr>
            <a:t>key project risks and strategies for managing risk (Forward</a:t>
          </a:r>
          <a:endParaRPr lang="en-US">
            <a:effectLst/>
          </a:endParaRPr>
        </a:p>
        <a:p>
          <a:r>
            <a:rPr lang="en-US" sz="1100" baseline="0">
              <a:solidFill>
                <a:schemeClr val="dk1"/>
              </a:solidFill>
              <a:effectLst/>
              <a:latin typeface="+mn-lt"/>
              <a:ea typeface="+mn-ea"/>
              <a:cs typeface="+mn-cs"/>
            </a:rPr>
            <a:t>       Looking)</a:t>
          </a:r>
          <a:endParaRPr lang="en-US">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2. Transition ongoing risk activities</a:t>
          </a:r>
          <a:r>
            <a:rPr lang="en-US" sz="1100">
              <a:solidFill>
                <a:schemeClr val="dk1"/>
              </a:solidFill>
              <a:effectLst/>
              <a:latin typeface="+mn-lt"/>
              <a:ea typeface="+mn-ea"/>
              <a:cs typeface="+mn-cs"/>
            </a:rPr>
            <a:t> and assemble prior phase risk documentation.</a:t>
          </a:r>
        </a:p>
        <a:p>
          <a:pPr eaLnBrk="1" fontAlgn="auto" latinLnBrk="0" hangingPunct="1"/>
          <a:endParaRPr lang="en-US" sz="1100">
            <a:solidFill>
              <a:schemeClr val="dk1"/>
            </a:solidFill>
            <a:effectLst/>
            <a:latin typeface="+mn-lt"/>
            <a:ea typeface="+mn-ea"/>
            <a:cs typeface="+mn-cs"/>
          </a:endParaRPr>
        </a:p>
        <a:p>
          <a:pPr eaLnBrk="1" fontAlgn="auto" latinLnBrk="0" hangingPunct="1"/>
          <a:endParaRPr lang="en-US">
            <a:effectLst/>
          </a:endParaRPr>
        </a:p>
        <a:p>
          <a:r>
            <a:rPr lang="en-US" sz="1100">
              <a:solidFill>
                <a:schemeClr val="dk1"/>
              </a:solidFill>
              <a:effectLst/>
              <a:latin typeface="+mn-lt"/>
              <a:ea typeface="+mn-ea"/>
              <a:cs typeface="+mn-cs"/>
            </a:rPr>
            <a:t>1. Collect and review available project materials for risk review.</a:t>
          </a:r>
        </a:p>
        <a:p>
          <a:endParaRPr lang="en-US">
            <a:effectLst/>
          </a:endParaRPr>
        </a:p>
        <a:p>
          <a:r>
            <a:rPr lang="en-US" sz="1100">
              <a:solidFill>
                <a:schemeClr val="dk1"/>
              </a:solidFill>
              <a:effectLst/>
              <a:latin typeface="+mn-lt"/>
              <a:ea typeface="+mn-ea"/>
              <a:cs typeface="+mn-cs"/>
            </a:rPr>
            <a:t>2. Schedule and conduct a risk planning meeting.</a:t>
          </a:r>
          <a:endParaRPr lang="en-US">
            <a:effectLst/>
          </a:endParaRPr>
        </a:p>
        <a:p>
          <a:r>
            <a:rPr lang="en-US" sz="1100">
              <a:solidFill>
                <a:schemeClr val="dk1"/>
              </a:solidFill>
              <a:effectLst/>
              <a:latin typeface="+mn-lt"/>
              <a:ea typeface="+mn-ea"/>
              <a:cs typeface="+mn-cs"/>
            </a:rPr>
            <a:t>     - Identify risk management team responsibilities for the Development Phase</a:t>
          </a:r>
          <a:endParaRPr lang="en-US">
            <a:effectLst/>
          </a:endParaRPr>
        </a:p>
        <a:p>
          <a:r>
            <a:rPr lang="en-US" sz="1100">
              <a:solidFill>
                <a:schemeClr val="dk1"/>
              </a:solidFill>
              <a:effectLst/>
              <a:latin typeface="+mn-lt"/>
              <a:ea typeface="+mn-ea"/>
              <a:cs typeface="+mn-cs"/>
            </a:rPr>
            <a:t>     - Establish risk management goals and objectives (risk-based selection process</a:t>
          </a:r>
          <a:endParaRPr lang="en-US">
            <a:effectLst/>
          </a:endParaRPr>
        </a:p>
        <a:p>
          <a:r>
            <a:rPr lang="en-US" sz="1100">
              <a:solidFill>
                <a:schemeClr val="dk1"/>
              </a:solidFill>
              <a:effectLst/>
              <a:latin typeface="+mn-lt"/>
              <a:ea typeface="+mn-ea"/>
              <a:cs typeface="+mn-cs"/>
            </a:rPr>
            <a:t>       for preferred delivery method; develop strategies for managing</a:t>
          </a:r>
          <a:r>
            <a:rPr lang="en-US" sz="1100" baseline="0">
              <a:solidFill>
                <a:schemeClr val="dk1"/>
              </a:solidFill>
              <a:effectLst/>
              <a:latin typeface="+mn-lt"/>
              <a:ea typeface="+mn-ea"/>
              <a:cs typeface="+mn-cs"/>
            </a:rPr>
            <a:t> risk and to</a:t>
          </a:r>
        </a:p>
        <a:p>
          <a:r>
            <a:rPr lang="en-US" sz="1100">
              <a:solidFill>
                <a:schemeClr val="dk1"/>
              </a:solidFill>
              <a:effectLst/>
              <a:latin typeface="+mn-lt"/>
              <a:ea typeface="+mn-ea"/>
              <a:cs typeface="+mn-cs"/>
            </a:rPr>
            <a:t>       reduce project uncertainties)</a:t>
          </a:r>
          <a:endParaRPr lang="en-US">
            <a:effectLst/>
          </a:endParaRPr>
        </a:p>
        <a:p>
          <a:r>
            <a:rPr lang="en-US" sz="1100">
              <a:solidFill>
                <a:schemeClr val="dk1"/>
              </a:solidFill>
              <a:effectLst/>
              <a:latin typeface="+mn-lt"/>
              <a:ea typeface="+mn-ea"/>
              <a:cs typeface="+mn-cs"/>
            </a:rPr>
            <a:t>     - Collaborate on assessing risk management needs and requirements</a:t>
          </a:r>
          <a:endParaRPr lang="en-US">
            <a:effectLst/>
          </a:endParaRPr>
        </a:p>
        <a:p>
          <a:r>
            <a:rPr lang="en-US" sz="1100">
              <a:solidFill>
                <a:schemeClr val="dk1"/>
              </a:solidFill>
              <a:effectLst/>
              <a:latin typeface="+mn-lt"/>
              <a:ea typeface="+mn-ea"/>
              <a:cs typeface="+mn-cs"/>
            </a:rPr>
            <a:t>     - Discuss process and strategies for managing risk</a:t>
          </a:r>
          <a:endParaRPr lang="en-US">
            <a:effectLst/>
          </a:endParaRPr>
        </a:p>
        <a:p>
          <a:r>
            <a:rPr lang="en-US" sz="1100">
              <a:solidFill>
                <a:schemeClr val="dk1"/>
              </a:solidFill>
              <a:effectLst/>
              <a:latin typeface="+mn-lt"/>
              <a:ea typeface="+mn-ea"/>
              <a:cs typeface="+mn-cs"/>
            </a:rPr>
            <a:t>     - Coordinate interdisciplinary activities and risks common to multi-discipline</a:t>
          </a:r>
        </a:p>
        <a:p>
          <a:r>
            <a:rPr lang="en-US" sz="1100">
              <a:solidFill>
                <a:schemeClr val="dk1"/>
              </a:solidFill>
              <a:effectLst/>
              <a:latin typeface="+mn-lt"/>
              <a:ea typeface="+mn-ea"/>
              <a:cs typeface="+mn-cs"/>
            </a:rPr>
            <a:t>       teams</a:t>
          </a:r>
        </a:p>
        <a:p>
          <a:endParaRPr lang="en-US">
            <a:effectLst/>
          </a:endParaRPr>
        </a:p>
        <a:p>
          <a:r>
            <a:rPr lang="en-US" sz="1100">
              <a:solidFill>
                <a:schemeClr val="dk1"/>
              </a:solidFill>
              <a:effectLst/>
              <a:latin typeface="+mn-lt"/>
              <a:ea typeface="+mn-ea"/>
              <a:cs typeface="+mn-cs"/>
            </a:rPr>
            <a:t>3.</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Meet with key stakeholders including</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MDOT staff from the Region/TSC and key</a:t>
          </a:r>
        </a:p>
        <a:p>
          <a:r>
            <a:rPr lang="en-US" sz="1100">
              <a:solidFill>
                <a:schemeClr val="dk1"/>
              </a:solidFill>
              <a:effectLst/>
              <a:latin typeface="+mn-lt"/>
              <a:ea typeface="+mn-ea"/>
              <a:cs typeface="+mn-cs"/>
            </a:rPr>
            <a:t>     specialty areas, the FHWA, if applicable, and the GEC to discuss the project, its</a:t>
          </a:r>
        </a:p>
        <a:p>
          <a:r>
            <a:rPr lang="en-US" sz="1100">
              <a:solidFill>
                <a:schemeClr val="dk1"/>
              </a:solidFill>
              <a:effectLst/>
              <a:latin typeface="+mn-lt"/>
              <a:ea typeface="+mn-ea"/>
              <a:cs typeface="+mn-cs"/>
            </a:rPr>
            <a:t>     goals,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schedule, funding constraints, and identify the initial major risks.</a:t>
          </a:r>
          <a:endParaRPr lang="en-US">
            <a:effectLst/>
          </a:endParaRPr>
        </a:p>
        <a:p>
          <a:r>
            <a:rPr lang="en-US" sz="1100">
              <a:solidFill>
                <a:schemeClr val="dk1"/>
              </a:solidFill>
              <a:effectLst/>
              <a:latin typeface="+mn-lt"/>
              <a:ea typeface="+mn-ea"/>
              <a:cs typeface="+mn-cs"/>
            </a:rPr>
            <a:t>     - Conduct initial risk surveys and/or interviews to identify potential risks</a:t>
          </a:r>
          <a:endParaRPr lang="en-US">
            <a:effectLst/>
          </a:endParaRPr>
        </a:p>
        <a:p>
          <a:r>
            <a:rPr lang="en-US" sz="1100">
              <a:solidFill>
                <a:schemeClr val="dk1"/>
              </a:solidFill>
              <a:effectLst/>
              <a:latin typeface="+mn-lt"/>
              <a:ea typeface="+mn-ea"/>
              <a:cs typeface="+mn-cs"/>
            </a:rPr>
            <a:t>     - Prepare an initial risk register to begin to prioritize risk events that may impact          </a:t>
          </a:r>
          <a:endParaRPr lang="en-US">
            <a:effectLst/>
          </a:endParaRPr>
        </a:p>
        <a:p>
          <a:r>
            <a:rPr lang="en-US" sz="1100">
              <a:solidFill>
                <a:schemeClr val="dk1"/>
              </a:solidFill>
              <a:effectLst/>
              <a:latin typeface="+mn-lt"/>
              <a:ea typeface="+mn-ea"/>
              <a:cs typeface="+mn-cs"/>
            </a:rPr>
            <a:t>       decisions</a:t>
          </a:r>
        </a:p>
        <a:p>
          <a:endParaRPr lang="en-US">
            <a:effectLst/>
          </a:endParaRPr>
        </a:p>
        <a:p>
          <a:r>
            <a:rPr lang="en-US" sz="1100">
              <a:solidFill>
                <a:schemeClr val="dk1"/>
              </a:solidFill>
              <a:effectLst/>
              <a:latin typeface="+mn-lt"/>
              <a:ea typeface="+mn-ea"/>
              <a:cs typeface="+mn-cs"/>
            </a:rPr>
            <a:t>4. Review the estimated project cost and schedule against the planned budgets</a:t>
          </a:r>
        </a:p>
        <a:p>
          <a:r>
            <a:rPr lang="en-US" sz="1100">
              <a:solidFill>
                <a:schemeClr val="dk1"/>
              </a:solidFill>
              <a:effectLst/>
              <a:latin typeface="+mn-lt"/>
              <a:ea typeface="+mn-ea"/>
              <a:cs typeface="+mn-cs"/>
            </a:rPr>
            <a:t>     and schedules to identify variance.</a:t>
          </a:r>
        </a:p>
        <a:p>
          <a:endParaRPr lang="en-US">
            <a:effectLst/>
          </a:endParaRPr>
        </a:p>
        <a:p>
          <a:r>
            <a:rPr lang="en-US" sz="1100">
              <a:solidFill>
                <a:schemeClr val="dk1"/>
              </a:solidFill>
              <a:effectLst/>
              <a:latin typeface="+mn-lt"/>
              <a:ea typeface="+mn-ea"/>
              <a:cs typeface="+mn-cs"/>
            </a:rPr>
            <a:t>5. Conduct initial scope verification.</a:t>
          </a:r>
        </a:p>
        <a:p>
          <a:endParaRPr lang="en-US">
            <a:effectLst/>
          </a:endParaRPr>
        </a:p>
        <a:p>
          <a:r>
            <a:rPr lang="en-US" sz="1100">
              <a:solidFill>
                <a:schemeClr val="dk1"/>
              </a:solidFill>
              <a:effectLst/>
              <a:latin typeface="+mn-lt"/>
              <a:ea typeface="+mn-ea"/>
              <a:cs typeface="+mn-cs"/>
            </a:rPr>
            <a:t>6. Prepare</a:t>
          </a:r>
          <a:r>
            <a:rPr lang="en-US" sz="1100" baseline="0">
              <a:solidFill>
                <a:schemeClr val="dk1"/>
              </a:solidFill>
              <a:effectLst/>
              <a:latin typeface="+mn-lt"/>
              <a:ea typeface="+mn-ea"/>
              <a:cs typeface="+mn-cs"/>
            </a:rPr>
            <a:t> the </a:t>
          </a:r>
          <a:r>
            <a:rPr lang="en-US" sz="1100">
              <a:solidFill>
                <a:schemeClr val="dk1"/>
              </a:solidFill>
              <a:effectLst/>
              <a:latin typeface="+mn-lt"/>
              <a:ea typeface="+mn-ea"/>
              <a:cs typeface="+mn-cs"/>
            </a:rPr>
            <a:t>Risk Assessment Checklist to schedule and begin to conduct</a:t>
          </a:r>
        </a:p>
        <a:p>
          <a:r>
            <a:rPr lang="en-US" sz="1100">
              <a:solidFill>
                <a:schemeClr val="dk1"/>
              </a:solidFill>
              <a:effectLst/>
              <a:latin typeface="+mn-lt"/>
              <a:ea typeface="+mn-ea"/>
              <a:cs typeface="+mn-cs"/>
            </a:rPr>
            <a:t>     preliminary</a:t>
          </a:r>
          <a:r>
            <a:rPr lang="en-US" sz="1100" baseline="0">
              <a:solidFill>
                <a:schemeClr val="dk1"/>
              </a:solidFill>
              <a:effectLst/>
              <a:latin typeface="+mn-lt"/>
              <a:ea typeface="+mn-ea"/>
              <a:cs typeface="+mn-cs"/>
            </a:rPr>
            <a:t> engineering activities for </a:t>
          </a:r>
          <a:r>
            <a:rPr lang="en-US" sz="1100">
              <a:solidFill>
                <a:schemeClr val="dk1"/>
              </a:solidFill>
              <a:effectLst/>
              <a:latin typeface="+mn-lt"/>
              <a:ea typeface="+mn-ea"/>
              <a:cs typeface="+mn-cs"/>
            </a:rPr>
            <a:t>risk</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mitigation in order to prepare</a:t>
          </a:r>
          <a:r>
            <a:rPr lang="en-US" sz="1100" baseline="0">
              <a:solidFill>
                <a:schemeClr val="dk1"/>
              </a:solidFill>
              <a:effectLst/>
              <a:latin typeface="+mn-lt"/>
              <a:ea typeface="+mn-ea"/>
              <a:cs typeface="+mn-cs"/>
            </a:rPr>
            <a:t> for</a:t>
          </a:r>
        </a:p>
        <a:p>
          <a:r>
            <a:rPr lang="en-US" sz="1100" baseline="0">
              <a:solidFill>
                <a:schemeClr val="dk1"/>
              </a:solidFill>
              <a:effectLst/>
              <a:latin typeface="+mn-lt"/>
              <a:ea typeface="+mn-ea"/>
              <a:cs typeface="+mn-cs"/>
            </a:rPr>
            <a:t>     launching the procurement and developing the RFP documents</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a. Schematic</a:t>
          </a:r>
          <a:r>
            <a:rPr lang="en-US" sz="1100" baseline="0">
              <a:solidFill>
                <a:schemeClr val="dk1"/>
              </a:solidFill>
              <a:effectLst/>
              <a:latin typeface="+mn-lt"/>
              <a:ea typeface="+mn-ea"/>
              <a:cs typeface="+mn-cs"/>
            </a:rPr>
            <a:t> development activities</a:t>
          </a:r>
          <a:endParaRPr lang="en-US">
            <a:effectLst/>
          </a:endParaRPr>
        </a:p>
        <a:p>
          <a:r>
            <a:rPr lang="en-US" sz="1100" baseline="0">
              <a:solidFill>
                <a:schemeClr val="dk1"/>
              </a:solidFill>
              <a:effectLst/>
              <a:latin typeface="+mn-lt"/>
              <a:ea typeface="+mn-ea"/>
              <a:cs typeface="+mn-cs"/>
            </a:rPr>
            <a:t>         - Define project scope</a:t>
          </a:r>
          <a:endParaRPr lang="en-US">
            <a:effectLst/>
          </a:endParaRPr>
        </a:p>
        <a:p>
          <a:r>
            <a:rPr lang="en-US" sz="1100" baseline="0">
              <a:solidFill>
                <a:schemeClr val="dk1"/>
              </a:solidFill>
              <a:effectLst/>
              <a:latin typeface="+mn-lt"/>
              <a:ea typeface="+mn-ea"/>
              <a:cs typeface="+mn-cs"/>
            </a:rPr>
            <a:t>         - Identify geometric constraints and criteria for delivering scope</a:t>
          </a:r>
          <a:endParaRPr lang="en-US">
            <a:effectLst/>
          </a:endParaRPr>
        </a:p>
        <a:p>
          <a:r>
            <a:rPr lang="en-US" sz="1100" baseline="0">
              <a:solidFill>
                <a:schemeClr val="dk1"/>
              </a:solidFill>
              <a:effectLst/>
              <a:latin typeface="+mn-lt"/>
              <a:ea typeface="+mn-ea"/>
              <a:cs typeface="+mn-cs"/>
            </a:rPr>
            <a:t>         - Collaborate reviews with interdisciplinary teams during schematic</a:t>
          </a:r>
          <a:endParaRPr lang="en-US">
            <a:effectLst/>
          </a:endParaRPr>
        </a:p>
        <a:p>
          <a:r>
            <a:rPr lang="en-US" sz="1100" baseline="0">
              <a:solidFill>
                <a:schemeClr val="dk1"/>
              </a:solidFill>
              <a:effectLst/>
              <a:latin typeface="+mn-lt"/>
              <a:ea typeface="+mn-ea"/>
              <a:cs typeface="+mn-cs"/>
            </a:rPr>
            <a:t>            development (drainage, constructability)</a:t>
          </a:r>
          <a:endParaRPr lang="en-US">
            <a:effectLst/>
          </a:endParaRPr>
        </a:p>
        <a:p>
          <a:r>
            <a:rPr lang="en-US" sz="1100" baseline="0">
              <a:solidFill>
                <a:schemeClr val="dk1"/>
              </a:solidFill>
              <a:effectLst/>
              <a:latin typeface="+mn-lt"/>
              <a:ea typeface="+mn-ea"/>
              <a:cs typeface="+mn-cs"/>
            </a:rPr>
            <a:t>     b. </a:t>
          </a:r>
          <a:r>
            <a:rPr lang="en-US" sz="1100">
              <a:solidFill>
                <a:schemeClr val="dk1"/>
              </a:solidFill>
              <a:effectLst/>
              <a:latin typeface="+mn-lt"/>
              <a:ea typeface="+mn-ea"/>
              <a:cs typeface="+mn-cs"/>
            </a:rPr>
            <a:t>Geotechnical investigations</a:t>
          </a:r>
          <a:r>
            <a:rPr lang="en-US" sz="1100" baseline="0">
              <a:solidFill>
                <a:schemeClr val="dk1"/>
              </a:solidFill>
              <a:effectLst/>
              <a:latin typeface="+mn-lt"/>
              <a:ea typeface="+mn-ea"/>
              <a:cs typeface="+mn-cs"/>
            </a:rPr>
            <a:t> - </a:t>
          </a:r>
          <a:r>
            <a:rPr lang="en-US" sz="1100">
              <a:solidFill>
                <a:schemeClr val="dk1"/>
              </a:solidFill>
              <a:effectLst/>
              <a:latin typeface="+mn-lt"/>
              <a:ea typeface="+mn-ea"/>
              <a:cs typeface="+mn-cs"/>
            </a:rPr>
            <a:t>Coordinate development of an investigation</a:t>
          </a:r>
        </a:p>
        <a:p>
          <a:r>
            <a:rPr lang="en-US" sz="1100">
              <a:solidFill>
                <a:schemeClr val="dk1"/>
              </a:solidFill>
              <a:effectLst/>
              <a:latin typeface="+mn-lt"/>
              <a:ea typeface="+mn-ea"/>
              <a:cs typeface="+mn-cs"/>
            </a:rPr>
            <a:t>          plan by coordinating the work with the CFS Geotechnical engineering staff</a:t>
          </a:r>
          <a:endParaRPr lang="en-US">
            <a:effectLst/>
          </a:endParaRPr>
        </a:p>
        <a:p>
          <a:r>
            <a:rPr lang="en-US" sz="1100">
              <a:solidFill>
                <a:schemeClr val="dk1"/>
              </a:solidFill>
              <a:effectLst/>
              <a:latin typeface="+mn-lt"/>
              <a:ea typeface="+mn-ea"/>
              <a:cs typeface="+mn-cs"/>
            </a:rPr>
            <a:t>          and Region Materials Office staff</a:t>
          </a:r>
          <a:endParaRPr lang="en-US">
            <a:effectLst/>
          </a:endParaRPr>
        </a:p>
        <a:p>
          <a:r>
            <a:rPr lang="en-US" sz="1100">
              <a:solidFill>
                <a:schemeClr val="dk1"/>
              </a:solidFill>
              <a:effectLst/>
              <a:latin typeface="+mn-lt"/>
              <a:ea typeface="+mn-ea"/>
              <a:cs typeface="+mn-cs"/>
            </a:rPr>
            <a:t>     c. Utility investigations - Perform utility investigations</a:t>
          </a:r>
          <a:r>
            <a:rPr lang="en-US" sz="1100" baseline="0">
              <a:solidFill>
                <a:schemeClr val="dk1"/>
              </a:solidFill>
              <a:effectLst/>
              <a:latin typeface="+mn-lt"/>
              <a:ea typeface="+mn-ea"/>
              <a:cs typeface="+mn-cs"/>
            </a:rPr>
            <a:t> to identify potential</a:t>
          </a:r>
        </a:p>
        <a:p>
          <a:r>
            <a:rPr lang="en-US" sz="1100" baseline="0">
              <a:solidFill>
                <a:schemeClr val="dk1"/>
              </a:solidFill>
              <a:effectLst/>
              <a:latin typeface="+mn-lt"/>
              <a:ea typeface="+mn-ea"/>
              <a:cs typeface="+mn-cs"/>
            </a:rPr>
            <a:t>          conflicts and utility owners; develop preliminary conflict matrix and i</a:t>
          </a:r>
          <a:r>
            <a:rPr lang="en-US" sz="1100">
              <a:solidFill>
                <a:schemeClr val="dk1"/>
              </a:solidFill>
              <a:effectLst/>
              <a:latin typeface="+mn-lt"/>
              <a:ea typeface="+mn-ea"/>
              <a:cs typeface="+mn-cs"/>
            </a:rPr>
            <a:t>dentify</a:t>
          </a:r>
        </a:p>
        <a:p>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any long lead and high risk utility adjustments</a:t>
          </a:r>
          <a:endParaRPr lang="en-US">
            <a:effectLst/>
          </a:endParaRPr>
        </a:p>
        <a:p>
          <a:r>
            <a:rPr lang="en-US" sz="1100">
              <a:solidFill>
                <a:schemeClr val="dk1"/>
              </a:solidFill>
              <a:effectLst/>
              <a:latin typeface="+mn-lt"/>
              <a:ea typeface="+mn-ea"/>
              <a:cs typeface="+mn-cs"/>
            </a:rPr>
            <a:t>     d. Survey and ROW mapping - Mapping should be adequate to support</a:t>
          </a:r>
        </a:p>
        <a:p>
          <a:r>
            <a:rPr lang="en-US" sz="1100">
              <a:solidFill>
                <a:schemeClr val="dk1"/>
              </a:solidFill>
              <a:effectLst/>
              <a:latin typeface="+mn-lt"/>
              <a:ea typeface="+mn-ea"/>
              <a:cs typeface="+mn-cs"/>
            </a:rPr>
            <a:t>          completion of the environmental document and support preliminary</a:t>
          </a:r>
          <a:endParaRPr lang="en-US">
            <a:effectLst/>
          </a:endParaRPr>
        </a:p>
        <a:p>
          <a:r>
            <a:rPr lang="en-US" sz="1100">
              <a:solidFill>
                <a:schemeClr val="dk1"/>
              </a:solidFill>
              <a:effectLst/>
              <a:latin typeface="+mn-lt"/>
              <a:ea typeface="+mn-ea"/>
              <a:cs typeface="+mn-cs"/>
            </a:rPr>
            <a:t>          engineering activities necessary to mitigate risk</a:t>
          </a:r>
        </a:p>
        <a:p>
          <a:endParaRPr lang="en-US">
            <a:effectLst/>
          </a:endParaRPr>
        </a:p>
        <a:p>
          <a:r>
            <a:rPr lang="en-US" sz="1100">
              <a:solidFill>
                <a:schemeClr val="dk1"/>
              </a:solidFill>
              <a:effectLst/>
              <a:latin typeface="+mn-lt"/>
              <a:ea typeface="+mn-ea"/>
              <a:cs typeface="+mn-cs"/>
            </a:rPr>
            <a:t>7. Use the Risk Assessment </a:t>
          </a:r>
          <a:r>
            <a:rPr lang="en-US" sz="1100" baseline="0">
              <a:solidFill>
                <a:schemeClr val="dk1"/>
              </a:solidFill>
              <a:effectLst/>
              <a:latin typeface="+mn-lt"/>
              <a:ea typeface="+mn-ea"/>
              <a:cs typeface="+mn-cs"/>
            </a:rPr>
            <a:t>Checklist with preliminary schedule activities to track</a:t>
          </a:r>
        </a:p>
        <a:p>
          <a:r>
            <a:rPr lang="en-US" sz="1100" baseline="0">
              <a:solidFill>
                <a:schemeClr val="dk1"/>
              </a:solidFill>
              <a:effectLst/>
              <a:latin typeface="+mn-lt"/>
              <a:ea typeface="+mn-ea"/>
              <a:cs typeface="+mn-cs"/>
            </a:rPr>
            <a:t>     and assess status and assign a risk rating for activities during Development</a:t>
          </a:r>
        </a:p>
        <a:p>
          <a:r>
            <a:rPr lang="en-US" sz="1100" baseline="0">
              <a:solidFill>
                <a:schemeClr val="dk1"/>
              </a:solidFill>
              <a:effectLst/>
              <a:latin typeface="+mn-lt"/>
              <a:ea typeface="+mn-ea"/>
              <a:cs typeface="+mn-cs"/>
            </a:rPr>
            <a:t>     Phase.</a:t>
          </a:r>
          <a:endParaRPr lang="en-US">
            <a:effectLst/>
          </a:endParaRPr>
        </a:p>
        <a:p>
          <a:r>
            <a:rPr lang="en-US" sz="1100" baseline="0">
              <a:solidFill>
                <a:schemeClr val="dk1"/>
              </a:solidFill>
              <a:effectLst/>
              <a:latin typeface="+mn-lt"/>
              <a:ea typeface="+mn-ea"/>
              <a:cs typeface="+mn-cs"/>
            </a:rPr>
            <a:t>     - Coordinate development of Project Readiness Checklist with MDOT</a:t>
          </a:r>
        </a:p>
        <a:p>
          <a:r>
            <a:rPr lang="en-US" sz="1100" baseline="0">
              <a:solidFill>
                <a:schemeClr val="dk1"/>
              </a:solidFill>
              <a:effectLst/>
              <a:latin typeface="+mn-lt"/>
              <a:ea typeface="+mn-ea"/>
              <a:cs typeface="+mn-cs"/>
            </a:rPr>
            <a:t>       Pre-procurement/Development Checklist and Development Schedule</a:t>
          </a:r>
        </a:p>
        <a:p>
          <a:endParaRPr lang="en-US">
            <a:effectLst/>
          </a:endParaRPr>
        </a:p>
        <a:p>
          <a:r>
            <a:rPr lang="en-US" sz="1100">
              <a:solidFill>
                <a:schemeClr val="dk1"/>
              </a:solidFill>
              <a:effectLst/>
              <a:latin typeface="+mn-lt"/>
              <a:ea typeface="+mn-ea"/>
              <a:cs typeface="+mn-cs"/>
            </a:rPr>
            <a:t>8. Schedule Development Phase risk workshop/risk team meeting.</a:t>
          </a:r>
        </a:p>
        <a:p>
          <a:endParaRPr lang="en-US" sz="1100">
            <a:solidFill>
              <a:schemeClr val="dk1"/>
            </a:solidFill>
            <a:effectLst/>
            <a:latin typeface="+mn-lt"/>
            <a:ea typeface="+mn-ea"/>
            <a:cs typeface="+mn-cs"/>
          </a:endParaRPr>
        </a:p>
        <a:p>
          <a:endParaRPr lang="en-US">
            <a:effectLst/>
          </a:endParaRPr>
        </a:p>
        <a:p>
          <a:r>
            <a:rPr lang="en-US" sz="1100">
              <a:solidFill>
                <a:schemeClr val="dk1"/>
              </a:solidFill>
              <a:effectLst/>
              <a:latin typeface="+mn-lt"/>
              <a:ea typeface="+mn-ea"/>
              <a:cs typeface="+mn-cs"/>
            </a:rPr>
            <a:t>1. Prepare a project overview presentation for each risk workshop/risk team</a:t>
          </a:r>
        </a:p>
        <a:p>
          <a:r>
            <a:rPr lang="en-US" sz="1100" baseline="0">
              <a:solidFill>
                <a:schemeClr val="dk1"/>
              </a:solidFill>
              <a:effectLst/>
              <a:latin typeface="+mn-lt"/>
              <a:ea typeface="+mn-ea"/>
              <a:cs typeface="+mn-cs"/>
            </a:rPr>
            <a:t>     meeting.</a:t>
          </a:r>
          <a:endParaRPr lang="en-US">
            <a:effectLst/>
          </a:endParaRPr>
        </a:p>
        <a:p>
          <a:r>
            <a:rPr lang="en-US" sz="1100" baseline="0">
              <a:solidFill>
                <a:schemeClr val="dk1"/>
              </a:solidFill>
              <a:effectLst/>
              <a:latin typeface="+mn-lt"/>
              <a:ea typeface="+mn-ea"/>
              <a:cs typeface="+mn-cs"/>
            </a:rPr>
            <a:t>     - </a:t>
          </a:r>
          <a:r>
            <a:rPr lang="en-US" sz="1100">
              <a:solidFill>
                <a:schemeClr val="dk1"/>
              </a:solidFill>
              <a:effectLst/>
              <a:latin typeface="+mn-lt"/>
              <a:ea typeface="+mn-ea"/>
              <a:cs typeface="+mn-cs"/>
            </a:rPr>
            <a:t>Project</a:t>
          </a:r>
          <a:r>
            <a:rPr lang="en-US" sz="1100" baseline="0">
              <a:solidFill>
                <a:schemeClr val="dk1"/>
              </a:solidFill>
              <a:effectLst/>
              <a:latin typeface="+mn-lt"/>
              <a:ea typeface="+mn-ea"/>
              <a:cs typeface="+mn-cs"/>
            </a:rPr>
            <a:t> o</a:t>
          </a:r>
          <a:r>
            <a:rPr lang="en-US" sz="1100">
              <a:solidFill>
                <a:schemeClr val="dk1"/>
              </a:solidFill>
              <a:effectLst/>
              <a:latin typeface="+mn-lt"/>
              <a:ea typeface="+mn-ea"/>
              <a:cs typeface="+mn-cs"/>
            </a:rPr>
            <a:t>verview and status</a:t>
          </a:r>
          <a:endParaRPr lang="en-US">
            <a:effectLst/>
          </a:endParaRPr>
        </a:p>
        <a:p>
          <a:r>
            <a:rPr lang="en-US" sz="1100">
              <a:solidFill>
                <a:schemeClr val="dk1"/>
              </a:solidFill>
              <a:effectLst/>
              <a:latin typeface="+mn-lt"/>
              <a:ea typeface="+mn-ea"/>
              <a:cs typeface="+mn-cs"/>
            </a:rPr>
            <a:t>     - Risk Management Process training,</a:t>
          </a:r>
          <a:r>
            <a:rPr lang="en-US" sz="1100" baseline="0">
              <a:solidFill>
                <a:schemeClr val="dk1"/>
              </a:solidFill>
              <a:effectLst/>
              <a:latin typeface="+mn-lt"/>
              <a:ea typeface="+mn-ea"/>
              <a:cs typeface="+mn-cs"/>
            </a:rPr>
            <a:t> as applicable</a:t>
          </a:r>
        </a:p>
        <a:p>
          <a:endParaRPr lang="en-US">
            <a:effectLst/>
          </a:endParaRPr>
        </a:p>
        <a:p>
          <a:r>
            <a:rPr lang="en-US" sz="1100">
              <a:solidFill>
                <a:schemeClr val="dk1"/>
              </a:solidFill>
              <a:effectLst/>
              <a:latin typeface="+mn-lt"/>
              <a:ea typeface="+mn-ea"/>
              <a:cs typeface="+mn-cs"/>
            </a:rPr>
            <a:t>2. Prepare for the risk workshop/risk team meeting:</a:t>
          </a:r>
          <a:endParaRPr lang="en-US">
            <a:effectLst/>
          </a:endParaRPr>
        </a:p>
        <a:p>
          <a:r>
            <a:rPr lang="en-US" sz="1100">
              <a:solidFill>
                <a:schemeClr val="dk1"/>
              </a:solidFill>
              <a:effectLst/>
              <a:latin typeface="+mn-lt"/>
              <a:ea typeface="+mn-ea"/>
              <a:cs typeface="+mn-cs"/>
            </a:rPr>
            <a:t>     - Determine scope of workshop</a:t>
          </a:r>
          <a:r>
            <a:rPr lang="en-US" sz="1100" baseline="0">
              <a:solidFill>
                <a:schemeClr val="dk1"/>
              </a:solidFill>
              <a:effectLst/>
              <a:latin typeface="+mn-lt"/>
              <a:ea typeface="+mn-ea"/>
              <a:cs typeface="+mn-cs"/>
            </a:rPr>
            <a:t> and desired outcomes (qualitative or</a:t>
          </a:r>
          <a:endParaRPr lang="en-US">
            <a:effectLst/>
          </a:endParaRPr>
        </a:p>
        <a:p>
          <a:r>
            <a:rPr lang="en-US" sz="1100" baseline="0">
              <a:solidFill>
                <a:schemeClr val="dk1"/>
              </a:solidFill>
              <a:effectLst/>
              <a:latin typeface="+mn-lt"/>
              <a:ea typeface="+mn-ea"/>
              <a:cs typeface="+mn-cs"/>
            </a:rPr>
            <a:t>       quantitative; initial or update)</a:t>
          </a:r>
          <a:endParaRPr lang="en-US">
            <a:effectLst/>
          </a:endParaRPr>
        </a:p>
        <a:p>
          <a:r>
            <a:rPr lang="en-US" sz="1100">
              <a:solidFill>
                <a:schemeClr val="dk1"/>
              </a:solidFill>
              <a:effectLst/>
              <a:latin typeface="+mn-lt"/>
              <a:ea typeface="+mn-ea"/>
              <a:cs typeface="+mn-cs"/>
            </a:rPr>
            <a:t>     - Size the workshop appropriately</a:t>
          </a:r>
          <a:endParaRPr lang="en-US">
            <a:effectLst/>
          </a:endParaRPr>
        </a:p>
        <a:p>
          <a:r>
            <a:rPr lang="en-US" sz="1100">
              <a:solidFill>
                <a:schemeClr val="dk1"/>
              </a:solidFill>
              <a:effectLst/>
              <a:latin typeface="+mn-lt"/>
              <a:ea typeface="+mn-ea"/>
              <a:cs typeface="+mn-cs"/>
            </a:rPr>
            <a:t>     - Determine appropriate attendance: Project Team members including GEC,</a:t>
          </a:r>
          <a:endParaRPr lang="en-US">
            <a:effectLst/>
          </a:endParaRPr>
        </a:p>
        <a:p>
          <a:r>
            <a:rPr lang="en-US" sz="1100">
              <a:solidFill>
                <a:schemeClr val="dk1"/>
              </a:solidFill>
              <a:effectLst/>
              <a:latin typeface="+mn-lt"/>
              <a:ea typeface="+mn-ea"/>
              <a:cs typeface="+mn-cs"/>
            </a:rPr>
            <a:t>       Agency Leadership, Project Stakeholders, and local Officials; FHWA attendance</a:t>
          </a:r>
        </a:p>
        <a:p>
          <a:r>
            <a:rPr lang="en-US" sz="1100">
              <a:solidFill>
                <a:schemeClr val="dk1"/>
              </a:solidFill>
              <a:effectLst/>
              <a:latin typeface="+mn-lt"/>
              <a:ea typeface="+mn-ea"/>
              <a:cs typeface="+mn-cs"/>
            </a:rPr>
            <a:t>       is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required for PoDIs</a:t>
          </a:r>
          <a:r>
            <a:rPr lang="en-US" sz="1100" baseline="0">
              <a:solidFill>
                <a:schemeClr val="dk1"/>
              </a:solidFill>
              <a:effectLst/>
              <a:latin typeface="+mn-lt"/>
              <a:ea typeface="+mn-ea"/>
              <a:cs typeface="+mn-cs"/>
            </a:rPr>
            <a:t> and </a:t>
          </a:r>
          <a:r>
            <a:rPr lang="en-US" sz="1100">
              <a:solidFill>
                <a:schemeClr val="dk1"/>
              </a:solidFill>
              <a:effectLst/>
              <a:latin typeface="+mn-lt"/>
              <a:ea typeface="+mn-ea"/>
              <a:cs typeface="+mn-cs"/>
            </a:rPr>
            <a:t>optional for non-PoDI projects</a:t>
          </a:r>
          <a:endParaRPr lang="en-US">
            <a:effectLst/>
          </a:endParaRPr>
        </a:p>
        <a:p>
          <a:r>
            <a:rPr lang="en-US" sz="1100">
              <a:solidFill>
                <a:schemeClr val="dk1"/>
              </a:solidFill>
              <a:effectLst/>
              <a:latin typeface="+mn-lt"/>
              <a:ea typeface="+mn-ea"/>
              <a:cs typeface="+mn-cs"/>
            </a:rPr>
            <a:t>     - Prepare and distribute an agenda prior to the meeting</a:t>
          </a:r>
          <a:endParaRPr lang="en-US">
            <a:effectLst/>
          </a:endParaRPr>
        </a:p>
        <a:p>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 Consider i</a:t>
          </a:r>
          <a:r>
            <a:rPr lang="en-US" sz="1100">
              <a:solidFill>
                <a:schemeClr val="dk1"/>
              </a:solidFill>
              <a:effectLst/>
              <a:latin typeface="+mn-lt"/>
              <a:ea typeface="+mn-ea"/>
              <a:cs typeface="+mn-cs"/>
            </a:rPr>
            <a:t>ncluding</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 risk</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questionnaire to solicit feedback on risks prior to the</a:t>
          </a:r>
        </a:p>
        <a:p>
          <a:r>
            <a:rPr lang="en-US" sz="1100">
              <a:solidFill>
                <a:schemeClr val="dk1"/>
              </a:solidFill>
              <a:effectLst/>
              <a:latin typeface="+mn-lt"/>
              <a:ea typeface="+mn-ea"/>
              <a:cs typeface="+mn-cs"/>
            </a:rPr>
            <a:t>       workshop</a:t>
          </a:r>
          <a:endParaRPr lang="en-US">
            <a:effectLst/>
          </a:endParaRPr>
        </a:p>
        <a:p>
          <a:r>
            <a:rPr lang="en-US" sz="1100">
              <a:solidFill>
                <a:schemeClr val="dk1"/>
              </a:solidFill>
              <a:effectLst/>
              <a:latin typeface="+mn-lt"/>
              <a:ea typeface="+mn-ea"/>
              <a:cs typeface="+mn-cs"/>
            </a:rPr>
            <a:t>     - Update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register,</a:t>
          </a:r>
          <a:r>
            <a:rPr lang="en-US" sz="1100" baseline="0">
              <a:solidFill>
                <a:schemeClr val="dk1"/>
              </a:solidFill>
              <a:effectLst/>
              <a:latin typeface="+mn-lt"/>
              <a:ea typeface="+mn-ea"/>
              <a:cs typeface="+mn-cs"/>
            </a:rPr>
            <a:t> if applicable, </a:t>
          </a:r>
          <a:r>
            <a:rPr lang="en-US" sz="1100">
              <a:solidFill>
                <a:schemeClr val="dk1"/>
              </a:solidFill>
              <a:effectLst/>
              <a:latin typeface="+mn-lt"/>
              <a:ea typeface="+mn-ea"/>
              <a:cs typeface="+mn-cs"/>
            </a:rPr>
            <a:t>with feedback prior to the meeting</a:t>
          </a:r>
          <a:endParaRPr lang="en-US">
            <a:effectLst/>
          </a:endParaRPr>
        </a:p>
        <a:p>
          <a:r>
            <a:rPr lang="en-US" sz="1100" baseline="0">
              <a:solidFill>
                <a:schemeClr val="dk1"/>
              </a:solidFill>
              <a:effectLst/>
              <a:latin typeface="+mn-lt"/>
              <a:ea typeface="+mn-ea"/>
              <a:cs typeface="+mn-cs"/>
            </a:rPr>
            <a:t>     - Define Risk Response strategies and control assignments; these should be </a:t>
          </a:r>
          <a:endParaRPr lang="en-US">
            <a:effectLst/>
          </a:endParaRPr>
        </a:p>
        <a:p>
          <a:r>
            <a:rPr lang="en-US" sz="1100" baseline="0">
              <a:solidFill>
                <a:schemeClr val="dk1"/>
              </a:solidFill>
              <a:effectLst/>
              <a:latin typeface="+mn-lt"/>
              <a:ea typeface="+mn-ea"/>
              <a:cs typeface="+mn-cs"/>
            </a:rPr>
            <a:t>       ready to be discussed by identified parties for at least all High Priority risks</a:t>
          </a:r>
          <a:endParaRPr lang="en-US">
            <a:effectLst/>
          </a:endParaRPr>
        </a:p>
        <a:p>
          <a:r>
            <a:rPr lang="en-US" sz="1100" baseline="0">
              <a:solidFill>
                <a:schemeClr val="dk1"/>
              </a:solidFill>
              <a:effectLst/>
              <a:latin typeface="+mn-lt"/>
              <a:ea typeface="+mn-ea"/>
              <a:cs typeface="+mn-cs"/>
            </a:rPr>
            <a:t>     - Develop or update, as appropriate, the preliminary</a:t>
          </a:r>
          <a:endParaRPr lang="en-US">
            <a:effectLst/>
          </a:endParaRPr>
        </a:p>
        <a:p>
          <a:r>
            <a:rPr lang="en-US" sz="1100" baseline="0">
              <a:solidFill>
                <a:schemeClr val="dk1"/>
              </a:solidFill>
              <a:effectLst/>
              <a:latin typeface="+mn-lt"/>
              <a:ea typeface="+mn-ea"/>
              <a:cs typeface="+mn-cs"/>
            </a:rPr>
            <a:t>       project development schedule and preliminary cost estimate.</a:t>
          </a:r>
          <a:endParaRPr lang="en-US">
            <a:effectLst/>
          </a:endParaRPr>
        </a:p>
        <a:p>
          <a:r>
            <a:rPr lang="en-US" sz="1100" baseline="0">
              <a:solidFill>
                <a:schemeClr val="dk1"/>
              </a:solidFill>
              <a:effectLst/>
              <a:latin typeface="+mn-lt"/>
              <a:ea typeface="+mn-ea"/>
              <a:cs typeface="+mn-cs"/>
            </a:rPr>
            <a:t>     - Coordinate with the project team including stakeholders </a:t>
          </a:r>
          <a:endParaRPr lang="en-US">
            <a:effectLst/>
          </a:endParaRPr>
        </a:p>
        <a:p>
          <a:r>
            <a:rPr lang="en-US" sz="1100" baseline="0">
              <a:solidFill>
                <a:schemeClr val="dk1"/>
              </a:solidFill>
              <a:effectLst/>
              <a:latin typeface="+mn-lt"/>
              <a:ea typeface="+mn-ea"/>
              <a:cs typeface="+mn-cs"/>
            </a:rPr>
            <a:t>       and leadership to develop a risk rating scale for the project (Risk Workbook, </a:t>
          </a:r>
          <a:endParaRPr lang="en-US">
            <a:effectLst/>
          </a:endParaRPr>
        </a:p>
        <a:p>
          <a:r>
            <a:rPr lang="en-US" sz="1100" baseline="0">
              <a:solidFill>
                <a:schemeClr val="dk1"/>
              </a:solidFill>
              <a:effectLst/>
              <a:latin typeface="+mn-lt"/>
              <a:ea typeface="+mn-ea"/>
              <a:cs typeface="+mn-cs"/>
            </a:rPr>
            <a:t>       Section 5.3) to perform qualitative and quantitative assessments.</a:t>
          </a:r>
          <a:endParaRPr lang="en-US">
            <a:effectLst/>
          </a:endParaRPr>
        </a:p>
        <a:p>
          <a:pPr eaLnBrk="1" fontAlgn="auto" latinLnBrk="0" hangingPunct="1"/>
          <a:r>
            <a:rPr lang="en-US" sz="1100" b="0" i="0" baseline="0">
              <a:solidFill>
                <a:schemeClr val="dk1"/>
              </a:solidFill>
              <a:effectLst/>
              <a:latin typeface="+mn-lt"/>
              <a:ea typeface="+mn-ea"/>
              <a:cs typeface="+mn-cs"/>
            </a:rPr>
            <a:t>     - Coordinate with leadership and stakeholders to establish an acceptable risk level </a:t>
          </a:r>
          <a:endParaRPr lang="en-US">
            <a:effectLst/>
          </a:endParaRPr>
        </a:p>
        <a:p>
          <a:pPr eaLnBrk="1" fontAlgn="auto" latinLnBrk="0" hangingPunct="1"/>
          <a:r>
            <a:rPr lang="en-US" sz="1100" b="0" i="0" baseline="0">
              <a:solidFill>
                <a:schemeClr val="dk1"/>
              </a:solidFill>
              <a:effectLst/>
              <a:latin typeface="+mn-lt"/>
              <a:ea typeface="+mn-ea"/>
              <a:cs typeface="+mn-cs"/>
            </a:rPr>
            <a:t>       for high priority risks. Risks above the acceptable level are considered high </a:t>
          </a:r>
          <a:endParaRPr lang="en-US">
            <a:effectLst/>
          </a:endParaRPr>
        </a:p>
        <a:p>
          <a:pPr eaLnBrk="1" fontAlgn="auto" latinLnBrk="0" hangingPunct="1"/>
          <a:r>
            <a:rPr lang="en-US" sz="1100" b="0" i="0" baseline="0">
              <a:solidFill>
                <a:schemeClr val="dk1"/>
              </a:solidFill>
              <a:effectLst/>
              <a:latin typeface="+mn-lt"/>
              <a:ea typeface="+mn-ea"/>
              <a:cs typeface="+mn-cs"/>
            </a:rPr>
            <a:t>       priority risks. </a:t>
          </a:r>
          <a:endParaRPr lang="en-US">
            <a:effectLst/>
          </a:endParaRPr>
        </a:p>
        <a:p>
          <a:r>
            <a:rPr lang="en-US" sz="1100" baseline="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3. Conduct workshop in accordance with Risk Workbook Procedure.</a:t>
          </a:r>
        </a:p>
        <a:p>
          <a:endParaRPr lang="en-US">
            <a:effectLst/>
          </a:endParaRPr>
        </a:p>
        <a:p>
          <a:r>
            <a:rPr lang="en-US" sz="1100">
              <a:solidFill>
                <a:schemeClr val="dk1"/>
              </a:solidFill>
              <a:effectLst/>
              <a:latin typeface="+mn-lt"/>
              <a:ea typeface="+mn-ea"/>
              <a:cs typeface="+mn-cs"/>
            </a:rPr>
            <a:t>4. Perform</a:t>
          </a:r>
          <a:r>
            <a:rPr lang="en-US" sz="1100" baseline="0">
              <a:solidFill>
                <a:schemeClr val="dk1"/>
              </a:solidFill>
              <a:effectLst/>
              <a:latin typeface="+mn-lt"/>
              <a:ea typeface="+mn-ea"/>
              <a:cs typeface="+mn-cs"/>
            </a:rPr>
            <a:t> post-workshop u</a:t>
          </a:r>
          <a:r>
            <a:rPr lang="en-US" sz="1100">
              <a:solidFill>
                <a:schemeClr val="dk1"/>
              </a:solidFill>
              <a:effectLst/>
              <a:latin typeface="+mn-lt"/>
              <a:ea typeface="+mn-ea"/>
              <a:cs typeface="+mn-cs"/>
            </a:rPr>
            <a:t>pdates to the risk register and assessments consistent</a:t>
          </a:r>
        </a:p>
        <a:p>
          <a:r>
            <a:rPr lang="en-US" sz="1100">
              <a:solidFill>
                <a:schemeClr val="dk1"/>
              </a:solidFill>
              <a:effectLst/>
              <a:latin typeface="+mn-lt"/>
              <a:ea typeface="+mn-ea"/>
              <a:cs typeface="+mn-cs"/>
            </a:rPr>
            <a:t>     with the outcomes from the workshop.</a:t>
          </a:r>
        </a:p>
        <a:p>
          <a:endParaRPr lang="en-US">
            <a:effectLst/>
          </a:endParaRPr>
        </a:p>
        <a:p>
          <a:r>
            <a:rPr lang="en-US" sz="1100">
              <a:solidFill>
                <a:schemeClr val="dk1"/>
              </a:solidFill>
              <a:effectLst/>
              <a:latin typeface="+mn-lt"/>
              <a:ea typeface="+mn-ea"/>
              <a:cs typeface="+mn-cs"/>
            </a:rPr>
            <a:t>5. Using the initial risk analysis, assess how risk will be allocated for the project.</a:t>
          </a:r>
        </a:p>
        <a:p>
          <a:r>
            <a:rPr lang="en-US" sz="1100">
              <a:solidFill>
                <a:schemeClr val="dk1"/>
              </a:solidFill>
              <a:effectLst/>
              <a:latin typeface="+mn-lt"/>
              <a:ea typeface="+mn-ea"/>
              <a:cs typeface="+mn-cs"/>
            </a:rPr>
            <a:t>     Risks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should be allocated to the party best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equipped to manage the risk.</a:t>
          </a:r>
        </a:p>
        <a:p>
          <a:endParaRPr lang="en-US">
            <a:effectLst/>
          </a:endParaRPr>
        </a:p>
        <a:p>
          <a:r>
            <a:rPr lang="en-US" sz="1100">
              <a:solidFill>
                <a:schemeClr val="dk1"/>
              </a:solidFill>
              <a:effectLst/>
              <a:latin typeface="+mn-lt"/>
              <a:ea typeface="+mn-ea"/>
              <a:cs typeface="+mn-cs"/>
            </a:rPr>
            <a:t>6. If</a:t>
          </a:r>
          <a:r>
            <a:rPr lang="en-US" sz="1100" baseline="0">
              <a:solidFill>
                <a:schemeClr val="dk1"/>
              </a:solidFill>
              <a:effectLst/>
              <a:latin typeface="+mn-lt"/>
              <a:ea typeface="+mn-ea"/>
              <a:cs typeface="+mn-cs"/>
            </a:rPr>
            <a:t> the alternative delivery method has not been determined, use the analysis to</a:t>
          </a:r>
        </a:p>
        <a:p>
          <a:r>
            <a:rPr lang="en-US" sz="1100" baseline="0">
              <a:solidFill>
                <a:schemeClr val="dk1"/>
              </a:solidFill>
              <a:effectLst/>
              <a:latin typeface="+mn-lt"/>
              <a:ea typeface="+mn-ea"/>
              <a:cs typeface="+mn-cs"/>
            </a:rPr>
            <a:t>     determine </a:t>
          </a:r>
          <a:r>
            <a:rPr lang="en-US" sz="1100">
              <a:solidFill>
                <a:schemeClr val="dk1"/>
              </a:solidFill>
              <a:effectLst/>
              <a:latin typeface="+mn-lt"/>
              <a:ea typeface="+mn-ea"/>
              <a:cs typeface="+mn-cs"/>
            </a:rPr>
            <a:t>appropriate procurement method. Considerations include:</a:t>
          </a:r>
          <a:endParaRPr lang="en-US">
            <a:effectLst/>
          </a:endParaRPr>
        </a:p>
        <a:p>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DB procurements are typically projects with low risk of unforeseen</a:t>
          </a:r>
        </a:p>
        <a:p>
          <a:r>
            <a:rPr lang="en-US" sz="1100">
              <a:solidFill>
                <a:schemeClr val="dk1"/>
              </a:solidFill>
              <a:effectLst/>
              <a:latin typeface="+mn-lt"/>
              <a:ea typeface="+mn-ea"/>
              <a:cs typeface="+mn-cs"/>
            </a:rPr>
            <a:t>       conditions</a:t>
          </a:r>
          <a:endParaRPr lang="en-US">
            <a:effectLst/>
          </a:endParaRPr>
        </a:p>
        <a:p>
          <a:r>
            <a:rPr lang="en-US" sz="1100" baseline="0">
              <a:solidFill>
                <a:schemeClr val="dk1"/>
              </a:solidFill>
              <a:effectLst/>
              <a:latin typeface="+mn-lt"/>
              <a:ea typeface="+mn-ea"/>
              <a:cs typeface="+mn-cs"/>
            </a:rPr>
            <a:t>     - </a:t>
          </a:r>
          <a:r>
            <a:rPr lang="en-US" sz="1100">
              <a:solidFill>
                <a:schemeClr val="dk1"/>
              </a:solidFill>
              <a:effectLst/>
              <a:latin typeface="+mn-lt"/>
              <a:ea typeface="+mn-ea"/>
              <a:cs typeface="+mn-cs"/>
            </a:rPr>
            <a:t>DBF are projects that are unable to be financed due to size or specific project</a:t>
          </a:r>
          <a:endParaRPr lang="en-US">
            <a:effectLst/>
          </a:endParaRPr>
        </a:p>
        <a:p>
          <a:r>
            <a:rPr lang="en-US" sz="1100">
              <a:solidFill>
                <a:schemeClr val="dk1"/>
              </a:solidFill>
              <a:effectLst/>
              <a:latin typeface="+mn-lt"/>
              <a:ea typeface="+mn-ea"/>
              <a:cs typeface="+mn-cs"/>
            </a:rPr>
            <a:t>       risks</a:t>
          </a:r>
          <a:endParaRPr lang="en-US">
            <a:effectLst/>
          </a:endParaRPr>
        </a:p>
        <a:p>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DBFO or DBFOM, also known as P3 projects, are projects which transfer</a:t>
          </a:r>
          <a:endParaRPr lang="en-US">
            <a:effectLst/>
          </a:endParaRPr>
        </a:p>
        <a:p>
          <a:r>
            <a:rPr lang="en-US" sz="1100">
              <a:solidFill>
                <a:schemeClr val="dk1"/>
              </a:solidFill>
              <a:effectLst/>
              <a:latin typeface="+mn-lt"/>
              <a:ea typeface="+mn-ea"/>
              <a:cs typeface="+mn-cs"/>
            </a:rPr>
            <a:t>       specific design, construction, financial, operational, and maintenance</a:t>
          </a:r>
          <a:endParaRPr lang="en-US">
            <a:effectLst/>
          </a:endParaRPr>
        </a:p>
        <a:p>
          <a:r>
            <a:rPr lang="en-US" sz="1100">
              <a:solidFill>
                <a:schemeClr val="dk1"/>
              </a:solidFill>
              <a:effectLst/>
              <a:latin typeface="+mn-lt"/>
              <a:ea typeface="+mn-ea"/>
              <a:cs typeface="+mn-cs"/>
            </a:rPr>
            <a:t>       responsibilities to the private sector partner for a specific period of time</a:t>
          </a:r>
          <a:endParaRPr lang="en-US">
            <a:effectLst/>
          </a:endParaRPr>
        </a:p>
        <a:p>
          <a:r>
            <a:rPr lang="en-US" sz="1100">
              <a:solidFill>
                <a:schemeClr val="dk1"/>
              </a:solidFill>
              <a:effectLst/>
              <a:latin typeface="+mn-lt"/>
              <a:ea typeface="+mn-ea"/>
              <a:cs typeface="+mn-cs"/>
            </a:rPr>
            <a:t>     - CMGC is a procurement method where the A/E works with the Construction</a:t>
          </a:r>
        </a:p>
        <a:p>
          <a:r>
            <a:rPr lang="en-US" sz="1100">
              <a:solidFill>
                <a:schemeClr val="dk1"/>
              </a:solidFill>
              <a:effectLst/>
              <a:latin typeface="+mn-lt"/>
              <a:ea typeface="+mn-ea"/>
              <a:cs typeface="+mn-cs"/>
            </a:rPr>
            <a:t>       Manager/General Contractor to mitigate risk during the design phase with</a:t>
          </a:r>
        </a:p>
        <a:p>
          <a:r>
            <a:rPr lang="en-US" sz="1100">
              <a:solidFill>
                <a:schemeClr val="dk1"/>
              </a:solidFill>
              <a:effectLst/>
              <a:latin typeface="+mn-lt"/>
              <a:ea typeface="+mn-ea"/>
              <a:cs typeface="+mn-cs"/>
            </a:rPr>
            <a:t>       the CM at risk for delivering the project within the scope, schedule, and the</a:t>
          </a:r>
        </a:p>
        <a:p>
          <a:r>
            <a:rPr lang="en-US" sz="1100">
              <a:solidFill>
                <a:schemeClr val="dk1"/>
              </a:solidFill>
              <a:effectLst/>
              <a:latin typeface="+mn-lt"/>
              <a:ea typeface="+mn-ea"/>
              <a:cs typeface="+mn-cs"/>
            </a:rPr>
            <a:t>       established price</a:t>
          </a:r>
        </a:p>
        <a:p>
          <a:endParaRPr lang="en-US" sz="1100">
            <a:solidFill>
              <a:schemeClr val="dk1"/>
            </a:solidFill>
            <a:effectLst/>
            <a:latin typeface="+mn-lt"/>
            <a:ea typeface="+mn-ea"/>
            <a:cs typeface="+mn-cs"/>
          </a:endParaRPr>
        </a:p>
        <a:p>
          <a:endParaRPr lang="en-US">
            <a:effectLst/>
          </a:endParaRPr>
        </a:p>
        <a:p>
          <a:r>
            <a:rPr lang="en-US" sz="1100">
              <a:solidFill>
                <a:schemeClr val="dk1"/>
              </a:solidFill>
              <a:effectLst/>
              <a:latin typeface="+mn-lt"/>
              <a:ea typeface="+mn-ea"/>
              <a:cs typeface="+mn-cs"/>
            </a:rPr>
            <a:t>1. Risk monitoring and control:</a:t>
          </a:r>
          <a:endParaRPr lang="en-US">
            <a:effectLst/>
          </a:endParaRPr>
        </a:p>
        <a:p>
          <a:r>
            <a:rPr lang="en-US" sz="1100">
              <a:solidFill>
                <a:schemeClr val="dk1"/>
              </a:solidFill>
              <a:effectLst/>
              <a:latin typeface="+mn-lt"/>
              <a:ea typeface="+mn-ea"/>
              <a:cs typeface="+mn-cs"/>
            </a:rPr>
            <a:t>     - Establish a process using the Risk Management Workbook for conducting</a:t>
          </a:r>
        </a:p>
        <a:p>
          <a:r>
            <a:rPr lang="en-US" sz="1100">
              <a:solidFill>
                <a:schemeClr val="dk1"/>
              </a:solidFill>
              <a:effectLst/>
              <a:latin typeface="+mn-lt"/>
              <a:ea typeface="+mn-ea"/>
              <a:cs typeface="+mn-cs"/>
            </a:rPr>
            <a:t>       monthly updates</a:t>
          </a:r>
          <a:endParaRPr lang="en-US">
            <a:effectLst/>
          </a:endParaRPr>
        </a:p>
        <a:p>
          <a:r>
            <a:rPr lang="en-US" sz="1100">
              <a:solidFill>
                <a:schemeClr val="dk1"/>
              </a:solidFill>
              <a:effectLst/>
              <a:latin typeface="+mn-lt"/>
              <a:ea typeface="+mn-ea"/>
              <a:cs typeface="+mn-cs"/>
            </a:rPr>
            <a:t>     - Track and respond to changes in risk on a monthly basis</a:t>
          </a:r>
          <a:endParaRPr lang="en-US">
            <a:effectLst/>
          </a:endParaRPr>
        </a:p>
        <a:p>
          <a:r>
            <a:rPr lang="en-US" sz="1100">
              <a:solidFill>
                <a:schemeClr val="dk1"/>
              </a:solidFill>
              <a:effectLst/>
              <a:latin typeface="+mn-lt"/>
              <a:ea typeface="+mn-ea"/>
              <a:cs typeface="+mn-cs"/>
            </a:rPr>
            <a:t>     - Review and update the risk register and risk contingency monthly</a:t>
          </a:r>
        </a:p>
        <a:p>
          <a:endParaRPr lang="en-US">
            <a:effectLst/>
          </a:endParaRPr>
        </a:p>
        <a:p>
          <a:r>
            <a:rPr lang="en-US" sz="1100">
              <a:solidFill>
                <a:schemeClr val="dk1"/>
              </a:solidFill>
              <a:effectLst/>
              <a:latin typeface="+mn-lt"/>
              <a:ea typeface="+mn-ea"/>
              <a:cs typeface="+mn-cs"/>
            </a:rPr>
            <a:t>2. Schedule monthly meetings with the Risk Management Team to review current</a:t>
          </a:r>
          <a:endParaRPr lang="en-US">
            <a:effectLst/>
          </a:endParaRPr>
        </a:p>
        <a:p>
          <a:r>
            <a:rPr lang="en-US" sz="1100">
              <a:solidFill>
                <a:schemeClr val="dk1"/>
              </a:solidFill>
              <a:effectLst/>
              <a:latin typeface="+mn-lt"/>
              <a:ea typeface="+mn-ea"/>
              <a:cs typeface="+mn-cs"/>
            </a:rPr>
            <a:t>     risk status:</a:t>
          </a:r>
          <a:endParaRPr lang="en-US">
            <a:effectLst/>
          </a:endParaRPr>
        </a:p>
        <a:p>
          <a:r>
            <a:rPr lang="en-US" sz="1100">
              <a:solidFill>
                <a:schemeClr val="dk1"/>
              </a:solidFill>
              <a:effectLst/>
              <a:latin typeface="+mn-lt"/>
              <a:ea typeface="+mn-ea"/>
              <a:cs typeface="+mn-cs"/>
            </a:rPr>
            <a:t>     - Assign a member of the Risk Management Team to coordinate the updates</a:t>
          </a:r>
          <a:endParaRPr lang="en-US">
            <a:effectLst/>
          </a:endParaRPr>
        </a:p>
        <a:p>
          <a:r>
            <a:rPr lang="en-US" sz="1100">
              <a:solidFill>
                <a:schemeClr val="dk1"/>
              </a:solidFill>
              <a:effectLst/>
              <a:latin typeface="+mn-lt"/>
              <a:ea typeface="+mn-ea"/>
              <a:cs typeface="+mn-cs"/>
            </a:rPr>
            <a:t>       with the Team</a:t>
          </a:r>
          <a:endParaRPr lang="en-US">
            <a:effectLst/>
          </a:endParaRPr>
        </a:p>
        <a:p>
          <a:r>
            <a:rPr lang="en-US" sz="1100">
              <a:solidFill>
                <a:schemeClr val="dk1"/>
              </a:solidFill>
              <a:effectLst/>
              <a:latin typeface="+mn-lt"/>
              <a:ea typeface="+mn-ea"/>
              <a:cs typeface="+mn-cs"/>
            </a:rPr>
            <a:t>     - Develop and implement strategies for responding to changing risks</a:t>
          </a:r>
          <a:endParaRPr lang="en-US">
            <a:effectLst/>
          </a:endParaRPr>
        </a:p>
        <a:p>
          <a:r>
            <a:rPr lang="en-US" sz="1100">
              <a:solidFill>
                <a:schemeClr val="dk1"/>
              </a:solidFill>
              <a:effectLst/>
              <a:latin typeface="+mn-lt"/>
              <a:ea typeface="+mn-ea"/>
              <a:cs typeface="+mn-cs"/>
            </a:rPr>
            <a:t>     - Use the updates from the latest workshop or monthly update as the basis for</a:t>
          </a:r>
          <a:endParaRPr lang="en-US">
            <a:effectLst/>
          </a:endParaRPr>
        </a:p>
        <a:p>
          <a:r>
            <a:rPr lang="en-US" sz="1100">
              <a:solidFill>
                <a:schemeClr val="dk1"/>
              </a:solidFill>
              <a:effectLst/>
              <a:latin typeface="+mn-lt"/>
              <a:ea typeface="+mn-ea"/>
              <a:cs typeface="+mn-cs"/>
            </a:rPr>
            <a:t>        discussions</a:t>
          </a:r>
          <a:endParaRPr lang="en-US">
            <a:effectLst/>
          </a:endParaRPr>
        </a:p>
        <a:p>
          <a:r>
            <a:rPr lang="en-US" sz="1100">
              <a:solidFill>
                <a:schemeClr val="dk1"/>
              </a:solidFill>
              <a:effectLst/>
              <a:latin typeface="+mn-lt"/>
              <a:ea typeface="+mn-ea"/>
              <a:cs typeface="+mn-cs"/>
            </a:rPr>
            <a:t>     - If a risk workshop is conducted, then the updates from the workshop replace</a:t>
          </a:r>
          <a:endParaRPr lang="en-US">
            <a:effectLst/>
          </a:endParaRPr>
        </a:p>
        <a:p>
          <a:r>
            <a:rPr lang="en-US" sz="1100">
              <a:solidFill>
                <a:schemeClr val="dk1"/>
              </a:solidFill>
              <a:effectLst/>
              <a:latin typeface="+mn-lt"/>
              <a:ea typeface="+mn-ea"/>
              <a:cs typeface="+mn-cs"/>
            </a:rPr>
            <a:t>       the monthly update</a:t>
          </a:r>
        </a:p>
        <a:p>
          <a:endParaRPr lang="en-US">
            <a:effectLst/>
          </a:endParaRPr>
        </a:p>
        <a:p>
          <a:r>
            <a:rPr lang="en-US" sz="1100">
              <a:solidFill>
                <a:schemeClr val="dk1"/>
              </a:solidFill>
              <a:effectLst/>
              <a:latin typeface="+mn-lt"/>
              <a:ea typeface="+mn-ea"/>
              <a:cs typeface="+mn-cs"/>
            </a:rPr>
            <a:t>3. Review and update the High Priority list.</a:t>
          </a:r>
        </a:p>
        <a:p>
          <a:pPr eaLnBrk="1" fontAlgn="auto" latinLnBrk="0" hangingPunct="1"/>
          <a:r>
            <a:rPr lang="en-US" sz="1100" b="0" i="0" baseline="0">
              <a:solidFill>
                <a:schemeClr val="dk1"/>
              </a:solidFill>
              <a:effectLst/>
              <a:latin typeface="+mn-lt"/>
              <a:ea typeface="+mn-ea"/>
              <a:cs typeface="+mn-cs"/>
            </a:rPr>
            <a:t>    - Develop detailed response plans for all High Priority Risks</a:t>
          </a:r>
          <a:endParaRPr lang="en-US">
            <a:effectLst/>
          </a:endParaRPr>
        </a:p>
        <a:p>
          <a:pPr eaLnBrk="1" fontAlgn="auto" latinLnBrk="0" hangingPunct="1"/>
          <a:r>
            <a:rPr lang="en-US" sz="1100" b="0" i="0" baseline="0">
              <a:solidFill>
                <a:schemeClr val="dk1"/>
              </a:solidFill>
              <a:effectLst/>
              <a:latin typeface="+mn-lt"/>
              <a:ea typeface="+mn-ea"/>
              <a:cs typeface="+mn-cs"/>
            </a:rPr>
            <a:t>    - Use the High Priority Risk report as a communication tool to report critical issues</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4. Update the project cost estimate with changes to the cost risk contingency from</a:t>
          </a:r>
        </a:p>
        <a:p>
          <a:r>
            <a:rPr lang="en-US" sz="1100">
              <a:solidFill>
                <a:schemeClr val="dk1"/>
              </a:solidFill>
              <a:effectLst/>
              <a:latin typeface="+mn-lt"/>
              <a:ea typeface="+mn-ea"/>
              <a:cs typeface="+mn-cs"/>
            </a:rPr>
            <a:t>     the monthly risk meeting or risk workshop.</a:t>
          </a:r>
        </a:p>
        <a:p>
          <a:endParaRPr lang="en-US">
            <a:effectLst/>
          </a:endParaRPr>
        </a:p>
        <a:p>
          <a:r>
            <a:rPr lang="en-US" sz="1100">
              <a:solidFill>
                <a:schemeClr val="dk1"/>
              </a:solidFill>
              <a:effectLst/>
              <a:latin typeface="+mn-lt"/>
              <a:ea typeface="+mn-ea"/>
              <a:cs typeface="+mn-cs"/>
            </a:rPr>
            <a:t>5. Update the project development schedule with changes to the schedule risk</a:t>
          </a:r>
        </a:p>
        <a:p>
          <a:r>
            <a:rPr lang="en-US" sz="1100">
              <a:solidFill>
                <a:schemeClr val="dk1"/>
              </a:solidFill>
              <a:effectLst/>
              <a:latin typeface="+mn-lt"/>
              <a:ea typeface="+mn-ea"/>
              <a:cs typeface="+mn-cs"/>
            </a:rPr>
            <a:t>     contingency and any changes to activity milestones.</a:t>
          </a:r>
        </a:p>
        <a:p>
          <a:endParaRPr lang="en-US">
            <a:effectLst/>
          </a:endParaRPr>
        </a:p>
        <a:p>
          <a:r>
            <a:rPr lang="en-US" sz="1100">
              <a:solidFill>
                <a:schemeClr val="dk1"/>
              </a:solidFill>
              <a:effectLst/>
              <a:latin typeface="+mn-lt"/>
              <a:ea typeface="+mn-ea"/>
              <a:cs typeface="+mn-cs"/>
            </a:rPr>
            <a:t>6. Prepare the monthly report with current status:</a:t>
          </a:r>
          <a:endParaRPr lang="en-US">
            <a:effectLst/>
          </a:endParaRPr>
        </a:p>
        <a:p>
          <a:r>
            <a:rPr lang="en-US" sz="1100">
              <a:solidFill>
                <a:schemeClr val="dk1"/>
              </a:solidFill>
              <a:effectLst/>
              <a:latin typeface="+mn-lt"/>
              <a:ea typeface="+mn-ea"/>
              <a:cs typeface="+mn-cs"/>
            </a:rPr>
            <a:t>     - Use monthly risk reviews to develop documentation for reporting purposes</a:t>
          </a:r>
          <a:endParaRPr lang="en-US">
            <a:effectLst/>
          </a:endParaRPr>
        </a:p>
        <a:p>
          <a:r>
            <a:rPr lang="en-US" sz="1100">
              <a:solidFill>
                <a:schemeClr val="dk1"/>
              </a:solidFill>
              <a:effectLst/>
              <a:latin typeface="+mn-lt"/>
              <a:ea typeface="+mn-ea"/>
              <a:cs typeface="+mn-cs"/>
            </a:rPr>
            <a:t>       to leadership</a:t>
          </a:r>
          <a:endParaRPr lang="en-US">
            <a:effectLst/>
          </a:endParaRPr>
        </a:p>
        <a:p>
          <a:r>
            <a:rPr lang="en-US" sz="1100">
              <a:solidFill>
                <a:schemeClr val="dk1"/>
              </a:solidFill>
              <a:effectLst/>
              <a:latin typeface="+mn-lt"/>
              <a:ea typeface="+mn-ea"/>
              <a:cs typeface="+mn-cs"/>
            </a:rPr>
            <a:t>     - Report on High Priority risks and cost and schedule impacts</a:t>
          </a:r>
        </a:p>
        <a:p>
          <a:endParaRPr lang="en-US">
            <a:effectLst/>
          </a:endParaRPr>
        </a:p>
        <a:p>
          <a:r>
            <a:rPr lang="en-US" sz="1100">
              <a:solidFill>
                <a:schemeClr val="dk1"/>
              </a:solidFill>
              <a:effectLst/>
              <a:latin typeface="+mn-lt"/>
              <a:ea typeface="+mn-ea"/>
              <a:cs typeface="+mn-cs"/>
            </a:rPr>
            <a:t>7. Evaluate whether a project is ready for procurement using readiness criteria</a:t>
          </a:r>
        </a:p>
        <a:p>
          <a:r>
            <a:rPr lang="en-US" sz="1100">
              <a:solidFill>
                <a:schemeClr val="dk1"/>
              </a:solidFill>
              <a:effectLst/>
              <a:latin typeface="+mn-lt"/>
              <a:ea typeface="+mn-ea"/>
              <a:cs typeface="+mn-cs"/>
            </a:rPr>
            <a:t>     in the Risk Assessment Checklist and Development Milestone Schedule.</a:t>
          </a:r>
        </a:p>
        <a:p>
          <a:r>
            <a:rPr lang="en-US" sz="1100">
              <a:solidFill>
                <a:schemeClr val="dk1"/>
              </a:solidFill>
              <a:effectLst/>
              <a:latin typeface="+mn-lt"/>
              <a:ea typeface="+mn-ea"/>
              <a:cs typeface="+mn-cs"/>
            </a:rPr>
            <a:t>     Considerations include:</a:t>
          </a:r>
          <a:endParaRPr lang="en-US">
            <a:effectLst/>
          </a:endParaRPr>
        </a:p>
        <a:p>
          <a:r>
            <a:rPr lang="en-US" sz="1100">
              <a:solidFill>
                <a:schemeClr val="dk1"/>
              </a:solidFill>
              <a:effectLst/>
              <a:latin typeface="+mn-lt"/>
              <a:ea typeface="+mn-ea"/>
              <a:cs typeface="+mn-cs"/>
            </a:rPr>
            <a:t>     - The level of preliminary design needed to launch a procurement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is typically</a:t>
          </a:r>
        </a:p>
        <a:p>
          <a:r>
            <a:rPr lang="en-US" sz="1100">
              <a:solidFill>
                <a:schemeClr val="dk1"/>
              </a:solidFill>
              <a:effectLst/>
              <a:latin typeface="+mn-lt"/>
              <a:ea typeface="+mn-ea"/>
              <a:cs typeface="+mn-cs"/>
            </a:rPr>
            <a:t>       10%-30%, although depends greatly on the allowable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risk</a:t>
          </a:r>
          <a:r>
            <a:rPr lang="en-US" sz="1100" baseline="0">
              <a:solidFill>
                <a:schemeClr val="dk1"/>
              </a:solidFill>
              <a:effectLst/>
              <a:latin typeface="+mn-lt"/>
              <a:ea typeface="+mn-ea"/>
              <a:cs typeface="+mn-cs"/>
            </a:rPr>
            <a:t> tolerance for </a:t>
          </a:r>
          <a:r>
            <a:rPr lang="en-US" sz="1100">
              <a:solidFill>
                <a:schemeClr val="dk1"/>
              </a:solidFill>
              <a:effectLst/>
              <a:latin typeface="+mn-lt"/>
              <a:ea typeface="+mn-ea"/>
              <a:cs typeface="+mn-cs"/>
            </a:rPr>
            <a:t>the</a:t>
          </a:r>
        </a:p>
        <a:p>
          <a:r>
            <a:rPr lang="en-US" sz="1100">
              <a:solidFill>
                <a:schemeClr val="dk1"/>
              </a:solidFill>
              <a:effectLst/>
              <a:latin typeface="+mn-lt"/>
              <a:ea typeface="+mn-ea"/>
              <a:cs typeface="+mn-cs"/>
            </a:rPr>
            <a:t>       project</a:t>
          </a:r>
          <a:endParaRPr lang="en-US">
            <a:effectLst/>
          </a:endParaRPr>
        </a:p>
      </xdr:txBody>
    </xdr:sp>
    <xdr:clientData/>
  </xdr:twoCellAnchor>
  <xdr:twoCellAnchor editAs="absolute">
    <xdr:from>
      <xdr:col>3</xdr:col>
      <xdr:colOff>2199201</xdr:colOff>
      <xdr:row>25</xdr:row>
      <xdr:rowOff>183776</xdr:rowOff>
    </xdr:from>
    <xdr:to>
      <xdr:col>3</xdr:col>
      <xdr:colOff>4227444</xdr:colOff>
      <xdr:row>158</xdr:row>
      <xdr:rowOff>86139</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9222853" y="5309054"/>
          <a:ext cx="2028243" cy="25459181"/>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pPr algn="l"/>
          <a:r>
            <a:rPr lang="en-US" sz="1300">
              <a:solidFill>
                <a:srgbClr val="004B87"/>
              </a:solidFill>
              <a:latin typeface="+mn-lt"/>
              <a:ea typeface="+mn-ea"/>
              <a:cs typeface="+mn-cs"/>
            </a:rPr>
            <a:t>MDOT Innovative Construction Contracting Guide References</a:t>
          </a:r>
        </a:p>
        <a:p>
          <a:pPr algn="l"/>
          <a:endParaRPr lang="en-US" sz="1100" i="1">
            <a:solidFill>
              <a:srgbClr val="004B87"/>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Appendix C: Guidelines for the Procurement of Design-Build Contracts, Chapter 5: Preliminary Project Information and Risk Assessment Meeting</a:t>
          </a:r>
          <a:endParaRPr lang="en-US">
            <a:effectLst/>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13: Request for Proposals (RFP)</a:t>
          </a:r>
          <a:endParaRPr lang="en-US">
            <a:effectLst/>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5: Preliminary Project Information and Risk Assessment Meeting</a:t>
          </a:r>
          <a:endParaRPr lang="en-US">
            <a:effectLst/>
          </a:endParaRPr>
        </a:p>
        <a:p>
          <a:pPr algn="l"/>
          <a:endParaRPr lang="en-US" sz="1100" i="1">
            <a:solidFill>
              <a:schemeClr val="dk1"/>
            </a:solidFill>
            <a:latin typeface="+mn-lt"/>
            <a:ea typeface="+mn-ea"/>
            <a:cs typeface="+mn-cs"/>
          </a:endParaRPr>
        </a:p>
        <a:p>
          <a:pPr algn="l"/>
          <a:endParaRPr lang="en-US" sz="1100" i="1">
            <a:solidFill>
              <a:schemeClr val="dk1"/>
            </a:solidFill>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Section 5.1:</a:t>
          </a:r>
          <a:r>
            <a:rPr lang="en-US" sz="1100" i="1" baseline="0">
              <a:solidFill>
                <a:schemeClr val="dk1"/>
              </a:solidFill>
              <a:effectLst/>
              <a:latin typeface="+mn-lt"/>
              <a:ea typeface="+mn-ea"/>
              <a:cs typeface="+mn-cs"/>
            </a:rPr>
            <a:t> Delivery Methods,</a:t>
          </a:r>
        </a:p>
        <a:p>
          <a:r>
            <a:rPr lang="en-US" sz="1100" i="1">
              <a:solidFill>
                <a:schemeClr val="dk1"/>
              </a:solidFill>
              <a:effectLst/>
              <a:latin typeface="+mn-lt"/>
              <a:ea typeface="+mn-ea"/>
              <a:cs typeface="+mn-cs"/>
            </a:rPr>
            <a:t>5.1A: Design-Build</a:t>
          </a:r>
          <a:endParaRPr lang="en-US">
            <a:effectLst/>
          </a:endParaRPr>
        </a:p>
        <a:p>
          <a:r>
            <a:rPr lang="en-US" sz="1100" i="1">
              <a:solidFill>
                <a:schemeClr val="dk1"/>
              </a:solidFill>
              <a:effectLst/>
              <a:latin typeface="+mn-lt"/>
              <a:ea typeface="+mn-ea"/>
              <a:cs typeface="+mn-cs"/>
            </a:rPr>
            <a:t>5.1B: Design-Build-Finance</a:t>
          </a:r>
          <a:endParaRPr lang="en-US">
            <a:effectLst/>
          </a:endParaRPr>
        </a:p>
        <a:p>
          <a:r>
            <a:rPr lang="en-US" sz="1100" i="1">
              <a:solidFill>
                <a:schemeClr val="dk1"/>
              </a:solidFill>
              <a:effectLst/>
              <a:latin typeface="+mn-lt"/>
              <a:ea typeface="+mn-ea"/>
              <a:cs typeface="+mn-cs"/>
            </a:rPr>
            <a:t>5.1C: Design-Build-Finance-Operate (or Maintain)</a:t>
          </a:r>
          <a:endParaRPr lang="en-US">
            <a:effectLst/>
          </a:endParaRPr>
        </a:p>
        <a:p>
          <a:r>
            <a:rPr lang="en-US" sz="1100" i="1">
              <a:solidFill>
                <a:schemeClr val="dk1"/>
              </a:solidFill>
              <a:effectLst/>
              <a:latin typeface="+mn-lt"/>
              <a:ea typeface="+mn-ea"/>
              <a:cs typeface="+mn-cs"/>
            </a:rPr>
            <a:t>5.1D: Construction Manager/General Contractor</a:t>
          </a: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Chapter</a:t>
          </a:r>
          <a:r>
            <a:rPr lang="en-US" sz="1100" i="1" baseline="0">
              <a:solidFill>
                <a:schemeClr val="dk1"/>
              </a:solidFill>
              <a:effectLst/>
              <a:latin typeface="+mn-lt"/>
              <a:ea typeface="+mn-ea"/>
              <a:cs typeface="+mn-cs"/>
            </a:rPr>
            <a:t> 2: Selection Information</a:t>
          </a:r>
          <a:endParaRPr lang="en-US">
            <a:effectLst/>
          </a:endParaRPr>
        </a:p>
        <a:p>
          <a:r>
            <a:rPr lang="en-US" sz="1100" i="1">
              <a:solidFill>
                <a:schemeClr val="dk1"/>
              </a:solidFill>
              <a:effectLst/>
              <a:latin typeface="+mn-lt"/>
              <a:ea typeface="+mn-ea"/>
              <a:cs typeface="+mn-cs"/>
            </a:rPr>
            <a:t>Table 2.1 – Innovative Contracting Recommendations</a:t>
          </a:r>
          <a:endParaRPr lang="en-US">
            <a:effectLst/>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Section 4.3: Payment</a:t>
          </a:r>
        </a:p>
        <a:p>
          <a:endParaRPr lang="en-US">
            <a:effectLst/>
          </a:endParaRPr>
        </a:p>
        <a:p>
          <a:r>
            <a:rPr lang="en-US" sz="1100" i="1">
              <a:solidFill>
                <a:schemeClr val="dk1"/>
              </a:solidFill>
              <a:effectLst/>
              <a:latin typeface="+mn-lt"/>
              <a:ea typeface="+mn-ea"/>
              <a:cs typeface="+mn-cs"/>
            </a:rPr>
            <a:t>Appendix D: Guidelines for the Procurement of</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Construction Manager/General Contractor </a:t>
          </a:r>
          <a:endParaRPr lang="en-US">
            <a:effectLst/>
          </a:endParaRPr>
        </a:p>
        <a:p>
          <a:r>
            <a:rPr lang="en-US" sz="1100" i="1">
              <a:solidFill>
                <a:schemeClr val="dk1"/>
              </a:solidFill>
              <a:effectLst/>
              <a:latin typeface="+mn-lt"/>
              <a:ea typeface="+mn-ea"/>
              <a:cs typeface="+mn-cs"/>
            </a:rPr>
            <a:t>Contracts,</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Chapter 3: Preliminary Project Information and Risk Assessment Meeting</a:t>
          </a: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12: Request for Qualifications (RFQ)</a:t>
          </a: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Appendix C: Guidelines for the Procurement of Design-Build Contracts, Appendix 12A: Design-Build RFQ Checklist</a:t>
          </a:r>
          <a:endParaRPr lang="en-US">
            <a:effectLst/>
          </a:endParaRPr>
        </a:p>
      </xdr:txBody>
    </xdr:sp>
    <xdr:clientData/>
  </xdr:twoCellAnchor>
  <xdr:twoCellAnchor>
    <xdr:from>
      <xdr:col>1</xdr:col>
      <xdr:colOff>336509</xdr:colOff>
      <xdr:row>125</xdr:row>
      <xdr:rowOff>8184</xdr:rowOff>
    </xdr:from>
    <xdr:to>
      <xdr:col>1</xdr:col>
      <xdr:colOff>1550266</xdr:colOff>
      <xdr:row>128</xdr:row>
      <xdr:rowOff>1105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26810" y="24125148"/>
          <a:ext cx="1211852" cy="562516"/>
          <a:chOff x="255404" y="133666"/>
          <a:chExt cx="802386" cy="366775"/>
        </a:xfrm>
      </xdr:grpSpPr>
      <xdr:sp macro="" textlink="">
        <xdr:nvSpPr>
          <xdr:cNvPr id="15" name="Rectangle: Rounded Corners 14">
            <a:extLst>
              <a:ext uri="{FF2B5EF4-FFF2-40B4-BE49-F238E27FC236}">
                <a16:creationId xmlns:a16="http://schemas.microsoft.com/office/drawing/2014/main" id="{00000000-0008-0000-0600-00000F000000}"/>
              </a:ext>
            </a:extLst>
          </xdr:cNvPr>
          <xdr:cNvSpPr/>
        </xdr:nvSpPr>
        <xdr:spPr>
          <a:xfrm>
            <a:off x="255404" y="133666"/>
            <a:ext cx="802386" cy="366775"/>
          </a:xfrm>
          <a:prstGeom prst="roundRect">
            <a:avLst>
              <a:gd name="adj" fmla="val 10000"/>
            </a:avLst>
          </a:prstGeom>
          <a:ln>
            <a:solidFill>
              <a:srgbClr val="00B05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16" name="Rectangle: Rounded Corners 4">
            <a:extLst>
              <a:ext uri="{FF2B5EF4-FFF2-40B4-BE49-F238E27FC236}">
                <a16:creationId xmlns:a16="http://schemas.microsoft.com/office/drawing/2014/main" id="{00000000-0008-0000-0600-000010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B050"/>
                </a:solidFill>
                <a:latin typeface="+mn-lt"/>
                <a:ea typeface="+mn-ea"/>
                <a:cs typeface="+mn-cs"/>
              </a:rPr>
              <a:t>Risk Updates</a:t>
            </a:r>
            <a:r>
              <a:rPr lang="en-US" sz="1100" kern="1200" baseline="0">
                <a:solidFill>
                  <a:srgbClr val="00B050"/>
                </a:solidFill>
                <a:latin typeface="+mn-lt"/>
                <a:ea typeface="+mn-ea"/>
                <a:cs typeface="+mn-cs"/>
              </a:rPr>
              <a:t> and Reporting</a:t>
            </a:r>
            <a:endParaRPr lang="en-US" sz="1100" kern="1200">
              <a:solidFill>
                <a:srgbClr val="00B050"/>
              </a:solidFill>
            </a:endParaRPr>
          </a:p>
        </xdr:txBody>
      </xdr:sp>
    </xdr:grpSp>
    <xdr:clientData/>
  </xdr:twoCellAnchor>
  <xdr:twoCellAnchor>
    <xdr:from>
      <xdr:col>1</xdr:col>
      <xdr:colOff>336509</xdr:colOff>
      <xdr:row>80</xdr:row>
      <xdr:rowOff>133233</xdr:rowOff>
    </xdr:from>
    <xdr:to>
      <xdr:col>1</xdr:col>
      <xdr:colOff>1550266</xdr:colOff>
      <xdr:row>83</xdr:row>
      <xdr:rowOff>118536</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726810" y="15679602"/>
          <a:ext cx="1211852" cy="554898"/>
          <a:chOff x="255404" y="133666"/>
          <a:chExt cx="802386" cy="366775"/>
        </a:xfrm>
      </xdr:grpSpPr>
      <xdr:sp macro="" textlink="">
        <xdr:nvSpPr>
          <xdr:cNvPr id="18" name="Rectangle: Rounded Corners 17">
            <a:extLst>
              <a:ext uri="{FF2B5EF4-FFF2-40B4-BE49-F238E27FC236}">
                <a16:creationId xmlns:a16="http://schemas.microsoft.com/office/drawing/2014/main" id="{00000000-0008-0000-0600-000012000000}"/>
              </a:ext>
            </a:extLst>
          </xdr:cNvPr>
          <xdr:cNvSpPr/>
        </xdr:nvSpPr>
        <xdr:spPr>
          <a:xfrm>
            <a:off x="255404" y="133666"/>
            <a:ext cx="802386" cy="366775"/>
          </a:xfrm>
          <a:prstGeom prst="roundRect">
            <a:avLst>
              <a:gd name="adj" fmla="val 10000"/>
            </a:avLst>
          </a:prstGeom>
          <a:ln>
            <a:solidFill>
              <a:srgbClr val="00B05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19" name="Rectangle: Rounded Corners 4">
            <a:extLst>
              <a:ext uri="{FF2B5EF4-FFF2-40B4-BE49-F238E27FC236}">
                <a16:creationId xmlns:a16="http://schemas.microsoft.com/office/drawing/2014/main" id="{00000000-0008-0000-0600-000013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B050"/>
                </a:solidFill>
                <a:latin typeface="+mn-lt"/>
                <a:ea typeface="+mn-ea"/>
                <a:cs typeface="+mn-cs"/>
              </a:rPr>
              <a:t>Risk Analysis and Allocation Meetings</a:t>
            </a:r>
            <a:endParaRPr lang="en-US" sz="1100" kern="1200">
              <a:solidFill>
                <a:srgbClr val="00B050"/>
              </a:solidFill>
            </a:endParaRPr>
          </a:p>
        </xdr:txBody>
      </xdr:sp>
    </xdr:grpSp>
    <xdr:clientData/>
  </xdr:twoCellAnchor>
  <xdr:twoCellAnchor>
    <xdr:from>
      <xdr:col>1</xdr:col>
      <xdr:colOff>336509</xdr:colOff>
      <xdr:row>35</xdr:row>
      <xdr:rowOff>122221</xdr:rowOff>
    </xdr:from>
    <xdr:to>
      <xdr:col>1</xdr:col>
      <xdr:colOff>1550266</xdr:colOff>
      <xdr:row>38</xdr:row>
      <xdr:rowOff>111333</xdr:rowOff>
    </xdr:to>
    <xdr:grpSp>
      <xdr:nvGrpSpPr>
        <xdr:cNvPr id="20" name="Group 19">
          <a:extLst>
            <a:ext uri="{FF2B5EF4-FFF2-40B4-BE49-F238E27FC236}">
              <a16:creationId xmlns:a16="http://schemas.microsoft.com/office/drawing/2014/main" id="{00000000-0008-0000-0600-000014000000}"/>
            </a:ext>
          </a:extLst>
        </xdr:cNvPr>
        <xdr:cNvGrpSpPr/>
      </xdr:nvGrpSpPr>
      <xdr:grpSpPr>
        <a:xfrm>
          <a:off x="726810" y="7094185"/>
          <a:ext cx="1211852" cy="558707"/>
          <a:chOff x="255404" y="133666"/>
          <a:chExt cx="802386" cy="366775"/>
        </a:xfrm>
      </xdr:grpSpPr>
      <xdr:sp macro="" textlink="">
        <xdr:nvSpPr>
          <xdr:cNvPr id="21" name="Rectangle: Rounded Corners 20">
            <a:extLst>
              <a:ext uri="{FF2B5EF4-FFF2-40B4-BE49-F238E27FC236}">
                <a16:creationId xmlns:a16="http://schemas.microsoft.com/office/drawing/2014/main" id="{00000000-0008-0000-0600-000015000000}"/>
              </a:ext>
            </a:extLst>
          </xdr:cNvPr>
          <xdr:cNvSpPr/>
        </xdr:nvSpPr>
        <xdr:spPr>
          <a:xfrm>
            <a:off x="255404" y="133666"/>
            <a:ext cx="802386" cy="366775"/>
          </a:xfrm>
          <a:prstGeom prst="roundRect">
            <a:avLst>
              <a:gd name="adj" fmla="val 10000"/>
            </a:avLst>
          </a:prstGeom>
          <a:ln>
            <a:solidFill>
              <a:srgbClr val="00B05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22" name="Rectangle: Rounded Corners 4">
            <a:extLst>
              <a:ext uri="{FF2B5EF4-FFF2-40B4-BE49-F238E27FC236}">
                <a16:creationId xmlns:a16="http://schemas.microsoft.com/office/drawing/2014/main" id="{00000000-0008-0000-0600-000016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B050"/>
                </a:solidFill>
                <a:latin typeface="+mn-lt"/>
                <a:ea typeface="+mn-ea"/>
                <a:cs typeface="+mn-cs"/>
              </a:rPr>
              <a:t>Risk Review and Planning</a:t>
            </a:r>
            <a:endParaRPr lang="en-US" sz="1100" kern="1200">
              <a:solidFill>
                <a:srgbClr val="00B050"/>
              </a:solidFill>
            </a:endParaRPr>
          </a:p>
        </xdr:txBody>
      </xdr:sp>
    </xdr:grpSp>
    <xdr:clientData/>
  </xdr:twoCellAnchor>
  <xdr:twoCellAnchor>
    <xdr:from>
      <xdr:col>1</xdr:col>
      <xdr:colOff>336509</xdr:colOff>
      <xdr:row>28</xdr:row>
      <xdr:rowOff>92639</xdr:rowOff>
    </xdr:from>
    <xdr:to>
      <xdr:col>1</xdr:col>
      <xdr:colOff>1550266</xdr:colOff>
      <xdr:row>31</xdr:row>
      <xdr:rowOff>81752</xdr:rowOff>
    </xdr:to>
    <xdr:grpSp>
      <xdr:nvGrpSpPr>
        <xdr:cNvPr id="23" name="Group 22">
          <a:extLst>
            <a:ext uri="{FF2B5EF4-FFF2-40B4-BE49-F238E27FC236}">
              <a16:creationId xmlns:a16="http://schemas.microsoft.com/office/drawing/2014/main" id="{00000000-0008-0000-0600-000017000000}"/>
            </a:ext>
          </a:extLst>
        </xdr:cNvPr>
        <xdr:cNvGrpSpPr/>
      </xdr:nvGrpSpPr>
      <xdr:grpSpPr>
        <a:xfrm>
          <a:off x="726810" y="5733008"/>
          <a:ext cx="1211852" cy="558708"/>
          <a:chOff x="255404" y="133666"/>
          <a:chExt cx="802386" cy="366775"/>
        </a:xfrm>
      </xdr:grpSpPr>
      <xdr:sp macro="" textlink="">
        <xdr:nvSpPr>
          <xdr:cNvPr id="24" name="Rectangle: Rounded Corners 23">
            <a:extLst>
              <a:ext uri="{FF2B5EF4-FFF2-40B4-BE49-F238E27FC236}">
                <a16:creationId xmlns:a16="http://schemas.microsoft.com/office/drawing/2014/main" id="{00000000-0008-0000-0600-000018000000}"/>
              </a:ext>
            </a:extLst>
          </xdr:cNvPr>
          <xdr:cNvSpPr/>
        </xdr:nvSpPr>
        <xdr:spPr>
          <a:xfrm>
            <a:off x="255404" y="133666"/>
            <a:ext cx="802386" cy="366775"/>
          </a:xfrm>
          <a:prstGeom prst="roundRect">
            <a:avLst>
              <a:gd name="adj" fmla="val 10000"/>
            </a:avLst>
          </a:prstGeom>
          <a:ln>
            <a:solidFill>
              <a:srgbClr val="00B05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25" name="Rectangle: Rounded Corners 4">
            <a:extLst>
              <a:ext uri="{FF2B5EF4-FFF2-40B4-BE49-F238E27FC236}">
                <a16:creationId xmlns:a16="http://schemas.microsoft.com/office/drawing/2014/main" id="{00000000-0008-0000-0600-000019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B050"/>
                </a:solidFill>
                <a:latin typeface="+mn-lt"/>
                <a:ea typeface="+mn-ea"/>
                <a:cs typeface="+mn-cs"/>
              </a:rPr>
              <a:t>Initial</a:t>
            </a:r>
            <a:r>
              <a:rPr lang="en-US" sz="1100" kern="1200" baseline="0">
                <a:solidFill>
                  <a:srgbClr val="00B050"/>
                </a:solidFill>
                <a:latin typeface="+mn-lt"/>
                <a:ea typeface="+mn-ea"/>
                <a:cs typeface="+mn-cs"/>
              </a:rPr>
              <a:t> </a:t>
            </a:r>
            <a:r>
              <a:rPr lang="en-US" sz="1100" kern="1200">
                <a:solidFill>
                  <a:srgbClr val="00B050"/>
                </a:solidFill>
                <a:latin typeface="+mn-lt"/>
                <a:ea typeface="+mn-ea"/>
                <a:cs typeface="+mn-cs"/>
              </a:rPr>
              <a:t>Risk Meeting</a:t>
            </a:r>
            <a:endParaRPr lang="en-US" sz="1100" kern="1200">
              <a:solidFill>
                <a:srgbClr val="00B050"/>
              </a:solidFill>
            </a:endParaRPr>
          </a:p>
        </xdr:txBody>
      </xdr:sp>
    </xdr:grpSp>
    <xdr:clientData/>
  </xdr:twoCellAnchor>
  <xdr:twoCellAnchor editAs="oneCell">
    <xdr:from>
      <xdr:col>2</xdr:col>
      <xdr:colOff>2373360</xdr:colOff>
      <xdr:row>15</xdr:row>
      <xdr:rowOff>56790</xdr:rowOff>
    </xdr:from>
    <xdr:to>
      <xdr:col>2</xdr:col>
      <xdr:colOff>2373720</xdr:colOff>
      <xdr:row>15</xdr:row>
      <xdr:rowOff>57150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0" name="Ink 29">
              <a:extLst>
                <a:ext uri="{FF2B5EF4-FFF2-40B4-BE49-F238E27FC236}">
                  <a16:creationId xmlns:a16="http://schemas.microsoft.com/office/drawing/2014/main" id="{00000000-0008-0000-0600-00001E000000}"/>
                </a:ext>
              </a:extLst>
            </xdr14:cNvPr>
            <xdr14:cNvContentPartPr/>
          </xdr14:nvContentPartPr>
          <xdr14:nvPr macro=""/>
          <xdr14:xfrm>
            <a:off x="6091920" y="3245760"/>
            <a:ext cx="360" cy="360"/>
          </xdr14:xfrm>
        </xdr:contentPart>
      </mc:Choice>
      <mc:Fallback xmlns="">
        <xdr:pic>
          <xdr:nvPicPr>
            <xdr:cNvPr id="30" name="Ink 29">
              <a:extLst>
                <a:ext uri="{FF2B5EF4-FFF2-40B4-BE49-F238E27FC236}">
                  <a16:creationId xmlns:a16="http://schemas.microsoft.com/office/drawing/2014/main" id="{22FCDCCE-9BDB-455D-8399-5CA6839796F0}"/>
                </a:ext>
              </a:extLst>
            </xdr:cNvPr>
            <xdr:cNvPicPr/>
          </xdr:nvPicPr>
          <xdr:blipFill>
            <a:blip xmlns:r="http://schemas.openxmlformats.org/officeDocument/2006/relationships" r:embed="rId14"/>
            <a:stretch>
              <a:fillRect/>
            </a:stretch>
          </xdr:blipFill>
          <xdr:spPr>
            <a:xfrm>
              <a:off x="6083280" y="3237120"/>
              <a:ext cx="18000" cy="18000"/>
            </a:xfrm>
            <a:prstGeom prst="rect">
              <a:avLst/>
            </a:prstGeom>
          </xdr:spPr>
        </xdr:pic>
      </mc:Fallback>
    </mc:AlternateContent>
    <xdr:clientData/>
  </xdr:twoCellAnchor>
  <xdr:twoCellAnchor editAs="oneCell">
    <xdr:from>
      <xdr:col>2</xdr:col>
      <xdr:colOff>2045760</xdr:colOff>
      <xdr:row>15</xdr:row>
      <xdr:rowOff>10350</xdr:rowOff>
    </xdr:from>
    <xdr:to>
      <xdr:col>2</xdr:col>
      <xdr:colOff>2058930</xdr:colOff>
      <xdr:row>15</xdr:row>
      <xdr:rowOff>19200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31" name="Ink 30">
              <a:extLst>
                <a:ext uri="{FF2B5EF4-FFF2-40B4-BE49-F238E27FC236}">
                  <a16:creationId xmlns:a16="http://schemas.microsoft.com/office/drawing/2014/main" id="{00000000-0008-0000-0600-00001F000000}"/>
                </a:ext>
              </a:extLst>
            </xdr14:cNvPr>
            <xdr14:cNvContentPartPr/>
          </xdr14:nvContentPartPr>
          <xdr14:nvPr macro=""/>
          <xdr14:xfrm>
            <a:off x="5764320" y="3199320"/>
            <a:ext cx="9360" cy="5040"/>
          </xdr14:xfrm>
        </xdr:contentPart>
      </mc:Choice>
      <mc:Fallback xmlns="">
        <xdr:pic>
          <xdr:nvPicPr>
            <xdr:cNvPr id="31" name="Ink 30">
              <a:extLst>
                <a:ext uri="{FF2B5EF4-FFF2-40B4-BE49-F238E27FC236}">
                  <a16:creationId xmlns:a16="http://schemas.microsoft.com/office/drawing/2014/main" id="{85F7EF76-1A4C-407E-95B3-D95A0975BEA0}"/>
                </a:ext>
              </a:extLst>
            </xdr:cNvPr>
            <xdr:cNvPicPr/>
          </xdr:nvPicPr>
          <xdr:blipFill>
            <a:blip xmlns:r="http://schemas.openxmlformats.org/officeDocument/2006/relationships" r:embed="rId17"/>
            <a:stretch>
              <a:fillRect/>
            </a:stretch>
          </xdr:blipFill>
          <xdr:spPr>
            <a:xfrm>
              <a:off x="5755680" y="3190680"/>
              <a:ext cx="27000" cy="22680"/>
            </a:xfrm>
            <a:prstGeom prst="rect">
              <a:avLst/>
            </a:prstGeom>
          </xdr:spPr>
        </xdr:pic>
      </mc:Fallback>
    </mc:AlternateContent>
    <xdr:clientData/>
  </xdr:twoCellAnchor>
  <xdr:twoCellAnchor editAs="oneCell">
    <xdr:from>
      <xdr:col>1</xdr:col>
      <xdr:colOff>2907370</xdr:colOff>
      <xdr:row>13</xdr:row>
      <xdr:rowOff>38101</xdr:rowOff>
    </xdr:from>
    <xdr:to>
      <xdr:col>3</xdr:col>
      <xdr:colOff>1544152</xdr:colOff>
      <xdr:row>25</xdr:row>
      <xdr:rowOff>114808</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8">
          <a:clrChange>
            <a:clrFrom>
              <a:srgbClr val="FFFFFF"/>
            </a:clrFrom>
            <a:clrTo>
              <a:srgbClr val="FFFFFF">
                <a:alpha val="0"/>
              </a:srgbClr>
            </a:clrTo>
          </a:clrChange>
        </a:blip>
        <a:stretch>
          <a:fillRect/>
        </a:stretch>
      </xdr:blipFill>
      <xdr:spPr>
        <a:xfrm>
          <a:off x="3319746" y="2866466"/>
          <a:ext cx="5252735" cy="2389601"/>
        </a:xfrm>
        <a:prstGeom prst="rect">
          <a:avLst/>
        </a:prstGeom>
      </xdr:spPr>
    </xdr:pic>
    <xdr:clientData/>
  </xdr:twoCellAnchor>
  <xdr:twoCellAnchor>
    <xdr:from>
      <xdr:col>3</xdr:col>
      <xdr:colOff>1890623</xdr:colOff>
      <xdr:row>141</xdr:row>
      <xdr:rowOff>145346</xdr:rowOff>
    </xdr:from>
    <xdr:to>
      <xdr:col>3</xdr:col>
      <xdr:colOff>2164943</xdr:colOff>
      <xdr:row>143</xdr:row>
      <xdr:rowOff>35202</xdr:rowOff>
    </xdr:to>
    <xdr:grpSp>
      <xdr:nvGrpSpPr>
        <xdr:cNvPr id="49" name="Group 48">
          <a:hlinkClick xmlns:r="http://schemas.openxmlformats.org/officeDocument/2006/relationships" r:id="rId19"/>
          <a:extLst>
            <a:ext uri="{FF2B5EF4-FFF2-40B4-BE49-F238E27FC236}">
              <a16:creationId xmlns:a16="http://schemas.microsoft.com/office/drawing/2014/main" id="{00000000-0008-0000-0600-000031000000}"/>
            </a:ext>
          </a:extLst>
        </xdr:cNvPr>
        <xdr:cNvGrpSpPr/>
      </xdr:nvGrpSpPr>
      <xdr:grpSpPr>
        <a:xfrm>
          <a:off x="8554313" y="27306500"/>
          <a:ext cx="276225" cy="272761"/>
          <a:chOff x="10104185" y="6539595"/>
          <a:chExt cx="485775" cy="485775"/>
        </a:xfrm>
      </xdr:grpSpPr>
      <xdr:sp macro="" textlink="">
        <xdr:nvSpPr>
          <xdr:cNvPr id="50" name="Oval 49">
            <a:extLst>
              <a:ext uri="{FF2B5EF4-FFF2-40B4-BE49-F238E27FC236}">
                <a16:creationId xmlns:a16="http://schemas.microsoft.com/office/drawing/2014/main" id="{00000000-0008-0000-0600-000032000000}"/>
              </a:ext>
            </a:extLst>
          </xdr:cNvPr>
          <xdr:cNvSpPr/>
        </xdr:nvSpPr>
        <xdr:spPr>
          <a:xfrm>
            <a:off x="10104185" y="653959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20"/>
          <a:stretch>
            <a:fillRect/>
          </a:stretch>
        </xdr:blipFill>
        <xdr:spPr>
          <a:xfrm>
            <a:off x="10155048" y="6590458"/>
            <a:ext cx="384048" cy="384048"/>
          </a:xfrm>
          <a:prstGeom prst="rect">
            <a:avLst/>
          </a:prstGeom>
        </xdr:spPr>
      </xdr:pic>
    </xdr:grpSp>
    <xdr:clientData/>
  </xdr:twoCellAnchor>
  <xdr:twoCellAnchor>
    <xdr:from>
      <xdr:col>3</xdr:col>
      <xdr:colOff>1572670</xdr:colOff>
      <xdr:row>48</xdr:row>
      <xdr:rowOff>66635</xdr:rowOff>
    </xdr:from>
    <xdr:to>
      <xdr:col>3</xdr:col>
      <xdr:colOff>1848895</xdr:colOff>
      <xdr:row>49</xdr:row>
      <xdr:rowOff>152360</xdr:rowOff>
    </xdr:to>
    <xdr:grpSp>
      <xdr:nvGrpSpPr>
        <xdr:cNvPr id="61" name="Group 60">
          <a:hlinkClick xmlns:r="http://schemas.openxmlformats.org/officeDocument/2006/relationships" r:id="rId21"/>
          <a:extLst>
            <a:ext uri="{FF2B5EF4-FFF2-40B4-BE49-F238E27FC236}">
              <a16:creationId xmlns:a16="http://schemas.microsoft.com/office/drawing/2014/main" id="{00000000-0008-0000-0600-00003D000000}"/>
            </a:ext>
          </a:extLst>
        </xdr:cNvPr>
        <xdr:cNvGrpSpPr/>
      </xdr:nvGrpSpPr>
      <xdr:grpSpPr>
        <a:xfrm>
          <a:off x="8242075" y="9511289"/>
          <a:ext cx="270510" cy="278130"/>
          <a:chOff x="7902387" y="2511719"/>
          <a:chExt cx="489697" cy="485775"/>
        </a:xfrm>
      </xdr:grpSpPr>
      <xdr:sp macro="" textlink="">
        <xdr:nvSpPr>
          <xdr:cNvPr id="62" name="Oval 61">
            <a:extLst>
              <a:ext uri="{FF2B5EF4-FFF2-40B4-BE49-F238E27FC236}">
                <a16:creationId xmlns:a16="http://schemas.microsoft.com/office/drawing/2014/main" id="{00000000-0008-0000-0600-00003E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Graphic 62" descr="Clipboard Partially Checked with solid fill">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7953699" y="2562582"/>
            <a:ext cx="387073" cy="384048"/>
          </a:xfrm>
          <a:prstGeom prst="rect">
            <a:avLst/>
          </a:prstGeom>
        </xdr:spPr>
      </xdr:pic>
    </xdr:grpSp>
    <xdr:clientData/>
  </xdr:twoCellAnchor>
  <xdr:twoCellAnchor>
    <xdr:from>
      <xdr:col>3</xdr:col>
      <xdr:colOff>1888718</xdr:colOff>
      <xdr:row>94</xdr:row>
      <xdr:rowOff>63648</xdr:rowOff>
    </xdr:from>
    <xdr:to>
      <xdr:col>3</xdr:col>
      <xdr:colOff>2164943</xdr:colOff>
      <xdr:row>95</xdr:row>
      <xdr:rowOff>149373</xdr:rowOff>
    </xdr:to>
    <xdr:grpSp>
      <xdr:nvGrpSpPr>
        <xdr:cNvPr id="64" name="Group 63">
          <a:hlinkClick xmlns:r="http://schemas.openxmlformats.org/officeDocument/2006/relationships" r:id="rId21"/>
          <a:extLst>
            <a:ext uri="{FF2B5EF4-FFF2-40B4-BE49-F238E27FC236}">
              <a16:creationId xmlns:a16="http://schemas.microsoft.com/office/drawing/2014/main" id="{00000000-0008-0000-0600-000040000000}"/>
            </a:ext>
          </a:extLst>
        </xdr:cNvPr>
        <xdr:cNvGrpSpPr/>
      </xdr:nvGrpSpPr>
      <xdr:grpSpPr>
        <a:xfrm>
          <a:off x="8552408" y="18269397"/>
          <a:ext cx="278130" cy="280035"/>
          <a:chOff x="7902387" y="2511719"/>
          <a:chExt cx="489697" cy="485775"/>
        </a:xfrm>
      </xdr:grpSpPr>
      <xdr:sp macro="" textlink="">
        <xdr:nvSpPr>
          <xdr:cNvPr id="65" name="Oval 64">
            <a:extLst>
              <a:ext uri="{FF2B5EF4-FFF2-40B4-BE49-F238E27FC236}">
                <a16:creationId xmlns:a16="http://schemas.microsoft.com/office/drawing/2014/main" id="{00000000-0008-0000-0600-000041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6" name="Graphic 65" descr="Clipboard Partially Checked with solid fill">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7953699" y="2562582"/>
            <a:ext cx="387073" cy="384048"/>
          </a:xfrm>
          <a:prstGeom prst="rect">
            <a:avLst/>
          </a:prstGeom>
        </xdr:spPr>
      </xdr:pic>
    </xdr:grpSp>
    <xdr:clientData/>
  </xdr:twoCellAnchor>
  <xdr:twoCellAnchor>
    <xdr:from>
      <xdr:col>3</xdr:col>
      <xdr:colOff>1890623</xdr:colOff>
      <xdr:row>108</xdr:row>
      <xdr:rowOff>16246</xdr:rowOff>
    </xdr:from>
    <xdr:to>
      <xdr:col>3</xdr:col>
      <xdr:colOff>2164943</xdr:colOff>
      <xdr:row>109</xdr:row>
      <xdr:rowOff>98844</xdr:rowOff>
    </xdr:to>
    <xdr:grpSp>
      <xdr:nvGrpSpPr>
        <xdr:cNvPr id="67" name="Group 66">
          <a:hlinkClick xmlns:r="http://schemas.openxmlformats.org/officeDocument/2006/relationships" r:id="rId21"/>
          <a:extLst>
            <a:ext uri="{FF2B5EF4-FFF2-40B4-BE49-F238E27FC236}">
              <a16:creationId xmlns:a16="http://schemas.microsoft.com/office/drawing/2014/main" id="{00000000-0008-0000-0600-000043000000}"/>
            </a:ext>
          </a:extLst>
        </xdr:cNvPr>
        <xdr:cNvGrpSpPr/>
      </xdr:nvGrpSpPr>
      <xdr:grpSpPr>
        <a:xfrm>
          <a:off x="8554313" y="20896615"/>
          <a:ext cx="276225" cy="265478"/>
          <a:chOff x="7902387" y="2511719"/>
          <a:chExt cx="489697" cy="485775"/>
        </a:xfrm>
      </xdr:grpSpPr>
      <xdr:sp macro="" textlink="">
        <xdr:nvSpPr>
          <xdr:cNvPr id="68" name="Oval 67">
            <a:extLst>
              <a:ext uri="{FF2B5EF4-FFF2-40B4-BE49-F238E27FC236}">
                <a16:creationId xmlns:a16="http://schemas.microsoft.com/office/drawing/2014/main" id="{00000000-0008-0000-0600-000044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9" name="Graphic 68" descr="Clipboard Partially Checked with solid fill">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7953699" y="2562582"/>
            <a:ext cx="387073" cy="384048"/>
          </a:xfrm>
          <a:prstGeom prst="rect">
            <a:avLst/>
          </a:prstGeom>
        </xdr:spPr>
      </xdr:pic>
    </xdr:grpSp>
    <xdr:clientData/>
  </xdr:twoCellAnchor>
  <xdr:twoCellAnchor>
    <xdr:from>
      <xdr:col>3</xdr:col>
      <xdr:colOff>1514312</xdr:colOff>
      <xdr:row>129</xdr:row>
      <xdr:rowOff>56652</xdr:rowOff>
    </xdr:from>
    <xdr:to>
      <xdr:col>3</xdr:col>
      <xdr:colOff>1788632</xdr:colOff>
      <xdr:row>130</xdr:row>
      <xdr:rowOff>143937</xdr:rowOff>
    </xdr:to>
    <xdr:grpSp>
      <xdr:nvGrpSpPr>
        <xdr:cNvPr id="70" name="Group 69">
          <a:hlinkClick xmlns:r="http://schemas.openxmlformats.org/officeDocument/2006/relationships" r:id="rId21"/>
          <a:extLst>
            <a:ext uri="{FF2B5EF4-FFF2-40B4-BE49-F238E27FC236}">
              <a16:creationId xmlns:a16="http://schemas.microsoft.com/office/drawing/2014/main" id="{00000000-0008-0000-0600-000046000000}"/>
            </a:ext>
          </a:extLst>
        </xdr:cNvPr>
        <xdr:cNvGrpSpPr/>
      </xdr:nvGrpSpPr>
      <xdr:grpSpPr>
        <a:xfrm>
          <a:off x="8179907" y="24937521"/>
          <a:ext cx="276225" cy="272070"/>
          <a:chOff x="7902387" y="2511719"/>
          <a:chExt cx="489697" cy="485775"/>
        </a:xfrm>
      </xdr:grpSpPr>
      <xdr:sp macro="" textlink="">
        <xdr:nvSpPr>
          <xdr:cNvPr id="71" name="Oval 70">
            <a:extLst>
              <a:ext uri="{FF2B5EF4-FFF2-40B4-BE49-F238E27FC236}">
                <a16:creationId xmlns:a16="http://schemas.microsoft.com/office/drawing/2014/main" id="{00000000-0008-0000-0600-000047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2" name="Graphic 71" descr="Clipboard Partially Checked with solid fill">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7953699" y="2562582"/>
            <a:ext cx="387073" cy="384048"/>
          </a:xfrm>
          <a:prstGeom prst="rect">
            <a:avLst/>
          </a:prstGeom>
        </xdr:spPr>
      </xdr:pic>
    </xdr:grpSp>
    <xdr:clientData/>
  </xdr:twoCellAnchor>
  <xdr:twoCellAnchor>
    <xdr:from>
      <xdr:col>3</xdr:col>
      <xdr:colOff>1890623</xdr:colOff>
      <xdr:row>129</xdr:row>
      <xdr:rowOff>55040</xdr:rowOff>
    </xdr:from>
    <xdr:to>
      <xdr:col>3</xdr:col>
      <xdr:colOff>2164943</xdr:colOff>
      <xdr:row>130</xdr:row>
      <xdr:rowOff>146135</xdr:rowOff>
    </xdr:to>
    <xdr:grpSp>
      <xdr:nvGrpSpPr>
        <xdr:cNvPr id="82" name="Group 81">
          <a:hlinkClick xmlns:r="http://schemas.openxmlformats.org/officeDocument/2006/relationships" r:id="rId24"/>
          <a:extLst>
            <a:ext uri="{FF2B5EF4-FFF2-40B4-BE49-F238E27FC236}">
              <a16:creationId xmlns:a16="http://schemas.microsoft.com/office/drawing/2014/main" id="{00000000-0008-0000-0600-000052000000}"/>
            </a:ext>
          </a:extLst>
        </xdr:cNvPr>
        <xdr:cNvGrpSpPr/>
      </xdr:nvGrpSpPr>
      <xdr:grpSpPr>
        <a:xfrm>
          <a:off x="8554313" y="24935909"/>
          <a:ext cx="276225" cy="275880"/>
          <a:chOff x="10570910" y="8541045"/>
          <a:chExt cx="485775" cy="485775"/>
        </a:xfrm>
      </xdr:grpSpPr>
      <xdr:sp macro="" textlink="">
        <xdr:nvSpPr>
          <xdr:cNvPr id="83" name="Oval 82">
            <a:extLst>
              <a:ext uri="{FF2B5EF4-FFF2-40B4-BE49-F238E27FC236}">
                <a16:creationId xmlns:a16="http://schemas.microsoft.com/office/drawing/2014/main" id="{00000000-0008-0000-0600-000053000000}"/>
              </a:ext>
            </a:extLst>
          </xdr:cNvPr>
          <xdr:cNvSpPr/>
        </xdr:nvSpPr>
        <xdr:spPr>
          <a:xfrm>
            <a:off x="10570910" y="854104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4" name="Graphic 83" descr="Pandemic flattening curve line graph with solid fill">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0621773" y="8591908"/>
            <a:ext cx="384048" cy="384048"/>
          </a:xfrm>
          <a:prstGeom prst="rect">
            <a:avLst/>
          </a:prstGeom>
        </xdr:spPr>
      </xdr:pic>
    </xdr:grpSp>
    <xdr:clientData/>
  </xdr:twoCellAnchor>
  <xdr:twoCellAnchor>
    <xdr:from>
      <xdr:col>3</xdr:col>
      <xdr:colOff>1888718</xdr:colOff>
      <xdr:row>48</xdr:row>
      <xdr:rowOff>66635</xdr:rowOff>
    </xdr:from>
    <xdr:to>
      <xdr:col>3</xdr:col>
      <xdr:colOff>2164943</xdr:colOff>
      <xdr:row>49</xdr:row>
      <xdr:rowOff>152360</xdr:rowOff>
    </xdr:to>
    <xdr:grpSp>
      <xdr:nvGrpSpPr>
        <xdr:cNvPr id="91" name="Group 90">
          <a:hlinkClick xmlns:r="http://schemas.openxmlformats.org/officeDocument/2006/relationships" r:id="rId27"/>
          <a:extLst>
            <a:ext uri="{FF2B5EF4-FFF2-40B4-BE49-F238E27FC236}">
              <a16:creationId xmlns:a16="http://schemas.microsoft.com/office/drawing/2014/main" id="{00000000-0008-0000-0600-00005B000000}"/>
            </a:ext>
          </a:extLst>
        </xdr:cNvPr>
        <xdr:cNvGrpSpPr/>
      </xdr:nvGrpSpPr>
      <xdr:grpSpPr>
        <a:xfrm>
          <a:off x="8552408" y="9511289"/>
          <a:ext cx="278130" cy="278130"/>
          <a:chOff x="6090238" y="8530320"/>
          <a:chExt cx="485775" cy="485775"/>
        </a:xfrm>
      </xdr:grpSpPr>
      <xdr:sp macro="" textlink="">
        <xdr:nvSpPr>
          <xdr:cNvPr id="92" name="Oval 91">
            <a:extLst>
              <a:ext uri="{FF2B5EF4-FFF2-40B4-BE49-F238E27FC236}">
                <a16:creationId xmlns:a16="http://schemas.microsoft.com/office/drawing/2014/main" id="{00000000-0008-0000-0600-00005C000000}"/>
              </a:ext>
            </a:extLst>
          </xdr:cNvPr>
          <xdr:cNvSpPr/>
        </xdr:nvSpPr>
        <xdr:spPr>
          <a:xfrm>
            <a:off x="6090238" y="8530320"/>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28"/>
          <a:stretch>
            <a:fillRect/>
          </a:stretch>
        </xdr:blipFill>
        <xdr:spPr>
          <a:xfrm>
            <a:off x="6141101" y="8581183"/>
            <a:ext cx="384048" cy="384048"/>
          </a:xfrm>
          <a:prstGeom prst="rect">
            <a:avLst/>
          </a:prstGeom>
        </xdr:spPr>
      </xdr:pic>
    </xdr:grpSp>
    <xdr:clientData/>
  </xdr:twoCellAnchor>
  <xdr:twoCellAnchor>
    <xdr:from>
      <xdr:col>3</xdr:col>
      <xdr:colOff>1890623</xdr:colOff>
      <xdr:row>144</xdr:row>
      <xdr:rowOff>128145</xdr:rowOff>
    </xdr:from>
    <xdr:to>
      <xdr:col>3</xdr:col>
      <xdr:colOff>2166848</xdr:colOff>
      <xdr:row>146</xdr:row>
      <xdr:rowOff>19907</xdr:rowOff>
    </xdr:to>
    <xdr:grpSp>
      <xdr:nvGrpSpPr>
        <xdr:cNvPr id="58" name="Group 57">
          <a:hlinkClick xmlns:r="http://schemas.openxmlformats.org/officeDocument/2006/relationships" r:id="rId24"/>
          <a:extLst>
            <a:ext uri="{FF2B5EF4-FFF2-40B4-BE49-F238E27FC236}">
              <a16:creationId xmlns:a16="http://schemas.microsoft.com/office/drawing/2014/main" id="{00000000-0008-0000-0600-00003A000000}"/>
            </a:ext>
          </a:extLst>
        </xdr:cNvPr>
        <xdr:cNvGrpSpPr/>
      </xdr:nvGrpSpPr>
      <xdr:grpSpPr>
        <a:xfrm>
          <a:off x="8554313" y="27866514"/>
          <a:ext cx="278130" cy="265142"/>
          <a:chOff x="10570910" y="8541045"/>
          <a:chExt cx="485775" cy="485775"/>
        </a:xfrm>
      </xdr:grpSpPr>
      <xdr:sp macro="" textlink="">
        <xdr:nvSpPr>
          <xdr:cNvPr id="59" name="Oval 58">
            <a:extLst>
              <a:ext uri="{FF2B5EF4-FFF2-40B4-BE49-F238E27FC236}">
                <a16:creationId xmlns:a16="http://schemas.microsoft.com/office/drawing/2014/main" id="{00000000-0008-0000-0600-00003B000000}"/>
              </a:ext>
            </a:extLst>
          </xdr:cNvPr>
          <xdr:cNvSpPr/>
        </xdr:nvSpPr>
        <xdr:spPr>
          <a:xfrm>
            <a:off x="10570910" y="854104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Graphic 59" descr="Pandemic flattening curve line graph with solid fill">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0621773" y="8591908"/>
            <a:ext cx="384048" cy="384048"/>
          </a:xfrm>
          <a:prstGeom prst="rect">
            <a:avLst/>
          </a:prstGeom>
        </xdr:spPr>
      </xdr:pic>
    </xdr:grpSp>
    <xdr:clientData/>
  </xdr:twoCellAnchor>
  <xdr:twoCellAnchor>
    <xdr:from>
      <xdr:col>3</xdr:col>
      <xdr:colOff>1888718</xdr:colOff>
      <xdr:row>151</xdr:row>
      <xdr:rowOff>95813</xdr:rowOff>
    </xdr:from>
    <xdr:to>
      <xdr:col>3</xdr:col>
      <xdr:colOff>2166848</xdr:colOff>
      <xdr:row>152</xdr:row>
      <xdr:rowOff>186907</xdr:rowOff>
    </xdr:to>
    <xdr:grpSp>
      <xdr:nvGrpSpPr>
        <xdr:cNvPr id="73" name="Group 72">
          <a:hlinkClick xmlns:r="http://schemas.openxmlformats.org/officeDocument/2006/relationships" r:id="rId19"/>
          <a:extLst>
            <a:ext uri="{FF2B5EF4-FFF2-40B4-BE49-F238E27FC236}">
              <a16:creationId xmlns:a16="http://schemas.microsoft.com/office/drawing/2014/main" id="{00000000-0008-0000-0600-000049000000}"/>
            </a:ext>
          </a:extLst>
        </xdr:cNvPr>
        <xdr:cNvGrpSpPr/>
      </xdr:nvGrpSpPr>
      <xdr:grpSpPr>
        <a:xfrm>
          <a:off x="8552408" y="29160062"/>
          <a:ext cx="280035" cy="285404"/>
          <a:chOff x="10104185" y="6539595"/>
          <a:chExt cx="485775" cy="485775"/>
        </a:xfrm>
      </xdr:grpSpPr>
      <xdr:sp macro="" textlink="">
        <xdr:nvSpPr>
          <xdr:cNvPr id="74" name="Oval 73">
            <a:extLst>
              <a:ext uri="{FF2B5EF4-FFF2-40B4-BE49-F238E27FC236}">
                <a16:creationId xmlns:a16="http://schemas.microsoft.com/office/drawing/2014/main" id="{00000000-0008-0000-0600-00004A000000}"/>
              </a:ext>
            </a:extLst>
          </xdr:cNvPr>
          <xdr:cNvSpPr/>
        </xdr:nvSpPr>
        <xdr:spPr>
          <a:xfrm>
            <a:off x="10104185" y="653959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20"/>
          <a:stretch>
            <a:fillRect/>
          </a:stretch>
        </xdr:blipFill>
        <xdr:spPr>
          <a:xfrm>
            <a:off x="10155048" y="6590458"/>
            <a:ext cx="384048" cy="384048"/>
          </a:xfrm>
          <a:prstGeom prst="rect">
            <a:avLst/>
          </a:prstGeom>
        </xdr:spPr>
      </xdr:pic>
    </xdr:grpSp>
    <xdr:clientData/>
  </xdr:twoCellAnchor>
  <xdr:twoCellAnchor>
    <xdr:from>
      <xdr:col>3</xdr:col>
      <xdr:colOff>1572670</xdr:colOff>
      <xdr:row>52</xdr:row>
      <xdr:rowOff>73590</xdr:rowOff>
    </xdr:from>
    <xdr:to>
      <xdr:col>3</xdr:col>
      <xdr:colOff>1841275</xdr:colOff>
      <xdr:row>53</xdr:row>
      <xdr:rowOff>159315</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8242075" y="10282149"/>
          <a:ext cx="270510" cy="278130"/>
          <a:chOff x="12434317" y="9593788"/>
          <a:chExt cx="274320" cy="278130"/>
        </a:xfrm>
      </xdr:grpSpPr>
      <xdr:sp macro="" textlink="">
        <xdr:nvSpPr>
          <xdr:cNvPr id="78" name="Oval 77">
            <a:extLst>
              <a:ext uri="{FF2B5EF4-FFF2-40B4-BE49-F238E27FC236}">
                <a16:creationId xmlns:a16="http://schemas.microsoft.com/office/drawing/2014/main" id="{00000000-0008-0000-0600-00004E000000}"/>
              </a:ext>
            </a:extLst>
          </xdr:cNvPr>
          <xdr:cNvSpPr/>
        </xdr:nvSpPr>
        <xdr:spPr>
          <a:xfrm>
            <a:off x="12434317" y="9593788"/>
            <a:ext cx="274320" cy="278130"/>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6" name="Graphic 75" descr="Coins with solid fill">
            <a:extLst>
              <a:ext uri="{FF2B5EF4-FFF2-40B4-BE49-F238E27FC236}">
                <a16:creationId xmlns:a16="http://schemas.microsoft.com/office/drawing/2014/main" id="{00000000-0008-0000-0600-00004C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2463654" y="9624839"/>
            <a:ext cx="217551" cy="210312"/>
          </a:xfrm>
          <a:prstGeom prst="rect">
            <a:avLst/>
          </a:prstGeom>
        </xdr:spPr>
      </xdr:pic>
    </xdr:grpSp>
    <xdr:clientData/>
  </xdr:twoCellAnchor>
  <xdr:twoCellAnchor>
    <xdr:from>
      <xdr:col>3</xdr:col>
      <xdr:colOff>1890623</xdr:colOff>
      <xdr:row>52</xdr:row>
      <xdr:rowOff>74543</xdr:rowOff>
    </xdr:from>
    <xdr:to>
      <xdr:col>3</xdr:col>
      <xdr:colOff>2157323</xdr:colOff>
      <xdr:row>53</xdr:row>
      <xdr:rowOff>152648</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8554313" y="10283102"/>
          <a:ext cx="266700" cy="268605"/>
          <a:chOff x="12178070" y="9757910"/>
          <a:chExt cx="264795" cy="276225"/>
        </a:xfrm>
      </xdr:grpSpPr>
      <xdr:sp macro="" textlink="">
        <xdr:nvSpPr>
          <xdr:cNvPr id="88" name="Oval 87">
            <a:extLst>
              <a:ext uri="{FF2B5EF4-FFF2-40B4-BE49-F238E27FC236}">
                <a16:creationId xmlns:a16="http://schemas.microsoft.com/office/drawing/2014/main" id="{00000000-0008-0000-0600-000058000000}"/>
              </a:ext>
            </a:extLst>
          </xdr:cNvPr>
          <xdr:cNvSpPr/>
        </xdr:nvSpPr>
        <xdr:spPr>
          <a:xfrm>
            <a:off x="12178070" y="9757910"/>
            <a:ext cx="26479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0" name="Graphic 79" descr="Gantt Chart with solid fill">
            <a:extLst>
              <a:ext uri="{FF2B5EF4-FFF2-40B4-BE49-F238E27FC236}">
                <a16:creationId xmlns:a16="http://schemas.microsoft.com/office/drawing/2014/main" id="{00000000-0008-0000-0600-000050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12203406" y="9793724"/>
            <a:ext cx="210312" cy="210312"/>
          </a:xfrm>
          <a:prstGeom prst="rect">
            <a:avLst/>
          </a:prstGeom>
        </xdr:spPr>
      </xdr:pic>
    </xdr:grpSp>
    <xdr:clientData/>
  </xdr:twoCellAnchor>
  <xdr:twoCellAnchor>
    <xdr:from>
      <xdr:col>3</xdr:col>
      <xdr:colOff>1881098</xdr:colOff>
      <xdr:row>56</xdr:row>
      <xdr:rowOff>171794</xdr:rowOff>
    </xdr:from>
    <xdr:to>
      <xdr:col>3</xdr:col>
      <xdr:colOff>2157323</xdr:colOff>
      <xdr:row>58</xdr:row>
      <xdr:rowOff>65114</xdr:rowOff>
    </xdr:to>
    <xdr:grpSp>
      <xdr:nvGrpSpPr>
        <xdr:cNvPr id="26" name="Group 25">
          <a:hlinkClick xmlns:r="http://schemas.openxmlformats.org/officeDocument/2006/relationships" r:id="rId33"/>
          <a:extLst>
            <a:ext uri="{FF2B5EF4-FFF2-40B4-BE49-F238E27FC236}">
              <a16:creationId xmlns:a16="http://schemas.microsoft.com/office/drawing/2014/main" id="{00000000-0008-0000-0600-00001A000000}"/>
            </a:ext>
          </a:extLst>
        </xdr:cNvPr>
        <xdr:cNvGrpSpPr/>
      </xdr:nvGrpSpPr>
      <xdr:grpSpPr>
        <a:xfrm>
          <a:off x="8552408" y="11138543"/>
          <a:ext cx="268605" cy="276225"/>
          <a:chOff x="11205430" y="11283462"/>
          <a:chExt cx="283845" cy="276225"/>
        </a:xfrm>
      </xdr:grpSpPr>
      <xdr:sp macro="" textlink="">
        <xdr:nvSpPr>
          <xdr:cNvPr id="95" name="Oval 94">
            <a:extLst>
              <a:ext uri="{FF2B5EF4-FFF2-40B4-BE49-F238E27FC236}">
                <a16:creationId xmlns:a16="http://schemas.microsoft.com/office/drawing/2014/main" id="{00000000-0008-0000-0600-00005F000000}"/>
              </a:ext>
            </a:extLst>
          </xdr:cNvPr>
          <xdr:cNvSpPr/>
        </xdr:nvSpPr>
        <xdr:spPr>
          <a:xfrm>
            <a:off x="11205430" y="11283462"/>
            <a:ext cx="28384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0" name="Graphic 89" descr="Daily calendar with solid fill">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11241244" y="11320077"/>
            <a:ext cx="212217" cy="202995"/>
          </a:xfrm>
          <a:prstGeom prst="rect">
            <a:avLst/>
          </a:prstGeom>
        </xdr:spPr>
      </xdr:pic>
    </xdr:grpSp>
    <xdr:clientData/>
  </xdr:twoCellAnchor>
  <xdr:twoCellAnchor>
    <xdr:from>
      <xdr:col>3</xdr:col>
      <xdr:colOff>1890623</xdr:colOff>
      <xdr:row>73</xdr:row>
      <xdr:rowOff>93980</xdr:rowOff>
    </xdr:from>
    <xdr:to>
      <xdr:col>3</xdr:col>
      <xdr:colOff>2164943</xdr:colOff>
      <xdr:row>74</xdr:row>
      <xdr:rowOff>189230</xdr:rowOff>
    </xdr:to>
    <xdr:grpSp>
      <xdr:nvGrpSpPr>
        <xdr:cNvPr id="100" name="Group 99">
          <a:hlinkClick xmlns:r="http://schemas.openxmlformats.org/officeDocument/2006/relationships" r:id="rId33"/>
          <a:extLst>
            <a:ext uri="{FF2B5EF4-FFF2-40B4-BE49-F238E27FC236}">
              <a16:creationId xmlns:a16="http://schemas.microsoft.com/office/drawing/2014/main" id="{00000000-0008-0000-0600-000064000000}"/>
            </a:ext>
          </a:extLst>
        </xdr:cNvPr>
        <xdr:cNvGrpSpPr/>
      </xdr:nvGrpSpPr>
      <xdr:grpSpPr>
        <a:xfrm>
          <a:off x="8554313" y="14306849"/>
          <a:ext cx="276225" cy="281940"/>
          <a:chOff x="11205430" y="11283462"/>
          <a:chExt cx="283845" cy="276225"/>
        </a:xfrm>
      </xdr:grpSpPr>
      <xdr:sp macro="" textlink="">
        <xdr:nvSpPr>
          <xdr:cNvPr id="101" name="Oval 100">
            <a:extLst>
              <a:ext uri="{FF2B5EF4-FFF2-40B4-BE49-F238E27FC236}">
                <a16:creationId xmlns:a16="http://schemas.microsoft.com/office/drawing/2014/main" id="{00000000-0008-0000-0600-000065000000}"/>
              </a:ext>
            </a:extLst>
          </xdr:cNvPr>
          <xdr:cNvSpPr/>
        </xdr:nvSpPr>
        <xdr:spPr>
          <a:xfrm>
            <a:off x="11205430" y="11283462"/>
            <a:ext cx="28384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2" name="Graphic 101" descr="Daily calendar with solid fill">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11241244" y="11320077"/>
            <a:ext cx="212217" cy="202995"/>
          </a:xfrm>
          <a:prstGeom prst="rect">
            <a:avLst/>
          </a:prstGeom>
        </xdr:spPr>
      </xdr:pic>
    </xdr:grpSp>
    <xdr:clientData/>
  </xdr:twoCellAnchor>
  <xdr:twoCellAnchor>
    <xdr:from>
      <xdr:col>3</xdr:col>
      <xdr:colOff>1572670</xdr:colOff>
      <xdr:row>103</xdr:row>
      <xdr:rowOff>105966</xdr:rowOff>
    </xdr:from>
    <xdr:to>
      <xdr:col>3</xdr:col>
      <xdr:colOff>1841275</xdr:colOff>
      <xdr:row>104</xdr:row>
      <xdr:rowOff>191691</xdr:rowOff>
    </xdr:to>
    <xdr:grpSp>
      <xdr:nvGrpSpPr>
        <xdr:cNvPr id="103" name="Group 102">
          <a:extLst>
            <a:ext uri="{FF2B5EF4-FFF2-40B4-BE49-F238E27FC236}">
              <a16:creationId xmlns:a16="http://schemas.microsoft.com/office/drawing/2014/main" id="{00000000-0008-0000-0600-000067000000}"/>
            </a:ext>
          </a:extLst>
        </xdr:cNvPr>
        <xdr:cNvGrpSpPr/>
      </xdr:nvGrpSpPr>
      <xdr:grpSpPr>
        <a:xfrm>
          <a:off x="8242075" y="20028120"/>
          <a:ext cx="270510" cy="278130"/>
          <a:chOff x="12434317" y="9593788"/>
          <a:chExt cx="274320" cy="278130"/>
        </a:xfrm>
      </xdr:grpSpPr>
      <xdr:sp macro="" textlink="">
        <xdr:nvSpPr>
          <xdr:cNvPr id="104" name="Oval 103">
            <a:extLst>
              <a:ext uri="{FF2B5EF4-FFF2-40B4-BE49-F238E27FC236}">
                <a16:creationId xmlns:a16="http://schemas.microsoft.com/office/drawing/2014/main" id="{00000000-0008-0000-0600-000068000000}"/>
              </a:ext>
            </a:extLst>
          </xdr:cNvPr>
          <xdr:cNvSpPr/>
        </xdr:nvSpPr>
        <xdr:spPr>
          <a:xfrm>
            <a:off x="12434317" y="9593788"/>
            <a:ext cx="274320" cy="278130"/>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5" name="Graphic 104" descr="Coins with solid fill">
            <a:extLst>
              <a:ext uri="{FF2B5EF4-FFF2-40B4-BE49-F238E27FC236}">
                <a16:creationId xmlns:a16="http://schemas.microsoft.com/office/drawing/2014/main" id="{00000000-0008-0000-0600-000069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2463654" y="9624839"/>
            <a:ext cx="217551" cy="210312"/>
          </a:xfrm>
          <a:prstGeom prst="rect">
            <a:avLst/>
          </a:prstGeom>
        </xdr:spPr>
      </xdr:pic>
    </xdr:grpSp>
    <xdr:clientData/>
  </xdr:twoCellAnchor>
  <xdr:twoCellAnchor>
    <xdr:from>
      <xdr:col>3</xdr:col>
      <xdr:colOff>1888718</xdr:colOff>
      <xdr:row>103</xdr:row>
      <xdr:rowOff>103109</xdr:rowOff>
    </xdr:from>
    <xdr:to>
      <xdr:col>3</xdr:col>
      <xdr:colOff>2155418</xdr:colOff>
      <xdr:row>104</xdr:row>
      <xdr:rowOff>181214</xdr:rowOff>
    </xdr:to>
    <xdr:grpSp>
      <xdr:nvGrpSpPr>
        <xdr:cNvPr id="106" name="Group 105">
          <a:extLst>
            <a:ext uri="{FF2B5EF4-FFF2-40B4-BE49-F238E27FC236}">
              <a16:creationId xmlns:a16="http://schemas.microsoft.com/office/drawing/2014/main" id="{00000000-0008-0000-0600-00006A000000}"/>
            </a:ext>
          </a:extLst>
        </xdr:cNvPr>
        <xdr:cNvGrpSpPr/>
      </xdr:nvGrpSpPr>
      <xdr:grpSpPr>
        <a:xfrm>
          <a:off x="8552408" y="20025263"/>
          <a:ext cx="266700" cy="268605"/>
          <a:chOff x="12178070" y="9757910"/>
          <a:chExt cx="264795" cy="276225"/>
        </a:xfrm>
      </xdr:grpSpPr>
      <xdr:sp macro="" textlink="">
        <xdr:nvSpPr>
          <xdr:cNvPr id="107" name="Oval 106">
            <a:extLst>
              <a:ext uri="{FF2B5EF4-FFF2-40B4-BE49-F238E27FC236}">
                <a16:creationId xmlns:a16="http://schemas.microsoft.com/office/drawing/2014/main" id="{00000000-0008-0000-0600-00006B000000}"/>
              </a:ext>
            </a:extLst>
          </xdr:cNvPr>
          <xdr:cNvSpPr/>
        </xdr:nvSpPr>
        <xdr:spPr>
          <a:xfrm>
            <a:off x="12178070" y="9757910"/>
            <a:ext cx="26479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8" name="Graphic 107" descr="Gantt Chart with solid fill">
            <a:extLst>
              <a:ext uri="{FF2B5EF4-FFF2-40B4-BE49-F238E27FC236}">
                <a16:creationId xmlns:a16="http://schemas.microsoft.com/office/drawing/2014/main" id="{00000000-0008-0000-0600-00006C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12203406" y="9793724"/>
            <a:ext cx="210312" cy="210312"/>
          </a:xfrm>
          <a:prstGeom prst="rect">
            <a:avLst/>
          </a:prstGeom>
        </xdr:spPr>
      </xdr:pic>
    </xdr:grpSp>
    <xdr:clientData/>
  </xdr:twoCellAnchor>
  <xdr:twoCellAnchor>
    <xdr:from>
      <xdr:col>3</xdr:col>
      <xdr:colOff>1888718</xdr:colOff>
      <xdr:row>147</xdr:row>
      <xdr:rowOff>119057</xdr:rowOff>
    </xdr:from>
    <xdr:to>
      <xdr:col>3</xdr:col>
      <xdr:colOff>2155418</xdr:colOff>
      <xdr:row>149</xdr:row>
      <xdr:rowOff>2516</xdr:rowOff>
    </xdr:to>
    <xdr:grpSp>
      <xdr:nvGrpSpPr>
        <xdr:cNvPr id="115" name="Group 114">
          <a:extLst>
            <a:ext uri="{FF2B5EF4-FFF2-40B4-BE49-F238E27FC236}">
              <a16:creationId xmlns:a16="http://schemas.microsoft.com/office/drawing/2014/main" id="{00000000-0008-0000-0600-000073000000}"/>
            </a:ext>
          </a:extLst>
        </xdr:cNvPr>
        <xdr:cNvGrpSpPr/>
      </xdr:nvGrpSpPr>
      <xdr:grpSpPr>
        <a:xfrm>
          <a:off x="8552408" y="28427021"/>
          <a:ext cx="266700" cy="262554"/>
          <a:chOff x="12178070" y="9757910"/>
          <a:chExt cx="264795" cy="276225"/>
        </a:xfrm>
      </xdr:grpSpPr>
      <xdr:sp macro="" textlink="">
        <xdr:nvSpPr>
          <xdr:cNvPr id="116" name="Oval 115">
            <a:extLst>
              <a:ext uri="{FF2B5EF4-FFF2-40B4-BE49-F238E27FC236}">
                <a16:creationId xmlns:a16="http://schemas.microsoft.com/office/drawing/2014/main" id="{00000000-0008-0000-0600-000074000000}"/>
              </a:ext>
            </a:extLst>
          </xdr:cNvPr>
          <xdr:cNvSpPr/>
        </xdr:nvSpPr>
        <xdr:spPr>
          <a:xfrm>
            <a:off x="12178070" y="9757910"/>
            <a:ext cx="26479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7" name="Graphic 116" descr="Gantt Chart with solid fill">
            <a:extLst>
              <a:ext uri="{FF2B5EF4-FFF2-40B4-BE49-F238E27FC236}">
                <a16:creationId xmlns:a16="http://schemas.microsoft.com/office/drawing/2014/main" id="{00000000-0008-0000-0600-000075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12203406" y="9793724"/>
            <a:ext cx="210312" cy="210312"/>
          </a:xfrm>
          <a:prstGeom prst="rect">
            <a:avLst/>
          </a:prstGeom>
        </xdr:spPr>
      </xdr:pic>
    </xdr:grpSp>
    <xdr:clientData/>
  </xdr:twoCellAnchor>
  <xdr:twoCellAnchor>
    <xdr:from>
      <xdr:col>3</xdr:col>
      <xdr:colOff>1888718</xdr:colOff>
      <xdr:row>153</xdr:row>
      <xdr:rowOff>166075</xdr:rowOff>
    </xdr:from>
    <xdr:to>
      <xdr:col>3</xdr:col>
      <xdr:colOff>2166848</xdr:colOff>
      <xdr:row>155</xdr:row>
      <xdr:rowOff>67361</xdr:rowOff>
    </xdr:to>
    <xdr:grpSp>
      <xdr:nvGrpSpPr>
        <xdr:cNvPr id="118" name="Group 117">
          <a:hlinkClick xmlns:r="http://schemas.openxmlformats.org/officeDocument/2006/relationships" r:id="rId33"/>
          <a:extLst>
            <a:ext uri="{FF2B5EF4-FFF2-40B4-BE49-F238E27FC236}">
              <a16:creationId xmlns:a16="http://schemas.microsoft.com/office/drawing/2014/main" id="{00000000-0008-0000-0600-000076000000}"/>
            </a:ext>
          </a:extLst>
        </xdr:cNvPr>
        <xdr:cNvGrpSpPr/>
      </xdr:nvGrpSpPr>
      <xdr:grpSpPr>
        <a:xfrm>
          <a:off x="8552408" y="29618944"/>
          <a:ext cx="280035" cy="276571"/>
          <a:chOff x="11205430" y="11283462"/>
          <a:chExt cx="283845" cy="276225"/>
        </a:xfrm>
      </xdr:grpSpPr>
      <xdr:sp macro="" textlink="">
        <xdr:nvSpPr>
          <xdr:cNvPr id="119" name="Oval 118">
            <a:extLst>
              <a:ext uri="{FF2B5EF4-FFF2-40B4-BE49-F238E27FC236}">
                <a16:creationId xmlns:a16="http://schemas.microsoft.com/office/drawing/2014/main" id="{00000000-0008-0000-0600-000077000000}"/>
              </a:ext>
            </a:extLst>
          </xdr:cNvPr>
          <xdr:cNvSpPr/>
        </xdr:nvSpPr>
        <xdr:spPr>
          <a:xfrm>
            <a:off x="11205430" y="11283462"/>
            <a:ext cx="28384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0" name="Graphic 119" descr="Daily calendar with solid fill">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11241244" y="11320077"/>
            <a:ext cx="212217" cy="202995"/>
          </a:xfrm>
          <a:prstGeom prst="rect">
            <a:avLst/>
          </a:prstGeom>
        </xdr:spPr>
      </xdr:pic>
    </xdr:grpSp>
    <xdr:clientData/>
  </xdr:twoCellAnchor>
  <xdr:twoCellAnchor>
    <xdr:from>
      <xdr:col>3</xdr:col>
      <xdr:colOff>3599331</xdr:colOff>
      <xdr:row>1</xdr:row>
      <xdr:rowOff>57150</xdr:rowOff>
    </xdr:from>
    <xdr:to>
      <xdr:col>3</xdr:col>
      <xdr:colOff>4339995</xdr:colOff>
      <xdr:row>3</xdr:row>
      <xdr:rowOff>186056</xdr:rowOff>
    </xdr:to>
    <xdr:grpSp>
      <xdr:nvGrpSpPr>
        <xdr:cNvPr id="86" name="Group 85">
          <a:extLst>
            <a:ext uri="{FF2B5EF4-FFF2-40B4-BE49-F238E27FC236}">
              <a16:creationId xmlns:a16="http://schemas.microsoft.com/office/drawing/2014/main" id="{00000000-0008-0000-0600-000056000000}"/>
            </a:ext>
          </a:extLst>
        </xdr:cNvPr>
        <xdr:cNvGrpSpPr/>
      </xdr:nvGrpSpPr>
      <xdr:grpSpPr>
        <a:xfrm>
          <a:off x="10270641" y="367105"/>
          <a:ext cx="517779" cy="601458"/>
          <a:chOff x="8637985" y="353616"/>
          <a:chExt cx="737627" cy="601015"/>
        </a:xfrm>
      </xdr:grpSpPr>
      <xdr:pic>
        <xdr:nvPicPr>
          <xdr:cNvPr id="87" name="Graphic 86" descr="Arrow: Rotate left outline">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8637985" y="353616"/>
            <a:ext cx="719029" cy="601015"/>
          </a:xfrm>
          <a:prstGeom prst="rect">
            <a:avLst/>
          </a:prstGeom>
        </xdr:spPr>
      </xdr:pic>
      <xdr:pic>
        <xdr:nvPicPr>
          <xdr:cNvPr id="89" name="Graphic 88" descr="Circles with arrows with solid fill">
            <a:hlinkClick xmlns:r="http://schemas.openxmlformats.org/officeDocument/2006/relationships" r:id="rId3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8985573" y="482688"/>
            <a:ext cx="390039" cy="393192"/>
          </a:xfrm>
          <a:prstGeom prst="rect">
            <a:avLst/>
          </a:prstGeom>
        </xdr:spPr>
      </xdr:pic>
    </xdr:grpSp>
    <xdr:clientData/>
  </xdr:twoCellAnchor>
  <xdr:twoCellAnchor>
    <xdr:from>
      <xdr:col>2</xdr:col>
      <xdr:colOff>2240470</xdr:colOff>
      <xdr:row>1</xdr:row>
      <xdr:rowOff>114300</xdr:rowOff>
    </xdr:from>
    <xdr:to>
      <xdr:col>2</xdr:col>
      <xdr:colOff>2725102</xdr:colOff>
      <xdr:row>3</xdr:row>
      <xdr:rowOff>124079</xdr:rowOff>
    </xdr:to>
    <xdr:grpSp>
      <xdr:nvGrpSpPr>
        <xdr:cNvPr id="35" name="Group 34">
          <a:extLst>
            <a:ext uri="{FF2B5EF4-FFF2-40B4-BE49-F238E27FC236}">
              <a16:creationId xmlns:a16="http://schemas.microsoft.com/office/drawing/2014/main" id="{00000000-0008-0000-0600-000023000000}"/>
            </a:ext>
          </a:extLst>
        </xdr:cNvPr>
        <xdr:cNvGrpSpPr/>
      </xdr:nvGrpSpPr>
      <xdr:grpSpPr>
        <a:xfrm>
          <a:off x="5768418" y="428065"/>
          <a:ext cx="482727" cy="482331"/>
          <a:chOff x="12346495" y="1133475"/>
          <a:chExt cx="493776" cy="486029"/>
        </a:xfrm>
      </xdr:grpSpPr>
      <xdr:sp macro="" textlink="">
        <xdr:nvSpPr>
          <xdr:cNvPr id="109" name="Oval 108">
            <a:extLst>
              <a:ext uri="{FF2B5EF4-FFF2-40B4-BE49-F238E27FC236}">
                <a16:creationId xmlns:a16="http://schemas.microsoft.com/office/drawing/2014/main" id="{00000000-0008-0000-0600-00006D000000}"/>
              </a:ext>
            </a:extLst>
          </xdr:cNvPr>
          <xdr:cNvSpPr/>
        </xdr:nvSpPr>
        <xdr:spPr>
          <a:xfrm>
            <a:off x="12346495" y="1133475"/>
            <a:ext cx="493776" cy="486029"/>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7" name="Graphic 96" descr="Circles with arrows with solid fill">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 uri="{96DAC541-7B7A-43D3-8B79-37D633B846F1}">
                <asvg:svgBlip xmlns:asvg="http://schemas.microsoft.com/office/drawing/2016/SVG/main" r:embed="rId42"/>
              </a:ext>
            </a:extLst>
          </a:blip>
          <a:stretch>
            <a:fillRect/>
          </a:stretch>
        </xdr:blipFill>
        <xdr:spPr>
          <a:xfrm>
            <a:off x="12396787" y="1179893"/>
            <a:ext cx="393192" cy="393192"/>
          </a:xfrm>
          <a:prstGeom prst="rect">
            <a:avLst/>
          </a:prstGeom>
        </xdr:spPr>
      </xdr:pic>
    </xdr:grpSp>
    <xdr:clientData/>
  </xdr:twoCellAnchor>
  <xdr:twoCellAnchor>
    <xdr:from>
      <xdr:col>3</xdr:col>
      <xdr:colOff>1890623</xdr:colOff>
      <xdr:row>106</xdr:row>
      <xdr:rowOff>59662</xdr:rowOff>
    </xdr:from>
    <xdr:to>
      <xdr:col>3</xdr:col>
      <xdr:colOff>2164943</xdr:colOff>
      <xdr:row>107</xdr:row>
      <xdr:rowOff>145040</xdr:rowOff>
    </xdr:to>
    <xdr:grpSp>
      <xdr:nvGrpSpPr>
        <xdr:cNvPr id="111" name="Group 110">
          <a:hlinkClick xmlns:r="http://schemas.openxmlformats.org/officeDocument/2006/relationships" r:id="rId43"/>
          <a:extLst>
            <a:ext uri="{FF2B5EF4-FFF2-40B4-BE49-F238E27FC236}">
              <a16:creationId xmlns:a16="http://schemas.microsoft.com/office/drawing/2014/main" id="{00000000-0008-0000-0600-00006F000000}"/>
            </a:ext>
          </a:extLst>
        </xdr:cNvPr>
        <xdr:cNvGrpSpPr/>
      </xdr:nvGrpSpPr>
      <xdr:grpSpPr>
        <a:xfrm>
          <a:off x="8554313" y="20551411"/>
          <a:ext cx="276225" cy="277783"/>
          <a:chOff x="10344442" y="9123855"/>
          <a:chExt cx="274320" cy="276225"/>
        </a:xfrm>
      </xdr:grpSpPr>
      <xdr:sp macro="" textlink="">
        <xdr:nvSpPr>
          <xdr:cNvPr id="112" name="Oval 111">
            <a:extLst>
              <a:ext uri="{FF2B5EF4-FFF2-40B4-BE49-F238E27FC236}">
                <a16:creationId xmlns:a16="http://schemas.microsoft.com/office/drawing/2014/main" id="{00000000-0008-0000-0600-000070000000}"/>
              </a:ext>
            </a:extLst>
          </xdr:cNvPr>
          <xdr:cNvSpPr/>
        </xdr:nvSpPr>
        <xdr:spPr>
          <a:xfrm>
            <a:off x="10348252" y="9123855"/>
            <a:ext cx="266700"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3" name="Graphic 112" descr="Gears with solid fill">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10344442" y="9124807"/>
            <a:ext cx="274320" cy="274320"/>
          </a:xfrm>
          <a:prstGeom prst="rect">
            <a:avLst/>
          </a:prstGeom>
        </xdr:spPr>
      </xdr:pic>
    </xdr:grpSp>
    <xdr:clientData/>
  </xdr:twoCellAnchor>
  <xdr:twoCellAnchor editAs="absolute">
    <xdr:from>
      <xdr:col>1</xdr:col>
      <xdr:colOff>1824314</xdr:colOff>
      <xdr:row>26</xdr:row>
      <xdr:rowOff>5153</xdr:rowOff>
    </xdr:from>
    <xdr:to>
      <xdr:col>2</xdr:col>
      <xdr:colOff>1677</xdr:colOff>
      <xdr:row>27</xdr:row>
      <xdr:rowOff>103093</xdr:rowOff>
    </xdr:to>
    <xdr:sp macro="" textlink="">
      <xdr:nvSpPr>
        <xdr:cNvPr id="94" name="TextBox 93">
          <a:extLst>
            <a:ext uri="{FF2B5EF4-FFF2-40B4-BE49-F238E27FC236}">
              <a16:creationId xmlns:a16="http://schemas.microsoft.com/office/drawing/2014/main" id="{00000000-0008-0000-0600-00005E000000}"/>
            </a:ext>
          </a:extLst>
        </xdr:cNvPr>
        <xdr:cNvSpPr txBox="1"/>
      </xdr:nvSpPr>
      <xdr:spPr>
        <a:xfrm>
          <a:off x="2236690" y="5339153"/>
          <a:ext cx="1272988" cy="290681"/>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a:solidFill>
                <a:srgbClr val="004B87"/>
              </a:solidFill>
              <a:effectLst/>
              <a:latin typeface="+mn-lt"/>
              <a:ea typeface="+mn-ea"/>
              <a:cs typeface="+mn-cs"/>
            </a:rPr>
            <a:t>Action Status</a:t>
          </a:r>
          <a:endParaRPr lang="en-US" sz="1100">
            <a:solidFill>
              <a:srgbClr val="004B87"/>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2042160</xdr:colOff>
          <xdr:row>28</xdr:row>
          <xdr:rowOff>76200</xdr:rowOff>
        </xdr:from>
        <xdr:to>
          <xdr:col>1</xdr:col>
          <xdr:colOff>2887980</xdr:colOff>
          <xdr:row>29</xdr:row>
          <xdr:rowOff>144780</xdr:rowOff>
        </xdr:to>
        <xdr:sp macro="" textlink="">
          <xdr:nvSpPr>
            <xdr:cNvPr id="6149" name="Drop Down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32</xdr:row>
          <xdr:rowOff>175260</xdr:rowOff>
        </xdr:from>
        <xdr:to>
          <xdr:col>1</xdr:col>
          <xdr:colOff>2887980</xdr:colOff>
          <xdr:row>34</xdr:row>
          <xdr:rowOff>38100</xdr:rowOff>
        </xdr:to>
        <xdr:sp macro="" textlink="">
          <xdr:nvSpPr>
            <xdr:cNvPr id="6150" name="Drop Down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35</xdr:row>
          <xdr:rowOff>106680</xdr:rowOff>
        </xdr:from>
        <xdr:to>
          <xdr:col>1</xdr:col>
          <xdr:colOff>2887980</xdr:colOff>
          <xdr:row>36</xdr:row>
          <xdr:rowOff>175260</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37</xdr:row>
          <xdr:rowOff>60960</xdr:rowOff>
        </xdr:from>
        <xdr:to>
          <xdr:col>1</xdr:col>
          <xdr:colOff>2887980</xdr:colOff>
          <xdr:row>38</xdr:row>
          <xdr:rowOff>129540</xdr:rowOff>
        </xdr:to>
        <xdr:sp macro="" textlink="">
          <xdr:nvSpPr>
            <xdr:cNvPr id="6152" name="Drop Down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46</xdr:row>
          <xdr:rowOff>30480</xdr:rowOff>
        </xdr:from>
        <xdr:to>
          <xdr:col>1</xdr:col>
          <xdr:colOff>2887980</xdr:colOff>
          <xdr:row>47</xdr:row>
          <xdr:rowOff>99060</xdr:rowOff>
        </xdr:to>
        <xdr:sp macro="" textlink="">
          <xdr:nvSpPr>
            <xdr:cNvPr id="6153" name="Drop Dow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52</xdr:row>
          <xdr:rowOff>76200</xdr:rowOff>
        </xdr:from>
        <xdr:to>
          <xdr:col>1</xdr:col>
          <xdr:colOff>2887980</xdr:colOff>
          <xdr:row>53</xdr:row>
          <xdr:rowOff>137160</xdr:rowOff>
        </xdr:to>
        <xdr:sp macro="" textlink="">
          <xdr:nvSpPr>
            <xdr:cNvPr id="6154" name="Drop Down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54</xdr:row>
          <xdr:rowOff>175260</xdr:rowOff>
        </xdr:from>
        <xdr:to>
          <xdr:col>1</xdr:col>
          <xdr:colOff>2887980</xdr:colOff>
          <xdr:row>56</xdr:row>
          <xdr:rowOff>38100</xdr:rowOff>
        </xdr:to>
        <xdr:sp macro="" textlink="">
          <xdr:nvSpPr>
            <xdr:cNvPr id="6155" name="Drop Down 11" hidden="1">
              <a:extLst>
                <a:ext uri="{63B3BB69-23CF-44E3-9099-C40C66FF867C}">
                  <a14:compatExt spid="_x0000_s6155"/>
                </a:ext>
                <a:ext uri="{FF2B5EF4-FFF2-40B4-BE49-F238E27FC236}">
                  <a16:creationId xmlns:a16="http://schemas.microsoft.com/office/drawing/2014/main" id="{00000000-0008-0000-0600-00000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56</xdr:row>
          <xdr:rowOff>144780</xdr:rowOff>
        </xdr:from>
        <xdr:to>
          <xdr:col>1</xdr:col>
          <xdr:colOff>2887980</xdr:colOff>
          <xdr:row>58</xdr:row>
          <xdr:rowOff>15240</xdr:rowOff>
        </xdr:to>
        <xdr:sp macro="" textlink="">
          <xdr:nvSpPr>
            <xdr:cNvPr id="6156" name="Drop Down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72</xdr:row>
          <xdr:rowOff>137160</xdr:rowOff>
        </xdr:from>
        <xdr:to>
          <xdr:col>1</xdr:col>
          <xdr:colOff>2887980</xdr:colOff>
          <xdr:row>73</xdr:row>
          <xdr:rowOff>190500</xdr:rowOff>
        </xdr:to>
        <xdr:sp macro="" textlink="">
          <xdr:nvSpPr>
            <xdr:cNvPr id="6157" name="Drop Down 13" hidden="1">
              <a:extLst>
                <a:ext uri="{63B3BB69-23CF-44E3-9099-C40C66FF867C}">
                  <a14:compatExt spid="_x0000_s6157"/>
                </a:ext>
                <a:ext uri="{FF2B5EF4-FFF2-40B4-BE49-F238E27FC236}">
                  <a16:creationId xmlns:a16="http://schemas.microsoft.com/office/drawing/2014/main" id="{00000000-0008-0000-0600-00000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78</xdr:row>
          <xdr:rowOff>15240</xdr:rowOff>
        </xdr:from>
        <xdr:to>
          <xdr:col>1</xdr:col>
          <xdr:colOff>2887980</xdr:colOff>
          <xdr:row>79</xdr:row>
          <xdr:rowOff>76200</xdr:rowOff>
        </xdr:to>
        <xdr:sp macro="" textlink="">
          <xdr:nvSpPr>
            <xdr:cNvPr id="6158" name="Drop Down 14" hidden="1">
              <a:extLst>
                <a:ext uri="{63B3BB69-23CF-44E3-9099-C40C66FF867C}">
                  <a14:compatExt spid="_x0000_s6158"/>
                </a:ext>
                <a:ext uri="{FF2B5EF4-FFF2-40B4-BE49-F238E27FC236}">
                  <a16:creationId xmlns:a16="http://schemas.microsoft.com/office/drawing/2014/main" id="{00000000-0008-0000-0600-00000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80</xdr:row>
          <xdr:rowOff>114300</xdr:rowOff>
        </xdr:from>
        <xdr:to>
          <xdr:col>1</xdr:col>
          <xdr:colOff>2887980</xdr:colOff>
          <xdr:row>81</xdr:row>
          <xdr:rowOff>182880</xdr:rowOff>
        </xdr:to>
        <xdr:sp macro="" textlink="">
          <xdr:nvSpPr>
            <xdr:cNvPr id="6159" name="Drop Down 15" hidden="1">
              <a:extLst>
                <a:ext uri="{63B3BB69-23CF-44E3-9099-C40C66FF867C}">
                  <a14:compatExt spid="_x0000_s6159"/>
                </a:ext>
                <a:ext uri="{FF2B5EF4-FFF2-40B4-BE49-F238E27FC236}">
                  <a16:creationId xmlns:a16="http://schemas.microsoft.com/office/drawing/2014/main" id="{00000000-0008-0000-0600-00000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85</xdr:row>
          <xdr:rowOff>30480</xdr:rowOff>
        </xdr:from>
        <xdr:to>
          <xdr:col>1</xdr:col>
          <xdr:colOff>2887980</xdr:colOff>
          <xdr:row>86</xdr:row>
          <xdr:rowOff>99060</xdr:rowOff>
        </xdr:to>
        <xdr:sp macro="" textlink="">
          <xdr:nvSpPr>
            <xdr:cNvPr id="6160" name="Drop Down 16" hidden="1">
              <a:extLst>
                <a:ext uri="{63B3BB69-23CF-44E3-9099-C40C66FF867C}">
                  <a14:compatExt spid="_x0000_s6160"/>
                </a:ext>
                <a:ext uri="{FF2B5EF4-FFF2-40B4-BE49-F238E27FC236}">
                  <a16:creationId xmlns:a16="http://schemas.microsoft.com/office/drawing/2014/main" id="{00000000-0008-0000-0600-00001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104</xdr:row>
          <xdr:rowOff>99060</xdr:rowOff>
        </xdr:from>
        <xdr:to>
          <xdr:col>1</xdr:col>
          <xdr:colOff>2887980</xdr:colOff>
          <xdr:row>105</xdr:row>
          <xdr:rowOff>152400</xdr:rowOff>
        </xdr:to>
        <xdr:sp macro="" textlink="">
          <xdr:nvSpPr>
            <xdr:cNvPr id="6161" name="Drop Down 17" hidden="1">
              <a:extLst>
                <a:ext uri="{63B3BB69-23CF-44E3-9099-C40C66FF867C}">
                  <a14:compatExt spid="_x0000_s6161"/>
                </a:ext>
                <a:ext uri="{FF2B5EF4-FFF2-40B4-BE49-F238E27FC236}">
                  <a16:creationId xmlns:a16="http://schemas.microsoft.com/office/drawing/2014/main" id="{00000000-0008-0000-0600-00001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106</xdr:row>
          <xdr:rowOff>76200</xdr:rowOff>
        </xdr:from>
        <xdr:to>
          <xdr:col>1</xdr:col>
          <xdr:colOff>2887980</xdr:colOff>
          <xdr:row>107</xdr:row>
          <xdr:rowOff>137160</xdr:rowOff>
        </xdr:to>
        <xdr:sp macro="" textlink="">
          <xdr:nvSpPr>
            <xdr:cNvPr id="6162" name="Drop Down 18" hidden="1">
              <a:extLst>
                <a:ext uri="{63B3BB69-23CF-44E3-9099-C40C66FF867C}">
                  <a14:compatExt spid="_x0000_s6162"/>
                </a:ext>
                <a:ext uri="{FF2B5EF4-FFF2-40B4-BE49-F238E27FC236}">
                  <a16:creationId xmlns:a16="http://schemas.microsoft.com/office/drawing/2014/main" id="{00000000-0008-0000-0600-00001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109</xdr:row>
          <xdr:rowOff>15240</xdr:rowOff>
        </xdr:from>
        <xdr:to>
          <xdr:col>1</xdr:col>
          <xdr:colOff>2887980</xdr:colOff>
          <xdr:row>110</xdr:row>
          <xdr:rowOff>76200</xdr:rowOff>
        </xdr:to>
        <xdr:sp macro="" textlink="">
          <xdr:nvSpPr>
            <xdr:cNvPr id="6163" name="Drop Down 19" hidden="1">
              <a:extLst>
                <a:ext uri="{63B3BB69-23CF-44E3-9099-C40C66FF867C}">
                  <a14:compatExt spid="_x0000_s6163"/>
                </a:ext>
                <a:ext uri="{FF2B5EF4-FFF2-40B4-BE49-F238E27FC236}">
                  <a16:creationId xmlns:a16="http://schemas.microsoft.com/office/drawing/2014/main" id="{00000000-0008-0000-0600-00001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111</xdr:row>
          <xdr:rowOff>137160</xdr:rowOff>
        </xdr:from>
        <xdr:to>
          <xdr:col>1</xdr:col>
          <xdr:colOff>2887980</xdr:colOff>
          <xdr:row>113</xdr:row>
          <xdr:rowOff>0</xdr:rowOff>
        </xdr:to>
        <xdr:sp macro="" textlink="">
          <xdr:nvSpPr>
            <xdr:cNvPr id="6164" name="Drop Down 20" hidden="1">
              <a:extLst>
                <a:ext uri="{63B3BB69-23CF-44E3-9099-C40C66FF867C}">
                  <a14:compatExt spid="_x0000_s6164"/>
                </a:ext>
                <a:ext uri="{FF2B5EF4-FFF2-40B4-BE49-F238E27FC236}">
                  <a16:creationId xmlns:a16="http://schemas.microsoft.com/office/drawing/2014/main" id="{00000000-0008-0000-0600-00001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124</xdr:row>
          <xdr:rowOff>175260</xdr:rowOff>
        </xdr:from>
        <xdr:to>
          <xdr:col>1</xdr:col>
          <xdr:colOff>2887980</xdr:colOff>
          <xdr:row>126</xdr:row>
          <xdr:rowOff>53340</xdr:rowOff>
        </xdr:to>
        <xdr:sp macro="" textlink="">
          <xdr:nvSpPr>
            <xdr:cNvPr id="6165" name="Drop Down 21" hidden="1">
              <a:extLst>
                <a:ext uri="{63B3BB69-23CF-44E3-9099-C40C66FF867C}">
                  <a14:compatExt spid="_x0000_s6165"/>
                </a:ext>
                <a:ext uri="{FF2B5EF4-FFF2-40B4-BE49-F238E27FC236}">
                  <a16:creationId xmlns:a16="http://schemas.microsoft.com/office/drawing/2014/main" id="{00000000-0008-0000-0600-00001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130</xdr:row>
          <xdr:rowOff>53340</xdr:rowOff>
        </xdr:from>
        <xdr:to>
          <xdr:col>1</xdr:col>
          <xdr:colOff>2887980</xdr:colOff>
          <xdr:row>131</xdr:row>
          <xdr:rowOff>114300</xdr:rowOff>
        </xdr:to>
        <xdr:sp macro="" textlink="">
          <xdr:nvSpPr>
            <xdr:cNvPr id="6166" name="Drop Down 22" hidden="1">
              <a:extLst>
                <a:ext uri="{63B3BB69-23CF-44E3-9099-C40C66FF867C}">
                  <a14:compatExt spid="_x0000_s6166"/>
                </a:ext>
                <a:ext uri="{FF2B5EF4-FFF2-40B4-BE49-F238E27FC236}">
                  <a16:creationId xmlns:a16="http://schemas.microsoft.com/office/drawing/2014/main" id="{00000000-0008-0000-0600-00001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139</xdr:row>
          <xdr:rowOff>15240</xdr:rowOff>
        </xdr:from>
        <xdr:to>
          <xdr:col>1</xdr:col>
          <xdr:colOff>2887980</xdr:colOff>
          <xdr:row>140</xdr:row>
          <xdr:rowOff>76200</xdr:rowOff>
        </xdr:to>
        <xdr:sp macro="" textlink="">
          <xdr:nvSpPr>
            <xdr:cNvPr id="6167" name="Drop Down 23" hidden="1">
              <a:extLst>
                <a:ext uri="{63B3BB69-23CF-44E3-9099-C40C66FF867C}">
                  <a14:compatExt spid="_x0000_s6167"/>
                </a:ext>
                <a:ext uri="{FF2B5EF4-FFF2-40B4-BE49-F238E27FC236}">
                  <a16:creationId xmlns:a16="http://schemas.microsoft.com/office/drawing/2014/main" id="{00000000-0008-0000-0600-00001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142</xdr:row>
          <xdr:rowOff>129540</xdr:rowOff>
        </xdr:from>
        <xdr:to>
          <xdr:col>1</xdr:col>
          <xdr:colOff>2887980</xdr:colOff>
          <xdr:row>143</xdr:row>
          <xdr:rowOff>190500</xdr:rowOff>
        </xdr:to>
        <xdr:sp macro="" textlink="">
          <xdr:nvSpPr>
            <xdr:cNvPr id="6168" name="Drop Down 24" hidden="1">
              <a:extLst>
                <a:ext uri="{63B3BB69-23CF-44E3-9099-C40C66FF867C}">
                  <a14:compatExt spid="_x0000_s6168"/>
                </a:ext>
                <a:ext uri="{FF2B5EF4-FFF2-40B4-BE49-F238E27FC236}">
                  <a16:creationId xmlns:a16="http://schemas.microsoft.com/office/drawing/2014/main" id="{00000000-0008-0000-0600-00001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145</xdr:row>
          <xdr:rowOff>68580</xdr:rowOff>
        </xdr:from>
        <xdr:to>
          <xdr:col>1</xdr:col>
          <xdr:colOff>2887980</xdr:colOff>
          <xdr:row>146</xdr:row>
          <xdr:rowOff>129540</xdr:rowOff>
        </xdr:to>
        <xdr:sp macro="" textlink="">
          <xdr:nvSpPr>
            <xdr:cNvPr id="6169" name="Drop Down 25" hidden="1">
              <a:extLst>
                <a:ext uri="{63B3BB69-23CF-44E3-9099-C40C66FF867C}">
                  <a14:compatExt spid="_x0000_s6169"/>
                </a:ext>
                <a:ext uri="{FF2B5EF4-FFF2-40B4-BE49-F238E27FC236}">
                  <a16:creationId xmlns:a16="http://schemas.microsoft.com/office/drawing/2014/main" id="{00000000-0008-0000-0600-00001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147</xdr:row>
          <xdr:rowOff>190500</xdr:rowOff>
        </xdr:from>
        <xdr:to>
          <xdr:col>1</xdr:col>
          <xdr:colOff>2887980</xdr:colOff>
          <xdr:row>149</xdr:row>
          <xdr:rowOff>60960</xdr:rowOff>
        </xdr:to>
        <xdr:sp macro="" textlink="">
          <xdr:nvSpPr>
            <xdr:cNvPr id="6170" name="Drop Down 26" hidden="1">
              <a:extLst>
                <a:ext uri="{63B3BB69-23CF-44E3-9099-C40C66FF867C}">
                  <a14:compatExt spid="_x0000_s6170"/>
                </a:ext>
                <a:ext uri="{FF2B5EF4-FFF2-40B4-BE49-F238E27FC236}">
                  <a16:creationId xmlns:a16="http://schemas.microsoft.com/office/drawing/2014/main" id="{00000000-0008-0000-0600-00001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152</xdr:row>
          <xdr:rowOff>91440</xdr:rowOff>
        </xdr:from>
        <xdr:to>
          <xdr:col>1</xdr:col>
          <xdr:colOff>2887980</xdr:colOff>
          <xdr:row>153</xdr:row>
          <xdr:rowOff>152400</xdr:rowOff>
        </xdr:to>
        <xdr:sp macro="" textlink="">
          <xdr:nvSpPr>
            <xdr:cNvPr id="6171" name="Drop Down 27" hidden="1">
              <a:extLst>
                <a:ext uri="{63B3BB69-23CF-44E3-9099-C40C66FF867C}">
                  <a14:compatExt spid="_x0000_s6171"/>
                </a:ext>
                <a:ext uri="{FF2B5EF4-FFF2-40B4-BE49-F238E27FC236}">
                  <a16:creationId xmlns:a16="http://schemas.microsoft.com/office/drawing/2014/main" id="{00000000-0008-0000-0600-00001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1</xdr:col>
      <xdr:colOff>104944</xdr:colOff>
      <xdr:row>5</xdr:row>
      <xdr:rowOff>84962</xdr:rowOff>
    </xdr:from>
    <xdr:to>
      <xdr:col>3</xdr:col>
      <xdr:colOff>4242716</xdr:colOff>
      <xdr:row>199</xdr:row>
      <xdr:rowOff>49529</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17320" y="1371397"/>
          <a:ext cx="10972800" cy="37356356"/>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Implement the major risk management process steps for the Procurement Phase.</a:t>
          </a: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pPr eaLnBrk="1" fontAlgn="auto" latinLnBrk="0" hangingPunct="1"/>
          <a:r>
            <a:rPr lang="en-US" sz="1400">
              <a:solidFill>
                <a:srgbClr val="004B87"/>
              </a:solidFill>
              <a:latin typeface="+mn-lt"/>
              <a:ea typeface="+mn-ea"/>
              <a:cs typeface="+mn-cs"/>
            </a:rPr>
            <a:t>Instructions</a:t>
          </a:r>
        </a:p>
        <a:p>
          <a:pPr eaLnBrk="1" fontAlgn="auto" latinLnBrk="0" hangingPunct="1"/>
          <a:r>
            <a:rPr lang="en-US" sz="1100">
              <a:solidFill>
                <a:schemeClr val="dk1"/>
              </a:solidFill>
              <a:effectLst/>
              <a:latin typeface="+mn-lt"/>
              <a:ea typeface="+mn-ea"/>
              <a:cs typeface="+mn-cs"/>
            </a:rPr>
            <a:t>Identify the current step</a:t>
          </a:r>
          <a:r>
            <a:rPr lang="en-US" sz="1100" baseline="0">
              <a:solidFill>
                <a:schemeClr val="dk1"/>
              </a:solidFill>
              <a:effectLst/>
              <a:latin typeface="+mn-lt"/>
              <a:ea typeface="+mn-ea"/>
              <a:cs typeface="+mn-cs"/>
            </a:rPr>
            <a:t> within the Risk Management Plan using the Action Status. Update the Action Status after progressing through each step. Review and complete the associated actions and click on an icon associated with an action to move directly to that page in the Workbook. Utilize the References identified for each step when necessary.</a:t>
          </a:r>
          <a:endParaRPr lang="en-US">
            <a:effectLst/>
          </a:endParaRPr>
        </a:p>
        <a:p>
          <a:pPr eaLnBrk="1" fontAlgn="auto" latinLnBrk="0" hangingPunct="1"/>
          <a:endParaRPr lang="en-US" sz="1400">
            <a:effectLst/>
          </a:endParaRPr>
        </a:p>
        <a:p>
          <a:r>
            <a:rPr lang="en-US" sz="1400">
              <a:solidFill>
                <a:srgbClr val="004B87"/>
              </a:solidFill>
              <a:latin typeface="+mn-lt"/>
              <a:ea typeface="+mn-ea"/>
              <a:cs typeface="+mn-cs"/>
            </a:rPr>
            <a:t>Workflow</a:t>
          </a:r>
        </a:p>
      </xdr:txBody>
    </xdr:sp>
    <xdr:clientData/>
  </xdr:twoCellAnchor>
  <xdr:twoCellAnchor editAs="absolute">
    <xdr:from>
      <xdr:col>1</xdr:col>
      <xdr:colOff>124239</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0890"/>
          <a:ext cx="2413488" cy="684621"/>
        </a:xfrm>
        <a:prstGeom prst="rect">
          <a:avLst/>
        </a:prstGeom>
      </xdr:spPr>
    </xdr:pic>
    <xdr:clientData/>
  </xdr:twoCellAnchor>
  <xdr:twoCellAnchor editAs="absolute">
    <xdr:from>
      <xdr:col>1</xdr:col>
      <xdr:colOff>142875</xdr:colOff>
      <xdr:row>26</xdr:row>
      <xdr:rowOff>8058</xdr:rowOff>
    </xdr:from>
    <xdr:to>
      <xdr:col>1</xdr:col>
      <xdr:colOff>1790701</xdr:colOff>
      <xdr:row>196</xdr:row>
      <xdr:rowOff>78441</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555251" y="5342058"/>
          <a:ext cx="1647826" cy="32836383"/>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a:solidFill>
                <a:srgbClr val="004B87"/>
              </a:solidFill>
              <a:latin typeface="+mn-lt"/>
              <a:ea typeface="+mn-ea"/>
              <a:cs typeface="+mn-cs"/>
            </a:rPr>
            <a:t>Process Step</a:t>
          </a:r>
        </a:p>
      </xdr:txBody>
    </xdr:sp>
    <xdr:clientData/>
  </xdr:twoCellAnchor>
  <xdr:twoCellAnchor editAs="absolute">
    <xdr:from>
      <xdr:col>1</xdr:col>
      <xdr:colOff>3044666</xdr:colOff>
      <xdr:row>26</xdr:row>
      <xdr:rowOff>8058</xdr:rowOff>
    </xdr:from>
    <xdr:to>
      <xdr:col>3</xdr:col>
      <xdr:colOff>1844516</xdr:colOff>
      <xdr:row>198</xdr:row>
      <xdr:rowOff>146686</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457042" y="5342058"/>
          <a:ext cx="5415803" cy="33290110"/>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a:solidFill>
                <a:srgbClr val="004B87"/>
              </a:solidFill>
              <a:latin typeface="+mn-lt"/>
              <a:ea typeface="+mn-ea"/>
              <a:cs typeface="+mn-cs"/>
            </a:rPr>
            <a:t>Action</a:t>
          </a:r>
        </a:p>
        <a:p>
          <a:pPr algn="l"/>
          <a:endParaRPr lang="en-US" sz="1100">
            <a:solidFill>
              <a:srgbClr val="004B87"/>
            </a:solidFill>
            <a:latin typeface="+mn-lt"/>
            <a:ea typeface="+mn-ea"/>
            <a:cs typeface="+mn-cs"/>
          </a:endParaRPr>
        </a:p>
        <a:p>
          <a:pPr eaLnBrk="1" fontAlgn="auto" latinLnBrk="0" hangingPunct="1"/>
          <a:r>
            <a:rPr lang="en-US" sz="1100">
              <a:solidFill>
                <a:schemeClr val="dk1"/>
              </a:solidFill>
              <a:effectLst/>
              <a:latin typeface="+mn-lt"/>
              <a:ea typeface="+mn-ea"/>
              <a:cs typeface="+mn-cs"/>
            </a:rPr>
            <a:t>1. Prior to</a:t>
          </a:r>
          <a:r>
            <a:rPr lang="en-US" sz="1100" baseline="0">
              <a:solidFill>
                <a:schemeClr val="dk1"/>
              </a:solidFill>
              <a:effectLst/>
              <a:latin typeface="+mn-lt"/>
              <a:ea typeface="+mn-ea"/>
              <a:cs typeface="+mn-cs"/>
            </a:rPr>
            <a:t> the initial risk meeting for the Procurement Phase, conduct a lessons   </a:t>
          </a:r>
          <a:endParaRPr lang="en-US">
            <a:effectLst/>
          </a:endParaRPr>
        </a:p>
        <a:p>
          <a:pPr eaLnBrk="1" fontAlgn="auto" latinLnBrk="0" hangingPunct="1"/>
          <a:r>
            <a:rPr lang="en-US" sz="1100" baseline="0">
              <a:solidFill>
                <a:schemeClr val="dk1"/>
              </a:solidFill>
              <a:effectLst/>
              <a:latin typeface="+mn-lt"/>
              <a:ea typeface="+mn-ea"/>
              <a:cs typeface="+mn-cs"/>
            </a:rPr>
            <a:t>     learned and best practices workshop with the Development Phase project team.</a:t>
          </a:r>
          <a:endParaRPr lang="en-US">
            <a:effectLst/>
          </a:endParaRPr>
        </a:p>
        <a:p>
          <a:pPr eaLnBrk="1" fontAlgn="auto" latinLnBrk="0" hangingPunct="1"/>
          <a:r>
            <a:rPr lang="en-US" sz="1100" baseline="0">
              <a:solidFill>
                <a:schemeClr val="dk1"/>
              </a:solidFill>
              <a:effectLst/>
              <a:latin typeface="+mn-lt"/>
              <a:ea typeface="+mn-ea"/>
              <a:cs typeface="+mn-cs"/>
            </a:rPr>
            <a:t>    - Review lessons learned documentation from the previous phase</a:t>
          </a:r>
          <a:endParaRPr lang="en-US">
            <a:effectLst/>
          </a:endParaRPr>
        </a:p>
        <a:p>
          <a:pPr eaLnBrk="1" fontAlgn="auto" latinLnBrk="0" hangingPunct="1"/>
          <a:r>
            <a:rPr lang="en-US" sz="1100" baseline="0">
              <a:solidFill>
                <a:schemeClr val="dk1"/>
              </a:solidFill>
              <a:effectLst/>
              <a:latin typeface="+mn-lt"/>
              <a:ea typeface="+mn-ea"/>
              <a:cs typeface="+mn-cs"/>
            </a:rPr>
            <a:t>    - Consider any Procurement Phase lessons learned and best practices from other </a:t>
          </a:r>
          <a:endParaRPr lang="en-US">
            <a:effectLst/>
          </a:endParaRPr>
        </a:p>
        <a:p>
          <a:pPr eaLnBrk="1" fontAlgn="auto" latinLnBrk="0" hangingPunct="1"/>
          <a:r>
            <a:rPr lang="en-US" sz="1100" baseline="0">
              <a:solidFill>
                <a:schemeClr val="dk1"/>
              </a:solidFill>
              <a:effectLst/>
              <a:latin typeface="+mn-lt"/>
              <a:ea typeface="+mn-ea"/>
              <a:cs typeface="+mn-cs"/>
            </a:rPr>
            <a:t>      projects and programs.</a:t>
          </a:r>
          <a:endParaRPr lang="en-US">
            <a:effectLst/>
          </a:endParaRPr>
        </a:p>
        <a:p>
          <a:pPr eaLnBrk="1" fontAlgn="auto" latinLnBrk="0" hangingPunct="1"/>
          <a:endParaRPr lang="en-US" sz="1100">
            <a:solidFill>
              <a:schemeClr val="dk1"/>
            </a:solidFill>
            <a:effectLst/>
            <a:latin typeface="+mn-lt"/>
            <a:ea typeface="+mn-ea"/>
            <a:cs typeface="+mn-cs"/>
          </a:endParaRPr>
        </a:p>
        <a:p>
          <a:pPr eaLnBrk="1" fontAlgn="auto" latinLnBrk="0" hangingPunct="1"/>
          <a:r>
            <a:rPr lang="en-US" sz="1100">
              <a:solidFill>
                <a:schemeClr val="dk1"/>
              </a:solidFill>
              <a:effectLst/>
              <a:latin typeface="+mn-lt"/>
              <a:ea typeface="+mn-ea"/>
              <a:cs typeface="+mn-cs"/>
            </a:rPr>
            <a:t>2. Schedule and conduct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 transition meeting with the Development</a:t>
          </a:r>
          <a:r>
            <a:rPr lang="en-US" sz="1100" baseline="0">
              <a:solidFill>
                <a:schemeClr val="dk1"/>
              </a:solidFill>
              <a:effectLst/>
              <a:latin typeface="+mn-lt"/>
              <a:ea typeface="+mn-ea"/>
              <a:cs typeface="+mn-cs"/>
            </a:rPr>
            <a:t> Phase project </a:t>
          </a:r>
          <a:endParaRPr lang="en-US">
            <a:effectLst/>
          </a:endParaRPr>
        </a:p>
        <a:p>
          <a:pPr eaLnBrk="1" fontAlgn="auto" latinLnBrk="0" hangingPunct="1"/>
          <a:r>
            <a:rPr lang="en-US" sz="1100" baseline="0">
              <a:solidFill>
                <a:schemeClr val="dk1"/>
              </a:solidFill>
              <a:effectLst/>
              <a:latin typeface="+mn-lt"/>
              <a:ea typeface="+mn-ea"/>
              <a:cs typeface="+mn-cs"/>
            </a:rPr>
            <a:t>     team.</a:t>
          </a:r>
          <a:endParaRPr lang="en-US">
            <a:effectLst/>
          </a:endParaRPr>
        </a:p>
        <a:p>
          <a:pPr eaLnBrk="1" fontAlgn="auto" latinLnBrk="0" hangingPunct="1"/>
          <a:r>
            <a:rPr lang="en-US" sz="1100">
              <a:solidFill>
                <a:schemeClr val="dk1"/>
              </a:solidFill>
              <a:effectLst/>
              <a:latin typeface="+mn-lt"/>
              <a:ea typeface="+mn-ea"/>
              <a:cs typeface="+mn-cs"/>
            </a:rPr>
            <a:t>     - Review prior phase risk</a:t>
          </a:r>
          <a:r>
            <a:rPr lang="en-US" sz="1100" baseline="0">
              <a:solidFill>
                <a:schemeClr val="dk1"/>
              </a:solidFill>
              <a:effectLst/>
              <a:latin typeface="+mn-lt"/>
              <a:ea typeface="+mn-ea"/>
              <a:cs typeface="+mn-cs"/>
            </a:rPr>
            <a:t> management activities (Backward Looking)</a:t>
          </a:r>
          <a:endParaRPr lang="en-US">
            <a:effectLst/>
          </a:endParaRPr>
        </a:p>
        <a:p>
          <a:r>
            <a:rPr lang="en-US" sz="1100">
              <a:solidFill>
                <a:schemeClr val="dk1"/>
              </a:solidFill>
              <a:effectLst/>
              <a:latin typeface="+mn-lt"/>
              <a:ea typeface="+mn-ea"/>
              <a:cs typeface="+mn-cs"/>
            </a:rPr>
            <a:t>     - Discuss </a:t>
          </a:r>
          <a:r>
            <a:rPr lang="en-US" sz="1100" baseline="0">
              <a:solidFill>
                <a:schemeClr val="dk1"/>
              </a:solidFill>
              <a:effectLst/>
              <a:latin typeface="+mn-lt"/>
              <a:ea typeface="+mn-ea"/>
              <a:cs typeface="+mn-cs"/>
            </a:rPr>
            <a:t>key project risks and strategies for managing risk during the</a:t>
          </a:r>
        </a:p>
        <a:p>
          <a:r>
            <a:rPr lang="en-US" sz="1100" baseline="0">
              <a:solidFill>
                <a:schemeClr val="dk1"/>
              </a:solidFill>
              <a:effectLst/>
              <a:latin typeface="+mn-lt"/>
              <a:ea typeface="+mn-ea"/>
              <a:cs typeface="+mn-cs"/>
            </a:rPr>
            <a:t>       procurement (Forward Looking)</a:t>
          </a:r>
          <a:endParaRPr lang="en-US">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3. Transition ongoing risk activities</a:t>
          </a:r>
          <a:r>
            <a:rPr lang="en-US" sz="1100">
              <a:solidFill>
                <a:schemeClr val="dk1"/>
              </a:solidFill>
              <a:effectLst/>
              <a:latin typeface="+mn-lt"/>
              <a:ea typeface="+mn-ea"/>
              <a:cs typeface="+mn-cs"/>
            </a:rPr>
            <a:t> from the Development Phase and assemble</a:t>
          </a:r>
        </a:p>
        <a:p>
          <a:pPr eaLnBrk="1" fontAlgn="auto" latinLnBrk="0" hangingPunct="1"/>
          <a:r>
            <a:rPr lang="en-US" sz="1100">
              <a:solidFill>
                <a:schemeClr val="dk1"/>
              </a:solidFill>
              <a:effectLst/>
              <a:latin typeface="+mn-lt"/>
              <a:ea typeface="+mn-ea"/>
              <a:cs typeface="+mn-cs"/>
            </a:rPr>
            <a:t>     prior phase risk documentation.</a:t>
          </a:r>
          <a:endParaRPr lang="en-US">
            <a:effectLst/>
          </a:endParaRPr>
        </a:p>
        <a:p>
          <a:pPr eaLnBrk="1" fontAlgn="auto" latinLnBrk="0" hangingPunct="1"/>
          <a:endParaRPr lang="en-US" sz="1100">
            <a:solidFill>
              <a:schemeClr val="dk1"/>
            </a:solidFill>
            <a:effectLst/>
            <a:latin typeface="+mn-lt"/>
            <a:ea typeface="+mn-ea"/>
            <a:cs typeface="+mn-cs"/>
          </a:endParaRPr>
        </a:p>
        <a:p>
          <a:pPr eaLnBrk="1" fontAlgn="auto" latinLnBrk="0" hangingPunct="1"/>
          <a:r>
            <a:rPr lang="en-US" sz="1100">
              <a:solidFill>
                <a:schemeClr val="dk1"/>
              </a:solidFill>
              <a:effectLst/>
              <a:latin typeface="+mn-lt"/>
              <a:ea typeface="+mn-ea"/>
              <a:cs typeface="+mn-cs"/>
            </a:rPr>
            <a:t>4. Collaborate with the Development Phase project team to update the risk</a:t>
          </a:r>
        </a:p>
        <a:p>
          <a:pPr eaLnBrk="1" fontAlgn="auto" latinLnBrk="0" hangingPunct="1"/>
          <a:r>
            <a:rPr lang="en-US" sz="1100">
              <a:solidFill>
                <a:schemeClr val="dk1"/>
              </a:solidFill>
              <a:effectLst/>
              <a:latin typeface="+mn-lt"/>
              <a:ea typeface="+mn-ea"/>
              <a:cs typeface="+mn-cs"/>
            </a:rPr>
            <a:t>     register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retiring risks that are no longer active).</a:t>
          </a:r>
          <a:endParaRPr lang="en-US">
            <a:effectLst/>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1. Collect and review available project materials from the Development Phase for </a:t>
          </a:r>
          <a:endParaRPr lang="en-US">
            <a:effectLst/>
          </a:endParaRPr>
        </a:p>
        <a:p>
          <a:r>
            <a:rPr lang="en-US" sz="1100">
              <a:solidFill>
                <a:schemeClr val="dk1"/>
              </a:solidFill>
              <a:effectLst/>
              <a:latin typeface="+mn-lt"/>
              <a:ea typeface="+mn-ea"/>
              <a:cs typeface="+mn-cs"/>
            </a:rPr>
            <a:t>     risk</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review.</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 Schedule and conduct a risk planning meeting.</a:t>
          </a:r>
          <a:endParaRPr lang="en-US">
            <a:effectLst/>
          </a:endParaRPr>
        </a:p>
        <a:p>
          <a:r>
            <a:rPr lang="en-US" sz="1100">
              <a:solidFill>
                <a:schemeClr val="dk1"/>
              </a:solidFill>
              <a:effectLst/>
              <a:latin typeface="+mn-lt"/>
              <a:ea typeface="+mn-ea"/>
              <a:cs typeface="+mn-cs"/>
            </a:rPr>
            <a:t>     - Identify risk management team responsibilities for the Procurement Phase</a:t>
          </a:r>
          <a:endParaRPr lang="en-US">
            <a:effectLst/>
          </a:endParaRPr>
        </a:p>
        <a:p>
          <a:r>
            <a:rPr lang="en-US" sz="1100">
              <a:solidFill>
                <a:schemeClr val="dk1"/>
              </a:solidFill>
              <a:effectLst/>
              <a:latin typeface="+mn-lt"/>
              <a:ea typeface="+mn-ea"/>
              <a:cs typeface="+mn-cs"/>
            </a:rPr>
            <a:t>     - Establish risk management goals and objectives (risk-based selection process</a:t>
          </a:r>
          <a:endParaRPr lang="en-US">
            <a:effectLst/>
          </a:endParaRPr>
        </a:p>
        <a:p>
          <a:r>
            <a:rPr lang="en-US" sz="1100">
              <a:solidFill>
                <a:schemeClr val="dk1"/>
              </a:solidFill>
              <a:effectLst/>
              <a:latin typeface="+mn-lt"/>
              <a:ea typeface="+mn-ea"/>
              <a:cs typeface="+mn-cs"/>
            </a:rPr>
            <a:t>       for preferred delivery method, develop strategies for managing</a:t>
          </a:r>
          <a:r>
            <a:rPr lang="en-US" sz="1100" baseline="0">
              <a:solidFill>
                <a:schemeClr val="dk1"/>
              </a:solidFill>
              <a:effectLst/>
              <a:latin typeface="+mn-lt"/>
              <a:ea typeface="+mn-ea"/>
              <a:cs typeface="+mn-cs"/>
            </a:rPr>
            <a:t> risk and </a:t>
          </a:r>
          <a:r>
            <a:rPr lang="en-US" sz="1100">
              <a:solidFill>
                <a:schemeClr val="dk1"/>
              </a:solidFill>
              <a:effectLst/>
              <a:latin typeface="+mn-lt"/>
              <a:ea typeface="+mn-ea"/>
              <a:cs typeface="+mn-cs"/>
            </a:rPr>
            <a:t>to</a:t>
          </a:r>
          <a:endParaRPr lang="en-US">
            <a:effectLst/>
          </a:endParaRPr>
        </a:p>
        <a:p>
          <a:r>
            <a:rPr lang="en-US" sz="1100">
              <a:solidFill>
                <a:schemeClr val="dk1"/>
              </a:solidFill>
              <a:effectLst/>
              <a:latin typeface="+mn-lt"/>
              <a:ea typeface="+mn-ea"/>
              <a:cs typeface="+mn-cs"/>
            </a:rPr>
            <a:t>       reduce project uncertainties)</a:t>
          </a:r>
          <a:endParaRPr lang="en-US">
            <a:effectLst/>
          </a:endParaRPr>
        </a:p>
        <a:p>
          <a:r>
            <a:rPr lang="en-US" sz="1100">
              <a:solidFill>
                <a:schemeClr val="dk1"/>
              </a:solidFill>
              <a:effectLst/>
              <a:latin typeface="+mn-lt"/>
              <a:ea typeface="+mn-ea"/>
              <a:cs typeface="+mn-cs"/>
            </a:rPr>
            <a:t>     - Collaborate on assessing risk management needs and requirements</a:t>
          </a:r>
          <a:endParaRPr lang="en-US">
            <a:effectLst/>
          </a:endParaRPr>
        </a:p>
        <a:p>
          <a:r>
            <a:rPr lang="en-US" sz="1100">
              <a:solidFill>
                <a:schemeClr val="dk1"/>
              </a:solidFill>
              <a:effectLst/>
              <a:latin typeface="+mn-lt"/>
              <a:ea typeface="+mn-ea"/>
              <a:cs typeface="+mn-cs"/>
            </a:rPr>
            <a:t>     - Discuss process and strategies for managing risk</a:t>
          </a:r>
          <a:endParaRPr lang="en-US">
            <a:effectLst/>
          </a:endParaRPr>
        </a:p>
        <a:p>
          <a:r>
            <a:rPr lang="en-US" sz="1100">
              <a:solidFill>
                <a:schemeClr val="dk1"/>
              </a:solidFill>
              <a:effectLst/>
              <a:latin typeface="+mn-lt"/>
              <a:ea typeface="+mn-ea"/>
              <a:cs typeface="+mn-cs"/>
            </a:rPr>
            <a:t>     - Coordinate interdisciplinary activities and risks common to multi-discipline</a:t>
          </a:r>
          <a:endParaRPr lang="en-US">
            <a:effectLst/>
          </a:endParaRPr>
        </a:p>
        <a:p>
          <a:r>
            <a:rPr lang="en-US" sz="1100">
              <a:solidFill>
                <a:schemeClr val="dk1"/>
              </a:solidFill>
              <a:effectLst/>
              <a:latin typeface="+mn-lt"/>
              <a:ea typeface="+mn-ea"/>
              <a:cs typeface="+mn-cs"/>
            </a:rPr>
            <a:t>       teams</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3.</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Meet with key stakeholders including</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MDOT staff from the Regions/TSC and key</a:t>
          </a:r>
        </a:p>
        <a:p>
          <a:r>
            <a:rPr lang="en-US" sz="1100">
              <a:solidFill>
                <a:schemeClr val="dk1"/>
              </a:solidFill>
              <a:effectLst/>
              <a:latin typeface="+mn-lt"/>
              <a:ea typeface="+mn-ea"/>
              <a:cs typeface="+mn-cs"/>
            </a:rPr>
            <a:t>     specialty areas, the FHWA, if applicable, and the GEC to discuss the project, its</a:t>
          </a:r>
        </a:p>
        <a:p>
          <a:r>
            <a:rPr lang="en-US" sz="1100">
              <a:solidFill>
                <a:schemeClr val="dk1"/>
              </a:solidFill>
              <a:effectLst/>
              <a:latin typeface="+mn-lt"/>
              <a:ea typeface="+mn-ea"/>
              <a:cs typeface="+mn-cs"/>
            </a:rPr>
            <a:t>     goals,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schedule, funding constraints, and to identify the major risks for the</a:t>
          </a:r>
        </a:p>
        <a:p>
          <a:r>
            <a:rPr lang="en-US" sz="1100">
              <a:solidFill>
                <a:schemeClr val="dk1"/>
              </a:solidFill>
              <a:effectLst/>
              <a:latin typeface="+mn-lt"/>
              <a:ea typeface="+mn-ea"/>
              <a:cs typeface="+mn-cs"/>
            </a:rPr>
            <a:t>     procurement.</a:t>
          </a:r>
          <a:endParaRPr lang="en-US">
            <a:effectLst/>
          </a:endParaRPr>
        </a:p>
        <a:p>
          <a:r>
            <a:rPr lang="en-US" sz="1100">
              <a:solidFill>
                <a:schemeClr val="dk1"/>
              </a:solidFill>
              <a:effectLst/>
              <a:latin typeface="+mn-lt"/>
              <a:ea typeface="+mn-ea"/>
              <a:cs typeface="+mn-cs"/>
            </a:rPr>
            <a:t>     - Conduct initial risk surveys and/or interviews to identify potential</a:t>
          </a:r>
        </a:p>
        <a:p>
          <a:r>
            <a:rPr lang="en-US" sz="1100">
              <a:solidFill>
                <a:schemeClr val="dk1"/>
              </a:solidFill>
              <a:effectLst/>
              <a:latin typeface="+mn-lt"/>
              <a:ea typeface="+mn-ea"/>
              <a:cs typeface="+mn-cs"/>
            </a:rPr>
            <a:t>       procurement risks and</a:t>
          </a:r>
          <a:r>
            <a:rPr lang="en-US" sz="1100" baseline="0">
              <a:solidFill>
                <a:schemeClr val="dk1"/>
              </a:solidFill>
              <a:effectLst/>
              <a:latin typeface="+mn-lt"/>
              <a:ea typeface="+mn-ea"/>
              <a:cs typeface="+mn-cs"/>
            </a:rPr>
            <a:t> perform initial impact assessments</a:t>
          </a:r>
          <a:endParaRPr lang="en-US">
            <a:effectLst/>
          </a:endParaRPr>
        </a:p>
        <a:p>
          <a:r>
            <a:rPr lang="en-US" sz="1100" baseline="0">
              <a:solidFill>
                <a:schemeClr val="dk1"/>
              </a:solidFill>
              <a:effectLst/>
              <a:latin typeface="+mn-lt"/>
              <a:ea typeface="+mn-ea"/>
              <a:cs typeface="+mn-cs"/>
            </a:rPr>
            <a:t>     - Update the risk </a:t>
          </a:r>
          <a:r>
            <a:rPr lang="en-US" sz="1100">
              <a:solidFill>
                <a:schemeClr val="dk1"/>
              </a:solidFill>
              <a:effectLst/>
              <a:latin typeface="+mn-lt"/>
              <a:ea typeface="+mn-ea"/>
              <a:cs typeface="+mn-cs"/>
            </a:rPr>
            <a:t>register based on survey</a:t>
          </a:r>
          <a:r>
            <a:rPr lang="en-US" sz="1100" baseline="0">
              <a:solidFill>
                <a:schemeClr val="dk1"/>
              </a:solidFill>
              <a:effectLst/>
              <a:latin typeface="+mn-lt"/>
              <a:ea typeface="+mn-ea"/>
              <a:cs typeface="+mn-cs"/>
            </a:rPr>
            <a:t> feedback and begin to </a:t>
          </a:r>
          <a:r>
            <a:rPr lang="en-US" sz="1100">
              <a:solidFill>
                <a:schemeClr val="dk1"/>
              </a:solidFill>
              <a:effectLst/>
              <a:latin typeface="+mn-lt"/>
              <a:ea typeface="+mn-ea"/>
              <a:cs typeface="+mn-cs"/>
            </a:rPr>
            <a:t>prioritize</a:t>
          </a:r>
        </a:p>
        <a:p>
          <a:r>
            <a:rPr lang="en-US" sz="1100">
              <a:solidFill>
                <a:schemeClr val="dk1"/>
              </a:solidFill>
              <a:effectLst/>
              <a:latin typeface="+mn-lt"/>
              <a:ea typeface="+mn-ea"/>
              <a:cs typeface="+mn-cs"/>
            </a:rPr>
            <a:t>       risk events that may impact decisions</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4. Review the estimated project cost and schedule against the planned budgets</a:t>
          </a:r>
        </a:p>
        <a:p>
          <a:r>
            <a:rPr lang="en-US" sz="1100">
              <a:solidFill>
                <a:schemeClr val="dk1"/>
              </a:solidFill>
              <a:effectLst/>
              <a:latin typeface="+mn-lt"/>
              <a:ea typeface="+mn-ea"/>
              <a:cs typeface="+mn-cs"/>
            </a:rPr>
            <a:t>     and schedules to identify variance.</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5. Verify</a:t>
          </a:r>
          <a:r>
            <a:rPr lang="en-US" sz="1100" baseline="0">
              <a:solidFill>
                <a:schemeClr val="dk1"/>
              </a:solidFill>
              <a:effectLst/>
              <a:latin typeface="+mn-lt"/>
              <a:ea typeface="+mn-ea"/>
              <a:cs typeface="+mn-cs"/>
            </a:rPr>
            <a:t> alignment of project </a:t>
          </a:r>
          <a:r>
            <a:rPr lang="en-US" sz="1100">
              <a:solidFill>
                <a:schemeClr val="dk1"/>
              </a:solidFill>
              <a:effectLst/>
              <a:latin typeface="+mn-lt"/>
              <a:ea typeface="+mn-ea"/>
              <a:cs typeface="+mn-cs"/>
            </a:rPr>
            <a:t>scope,</a:t>
          </a:r>
          <a:r>
            <a:rPr lang="en-US" sz="1100" baseline="0">
              <a:solidFill>
                <a:schemeClr val="dk1"/>
              </a:solidFill>
              <a:effectLst/>
              <a:latin typeface="+mn-lt"/>
              <a:ea typeface="+mn-ea"/>
              <a:cs typeface="+mn-cs"/>
            </a:rPr>
            <a:t> cost and schedule assumptions</a:t>
          </a:r>
          <a:r>
            <a:rPr lang="en-US" sz="1100">
              <a:solidFill>
                <a:schemeClr val="dk1"/>
              </a:solidFill>
              <a:effectLst/>
              <a:latin typeface="+mn-lt"/>
              <a:ea typeface="+mn-ea"/>
              <a:cs typeface="+mn-cs"/>
            </a:rPr>
            <a:t>.</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6. Use the Risk Assessment Checklist to continue monitoring</a:t>
          </a:r>
          <a:r>
            <a:rPr lang="en-US" sz="1100" baseline="0">
              <a:solidFill>
                <a:schemeClr val="dk1"/>
              </a:solidFill>
              <a:effectLst/>
              <a:latin typeface="+mn-lt"/>
              <a:ea typeface="+mn-ea"/>
              <a:cs typeface="+mn-cs"/>
            </a:rPr>
            <a:t> progress of</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preliminary</a:t>
          </a:r>
          <a:r>
            <a:rPr lang="en-US" sz="1100" baseline="0">
              <a:solidFill>
                <a:schemeClr val="dk1"/>
              </a:solidFill>
              <a:effectLst/>
              <a:latin typeface="+mn-lt"/>
              <a:ea typeface="+mn-ea"/>
              <a:cs typeface="+mn-cs"/>
            </a:rPr>
            <a:t> engineering activities for </a:t>
          </a:r>
          <a:r>
            <a:rPr lang="en-US" sz="1100">
              <a:solidFill>
                <a:schemeClr val="dk1"/>
              </a:solidFill>
              <a:effectLst/>
              <a:latin typeface="+mn-lt"/>
              <a:ea typeface="+mn-ea"/>
              <a:cs typeface="+mn-cs"/>
            </a:rPr>
            <a:t>risk</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mitigation:</a:t>
          </a:r>
          <a:endParaRPr lang="en-US">
            <a:effectLst/>
          </a:endParaRPr>
        </a:p>
        <a:p>
          <a:r>
            <a:rPr lang="en-US" sz="1100">
              <a:solidFill>
                <a:schemeClr val="dk1"/>
              </a:solidFill>
              <a:effectLst/>
              <a:latin typeface="+mn-lt"/>
              <a:ea typeface="+mn-ea"/>
              <a:cs typeface="+mn-cs"/>
            </a:rPr>
            <a:t>     a. Schematic</a:t>
          </a:r>
          <a:r>
            <a:rPr lang="en-US" sz="1100" baseline="0">
              <a:solidFill>
                <a:schemeClr val="dk1"/>
              </a:solidFill>
              <a:effectLst/>
              <a:latin typeface="+mn-lt"/>
              <a:ea typeface="+mn-ea"/>
              <a:cs typeface="+mn-cs"/>
            </a:rPr>
            <a:t> development activities</a:t>
          </a:r>
          <a:endParaRPr lang="en-US">
            <a:effectLst/>
          </a:endParaRPr>
        </a:p>
        <a:p>
          <a:r>
            <a:rPr lang="en-US" sz="1100" baseline="0">
              <a:solidFill>
                <a:schemeClr val="dk1"/>
              </a:solidFill>
              <a:effectLst/>
              <a:latin typeface="+mn-lt"/>
              <a:ea typeface="+mn-ea"/>
              <a:cs typeface="+mn-cs"/>
            </a:rPr>
            <a:t>         - Project scope validation and consistency with RFP requirements</a:t>
          </a:r>
          <a:endParaRPr lang="en-US">
            <a:effectLst/>
          </a:endParaRPr>
        </a:p>
        <a:p>
          <a:r>
            <a:rPr lang="en-US" sz="1100" baseline="0">
              <a:solidFill>
                <a:schemeClr val="dk1"/>
              </a:solidFill>
              <a:effectLst/>
              <a:latin typeface="+mn-lt"/>
              <a:ea typeface="+mn-ea"/>
              <a:cs typeface="+mn-cs"/>
            </a:rPr>
            <a:t>         - Identify geometric constraints and develop RFP criteria for delivering scope</a:t>
          </a:r>
          <a:endParaRPr lang="en-US">
            <a:effectLst/>
          </a:endParaRPr>
        </a:p>
        <a:p>
          <a:pPr eaLnBrk="1" fontAlgn="auto" latinLnBrk="0" hangingPunct="1"/>
          <a:r>
            <a:rPr lang="en-US" sz="1100" b="0" i="0" baseline="0">
              <a:solidFill>
                <a:schemeClr val="dk1"/>
              </a:solidFill>
              <a:effectLst/>
              <a:latin typeface="+mn-lt"/>
              <a:ea typeface="+mn-ea"/>
              <a:cs typeface="+mn-cs"/>
            </a:rPr>
            <a:t>         - Collaborate reviews of the RFP documents with interdisciplinary teams</a:t>
          </a:r>
        </a:p>
        <a:p>
          <a:pPr eaLnBrk="1" fontAlgn="auto" latinLnBrk="0" hangingPunct="1"/>
          <a:r>
            <a:rPr lang="en-US" sz="1100" b="0" i="0" baseline="0">
              <a:solidFill>
                <a:schemeClr val="dk1"/>
              </a:solidFill>
              <a:effectLst/>
              <a:latin typeface="+mn-lt"/>
              <a:ea typeface="+mn-ea"/>
              <a:cs typeface="+mn-cs"/>
            </a:rPr>
            <a:t>           during schematic development (roadway, drainage, constructability) to</a:t>
          </a:r>
        </a:p>
        <a:p>
          <a:pPr eaLnBrk="1" fontAlgn="auto" latinLnBrk="0" hangingPunct="1"/>
          <a:r>
            <a:rPr lang="en-US" sz="1100" b="0" i="0" baseline="0">
              <a:solidFill>
                <a:schemeClr val="dk1"/>
              </a:solidFill>
              <a:effectLst/>
              <a:latin typeface="+mn-lt"/>
              <a:ea typeface="+mn-ea"/>
              <a:cs typeface="+mn-cs"/>
            </a:rPr>
            <a:t>           identify discrete risk events</a:t>
          </a:r>
          <a:endParaRPr lang="en-US">
            <a:effectLst/>
          </a:endParaRPr>
        </a:p>
        <a:p>
          <a:r>
            <a:rPr lang="en-US" sz="1100" baseline="0">
              <a:solidFill>
                <a:schemeClr val="dk1"/>
              </a:solidFill>
              <a:effectLst/>
              <a:latin typeface="+mn-lt"/>
              <a:ea typeface="+mn-ea"/>
              <a:cs typeface="+mn-cs"/>
            </a:rPr>
            <a:t>     b. </a:t>
          </a:r>
          <a:r>
            <a:rPr lang="en-US" sz="1100">
              <a:solidFill>
                <a:schemeClr val="dk1"/>
              </a:solidFill>
              <a:effectLst/>
              <a:latin typeface="+mn-lt"/>
              <a:ea typeface="+mn-ea"/>
              <a:cs typeface="+mn-cs"/>
            </a:rPr>
            <a:t>Geotechnical investigations</a:t>
          </a:r>
          <a:r>
            <a:rPr lang="en-US" sz="1100" baseline="0">
              <a:solidFill>
                <a:schemeClr val="dk1"/>
              </a:solidFill>
              <a:effectLst/>
              <a:latin typeface="+mn-lt"/>
              <a:ea typeface="+mn-ea"/>
              <a:cs typeface="+mn-cs"/>
            </a:rPr>
            <a:t> - </a:t>
          </a:r>
          <a:r>
            <a:rPr lang="en-US" sz="1100">
              <a:solidFill>
                <a:schemeClr val="dk1"/>
              </a:solidFill>
              <a:effectLst/>
              <a:latin typeface="+mn-lt"/>
              <a:ea typeface="+mn-ea"/>
              <a:cs typeface="+mn-cs"/>
            </a:rPr>
            <a:t>Continue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coordinating development of RFP</a:t>
          </a:r>
        </a:p>
        <a:p>
          <a:r>
            <a:rPr lang="en-US" sz="1100">
              <a:solidFill>
                <a:schemeClr val="dk1"/>
              </a:solidFill>
              <a:effectLst/>
              <a:latin typeface="+mn-lt"/>
              <a:ea typeface="+mn-ea"/>
              <a:cs typeface="+mn-cs"/>
            </a:rPr>
            <a:t>          requirements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with the CFS Geotechnical engineering staff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and Region   </a:t>
          </a:r>
          <a:endParaRPr lang="en-US">
            <a:effectLst/>
          </a:endParaRPr>
        </a:p>
        <a:p>
          <a:r>
            <a:rPr lang="en-US" sz="1100">
              <a:solidFill>
                <a:schemeClr val="dk1"/>
              </a:solidFill>
              <a:effectLst/>
              <a:latin typeface="+mn-lt"/>
              <a:ea typeface="+mn-ea"/>
              <a:cs typeface="+mn-cs"/>
            </a:rPr>
            <a:t>          Materials Office staff based on preliminary investigations</a:t>
          </a:r>
          <a:endParaRPr lang="en-US">
            <a:effectLst/>
          </a:endParaRPr>
        </a:p>
        <a:p>
          <a:r>
            <a:rPr lang="en-US" sz="1100">
              <a:solidFill>
                <a:schemeClr val="dk1"/>
              </a:solidFill>
              <a:effectLst/>
              <a:latin typeface="+mn-lt"/>
              <a:ea typeface="+mn-ea"/>
              <a:cs typeface="+mn-cs"/>
            </a:rPr>
            <a:t>     c. Utility investigations - Continue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investigations</a:t>
          </a:r>
          <a:r>
            <a:rPr lang="en-US" sz="1100" baseline="0">
              <a:solidFill>
                <a:schemeClr val="dk1"/>
              </a:solidFill>
              <a:effectLst/>
              <a:latin typeface="+mn-lt"/>
              <a:ea typeface="+mn-ea"/>
              <a:cs typeface="+mn-cs"/>
            </a:rPr>
            <a:t> begun during the Development</a:t>
          </a:r>
        </a:p>
        <a:p>
          <a:r>
            <a:rPr lang="en-US" sz="1100" baseline="0">
              <a:solidFill>
                <a:schemeClr val="dk1"/>
              </a:solidFill>
              <a:effectLst/>
              <a:latin typeface="+mn-lt"/>
              <a:ea typeface="+mn-ea"/>
              <a:cs typeface="+mn-cs"/>
            </a:rPr>
            <a:t>          Phase to reduce RFP risk pricing by identifying and evaluating potential</a:t>
          </a:r>
        </a:p>
        <a:p>
          <a:r>
            <a:rPr lang="en-US" sz="1100" baseline="0">
              <a:solidFill>
                <a:schemeClr val="dk1"/>
              </a:solidFill>
              <a:effectLst/>
              <a:latin typeface="+mn-lt"/>
              <a:ea typeface="+mn-ea"/>
              <a:cs typeface="+mn-cs"/>
            </a:rPr>
            <a:t>          conflicts, coordinating identification and adjustment solutions with utility</a:t>
          </a:r>
        </a:p>
        <a:p>
          <a:r>
            <a:rPr lang="en-US" sz="1100" baseline="0">
              <a:solidFill>
                <a:schemeClr val="dk1"/>
              </a:solidFill>
              <a:effectLst/>
              <a:latin typeface="+mn-lt"/>
              <a:ea typeface="+mn-ea"/>
              <a:cs typeface="+mn-cs"/>
            </a:rPr>
            <a:t>          owners, and developing a utility conflict matrix</a:t>
          </a:r>
          <a:endParaRPr lang="en-US">
            <a:effectLst/>
          </a:endParaRPr>
        </a:p>
        <a:p>
          <a:r>
            <a:rPr lang="en-US" sz="1100">
              <a:solidFill>
                <a:schemeClr val="dk1"/>
              </a:solidFill>
              <a:effectLst/>
              <a:latin typeface="+mn-lt"/>
              <a:ea typeface="+mn-ea"/>
              <a:cs typeface="+mn-cs"/>
            </a:rPr>
            <a:t>     d. Survey and ROW mapping - Mapping should be adequate to support</a:t>
          </a:r>
        </a:p>
        <a:p>
          <a:r>
            <a:rPr lang="en-US" sz="1100">
              <a:solidFill>
                <a:schemeClr val="dk1"/>
              </a:solidFill>
              <a:effectLst/>
              <a:latin typeface="+mn-lt"/>
              <a:ea typeface="+mn-ea"/>
              <a:cs typeface="+mn-cs"/>
            </a:rPr>
            <a:t>          completion of the environmental document and support preliminary</a:t>
          </a:r>
        </a:p>
        <a:p>
          <a:r>
            <a:rPr lang="en-US" sz="1100">
              <a:solidFill>
                <a:schemeClr val="dk1"/>
              </a:solidFill>
              <a:effectLst/>
              <a:latin typeface="+mn-lt"/>
              <a:ea typeface="+mn-ea"/>
              <a:cs typeface="+mn-cs"/>
            </a:rPr>
            <a:t>          engineering activities necessary to mitigate risk</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7. Use the Risk Assessment </a:t>
          </a:r>
          <a:r>
            <a:rPr lang="en-US" sz="1100" baseline="0">
              <a:solidFill>
                <a:schemeClr val="dk1"/>
              </a:solidFill>
              <a:effectLst/>
              <a:latin typeface="+mn-lt"/>
              <a:ea typeface="+mn-ea"/>
              <a:cs typeface="+mn-cs"/>
            </a:rPr>
            <a:t>Checklist to track and assess status and assign a risk</a:t>
          </a:r>
        </a:p>
        <a:p>
          <a:r>
            <a:rPr lang="en-US" sz="1100" baseline="0">
              <a:solidFill>
                <a:schemeClr val="dk1"/>
              </a:solidFill>
              <a:effectLst/>
              <a:latin typeface="+mn-lt"/>
              <a:ea typeface="+mn-ea"/>
              <a:cs typeface="+mn-cs"/>
            </a:rPr>
            <a:t>     rating for ongoing activities to assess the readiness for release of the RFP.</a:t>
          </a:r>
          <a:endParaRPr lang="en-US">
            <a:effectLst/>
          </a:endParaRPr>
        </a:p>
        <a:p>
          <a:r>
            <a:rPr lang="en-US" sz="1100" baseline="0">
              <a:solidFill>
                <a:schemeClr val="dk1"/>
              </a:solidFill>
              <a:effectLst/>
              <a:latin typeface="+mn-lt"/>
              <a:ea typeface="+mn-ea"/>
              <a:cs typeface="+mn-cs"/>
            </a:rPr>
            <a:t>     - Coordinate activities being tracked in the Risk Assessment Checklist with </a:t>
          </a:r>
          <a:endParaRPr lang="en-US">
            <a:effectLst/>
          </a:endParaRPr>
        </a:p>
        <a:p>
          <a:r>
            <a:rPr lang="en-US" sz="1100" baseline="0">
              <a:solidFill>
                <a:schemeClr val="dk1"/>
              </a:solidFill>
              <a:effectLst/>
              <a:latin typeface="+mn-lt"/>
              <a:ea typeface="+mn-ea"/>
              <a:cs typeface="+mn-cs"/>
            </a:rPr>
            <a:t>       MDOT Procurement Checklist and Procurement Schedule</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8. Schedule Procurement Phase risk workshop/risk team meeting.</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1. Prepare a project overview presentation for each workshop/team risk meeting.</a:t>
          </a:r>
          <a:endParaRPr lang="en-US">
            <a:effectLst/>
          </a:endParaRPr>
        </a:p>
        <a:p>
          <a:pPr eaLnBrk="1" fontAlgn="auto" latinLnBrk="0" hangingPunct="1"/>
          <a:r>
            <a:rPr lang="en-US" sz="1100" b="0" i="0" baseline="0">
              <a:solidFill>
                <a:schemeClr val="dk1"/>
              </a:solidFill>
              <a:effectLst/>
              <a:latin typeface="+mn-lt"/>
              <a:ea typeface="+mn-ea"/>
              <a:cs typeface="+mn-cs"/>
            </a:rPr>
            <a:t>     - Project overview and status</a:t>
          </a:r>
          <a:endParaRPr lang="en-US">
            <a:effectLst/>
          </a:endParaRPr>
        </a:p>
        <a:p>
          <a:pPr eaLnBrk="1" fontAlgn="auto" latinLnBrk="0" hangingPunct="1"/>
          <a:r>
            <a:rPr lang="en-US" sz="1100" b="0" i="0" baseline="0">
              <a:solidFill>
                <a:schemeClr val="dk1"/>
              </a:solidFill>
              <a:effectLst/>
              <a:latin typeface="+mn-lt"/>
              <a:ea typeface="+mn-ea"/>
              <a:cs typeface="+mn-cs"/>
            </a:rPr>
            <a:t>     - Risk Management Process training, as applicable</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2. Prepare for the risk workshop/risk team meeting:</a:t>
          </a:r>
          <a:endParaRPr lang="en-US">
            <a:effectLst/>
          </a:endParaRPr>
        </a:p>
        <a:p>
          <a:pPr eaLnBrk="1" fontAlgn="auto" latinLnBrk="0" hangingPunct="1"/>
          <a:r>
            <a:rPr lang="en-US" sz="1100" b="0" i="0" baseline="0">
              <a:solidFill>
                <a:schemeClr val="dk1"/>
              </a:solidFill>
              <a:effectLst/>
              <a:latin typeface="+mn-lt"/>
              <a:ea typeface="+mn-ea"/>
              <a:cs typeface="+mn-cs"/>
            </a:rPr>
            <a:t>     - Determine scope of workshop and desired outcomes (qualitative or</a:t>
          </a:r>
          <a:endParaRPr lang="en-US">
            <a:effectLst/>
          </a:endParaRPr>
        </a:p>
        <a:p>
          <a:pPr eaLnBrk="1" fontAlgn="auto" latinLnBrk="0" hangingPunct="1"/>
          <a:r>
            <a:rPr lang="en-US" sz="1100" b="0" i="0" baseline="0">
              <a:solidFill>
                <a:schemeClr val="dk1"/>
              </a:solidFill>
              <a:effectLst/>
              <a:latin typeface="+mn-lt"/>
              <a:ea typeface="+mn-ea"/>
              <a:cs typeface="+mn-cs"/>
            </a:rPr>
            <a:t>       quantitative; initial or update)</a:t>
          </a:r>
          <a:endParaRPr lang="en-US">
            <a:effectLst/>
          </a:endParaRPr>
        </a:p>
        <a:p>
          <a:pPr eaLnBrk="1" fontAlgn="auto" latinLnBrk="0" hangingPunct="1"/>
          <a:r>
            <a:rPr lang="en-US" sz="1100" b="0" i="0" baseline="0">
              <a:solidFill>
                <a:schemeClr val="dk1"/>
              </a:solidFill>
              <a:effectLst/>
              <a:latin typeface="+mn-lt"/>
              <a:ea typeface="+mn-ea"/>
              <a:cs typeface="+mn-cs"/>
            </a:rPr>
            <a:t>     - Size the workshop appropriately</a:t>
          </a:r>
          <a:endParaRPr lang="en-US">
            <a:effectLst/>
          </a:endParaRPr>
        </a:p>
        <a:p>
          <a:pPr eaLnBrk="1" fontAlgn="auto" latinLnBrk="0" hangingPunct="1"/>
          <a:r>
            <a:rPr lang="en-US" sz="1100" b="0" i="0" baseline="0">
              <a:solidFill>
                <a:schemeClr val="dk1"/>
              </a:solidFill>
              <a:effectLst/>
              <a:latin typeface="+mn-lt"/>
              <a:ea typeface="+mn-ea"/>
              <a:cs typeface="+mn-cs"/>
            </a:rPr>
            <a:t>     - Determine appropriate attendance: Project Team members including GEC,</a:t>
          </a:r>
          <a:endParaRPr lang="en-US">
            <a:effectLst/>
          </a:endParaRPr>
        </a:p>
        <a:p>
          <a:pPr eaLnBrk="1" fontAlgn="auto" latinLnBrk="0" hangingPunct="1"/>
          <a:r>
            <a:rPr lang="en-US" sz="1100" b="0" i="0" baseline="0">
              <a:solidFill>
                <a:schemeClr val="dk1"/>
              </a:solidFill>
              <a:effectLst/>
              <a:latin typeface="+mn-lt"/>
              <a:ea typeface="+mn-ea"/>
              <a:cs typeface="+mn-cs"/>
            </a:rPr>
            <a:t>       Agency Leadership, Project Stakeholders, and local Officials; FHWA attendance</a:t>
          </a:r>
        </a:p>
        <a:p>
          <a:pPr eaLnBrk="1" fontAlgn="auto" latinLnBrk="0" hangingPunct="1"/>
          <a:r>
            <a:rPr lang="en-US" sz="1100" b="0" i="0" baseline="0">
              <a:solidFill>
                <a:schemeClr val="dk1"/>
              </a:solidFill>
              <a:effectLst/>
              <a:latin typeface="+mn-lt"/>
              <a:ea typeface="+mn-ea"/>
              <a:cs typeface="+mn-cs"/>
            </a:rPr>
            <a:t>       is required for PoDIs and optional for non-PoDI projects</a:t>
          </a:r>
          <a:endParaRPr lang="en-US">
            <a:effectLst/>
          </a:endParaRPr>
        </a:p>
        <a:p>
          <a:pPr eaLnBrk="1" fontAlgn="auto" latinLnBrk="0" hangingPunct="1"/>
          <a:r>
            <a:rPr lang="en-US" sz="1100" b="0" i="0" baseline="0">
              <a:solidFill>
                <a:schemeClr val="dk1"/>
              </a:solidFill>
              <a:effectLst/>
              <a:latin typeface="+mn-lt"/>
              <a:ea typeface="+mn-ea"/>
              <a:cs typeface="+mn-cs"/>
            </a:rPr>
            <a:t>     - Prepare and distribute an agenda prior to the meeting</a:t>
          </a:r>
          <a:endParaRPr lang="en-US">
            <a:effectLst/>
          </a:endParaRPr>
        </a:p>
        <a:p>
          <a:pPr eaLnBrk="1" fontAlgn="auto" latinLnBrk="0" hangingPunct="1"/>
          <a:r>
            <a:rPr lang="en-US" sz="1100" b="0" i="0" baseline="0">
              <a:solidFill>
                <a:schemeClr val="dk1"/>
              </a:solidFill>
              <a:effectLst/>
              <a:latin typeface="+mn-lt"/>
              <a:ea typeface="+mn-ea"/>
              <a:cs typeface="+mn-cs"/>
            </a:rPr>
            <a:t>     - Consider including a risk questionnaire to solicit feedback on risks prior to the</a:t>
          </a:r>
          <a:endParaRPr lang="en-US">
            <a:effectLst/>
          </a:endParaRPr>
        </a:p>
        <a:p>
          <a:pPr eaLnBrk="1" fontAlgn="auto" latinLnBrk="0" hangingPunct="1"/>
          <a:r>
            <a:rPr lang="en-US" sz="1100" b="0" i="0" baseline="0">
              <a:solidFill>
                <a:schemeClr val="dk1"/>
              </a:solidFill>
              <a:effectLst/>
              <a:latin typeface="+mn-lt"/>
              <a:ea typeface="+mn-ea"/>
              <a:cs typeface="+mn-cs"/>
            </a:rPr>
            <a:t>       workshop</a:t>
          </a:r>
          <a:endParaRPr lang="en-US">
            <a:effectLst/>
          </a:endParaRPr>
        </a:p>
        <a:p>
          <a:pPr eaLnBrk="1" fontAlgn="auto" latinLnBrk="0" hangingPunct="1"/>
          <a:r>
            <a:rPr lang="en-US" sz="1100" b="0" i="0" baseline="0">
              <a:solidFill>
                <a:schemeClr val="dk1"/>
              </a:solidFill>
              <a:effectLst/>
              <a:latin typeface="+mn-lt"/>
              <a:ea typeface="+mn-ea"/>
              <a:cs typeface="+mn-cs"/>
            </a:rPr>
            <a:t>     - Update register, if applicable, with feedback prior to the meeting</a:t>
          </a:r>
        </a:p>
        <a:p>
          <a:pPr eaLnBrk="1" fontAlgn="auto" latinLnBrk="0" hangingPunct="1"/>
          <a:r>
            <a:rPr lang="en-US" sz="1100" b="0" i="0" baseline="0">
              <a:solidFill>
                <a:schemeClr val="dk1"/>
              </a:solidFill>
              <a:effectLst/>
              <a:latin typeface="+mn-lt"/>
              <a:ea typeface="+mn-ea"/>
              <a:cs typeface="+mn-cs"/>
            </a:rPr>
            <a:t>     - Define Risk Response strategies and control assignments; these should be </a:t>
          </a:r>
          <a:endParaRPr lang="en-US">
            <a:effectLst/>
          </a:endParaRPr>
        </a:p>
        <a:p>
          <a:pPr eaLnBrk="1" fontAlgn="auto" latinLnBrk="0" hangingPunct="1"/>
          <a:r>
            <a:rPr lang="en-US" sz="1100" b="0" i="0" baseline="0">
              <a:solidFill>
                <a:schemeClr val="dk1"/>
              </a:solidFill>
              <a:effectLst/>
              <a:latin typeface="+mn-lt"/>
              <a:ea typeface="+mn-ea"/>
              <a:cs typeface="+mn-cs"/>
            </a:rPr>
            <a:t>       ready to be discussed by identified parties for at least all High Priority risks</a:t>
          </a:r>
          <a:endParaRPr lang="en-US">
            <a:effectLst/>
          </a:endParaRPr>
        </a:p>
        <a:p>
          <a:pPr eaLnBrk="1" fontAlgn="auto" latinLnBrk="0" hangingPunct="1"/>
          <a:r>
            <a:rPr lang="en-US" sz="1100" b="0" i="0" baseline="0">
              <a:solidFill>
                <a:schemeClr val="dk1"/>
              </a:solidFill>
              <a:effectLst/>
              <a:latin typeface="+mn-lt"/>
              <a:ea typeface="+mn-ea"/>
              <a:cs typeface="+mn-cs"/>
            </a:rPr>
            <a:t>     - Develop or update, as appropriate, the preliminary</a:t>
          </a:r>
          <a:endParaRPr lang="en-US">
            <a:effectLst/>
          </a:endParaRPr>
        </a:p>
        <a:p>
          <a:pPr eaLnBrk="1" fontAlgn="auto" latinLnBrk="0" hangingPunct="1"/>
          <a:r>
            <a:rPr lang="en-US" sz="1100" b="0" i="0" baseline="0">
              <a:solidFill>
                <a:schemeClr val="dk1"/>
              </a:solidFill>
              <a:effectLst/>
              <a:latin typeface="+mn-lt"/>
              <a:ea typeface="+mn-ea"/>
              <a:cs typeface="+mn-cs"/>
            </a:rPr>
            <a:t>       project development schedule and preliminary cost estimate.</a:t>
          </a:r>
          <a:endParaRPr lang="en-US">
            <a:effectLst/>
          </a:endParaRPr>
        </a:p>
        <a:p>
          <a:pPr eaLnBrk="1" fontAlgn="auto" latinLnBrk="0" hangingPunct="1"/>
          <a:r>
            <a:rPr lang="en-US" sz="1100" b="0" i="0" baseline="0">
              <a:solidFill>
                <a:schemeClr val="dk1"/>
              </a:solidFill>
              <a:effectLst/>
              <a:latin typeface="+mn-lt"/>
              <a:ea typeface="+mn-ea"/>
              <a:cs typeface="+mn-cs"/>
            </a:rPr>
            <a:t>     - Coordinate with the project team including stakeholders </a:t>
          </a:r>
          <a:endParaRPr lang="en-US">
            <a:effectLst/>
          </a:endParaRPr>
        </a:p>
        <a:p>
          <a:pPr eaLnBrk="1" fontAlgn="auto" latinLnBrk="0" hangingPunct="1"/>
          <a:r>
            <a:rPr lang="en-US" sz="1100" b="0" i="0" baseline="0">
              <a:solidFill>
                <a:schemeClr val="dk1"/>
              </a:solidFill>
              <a:effectLst/>
              <a:latin typeface="+mn-lt"/>
              <a:ea typeface="+mn-ea"/>
              <a:cs typeface="+mn-cs"/>
            </a:rPr>
            <a:t>       and leadership to develop a risk rating scale for the project (Risk Workbook, </a:t>
          </a:r>
          <a:endParaRPr lang="en-US">
            <a:effectLst/>
          </a:endParaRPr>
        </a:p>
        <a:p>
          <a:pPr eaLnBrk="1" fontAlgn="auto" latinLnBrk="0" hangingPunct="1"/>
          <a:r>
            <a:rPr lang="en-US" sz="1100" b="0" i="0" baseline="0">
              <a:solidFill>
                <a:schemeClr val="dk1"/>
              </a:solidFill>
              <a:effectLst/>
              <a:latin typeface="+mn-lt"/>
              <a:ea typeface="+mn-ea"/>
              <a:cs typeface="+mn-cs"/>
            </a:rPr>
            <a:t>       Section 5.3) to perform qualitative and quantitative assessments.</a:t>
          </a:r>
          <a:endParaRPr lang="en-US">
            <a:effectLst/>
          </a:endParaRPr>
        </a:p>
        <a:p>
          <a:pPr eaLnBrk="1" fontAlgn="auto" latinLnBrk="0" hangingPunct="1"/>
          <a:r>
            <a:rPr lang="en-US" sz="1100" b="0" i="0" baseline="0">
              <a:solidFill>
                <a:schemeClr val="dk1"/>
              </a:solidFill>
              <a:effectLst/>
              <a:latin typeface="+mn-lt"/>
              <a:ea typeface="+mn-ea"/>
              <a:cs typeface="+mn-cs"/>
            </a:rPr>
            <a:t>     - Coordinate with leadership and stakeholders to establish an acceptable risk level </a:t>
          </a:r>
          <a:endParaRPr lang="en-US">
            <a:effectLst/>
          </a:endParaRPr>
        </a:p>
        <a:p>
          <a:pPr eaLnBrk="1" fontAlgn="auto" latinLnBrk="0" hangingPunct="1"/>
          <a:r>
            <a:rPr lang="en-US" sz="1100" b="0" i="0" baseline="0">
              <a:solidFill>
                <a:schemeClr val="dk1"/>
              </a:solidFill>
              <a:effectLst/>
              <a:latin typeface="+mn-lt"/>
              <a:ea typeface="+mn-ea"/>
              <a:cs typeface="+mn-cs"/>
            </a:rPr>
            <a:t>       for high priority risks. Risks above the acceptable level are considered high </a:t>
          </a:r>
          <a:endParaRPr lang="en-US">
            <a:effectLst/>
          </a:endParaRPr>
        </a:p>
        <a:p>
          <a:pPr eaLnBrk="1" fontAlgn="auto" latinLnBrk="0" hangingPunct="1"/>
          <a:r>
            <a:rPr lang="en-US" sz="1100" b="0" i="0" baseline="0">
              <a:solidFill>
                <a:schemeClr val="dk1"/>
              </a:solidFill>
              <a:effectLst/>
              <a:latin typeface="+mn-lt"/>
              <a:ea typeface="+mn-ea"/>
              <a:cs typeface="+mn-cs"/>
            </a:rPr>
            <a:t>       priority risks. </a:t>
          </a:r>
          <a:endParaRPr lang="en-US">
            <a:effectLst/>
          </a:endParaRPr>
        </a:p>
        <a:p>
          <a:pPr eaLnBrk="1" fontAlgn="auto" latinLnBrk="0" hangingPunct="1"/>
          <a:endParaRPr lang="en-US">
            <a:effectLst/>
          </a:endParaRPr>
        </a:p>
        <a:p>
          <a:pPr eaLnBrk="1" fontAlgn="auto" latinLnBrk="0" hangingPunct="1"/>
          <a:r>
            <a:rPr lang="en-US" sz="1100" b="0" i="0" baseline="0">
              <a:solidFill>
                <a:schemeClr val="dk1"/>
              </a:solidFill>
              <a:effectLst/>
              <a:latin typeface="+mn-lt"/>
              <a:ea typeface="+mn-ea"/>
              <a:cs typeface="+mn-cs"/>
            </a:rPr>
            <a:t>3. Conduct workshop in accordance with Risk Workbook Procedure.</a:t>
          </a:r>
        </a:p>
        <a:p>
          <a:pPr eaLnBrk="1" fontAlgn="auto" latinLnBrk="0" hangingPunct="1"/>
          <a:endParaRPr lang="en-US">
            <a:effectLst/>
          </a:endParaRPr>
        </a:p>
        <a:p>
          <a:pPr eaLnBrk="1" fontAlgn="auto" latinLnBrk="0" hangingPunct="1"/>
          <a:r>
            <a:rPr lang="en-US" sz="1100">
              <a:solidFill>
                <a:schemeClr val="dk1"/>
              </a:solidFill>
              <a:effectLst/>
              <a:latin typeface="+mn-lt"/>
              <a:ea typeface="+mn-ea"/>
              <a:cs typeface="+mn-cs"/>
            </a:rPr>
            <a:t>4. </a:t>
          </a:r>
          <a:r>
            <a:rPr lang="en-US" sz="1100" b="0" i="0" baseline="0">
              <a:solidFill>
                <a:schemeClr val="dk1"/>
              </a:solidFill>
              <a:effectLst/>
              <a:latin typeface="+mn-lt"/>
              <a:ea typeface="+mn-ea"/>
              <a:cs typeface="+mn-cs"/>
            </a:rPr>
            <a:t>Use the risk analysis performed at the workshop to perform post-workshop </a:t>
          </a:r>
          <a:endParaRPr lang="en-US">
            <a:effectLst/>
          </a:endParaRPr>
        </a:p>
        <a:p>
          <a:pPr eaLnBrk="1" fontAlgn="auto" latinLnBrk="0" hangingPunct="1"/>
          <a:r>
            <a:rPr lang="en-US" sz="1100" b="0" i="0" baseline="0">
              <a:solidFill>
                <a:schemeClr val="dk1"/>
              </a:solidFill>
              <a:effectLst/>
              <a:latin typeface="+mn-lt"/>
              <a:ea typeface="+mn-ea"/>
              <a:cs typeface="+mn-cs"/>
            </a:rPr>
            <a:t>     updates to the risk register consistent with the outcomes from the workshop.</a:t>
          </a:r>
        </a:p>
        <a:p>
          <a:pPr eaLnBrk="1" fontAlgn="auto" latinLnBrk="0" hangingPunct="1"/>
          <a:r>
            <a:rPr lang="en-US" sz="1100" b="0" i="0" baseline="0">
              <a:solidFill>
                <a:schemeClr val="dk1"/>
              </a:solidFill>
              <a:effectLst/>
              <a:latin typeface="+mn-lt"/>
              <a:ea typeface="+mn-ea"/>
              <a:cs typeface="+mn-cs"/>
            </a:rPr>
            <a:t>     - Finalize the risk register with decisions and responses</a:t>
          </a:r>
          <a:endParaRPr lang="en-US">
            <a:effectLst/>
          </a:endParaRPr>
        </a:p>
        <a:p>
          <a:pPr eaLnBrk="1" fontAlgn="auto" latinLnBrk="0" hangingPunct="1"/>
          <a:r>
            <a:rPr lang="en-US" sz="1100" b="0" i="0" baseline="0">
              <a:solidFill>
                <a:schemeClr val="dk1"/>
              </a:solidFill>
              <a:effectLst/>
              <a:latin typeface="+mn-lt"/>
              <a:ea typeface="+mn-ea"/>
              <a:cs typeface="+mn-cs"/>
            </a:rPr>
            <a:t>     - Communicate response plans to team members and stakeholders</a:t>
          </a:r>
          <a:endParaRPr lang="en-US">
            <a:effectLst/>
          </a:endParaRPr>
        </a:p>
        <a:p>
          <a:pPr eaLnBrk="1" fontAlgn="auto" latinLnBrk="0" hangingPunct="1"/>
          <a:r>
            <a:rPr lang="en-US" sz="1100" b="0" i="0" baseline="0">
              <a:solidFill>
                <a:schemeClr val="dk1"/>
              </a:solidFill>
              <a:effectLst/>
              <a:latin typeface="+mn-lt"/>
              <a:ea typeface="+mn-ea"/>
              <a:cs typeface="+mn-cs"/>
            </a:rPr>
            <a:t>    </a:t>
          </a:r>
          <a:endParaRPr lang="en-US">
            <a:effectLst/>
          </a:endParaRPr>
        </a:p>
        <a:p>
          <a:pPr eaLnBrk="1" fontAlgn="auto" latinLnBrk="0" hangingPunct="1"/>
          <a:r>
            <a:rPr lang="en-US" sz="1100" b="0" i="0" baseline="0">
              <a:solidFill>
                <a:schemeClr val="dk1"/>
              </a:solidFill>
              <a:effectLst/>
              <a:latin typeface="+mn-lt"/>
              <a:ea typeface="+mn-ea"/>
              <a:cs typeface="+mn-cs"/>
            </a:rPr>
            <a:t>5. </a:t>
          </a:r>
          <a:r>
            <a:rPr lang="en-US" sz="1100">
              <a:solidFill>
                <a:schemeClr val="dk1"/>
              </a:solidFill>
              <a:effectLst/>
              <a:latin typeface="+mn-lt"/>
              <a:ea typeface="+mn-ea"/>
              <a:cs typeface="+mn-cs"/>
            </a:rPr>
            <a:t>Update the procurement schedule and risk contingency for the project</a:t>
          </a:r>
          <a:endParaRPr lang="en-US">
            <a:effectLst/>
          </a:endParaRPr>
        </a:p>
        <a:p>
          <a:r>
            <a:rPr lang="en-US" sz="1100">
              <a:solidFill>
                <a:schemeClr val="dk1"/>
              </a:solidFill>
              <a:effectLst/>
              <a:latin typeface="+mn-lt"/>
              <a:ea typeface="+mn-ea"/>
              <a:cs typeface="+mn-cs"/>
            </a:rPr>
            <a:t>     cost estimate based on the outcomes of the workshop.</a:t>
          </a:r>
        </a:p>
        <a:p>
          <a:endParaRPr lang="en-US">
            <a:effectLst/>
          </a:endParaRPr>
        </a:p>
        <a:p>
          <a:r>
            <a:rPr lang="en-US" sz="1100">
              <a:solidFill>
                <a:schemeClr val="dk1"/>
              </a:solidFill>
              <a:effectLst/>
              <a:latin typeface="+mn-lt"/>
              <a:ea typeface="+mn-ea"/>
              <a:cs typeface="+mn-cs"/>
            </a:rPr>
            <a:t>6. Use the risk analysis to develop RFP documents. Assess how risk will be</a:t>
          </a:r>
        </a:p>
        <a:p>
          <a:r>
            <a:rPr lang="en-US" sz="1100">
              <a:solidFill>
                <a:schemeClr val="dk1"/>
              </a:solidFill>
              <a:effectLst/>
              <a:latin typeface="+mn-lt"/>
              <a:ea typeface="+mn-ea"/>
              <a:cs typeface="+mn-cs"/>
            </a:rPr>
            <a:t>     allocated for the project.</a:t>
          </a:r>
          <a:r>
            <a:rPr lang="en-US" sz="1100" baseline="0">
              <a:solidFill>
                <a:schemeClr val="dk1"/>
              </a:solidFill>
              <a:effectLst/>
              <a:latin typeface="+mn-lt"/>
              <a:ea typeface="+mn-ea"/>
              <a:cs typeface="+mn-cs"/>
            </a:rPr>
            <a:t> Risks should be allocated to the party best equipped</a:t>
          </a:r>
        </a:p>
        <a:p>
          <a:r>
            <a:rPr lang="en-US" sz="1100" baseline="0">
              <a:solidFill>
                <a:schemeClr val="dk1"/>
              </a:solidFill>
              <a:effectLst/>
              <a:latin typeface="+mn-lt"/>
              <a:ea typeface="+mn-ea"/>
              <a:cs typeface="+mn-cs"/>
            </a:rPr>
            <a:t>     to manage the risk. </a:t>
          </a:r>
          <a:r>
            <a:rPr lang="en-US" sz="1100">
              <a:solidFill>
                <a:schemeClr val="dk1"/>
              </a:solidFill>
              <a:effectLst/>
              <a:latin typeface="+mn-lt"/>
              <a:ea typeface="+mn-ea"/>
              <a:cs typeface="+mn-cs"/>
            </a:rPr>
            <a:t>Determine if shared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risk items are required, define the</a:t>
          </a:r>
        </a:p>
        <a:p>
          <a:r>
            <a:rPr lang="en-US" sz="1100">
              <a:solidFill>
                <a:schemeClr val="dk1"/>
              </a:solidFill>
              <a:effectLst/>
              <a:latin typeface="+mn-lt"/>
              <a:ea typeface="+mn-ea"/>
              <a:cs typeface="+mn-cs"/>
            </a:rPr>
            <a:t>     shared risk item, and coordinate these with</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development of the ITP and</a:t>
          </a:r>
        </a:p>
        <a:p>
          <a:r>
            <a:rPr lang="en-US" sz="1100">
              <a:solidFill>
                <a:schemeClr val="dk1"/>
              </a:solidFill>
              <a:effectLst/>
              <a:latin typeface="+mn-lt"/>
              <a:ea typeface="+mn-ea"/>
              <a:cs typeface="+mn-cs"/>
            </a:rPr>
            <a:t>     RFP:</a:t>
          </a:r>
          <a:endParaRPr lang="en-US">
            <a:effectLst/>
          </a:endParaRPr>
        </a:p>
        <a:p>
          <a:r>
            <a:rPr lang="en-US" sz="1100">
              <a:solidFill>
                <a:schemeClr val="dk1"/>
              </a:solidFill>
              <a:effectLst/>
              <a:latin typeface="+mn-lt"/>
              <a:ea typeface="+mn-ea"/>
              <a:cs typeface="+mn-cs"/>
            </a:rPr>
            <a:t>     a. ITP - Prepare Form 4 - Proposal Price to include the DB lump-sum project,</a:t>
          </a:r>
          <a:endParaRPr lang="en-US">
            <a:effectLst/>
          </a:endParaRPr>
        </a:p>
        <a:p>
          <a:r>
            <a:rPr lang="en-US" sz="1100">
              <a:solidFill>
                <a:schemeClr val="dk1"/>
              </a:solidFill>
              <a:effectLst/>
              <a:latin typeface="+mn-lt"/>
              <a:ea typeface="+mn-ea"/>
              <a:cs typeface="+mn-cs"/>
            </a:rPr>
            <a:t>          shared risk items identified in Book 1 – Section 12</a:t>
          </a:r>
          <a:endParaRPr lang="en-US">
            <a:effectLst/>
          </a:endParaRPr>
        </a:p>
        <a:p>
          <a:r>
            <a:rPr lang="en-US" sz="1100">
              <a:solidFill>
                <a:schemeClr val="dk1"/>
              </a:solidFill>
              <a:effectLst/>
              <a:latin typeface="+mn-lt"/>
              <a:ea typeface="+mn-ea"/>
              <a:cs typeface="+mn-cs"/>
            </a:rPr>
            <a:t>     b. Book 1 - Review need for project- specific modifications to the Agreement to</a:t>
          </a:r>
        </a:p>
        <a:p>
          <a:r>
            <a:rPr lang="en-US" sz="1100">
              <a:solidFill>
                <a:schemeClr val="dk1"/>
              </a:solidFill>
              <a:effectLst/>
              <a:latin typeface="+mn-lt"/>
              <a:ea typeface="+mn-ea"/>
              <a:cs typeface="+mn-cs"/>
            </a:rPr>
            <a:t>          accommodate changes in risk allocation (i.e., shared risk items)</a:t>
          </a:r>
          <a:endParaRPr lang="en-US">
            <a:effectLst/>
          </a:endParaRPr>
        </a:p>
        <a:p>
          <a:r>
            <a:rPr lang="en-US" sz="1100">
              <a:solidFill>
                <a:schemeClr val="dk1"/>
              </a:solidFill>
              <a:effectLst/>
              <a:latin typeface="+mn-lt"/>
              <a:ea typeface="+mn-ea"/>
              <a:cs typeface="+mn-cs"/>
            </a:rPr>
            <a:t>     c. Book 1, Section 6 - Access to Site; Utility Relocations; Environmental</a:t>
          </a:r>
          <a:endParaRPr lang="en-US">
            <a:effectLst/>
          </a:endParaRP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Mitigation - Review for potential risk allocation changes for right-of-way,</a:t>
          </a:r>
          <a:endParaRPr lang="en-US">
            <a:effectLst/>
          </a:endParaRPr>
        </a:p>
        <a:p>
          <a:r>
            <a:rPr lang="en-US" sz="1100">
              <a:solidFill>
                <a:schemeClr val="dk1"/>
              </a:solidFill>
              <a:effectLst/>
              <a:latin typeface="+mn-lt"/>
              <a:ea typeface="+mn-ea"/>
              <a:cs typeface="+mn-cs"/>
            </a:rPr>
            <a:t>          utilities, and environmental compliance that may affect this chapter; risk</a:t>
          </a:r>
          <a:endParaRPr lang="en-US">
            <a:effectLst/>
          </a:endParaRPr>
        </a:p>
        <a:p>
          <a:r>
            <a:rPr lang="en-US" sz="1100">
              <a:solidFill>
                <a:schemeClr val="dk1"/>
              </a:solidFill>
              <a:effectLst/>
              <a:latin typeface="+mn-lt"/>
              <a:ea typeface="+mn-ea"/>
              <a:cs typeface="+mn-cs"/>
            </a:rPr>
            <a:t>          allocations in the RFP documents are typically applicable to address right-of-</a:t>
          </a:r>
        </a:p>
        <a:p>
          <a:r>
            <a:rPr lang="en-US" sz="1100">
              <a:solidFill>
                <a:schemeClr val="dk1"/>
              </a:solidFill>
              <a:effectLst/>
              <a:latin typeface="+mn-lt"/>
              <a:ea typeface="+mn-ea"/>
              <a:cs typeface="+mn-cs"/>
            </a:rPr>
            <a:t>          way concerns, environmental items, geotechnical items, utility conflicts,</a:t>
          </a:r>
        </a:p>
        <a:p>
          <a:r>
            <a:rPr lang="en-US" sz="1100" baseline="0">
              <a:solidFill>
                <a:schemeClr val="dk1"/>
              </a:solidFill>
              <a:effectLst/>
              <a:latin typeface="+mn-lt"/>
              <a:ea typeface="+mn-ea"/>
              <a:cs typeface="+mn-cs"/>
            </a:rPr>
            <a:t>          third pa</a:t>
          </a:r>
          <a:r>
            <a:rPr lang="en-US" sz="1100">
              <a:solidFill>
                <a:schemeClr val="dk1"/>
              </a:solidFill>
              <a:effectLst/>
              <a:latin typeface="+mn-lt"/>
              <a:ea typeface="+mn-ea"/>
              <a:cs typeface="+mn-cs"/>
            </a:rPr>
            <a:t>rty items, and railroads</a:t>
          </a:r>
          <a:endParaRPr lang="en-US">
            <a:effectLst/>
          </a:endParaRPr>
        </a:p>
        <a:p>
          <a:r>
            <a:rPr lang="en-US" sz="1100">
              <a:solidFill>
                <a:schemeClr val="dk1"/>
              </a:solidFill>
              <a:effectLst/>
              <a:latin typeface="+mn-lt"/>
              <a:ea typeface="+mn-ea"/>
              <a:cs typeface="+mn-cs"/>
            </a:rPr>
            <a:t>     d. Review Book 1,</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Section 12 - Shared Risk Item Work and Price Adjustments -</a:t>
          </a:r>
        </a:p>
        <a:p>
          <a:r>
            <a:rPr lang="en-US" sz="1100">
              <a:solidFill>
                <a:schemeClr val="dk1"/>
              </a:solidFill>
              <a:effectLst/>
              <a:latin typeface="+mn-lt"/>
              <a:ea typeface="+mn-ea"/>
              <a:cs typeface="+mn-cs"/>
            </a:rPr>
            <a:t>          Risk</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allocation changes to shared risk items could have a significant effect on</a:t>
          </a:r>
        </a:p>
        <a:p>
          <a:r>
            <a:rPr lang="en-US" sz="1100">
              <a:solidFill>
                <a:schemeClr val="dk1"/>
              </a:solidFill>
              <a:effectLst/>
              <a:latin typeface="+mn-lt"/>
              <a:ea typeface="+mn-ea"/>
              <a:cs typeface="+mn-cs"/>
            </a:rPr>
            <a:t>          the structure, content and details of Section 12</a:t>
          </a:r>
          <a:endParaRPr lang="en-US">
            <a:effectLst/>
          </a:endParaRPr>
        </a:p>
        <a:p>
          <a:r>
            <a:rPr lang="en-US" sz="1100">
              <a:solidFill>
                <a:schemeClr val="dk1"/>
              </a:solidFill>
              <a:effectLst/>
              <a:latin typeface="+mn-lt"/>
              <a:ea typeface="+mn-ea"/>
              <a:cs typeface="+mn-cs"/>
            </a:rPr>
            <a:t>     e. Determine if shared risk items are required for structures and define the</a:t>
          </a:r>
        </a:p>
        <a:p>
          <a:r>
            <a:rPr lang="en-US" sz="1100">
              <a:solidFill>
                <a:schemeClr val="dk1"/>
              </a:solidFill>
              <a:effectLst/>
              <a:latin typeface="+mn-lt"/>
              <a:ea typeface="+mn-ea"/>
              <a:cs typeface="+mn-cs"/>
            </a:rPr>
            <a:t>          shared risk item</a:t>
          </a:r>
          <a:endParaRPr lang="en-US">
            <a:effectLst/>
          </a:endParaRPr>
        </a:p>
        <a:p>
          <a:r>
            <a:rPr lang="en-US" sz="1100">
              <a:solidFill>
                <a:schemeClr val="dk1"/>
              </a:solidFill>
              <a:effectLst/>
              <a:latin typeface="+mn-lt"/>
              <a:ea typeface="+mn-ea"/>
              <a:cs typeface="+mn-cs"/>
            </a:rPr>
            <a:t>     f. Verify the prices for all shared risk items</a:t>
          </a:r>
          <a:endParaRPr lang="en-US">
            <a:effectLst/>
          </a:endParaRPr>
        </a:p>
        <a:p>
          <a:r>
            <a:rPr lang="en-US" sz="1100">
              <a:solidFill>
                <a:schemeClr val="dk1"/>
              </a:solidFill>
              <a:effectLst/>
              <a:latin typeface="+mn-lt"/>
              <a:ea typeface="+mn-ea"/>
              <a:cs typeface="+mn-cs"/>
            </a:rPr>
            <a:t>     g. For CMGC contracts, determine shared risk items; MDOT may choose to own</a:t>
          </a:r>
          <a:endParaRPr lang="en-US">
            <a:effectLst/>
          </a:endParaRPr>
        </a:p>
        <a:p>
          <a:r>
            <a:rPr lang="en-US" sz="1100">
              <a:solidFill>
                <a:schemeClr val="dk1"/>
              </a:solidFill>
              <a:effectLst/>
              <a:latin typeface="+mn-lt"/>
              <a:ea typeface="+mn-ea"/>
              <a:cs typeface="+mn-cs"/>
            </a:rPr>
            <a:t>          the contractual responsibility for the risk or pass it on to the contractor and</a:t>
          </a:r>
          <a:endParaRPr lang="en-US">
            <a:effectLst/>
          </a:endParaRPr>
        </a:p>
        <a:p>
          <a:r>
            <a:rPr lang="en-US" sz="1100">
              <a:solidFill>
                <a:schemeClr val="dk1"/>
              </a:solidFill>
              <a:effectLst/>
              <a:latin typeface="+mn-lt"/>
              <a:ea typeface="+mn-ea"/>
              <a:cs typeface="+mn-cs"/>
            </a:rPr>
            <a:t>          have it included in the Guaranteed Maximum Price (GMP) portion of the</a:t>
          </a:r>
          <a:endParaRPr lang="en-US">
            <a:effectLst/>
          </a:endParaRPr>
        </a:p>
        <a:p>
          <a:r>
            <a:rPr lang="en-US" sz="1100">
              <a:solidFill>
                <a:schemeClr val="dk1"/>
              </a:solidFill>
              <a:effectLst/>
              <a:latin typeface="+mn-lt"/>
              <a:ea typeface="+mn-ea"/>
              <a:cs typeface="+mn-cs"/>
            </a:rPr>
            <a:t>          construction services cost proposal; the risks will be used to identify criteria</a:t>
          </a:r>
          <a:endParaRPr lang="en-US">
            <a:effectLst/>
          </a:endParaRPr>
        </a:p>
        <a:p>
          <a:r>
            <a:rPr lang="en-US" sz="1100">
              <a:solidFill>
                <a:schemeClr val="dk1"/>
              </a:solidFill>
              <a:effectLst/>
              <a:latin typeface="+mn-lt"/>
              <a:ea typeface="+mn-ea"/>
              <a:cs typeface="+mn-cs"/>
            </a:rPr>
            <a:t>          used to short-list or select contractors; review risk associated with item</a:t>
          </a:r>
          <a:endParaRPr lang="en-US">
            <a:effectLst/>
          </a:endParaRPr>
        </a:p>
        <a:p>
          <a:r>
            <a:rPr lang="en-US" sz="1100">
              <a:solidFill>
                <a:schemeClr val="dk1"/>
              </a:solidFill>
              <a:effectLst/>
              <a:latin typeface="+mn-lt"/>
              <a:ea typeface="+mn-ea"/>
              <a:cs typeface="+mn-cs"/>
            </a:rPr>
            <a:t>          quantities and costs for the GMP</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7. Include Alternate Technical Concepts (ATC) risk analysis to assess contractor's</a:t>
          </a:r>
          <a:endParaRPr lang="en-US">
            <a:effectLst/>
          </a:endParaRPr>
        </a:p>
        <a:p>
          <a:pPr eaLnBrk="1" fontAlgn="auto" latinLnBrk="0" hangingPunct="1"/>
          <a:r>
            <a:rPr lang="en-US" sz="1100" b="0" i="0" baseline="0">
              <a:solidFill>
                <a:schemeClr val="dk1"/>
              </a:solidFill>
              <a:effectLst/>
              <a:latin typeface="+mn-lt"/>
              <a:ea typeface="+mn-ea"/>
              <a:cs typeface="+mn-cs"/>
            </a:rPr>
            <a:t>     proposed changes to contract requirements prior to bidding to evaluate</a:t>
          </a:r>
          <a:endParaRPr lang="en-US">
            <a:effectLst/>
          </a:endParaRPr>
        </a:p>
        <a:p>
          <a:pPr eaLnBrk="1" fontAlgn="auto" latinLnBrk="0" hangingPunct="1"/>
          <a:r>
            <a:rPr lang="en-US" sz="1100" b="0" i="0" baseline="0">
              <a:solidFill>
                <a:schemeClr val="dk1"/>
              </a:solidFill>
              <a:effectLst/>
              <a:latin typeface="+mn-lt"/>
              <a:ea typeface="+mn-ea"/>
              <a:cs typeface="+mn-cs"/>
            </a:rPr>
            <a:t>     whether the concepts provide the public with a product that is equal or better</a:t>
          </a:r>
          <a:endParaRPr lang="en-US">
            <a:effectLst/>
          </a:endParaRPr>
        </a:p>
        <a:p>
          <a:pPr eaLnBrk="1" fontAlgn="auto" latinLnBrk="0" hangingPunct="1"/>
          <a:r>
            <a:rPr lang="en-US" sz="1100" b="0" i="0" baseline="0">
              <a:solidFill>
                <a:schemeClr val="dk1"/>
              </a:solidFill>
              <a:effectLst/>
              <a:latin typeface="+mn-lt"/>
              <a:ea typeface="+mn-ea"/>
              <a:cs typeface="+mn-cs"/>
            </a:rPr>
            <a:t>     to the base design.</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8. Perform the following risk analysis activities during procurement:</a:t>
          </a:r>
          <a:endParaRPr lang="en-US">
            <a:effectLst/>
          </a:endParaRPr>
        </a:p>
        <a:p>
          <a:pPr eaLnBrk="1" fontAlgn="auto" latinLnBrk="0" hangingPunct="1"/>
          <a:r>
            <a:rPr lang="en-US" sz="1100" b="0" i="0" baseline="0">
              <a:solidFill>
                <a:schemeClr val="dk1"/>
              </a:solidFill>
              <a:effectLst/>
              <a:latin typeface="+mn-lt"/>
              <a:ea typeface="+mn-ea"/>
              <a:cs typeface="+mn-cs"/>
            </a:rPr>
            <a:t>     a. Mitigate project specific risks during development of the RFQ and RFP</a:t>
          </a:r>
          <a:endParaRPr lang="en-US">
            <a:effectLst/>
          </a:endParaRPr>
        </a:p>
        <a:p>
          <a:pPr eaLnBrk="1" fontAlgn="auto" latinLnBrk="0" hangingPunct="1"/>
          <a:r>
            <a:rPr lang="en-US" sz="1100" b="0" i="0" baseline="0">
              <a:solidFill>
                <a:schemeClr val="dk1"/>
              </a:solidFill>
              <a:effectLst/>
              <a:latin typeface="+mn-lt"/>
              <a:ea typeface="+mn-ea"/>
              <a:cs typeface="+mn-cs"/>
            </a:rPr>
            <a:t>          documents</a:t>
          </a:r>
          <a:endParaRPr lang="en-US">
            <a:effectLst/>
          </a:endParaRPr>
        </a:p>
        <a:p>
          <a:pPr eaLnBrk="1" fontAlgn="auto" latinLnBrk="0" hangingPunct="1"/>
          <a:r>
            <a:rPr lang="en-US" sz="1100" b="0" i="0" baseline="0">
              <a:solidFill>
                <a:schemeClr val="dk1"/>
              </a:solidFill>
              <a:effectLst/>
              <a:latin typeface="+mn-lt"/>
              <a:ea typeface="+mn-ea"/>
              <a:cs typeface="+mn-cs"/>
            </a:rPr>
            <a:t>     b. Assess whether the RFP provides the desired blend of prescriptive vs</a:t>
          </a:r>
          <a:endParaRPr lang="en-US">
            <a:effectLst/>
          </a:endParaRPr>
        </a:p>
        <a:p>
          <a:pPr eaLnBrk="1" fontAlgn="auto" latinLnBrk="0" hangingPunct="1"/>
          <a:r>
            <a:rPr lang="en-US" sz="1100" b="0" i="0" baseline="0">
              <a:solidFill>
                <a:schemeClr val="dk1"/>
              </a:solidFill>
              <a:effectLst/>
              <a:latin typeface="+mn-lt"/>
              <a:ea typeface="+mn-ea"/>
              <a:cs typeface="+mn-cs"/>
            </a:rPr>
            <a:t>          performance-based requirements for a DB project; overly descriptive</a:t>
          </a:r>
        </a:p>
        <a:p>
          <a:pPr eaLnBrk="1" fontAlgn="auto" latinLnBrk="0" hangingPunct="1"/>
          <a:r>
            <a:rPr lang="en-US" sz="1100" b="0" i="0" baseline="0">
              <a:solidFill>
                <a:schemeClr val="dk1"/>
              </a:solidFill>
              <a:effectLst/>
              <a:latin typeface="+mn-lt"/>
              <a:ea typeface="+mn-ea"/>
              <a:cs typeface="+mn-cs"/>
            </a:rPr>
            <a:t>          requirements can limit innovation and, in some cases, bring additional risk to</a:t>
          </a:r>
        </a:p>
        <a:p>
          <a:pPr eaLnBrk="1" fontAlgn="auto" latinLnBrk="0" hangingPunct="1"/>
          <a:r>
            <a:rPr lang="en-US" sz="1100" b="0" i="0" baseline="0">
              <a:solidFill>
                <a:schemeClr val="dk1"/>
              </a:solidFill>
              <a:effectLst/>
              <a:latin typeface="+mn-lt"/>
              <a:ea typeface="+mn-ea"/>
              <a:cs typeface="+mn-cs"/>
            </a:rPr>
            <a:t>          MDOT if designs are prescribed to the DB contractor</a:t>
          </a:r>
          <a:endParaRPr lang="en-US">
            <a:effectLst/>
          </a:endParaRPr>
        </a:p>
        <a:p>
          <a:pPr eaLnBrk="1" fontAlgn="auto" latinLnBrk="0" hangingPunct="1"/>
          <a:r>
            <a:rPr lang="en-US" sz="1100" b="0" i="0" baseline="0">
              <a:solidFill>
                <a:schemeClr val="dk1"/>
              </a:solidFill>
              <a:effectLst/>
              <a:latin typeface="+mn-lt"/>
              <a:ea typeface="+mn-ea"/>
              <a:cs typeface="+mn-cs"/>
            </a:rPr>
            <a:t>     c. Review the contractual language in the RFP to ensure the documents clearly</a:t>
          </a:r>
          <a:endParaRPr lang="en-US">
            <a:effectLst/>
          </a:endParaRPr>
        </a:p>
        <a:p>
          <a:pPr eaLnBrk="1" fontAlgn="auto" latinLnBrk="0" hangingPunct="1"/>
          <a:r>
            <a:rPr lang="en-US" sz="1100" b="0" i="0" baseline="0">
              <a:solidFill>
                <a:schemeClr val="dk1"/>
              </a:solidFill>
              <a:effectLst/>
              <a:latin typeface="+mn-lt"/>
              <a:ea typeface="+mn-ea"/>
              <a:cs typeface="+mn-cs"/>
            </a:rPr>
            <a:t>          define the Design-Builder’s requirements and provide a constructable design</a:t>
          </a:r>
          <a:endParaRPr lang="en-US">
            <a:effectLst/>
          </a:endParaRPr>
        </a:p>
        <a:p>
          <a:pPr eaLnBrk="1" fontAlgn="auto" latinLnBrk="0" hangingPunct="1"/>
          <a:r>
            <a:rPr lang="en-US" sz="1100" b="0" i="0" baseline="0">
              <a:solidFill>
                <a:schemeClr val="dk1"/>
              </a:solidFill>
              <a:effectLst/>
              <a:latin typeface="+mn-lt"/>
              <a:ea typeface="+mn-ea"/>
              <a:cs typeface="+mn-cs"/>
            </a:rPr>
            <a:t>          in order to minimize MDOT's risk of claims due to plan errors and omissions</a:t>
          </a:r>
          <a:endParaRPr lang="en-US">
            <a:effectLst/>
          </a:endParaRPr>
        </a:p>
        <a:p>
          <a:pPr eaLnBrk="1" fontAlgn="auto" latinLnBrk="0" hangingPunct="1"/>
          <a:r>
            <a:rPr lang="en-US" sz="1100" b="0" i="0" baseline="0">
              <a:solidFill>
                <a:schemeClr val="dk1"/>
              </a:solidFill>
              <a:effectLst/>
              <a:latin typeface="+mn-lt"/>
              <a:ea typeface="+mn-ea"/>
              <a:cs typeface="+mn-cs"/>
            </a:rPr>
            <a:t>     d. From the risk analysis, identify early coordination with third parties, and if</a:t>
          </a:r>
          <a:endParaRPr lang="en-US">
            <a:effectLst/>
          </a:endParaRPr>
        </a:p>
        <a:p>
          <a:pPr eaLnBrk="1" fontAlgn="auto" latinLnBrk="0" hangingPunct="1"/>
          <a:r>
            <a:rPr lang="en-US" sz="1100" b="0" i="0" baseline="0">
              <a:solidFill>
                <a:schemeClr val="dk1"/>
              </a:solidFill>
              <a:effectLst/>
              <a:latin typeface="+mn-lt"/>
              <a:ea typeface="+mn-ea"/>
              <a:cs typeface="+mn-cs"/>
            </a:rPr>
            <a:t>         necessary obtain as many agreements as possible with third parties prior to</a:t>
          </a:r>
          <a:endParaRPr lang="en-US">
            <a:effectLst/>
          </a:endParaRPr>
        </a:p>
        <a:p>
          <a:pPr eaLnBrk="1" fontAlgn="auto" latinLnBrk="0" hangingPunct="1"/>
          <a:r>
            <a:rPr lang="en-US" sz="1100" b="0" i="0" baseline="0">
              <a:solidFill>
                <a:schemeClr val="dk1"/>
              </a:solidFill>
              <a:effectLst/>
              <a:latin typeface="+mn-lt"/>
              <a:ea typeface="+mn-ea"/>
              <a:cs typeface="+mn-cs"/>
            </a:rPr>
            <a:t>         issuance of the RFP</a:t>
          </a:r>
          <a:endParaRPr lang="en-US">
            <a:effectLst/>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1. Risk monitoring and control:</a:t>
          </a:r>
          <a:endParaRPr lang="en-US">
            <a:effectLst/>
          </a:endParaRPr>
        </a:p>
        <a:p>
          <a:r>
            <a:rPr lang="en-US" sz="1100">
              <a:solidFill>
                <a:schemeClr val="dk1"/>
              </a:solidFill>
              <a:effectLst/>
              <a:latin typeface="+mn-lt"/>
              <a:ea typeface="+mn-ea"/>
              <a:cs typeface="+mn-cs"/>
            </a:rPr>
            <a:t>     - Establish a process using the Risk Management Workbook for conducting</a:t>
          </a:r>
        </a:p>
        <a:p>
          <a:r>
            <a:rPr lang="en-US" sz="1100">
              <a:solidFill>
                <a:schemeClr val="dk1"/>
              </a:solidFill>
              <a:effectLst/>
              <a:latin typeface="+mn-lt"/>
              <a:ea typeface="+mn-ea"/>
              <a:cs typeface="+mn-cs"/>
            </a:rPr>
            <a:t>       monthly updates during the procurement</a:t>
          </a:r>
          <a:endParaRPr lang="en-US">
            <a:effectLst/>
          </a:endParaRPr>
        </a:p>
        <a:p>
          <a:r>
            <a:rPr lang="en-US" sz="1100">
              <a:solidFill>
                <a:schemeClr val="dk1"/>
              </a:solidFill>
              <a:effectLst/>
              <a:latin typeface="+mn-lt"/>
              <a:ea typeface="+mn-ea"/>
              <a:cs typeface="+mn-cs"/>
            </a:rPr>
            <a:t>     - Track and respond to changes in risk on a monthly basis</a:t>
          </a:r>
          <a:endParaRPr lang="en-US">
            <a:effectLst/>
          </a:endParaRPr>
        </a:p>
        <a:p>
          <a:r>
            <a:rPr lang="en-US" sz="1100">
              <a:solidFill>
                <a:schemeClr val="dk1"/>
              </a:solidFill>
              <a:effectLst/>
              <a:latin typeface="+mn-lt"/>
              <a:ea typeface="+mn-ea"/>
              <a:cs typeface="+mn-cs"/>
            </a:rPr>
            <a:t>     - Review and update the risk register and risk contingency monthly</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 Schedule and participate in monthly meetings with the Risk Management</a:t>
          </a:r>
        </a:p>
        <a:p>
          <a:r>
            <a:rPr lang="en-US" sz="1100">
              <a:solidFill>
                <a:schemeClr val="dk1"/>
              </a:solidFill>
              <a:effectLst/>
              <a:latin typeface="+mn-lt"/>
              <a:ea typeface="+mn-ea"/>
              <a:cs typeface="+mn-cs"/>
            </a:rPr>
            <a:t>    Team to review current risk status:</a:t>
          </a:r>
          <a:endParaRPr lang="en-US">
            <a:effectLst/>
          </a:endParaRPr>
        </a:p>
        <a:p>
          <a:r>
            <a:rPr lang="en-US" sz="1100">
              <a:solidFill>
                <a:schemeClr val="dk1"/>
              </a:solidFill>
              <a:effectLst/>
              <a:latin typeface="+mn-lt"/>
              <a:ea typeface="+mn-ea"/>
              <a:cs typeface="+mn-cs"/>
            </a:rPr>
            <a:t>     - Assign a member of the Risk Management Team to coordinate the updates</a:t>
          </a:r>
          <a:endParaRPr lang="en-US">
            <a:effectLst/>
          </a:endParaRPr>
        </a:p>
        <a:p>
          <a:r>
            <a:rPr lang="en-US" sz="1100">
              <a:solidFill>
                <a:schemeClr val="dk1"/>
              </a:solidFill>
              <a:effectLst/>
              <a:latin typeface="+mn-lt"/>
              <a:ea typeface="+mn-ea"/>
              <a:cs typeface="+mn-cs"/>
            </a:rPr>
            <a:t>       with the Team</a:t>
          </a:r>
          <a:endParaRPr lang="en-US">
            <a:effectLst/>
          </a:endParaRPr>
        </a:p>
        <a:p>
          <a:r>
            <a:rPr lang="en-US" sz="1100">
              <a:solidFill>
                <a:schemeClr val="dk1"/>
              </a:solidFill>
              <a:effectLst/>
              <a:latin typeface="+mn-lt"/>
              <a:ea typeface="+mn-ea"/>
              <a:cs typeface="+mn-cs"/>
            </a:rPr>
            <a:t>     - Develop and implement strategies for responding to changing risks</a:t>
          </a:r>
          <a:endParaRPr lang="en-US">
            <a:effectLst/>
          </a:endParaRPr>
        </a:p>
        <a:p>
          <a:r>
            <a:rPr lang="en-US" sz="1100">
              <a:solidFill>
                <a:schemeClr val="dk1"/>
              </a:solidFill>
              <a:effectLst/>
              <a:latin typeface="+mn-lt"/>
              <a:ea typeface="+mn-ea"/>
              <a:cs typeface="+mn-cs"/>
            </a:rPr>
            <a:t>     - Use the updates from the latest workshop or monthly update as the basis for</a:t>
          </a:r>
        </a:p>
        <a:p>
          <a:r>
            <a:rPr lang="en-US" sz="1100">
              <a:solidFill>
                <a:schemeClr val="dk1"/>
              </a:solidFill>
              <a:effectLst/>
              <a:latin typeface="+mn-lt"/>
              <a:ea typeface="+mn-ea"/>
              <a:cs typeface="+mn-cs"/>
            </a:rPr>
            <a:t>        discussions</a:t>
          </a:r>
          <a:endParaRPr lang="en-US">
            <a:effectLst/>
          </a:endParaRPr>
        </a:p>
        <a:p>
          <a:r>
            <a:rPr lang="en-US" sz="1100">
              <a:solidFill>
                <a:schemeClr val="dk1"/>
              </a:solidFill>
              <a:effectLst/>
              <a:latin typeface="+mn-lt"/>
              <a:ea typeface="+mn-ea"/>
              <a:cs typeface="+mn-cs"/>
            </a:rPr>
            <a:t>     - If a risk workshop is conducted, then the updates from the workshop replace</a:t>
          </a:r>
          <a:endParaRPr lang="en-US">
            <a:effectLst/>
          </a:endParaRPr>
        </a:p>
        <a:p>
          <a:r>
            <a:rPr lang="en-US" sz="1100">
              <a:solidFill>
                <a:schemeClr val="dk1"/>
              </a:solidFill>
              <a:effectLst/>
              <a:latin typeface="+mn-lt"/>
              <a:ea typeface="+mn-ea"/>
              <a:cs typeface="+mn-cs"/>
            </a:rPr>
            <a:t>       the monthly update</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3. Review and update the High Priority list.</a:t>
          </a:r>
          <a:endParaRPr lang="en-US">
            <a:effectLst/>
          </a:endParaRPr>
        </a:p>
        <a:p>
          <a:r>
            <a:rPr lang="en-US" sz="1100">
              <a:solidFill>
                <a:schemeClr val="dk1"/>
              </a:solidFill>
              <a:effectLst/>
              <a:latin typeface="+mn-lt"/>
              <a:ea typeface="+mn-ea"/>
              <a:cs typeface="+mn-cs"/>
            </a:rPr>
            <a:t>    - Develop detailed response plans for all high priority risks</a:t>
          </a:r>
          <a:endParaRPr lang="en-US">
            <a:effectLst/>
          </a:endParaRPr>
        </a:p>
        <a:p>
          <a:r>
            <a:rPr lang="en-US" sz="1100">
              <a:solidFill>
                <a:schemeClr val="dk1"/>
              </a:solidFill>
              <a:effectLst/>
              <a:latin typeface="+mn-lt"/>
              <a:ea typeface="+mn-ea"/>
              <a:cs typeface="+mn-cs"/>
            </a:rPr>
            <a:t>    - Use the High Priority Risk report as a communication tool to report critical issues</a:t>
          </a:r>
        </a:p>
        <a:p>
          <a:endParaRPr lang="en-US">
            <a:effectLst/>
          </a:endParaRPr>
        </a:p>
        <a:p>
          <a:r>
            <a:rPr lang="en-US" sz="1100">
              <a:solidFill>
                <a:schemeClr val="dk1"/>
              </a:solidFill>
              <a:effectLst/>
              <a:latin typeface="+mn-lt"/>
              <a:ea typeface="+mn-ea"/>
              <a:cs typeface="+mn-cs"/>
            </a:rPr>
            <a:t>4. Update the project cost estimate with changes to the cost risk contingency</a:t>
          </a:r>
          <a:endParaRPr lang="en-US">
            <a:effectLst/>
          </a:endParaRPr>
        </a:p>
        <a:p>
          <a:r>
            <a:rPr lang="en-US" sz="1100">
              <a:solidFill>
                <a:schemeClr val="dk1"/>
              </a:solidFill>
              <a:effectLst/>
              <a:latin typeface="+mn-lt"/>
              <a:ea typeface="+mn-ea"/>
              <a:cs typeface="+mn-cs"/>
            </a:rPr>
            <a:t>     from</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monthly risk meeting or risk workshop.</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5. Update the project development schedule with changes to the schedule</a:t>
          </a:r>
          <a:endParaRPr lang="en-US">
            <a:effectLst/>
          </a:endParaRPr>
        </a:p>
        <a:p>
          <a:r>
            <a:rPr lang="en-US" sz="1100">
              <a:solidFill>
                <a:schemeClr val="dk1"/>
              </a:solidFill>
              <a:effectLst/>
              <a:latin typeface="+mn-lt"/>
              <a:ea typeface="+mn-ea"/>
              <a:cs typeface="+mn-cs"/>
            </a:rPr>
            <a:t>     risk</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contingency and any changes to activity milestones.</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6. Prepare the monthly report with current status:</a:t>
          </a:r>
          <a:endParaRPr lang="en-US">
            <a:effectLst/>
          </a:endParaRPr>
        </a:p>
        <a:p>
          <a:r>
            <a:rPr lang="en-US" sz="1100">
              <a:solidFill>
                <a:schemeClr val="dk1"/>
              </a:solidFill>
              <a:effectLst/>
              <a:latin typeface="+mn-lt"/>
              <a:ea typeface="+mn-ea"/>
              <a:cs typeface="+mn-cs"/>
            </a:rPr>
            <a:t>     - Use monthly risk reviews to develop documentation for reporting purposes</a:t>
          </a:r>
          <a:endParaRPr lang="en-US">
            <a:effectLst/>
          </a:endParaRPr>
        </a:p>
        <a:p>
          <a:r>
            <a:rPr lang="en-US" sz="1100">
              <a:solidFill>
                <a:schemeClr val="dk1"/>
              </a:solidFill>
              <a:effectLst/>
              <a:latin typeface="+mn-lt"/>
              <a:ea typeface="+mn-ea"/>
              <a:cs typeface="+mn-cs"/>
            </a:rPr>
            <a:t>        to</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leadership</a:t>
          </a:r>
          <a:endParaRPr lang="en-US">
            <a:effectLst/>
          </a:endParaRPr>
        </a:p>
        <a:p>
          <a:r>
            <a:rPr lang="en-US" sz="1100">
              <a:solidFill>
                <a:schemeClr val="dk1"/>
              </a:solidFill>
              <a:effectLst/>
              <a:latin typeface="+mn-lt"/>
              <a:ea typeface="+mn-ea"/>
              <a:cs typeface="+mn-cs"/>
            </a:rPr>
            <a:t>     - Report on High Priority risks and cost and schedule impacts</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7. Evaluate whether the procurement is ready to progress to the next milestone</a:t>
          </a:r>
          <a:endParaRPr lang="en-US">
            <a:effectLst/>
          </a:endParaRPr>
        </a:p>
        <a:p>
          <a:r>
            <a:rPr lang="en-US" sz="1100">
              <a:solidFill>
                <a:schemeClr val="dk1"/>
              </a:solidFill>
              <a:effectLst/>
              <a:latin typeface="+mn-lt"/>
              <a:ea typeface="+mn-ea"/>
              <a:cs typeface="+mn-cs"/>
            </a:rPr>
            <a:t>     using the Risk Assessment Checklist, procurement schedule and RFP checklist.</a:t>
          </a:r>
          <a:endParaRPr lang="en-US">
            <a:effectLst/>
          </a:endParaRPr>
        </a:p>
      </xdr:txBody>
    </xdr:sp>
    <xdr:clientData/>
  </xdr:twoCellAnchor>
  <xdr:twoCellAnchor editAs="absolute">
    <xdr:from>
      <xdr:col>3</xdr:col>
      <xdr:colOff>2214086</xdr:colOff>
      <xdr:row>26</xdr:row>
      <xdr:rowOff>8057</xdr:rowOff>
    </xdr:from>
    <xdr:to>
      <xdr:col>3</xdr:col>
      <xdr:colOff>4234529</xdr:colOff>
      <xdr:row>198</xdr:row>
      <xdr:rowOff>149879</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9242415" y="5342057"/>
          <a:ext cx="2163318" cy="33293304"/>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pPr algn="l"/>
          <a:r>
            <a:rPr lang="en-US" sz="1300">
              <a:solidFill>
                <a:srgbClr val="004B87"/>
              </a:solidFill>
              <a:latin typeface="+mn-lt"/>
              <a:ea typeface="+mn-ea"/>
              <a:cs typeface="+mn-cs"/>
            </a:rPr>
            <a:t>MDOT Innovative Construction Contracting Guide References</a:t>
          </a:r>
        </a:p>
        <a:p>
          <a:pPr algn="l"/>
          <a:endParaRPr lang="en-US" sz="1100" i="1">
            <a:solidFill>
              <a:srgbClr val="004B87"/>
            </a:solidFill>
            <a:latin typeface="+mn-lt"/>
            <a:ea typeface="+mn-ea"/>
            <a:cs typeface="+mn-cs"/>
          </a:endParaRPr>
        </a:p>
        <a:p>
          <a:endParaRPr lang="en-US">
            <a:effectLst/>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5: Preliminary Project Information and Risk Assessment Meeting</a:t>
          </a:r>
          <a:endParaRPr lang="en-US">
            <a:effectLst/>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 </a:t>
          </a:r>
          <a:endParaRPr lang="en-US">
            <a:effectLst/>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13: Request for Proposals (RFP)</a:t>
          </a:r>
          <a:endParaRPr lang="en-US">
            <a:effectLst/>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13: Request for Proposals (RFP)</a:t>
          </a:r>
          <a:endParaRPr lang="en-US">
            <a:effectLst/>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Appendix D: Guidelines for the Procurement of</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Construction Manager/General Contractor </a:t>
          </a:r>
          <a:endParaRPr lang="en-US">
            <a:effectLst/>
          </a:endParaRPr>
        </a:p>
        <a:p>
          <a:r>
            <a:rPr lang="en-US" sz="1100" i="1">
              <a:solidFill>
                <a:schemeClr val="dk1"/>
              </a:solidFill>
              <a:effectLst/>
              <a:latin typeface="+mn-lt"/>
              <a:ea typeface="+mn-ea"/>
              <a:cs typeface="+mn-cs"/>
            </a:rPr>
            <a:t>Contracts,</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Chapter 3: Preliminary Project Information and Risk Assessment Meeting </a:t>
          </a:r>
          <a:endParaRPr lang="en-US">
            <a:effectLst/>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Section 5.1:</a:t>
          </a:r>
          <a:r>
            <a:rPr lang="en-US" sz="1100" i="1" baseline="0">
              <a:solidFill>
                <a:schemeClr val="dk1"/>
              </a:solidFill>
              <a:effectLst/>
              <a:latin typeface="+mn-lt"/>
              <a:ea typeface="+mn-ea"/>
              <a:cs typeface="+mn-cs"/>
            </a:rPr>
            <a:t> Delivery Methods,</a:t>
          </a:r>
          <a:endParaRPr lang="en-US">
            <a:effectLst/>
          </a:endParaRPr>
        </a:p>
        <a:p>
          <a:r>
            <a:rPr lang="en-US" sz="1100" i="1">
              <a:solidFill>
                <a:schemeClr val="dk1"/>
              </a:solidFill>
              <a:effectLst/>
              <a:latin typeface="+mn-lt"/>
              <a:ea typeface="+mn-ea"/>
              <a:cs typeface="+mn-cs"/>
            </a:rPr>
            <a:t>5.1E: Alternative Technical Concepts</a:t>
          </a:r>
          <a:endParaRPr lang="en-US">
            <a:effectLst/>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Chapter 18: Alternate Technical Concepts (ATC) </a:t>
          </a:r>
          <a:endParaRPr lang="en-US">
            <a:effectLst/>
          </a:endParaRPr>
        </a:p>
        <a:p>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13: Request for Proposals (RFP)</a:t>
          </a:r>
          <a:endParaRPr lang="en-US">
            <a:effectLst/>
          </a:endParaRPr>
        </a:p>
        <a:p>
          <a:r>
            <a:rPr lang="en-US" sz="1100" i="1">
              <a:solidFill>
                <a:schemeClr val="dk1"/>
              </a:solidFill>
              <a:effectLst/>
              <a:latin typeface="+mn-lt"/>
              <a:ea typeface="+mn-ea"/>
              <a:cs typeface="+mn-cs"/>
            </a:rPr>
            <a:t> </a:t>
          </a:r>
          <a:endParaRPr lang="en-US">
            <a:effectLst/>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 </a:t>
          </a:r>
          <a:endParaRPr lang="en-US">
            <a:effectLst/>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a:t>
          </a:r>
          <a:r>
            <a:rPr lang="en-US" sz="1100" i="1" baseline="0">
              <a:solidFill>
                <a:schemeClr val="dk1"/>
              </a:solidFill>
              <a:effectLst/>
              <a:latin typeface="+mn-lt"/>
              <a:ea typeface="+mn-ea"/>
              <a:cs typeface="+mn-cs"/>
            </a:rPr>
            <a:t> 5: </a:t>
          </a:r>
          <a:r>
            <a:rPr lang="en-US" sz="1100" i="1">
              <a:solidFill>
                <a:schemeClr val="dk1"/>
              </a:solidFill>
              <a:effectLst/>
              <a:latin typeface="+mn-lt"/>
              <a:ea typeface="+mn-ea"/>
              <a:cs typeface="+mn-cs"/>
            </a:rPr>
            <a:t>Preliminary Project Information and Risk Assessment Meeting, Appendix 5A: Initial Schedule </a:t>
          </a:r>
          <a:endParaRPr lang="en-US">
            <a:effectLst/>
          </a:endParaRPr>
        </a:p>
        <a:p>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15: </a:t>
          </a:r>
          <a:r>
            <a:rPr lang="en-US" sz="1100" i="1" baseline="0">
              <a:solidFill>
                <a:schemeClr val="dk1"/>
              </a:solidFill>
              <a:effectLst/>
              <a:latin typeface="+mn-lt"/>
              <a:ea typeface="+mn-ea"/>
              <a:cs typeface="+mn-cs"/>
            </a:rPr>
            <a:t>RFP Package Review Meeting </a:t>
          </a:r>
          <a:endParaRPr lang="en-US">
            <a:effectLst/>
          </a:endParaRPr>
        </a:p>
        <a:p>
          <a:endParaRPr lang="en-US" sz="1100" i="1">
            <a:solidFill>
              <a:schemeClr val="dk1"/>
            </a:solidFill>
            <a:effectLst/>
            <a:latin typeface="+mn-lt"/>
            <a:ea typeface="+mn-ea"/>
            <a:cs typeface="+mn-cs"/>
          </a:endParaRPr>
        </a:p>
      </xdr:txBody>
    </xdr:sp>
    <xdr:clientData/>
  </xdr:twoCellAnchor>
  <xdr:twoCellAnchor>
    <xdr:from>
      <xdr:col>1</xdr:col>
      <xdr:colOff>339337</xdr:colOff>
      <xdr:row>169</xdr:row>
      <xdr:rowOff>14742</xdr:rowOff>
    </xdr:from>
    <xdr:to>
      <xdr:col>1</xdr:col>
      <xdr:colOff>1541502</xdr:colOff>
      <xdr:row>172</xdr:row>
      <xdr:rowOff>7665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731543" y="32515611"/>
          <a:ext cx="1205975" cy="562518"/>
          <a:chOff x="255404" y="133666"/>
          <a:chExt cx="802386" cy="366775"/>
        </a:xfrm>
      </xdr:grpSpPr>
      <xdr:sp macro="" textlink="">
        <xdr:nvSpPr>
          <xdr:cNvPr id="13" name="Rectangle: Rounded Corners 12">
            <a:extLst>
              <a:ext uri="{FF2B5EF4-FFF2-40B4-BE49-F238E27FC236}">
                <a16:creationId xmlns:a16="http://schemas.microsoft.com/office/drawing/2014/main" id="{00000000-0008-0000-0700-00000D000000}"/>
              </a:ext>
            </a:extLst>
          </xdr:cNvPr>
          <xdr:cNvSpPr/>
        </xdr:nvSpPr>
        <xdr:spPr>
          <a:xfrm>
            <a:off x="255404" y="133666"/>
            <a:ext cx="802386" cy="366775"/>
          </a:xfrm>
          <a:prstGeom prst="roundRect">
            <a:avLst>
              <a:gd name="adj" fmla="val 10000"/>
            </a:avLst>
          </a:prstGeom>
          <a:ln>
            <a:solidFill>
              <a:srgbClr val="00206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14" name="Rectangle: Rounded Corners 4">
            <a:extLst>
              <a:ext uri="{FF2B5EF4-FFF2-40B4-BE49-F238E27FC236}">
                <a16:creationId xmlns:a16="http://schemas.microsoft.com/office/drawing/2014/main" id="{00000000-0008-0000-0700-00000E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2060"/>
                </a:solidFill>
                <a:latin typeface="+mn-lt"/>
                <a:ea typeface="+mn-ea"/>
                <a:cs typeface="+mn-cs"/>
              </a:rPr>
              <a:t>Risk Updates</a:t>
            </a:r>
            <a:r>
              <a:rPr lang="en-US" sz="1100" kern="1200" baseline="0">
                <a:solidFill>
                  <a:srgbClr val="002060"/>
                </a:solidFill>
                <a:latin typeface="+mn-lt"/>
                <a:ea typeface="+mn-ea"/>
                <a:cs typeface="+mn-cs"/>
              </a:rPr>
              <a:t> and Reporting</a:t>
            </a:r>
            <a:endParaRPr lang="en-US" sz="1100" kern="1200">
              <a:solidFill>
                <a:srgbClr val="002060"/>
              </a:solidFill>
            </a:endParaRPr>
          </a:p>
        </xdr:txBody>
      </xdr:sp>
    </xdr:grpSp>
    <xdr:clientData/>
  </xdr:twoCellAnchor>
  <xdr:twoCellAnchor>
    <xdr:from>
      <xdr:col>1</xdr:col>
      <xdr:colOff>339337</xdr:colOff>
      <xdr:row>94</xdr:row>
      <xdr:rowOff>4372</xdr:rowOff>
    </xdr:from>
    <xdr:to>
      <xdr:col>1</xdr:col>
      <xdr:colOff>1541502</xdr:colOff>
      <xdr:row>96</xdr:row>
      <xdr:rowOff>190315</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731543" y="18215836"/>
          <a:ext cx="1205975" cy="565038"/>
          <a:chOff x="255404" y="133666"/>
          <a:chExt cx="802386" cy="368412"/>
        </a:xfrm>
      </xdr:grpSpPr>
      <xdr:sp macro="" textlink="">
        <xdr:nvSpPr>
          <xdr:cNvPr id="16" name="Rectangle: Rounded Corners 15">
            <a:extLst>
              <a:ext uri="{FF2B5EF4-FFF2-40B4-BE49-F238E27FC236}">
                <a16:creationId xmlns:a16="http://schemas.microsoft.com/office/drawing/2014/main" id="{00000000-0008-0000-0700-000010000000}"/>
              </a:ext>
            </a:extLst>
          </xdr:cNvPr>
          <xdr:cNvSpPr/>
        </xdr:nvSpPr>
        <xdr:spPr>
          <a:xfrm>
            <a:off x="255404" y="133666"/>
            <a:ext cx="802386" cy="366775"/>
          </a:xfrm>
          <a:prstGeom prst="roundRect">
            <a:avLst>
              <a:gd name="adj" fmla="val 10000"/>
            </a:avLst>
          </a:prstGeom>
          <a:ln>
            <a:solidFill>
              <a:srgbClr val="00206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17" name="Rectangle: Rounded Corners 4">
            <a:extLst>
              <a:ext uri="{FF2B5EF4-FFF2-40B4-BE49-F238E27FC236}">
                <a16:creationId xmlns:a16="http://schemas.microsoft.com/office/drawing/2014/main" id="{00000000-0008-0000-0700-000011000000}"/>
              </a:ext>
            </a:extLst>
          </xdr:cNvPr>
          <xdr:cNvSpPr txBox="1"/>
        </xdr:nvSpPr>
        <xdr:spPr>
          <a:xfrm>
            <a:off x="266146" y="156787"/>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2060"/>
                </a:solidFill>
                <a:latin typeface="+mn-lt"/>
                <a:ea typeface="+mn-ea"/>
                <a:cs typeface="+mn-cs"/>
              </a:rPr>
              <a:t>Risk Analysis and Allocation Meetings</a:t>
            </a:r>
            <a:endParaRPr lang="en-US" sz="1100" kern="1200">
              <a:solidFill>
                <a:srgbClr val="002060"/>
              </a:solidFill>
            </a:endParaRPr>
          </a:p>
        </xdr:txBody>
      </xdr:sp>
    </xdr:grpSp>
    <xdr:clientData/>
  </xdr:twoCellAnchor>
  <xdr:twoCellAnchor>
    <xdr:from>
      <xdr:col>1</xdr:col>
      <xdr:colOff>339337</xdr:colOff>
      <xdr:row>45</xdr:row>
      <xdr:rowOff>72169</xdr:rowOff>
    </xdr:from>
    <xdr:to>
      <xdr:col>1</xdr:col>
      <xdr:colOff>1541502</xdr:colOff>
      <xdr:row>48</xdr:row>
      <xdr:rowOff>61281</xdr:rowOff>
    </xdr:to>
    <xdr:grpSp>
      <xdr:nvGrpSpPr>
        <xdr:cNvPr id="18" name="Group 17">
          <a:extLst>
            <a:ext uri="{FF2B5EF4-FFF2-40B4-BE49-F238E27FC236}">
              <a16:creationId xmlns:a16="http://schemas.microsoft.com/office/drawing/2014/main" id="{00000000-0008-0000-0700-000012000000}"/>
            </a:ext>
          </a:extLst>
        </xdr:cNvPr>
        <xdr:cNvGrpSpPr/>
      </xdr:nvGrpSpPr>
      <xdr:grpSpPr>
        <a:xfrm>
          <a:off x="731543" y="8945323"/>
          <a:ext cx="1205975" cy="558707"/>
          <a:chOff x="255404" y="133666"/>
          <a:chExt cx="802386" cy="366775"/>
        </a:xfrm>
      </xdr:grpSpPr>
      <xdr:sp macro="" textlink="">
        <xdr:nvSpPr>
          <xdr:cNvPr id="19" name="Rectangle: Rounded Corners 18">
            <a:extLst>
              <a:ext uri="{FF2B5EF4-FFF2-40B4-BE49-F238E27FC236}">
                <a16:creationId xmlns:a16="http://schemas.microsoft.com/office/drawing/2014/main" id="{00000000-0008-0000-0700-000013000000}"/>
              </a:ext>
            </a:extLst>
          </xdr:cNvPr>
          <xdr:cNvSpPr/>
        </xdr:nvSpPr>
        <xdr:spPr>
          <a:xfrm>
            <a:off x="255404" y="133666"/>
            <a:ext cx="802386" cy="366775"/>
          </a:xfrm>
          <a:prstGeom prst="roundRect">
            <a:avLst>
              <a:gd name="adj" fmla="val 10000"/>
            </a:avLst>
          </a:prstGeom>
          <a:ln>
            <a:solidFill>
              <a:srgbClr val="00206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20" name="Rectangle: Rounded Corners 4">
            <a:extLst>
              <a:ext uri="{FF2B5EF4-FFF2-40B4-BE49-F238E27FC236}">
                <a16:creationId xmlns:a16="http://schemas.microsoft.com/office/drawing/2014/main" id="{00000000-0008-0000-0700-000014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2060"/>
                </a:solidFill>
                <a:latin typeface="+mn-lt"/>
                <a:ea typeface="+mn-ea"/>
                <a:cs typeface="+mn-cs"/>
              </a:rPr>
              <a:t>Risk Review and Planning</a:t>
            </a:r>
            <a:endParaRPr lang="en-US" sz="1100" kern="1200">
              <a:solidFill>
                <a:srgbClr val="002060"/>
              </a:solidFill>
            </a:endParaRPr>
          </a:p>
        </xdr:txBody>
      </xdr:sp>
    </xdr:grpSp>
    <xdr:clientData/>
  </xdr:twoCellAnchor>
  <xdr:twoCellAnchor>
    <xdr:from>
      <xdr:col>1</xdr:col>
      <xdr:colOff>336439</xdr:colOff>
      <xdr:row>28</xdr:row>
      <xdr:rowOff>96922</xdr:rowOff>
    </xdr:from>
    <xdr:to>
      <xdr:col>1</xdr:col>
      <xdr:colOff>1544399</xdr:colOff>
      <xdr:row>31</xdr:row>
      <xdr:rowOff>86034</xdr:rowOff>
    </xdr:to>
    <xdr:grpSp>
      <xdr:nvGrpSpPr>
        <xdr:cNvPr id="21" name="Group 20">
          <a:extLst>
            <a:ext uri="{FF2B5EF4-FFF2-40B4-BE49-F238E27FC236}">
              <a16:creationId xmlns:a16="http://schemas.microsoft.com/office/drawing/2014/main" id="{00000000-0008-0000-0700-000015000000}"/>
            </a:ext>
          </a:extLst>
        </xdr:cNvPr>
        <xdr:cNvGrpSpPr/>
      </xdr:nvGrpSpPr>
      <xdr:grpSpPr>
        <a:xfrm>
          <a:off x="726740" y="5729671"/>
          <a:ext cx="1206055" cy="566327"/>
          <a:chOff x="255404" y="133666"/>
          <a:chExt cx="802386" cy="366775"/>
        </a:xfrm>
      </xdr:grpSpPr>
      <xdr:sp macro="" textlink="">
        <xdr:nvSpPr>
          <xdr:cNvPr id="22" name="Rectangle: Rounded Corners 21">
            <a:extLst>
              <a:ext uri="{FF2B5EF4-FFF2-40B4-BE49-F238E27FC236}">
                <a16:creationId xmlns:a16="http://schemas.microsoft.com/office/drawing/2014/main" id="{00000000-0008-0000-0700-000016000000}"/>
              </a:ext>
            </a:extLst>
          </xdr:cNvPr>
          <xdr:cNvSpPr/>
        </xdr:nvSpPr>
        <xdr:spPr>
          <a:xfrm>
            <a:off x="255404" y="133666"/>
            <a:ext cx="802386" cy="366775"/>
          </a:xfrm>
          <a:prstGeom prst="roundRect">
            <a:avLst>
              <a:gd name="adj" fmla="val 10000"/>
            </a:avLst>
          </a:prstGeom>
          <a:ln>
            <a:solidFill>
              <a:srgbClr val="00206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23" name="Rectangle: Rounded Corners 4">
            <a:extLst>
              <a:ext uri="{FF2B5EF4-FFF2-40B4-BE49-F238E27FC236}">
                <a16:creationId xmlns:a16="http://schemas.microsoft.com/office/drawing/2014/main" id="{00000000-0008-0000-0700-000017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002060"/>
                </a:solidFill>
                <a:latin typeface="+mn-lt"/>
                <a:ea typeface="+mn-ea"/>
                <a:cs typeface="+mn-cs"/>
              </a:rPr>
              <a:t>Initial Risk Meeting</a:t>
            </a:r>
            <a:endParaRPr lang="en-US" sz="1100" kern="1200">
              <a:solidFill>
                <a:srgbClr val="002060"/>
              </a:solidFill>
            </a:endParaRPr>
          </a:p>
        </xdr:txBody>
      </xdr:sp>
    </xdr:grpSp>
    <xdr:clientData/>
  </xdr:twoCellAnchor>
  <xdr:twoCellAnchor editAs="oneCell">
    <xdr:from>
      <xdr:col>1</xdr:col>
      <xdr:colOff>2915784</xdr:colOff>
      <xdr:row>13</xdr:row>
      <xdr:rowOff>123826</xdr:rowOff>
    </xdr:from>
    <xdr:to>
      <xdr:col>3</xdr:col>
      <xdr:colOff>1570854</xdr:colOff>
      <xdr:row>25</xdr:row>
      <xdr:rowOff>112825</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328160" y="2952191"/>
          <a:ext cx="5271023" cy="2301893"/>
        </a:xfrm>
        <a:prstGeom prst="rect">
          <a:avLst/>
        </a:prstGeom>
      </xdr:spPr>
    </xdr:pic>
    <xdr:clientData/>
  </xdr:twoCellAnchor>
  <xdr:twoCellAnchor>
    <xdr:from>
      <xdr:col>3</xdr:col>
      <xdr:colOff>1908345</xdr:colOff>
      <xdr:row>184</xdr:row>
      <xdr:rowOff>58881</xdr:rowOff>
    </xdr:from>
    <xdr:to>
      <xdr:col>3</xdr:col>
      <xdr:colOff>2182665</xdr:colOff>
      <xdr:row>185</xdr:row>
      <xdr:rowOff>142702</xdr:rowOff>
    </xdr:to>
    <xdr:grpSp>
      <xdr:nvGrpSpPr>
        <xdr:cNvPr id="36" name="Group 35">
          <a:hlinkClick xmlns:r="http://schemas.openxmlformats.org/officeDocument/2006/relationships" r:id="rId3"/>
          <a:extLst>
            <a:ext uri="{FF2B5EF4-FFF2-40B4-BE49-F238E27FC236}">
              <a16:creationId xmlns:a16="http://schemas.microsoft.com/office/drawing/2014/main" id="{00000000-0008-0000-0700-000024000000}"/>
            </a:ext>
          </a:extLst>
        </xdr:cNvPr>
        <xdr:cNvGrpSpPr/>
      </xdr:nvGrpSpPr>
      <xdr:grpSpPr>
        <a:xfrm>
          <a:off x="8575845" y="35409630"/>
          <a:ext cx="276225" cy="276226"/>
          <a:chOff x="10104185" y="6539595"/>
          <a:chExt cx="485775" cy="485775"/>
        </a:xfrm>
      </xdr:grpSpPr>
      <xdr:sp macro="" textlink="">
        <xdr:nvSpPr>
          <xdr:cNvPr id="37" name="Oval 36">
            <a:extLst>
              <a:ext uri="{FF2B5EF4-FFF2-40B4-BE49-F238E27FC236}">
                <a16:creationId xmlns:a16="http://schemas.microsoft.com/office/drawing/2014/main" id="{00000000-0008-0000-0700-000025000000}"/>
              </a:ext>
            </a:extLst>
          </xdr:cNvPr>
          <xdr:cNvSpPr/>
        </xdr:nvSpPr>
        <xdr:spPr>
          <a:xfrm>
            <a:off x="10104185" y="653959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Picture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4"/>
          <a:stretch>
            <a:fillRect/>
          </a:stretch>
        </xdr:blipFill>
        <xdr:spPr>
          <a:xfrm>
            <a:off x="10155048" y="6590458"/>
            <a:ext cx="384048" cy="384048"/>
          </a:xfrm>
          <a:prstGeom prst="rect">
            <a:avLst/>
          </a:prstGeom>
        </xdr:spPr>
      </xdr:pic>
    </xdr:grpSp>
    <xdr:clientData/>
  </xdr:twoCellAnchor>
  <xdr:twoCellAnchor>
    <xdr:from>
      <xdr:col>3</xdr:col>
      <xdr:colOff>1908345</xdr:colOff>
      <xdr:row>39</xdr:row>
      <xdr:rowOff>5444</xdr:rowOff>
    </xdr:from>
    <xdr:to>
      <xdr:col>3</xdr:col>
      <xdr:colOff>2182665</xdr:colOff>
      <xdr:row>40</xdr:row>
      <xdr:rowOff>89264</xdr:rowOff>
    </xdr:to>
    <xdr:grpSp>
      <xdr:nvGrpSpPr>
        <xdr:cNvPr id="40" name="Group 39">
          <a:hlinkClick xmlns:r="http://schemas.openxmlformats.org/officeDocument/2006/relationships" r:id="rId5"/>
          <a:extLst>
            <a:ext uri="{FF2B5EF4-FFF2-40B4-BE49-F238E27FC236}">
              <a16:creationId xmlns:a16="http://schemas.microsoft.com/office/drawing/2014/main" id="{00000000-0008-0000-0700-000028000000}"/>
            </a:ext>
          </a:extLst>
        </xdr:cNvPr>
        <xdr:cNvGrpSpPr/>
      </xdr:nvGrpSpPr>
      <xdr:grpSpPr>
        <a:xfrm>
          <a:off x="8575845" y="7739408"/>
          <a:ext cx="276225" cy="276225"/>
          <a:chOff x="7902387" y="2511719"/>
          <a:chExt cx="489697" cy="485775"/>
        </a:xfrm>
      </xdr:grpSpPr>
      <xdr:sp macro="" textlink="">
        <xdr:nvSpPr>
          <xdr:cNvPr id="41" name="Oval 40">
            <a:extLst>
              <a:ext uri="{FF2B5EF4-FFF2-40B4-BE49-F238E27FC236}">
                <a16:creationId xmlns:a16="http://schemas.microsoft.com/office/drawing/2014/main" id="{00000000-0008-0000-0700-000029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Graphic 41" descr="Clipboard Partially Checked with solid fill">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953699" y="2562582"/>
            <a:ext cx="387073" cy="384048"/>
          </a:xfrm>
          <a:prstGeom prst="rect">
            <a:avLst/>
          </a:prstGeom>
        </xdr:spPr>
      </xdr:pic>
    </xdr:grpSp>
    <xdr:clientData/>
  </xdr:twoCellAnchor>
  <xdr:twoCellAnchor>
    <xdr:from>
      <xdr:col>3</xdr:col>
      <xdr:colOff>1577819</xdr:colOff>
      <xdr:row>61</xdr:row>
      <xdr:rowOff>159932</xdr:rowOff>
    </xdr:from>
    <xdr:to>
      <xdr:col>3</xdr:col>
      <xdr:colOff>1854044</xdr:colOff>
      <xdr:row>63</xdr:row>
      <xdr:rowOff>55157</xdr:rowOff>
    </xdr:to>
    <xdr:grpSp>
      <xdr:nvGrpSpPr>
        <xdr:cNvPr id="43" name="Group 42">
          <a:hlinkClick xmlns:r="http://schemas.openxmlformats.org/officeDocument/2006/relationships" r:id="rId5"/>
          <a:extLst>
            <a:ext uri="{FF2B5EF4-FFF2-40B4-BE49-F238E27FC236}">
              <a16:creationId xmlns:a16="http://schemas.microsoft.com/office/drawing/2014/main" id="{00000000-0008-0000-0700-00002B000000}"/>
            </a:ext>
          </a:extLst>
        </xdr:cNvPr>
        <xdr:cNvGrpSpPr/>
      </xdr:nvGrpSpPr>
      <xdr:grpSpPr>
        <a:xfrm>
          <a:off x="8249129" y="12084896"/>
          <a:ext cx="268605" cy="278130"/>
          <a:chOff x="7902387" y="2511719"/>
          <a:chExt cx="489697" cy="485775"/>
        </a:xfrm>
      </xdr:grpSpPr>
      <xdr:sp macro="" textlink="">
        <xdr:nvSpPr>
          <xdr:cNvPr id="44" name="Oval 43">
            <a:extLst>
              <a:ext uri="{FF2B5EF4-FFF2-40B4-BE49-F238E27FC236}">
                <a16:creationId xmlns:a16="http://schemas.microsoft.com/office/drawing/2014/main" id="{00000000-0008-0000-0700-00002C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Graphic 44" descr="Clipboard Partially Checked with solid fill">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953699" y="2562582"/>
            <a:ext cx="387073" cy="384048"/>
          </a:xfrm>
          <a:prstGeom prst="rect">
            <a:avLst/>
          </a:prstGeom>
        </xdr:spPr>
      </xdr:pic>
    </xdr:grpSp>
    <xdr:clientData/>
  </xdr:twoCellAnchor>
  <xdr:twoCellAnchor>
    <xdr:from>
      <xdr:col>3</xdr:col>
      <xdr:colOff>1910250</xdr:colOff>
      <xdr:row>110</xdr:row>
      <xdr:rowOff>145474</xdr:rowOff>
    </xdr:from>
    <xdr:to>
      <xdr:col>3</xdr:col>
      <xdr:colOff>2186475</xdr:colOff>
      <xdr:row>112</xdr:row>
      <xdr:rowOff>37236</xdr:rowOff>
    </xdr:to>
    <xdr:grpSp>
      <xdr:nvGrpSpPr>
        <xdr:cNvPr id="46" name="Group 45">
          <a:hlinkClick xmlns:r="http://schemas.openxmlformats.org/officeDocument/2006/relationships" r:id="rId5"/>
          <a:extLst>
            <a:ext uri="{FF2B5EF4-FFF2-40B4-BE49-F238E27FC236}">
              <a16:creationId xmlns:a16="http://schemas.microsoft.com/office/drawing/2014/main" id="{00000000-0008-0000-0700-00002E000000}"/>
            </a:ext>
          </a:extLst>
        </xdr:cNvPr>
        <xdr:cNvGrpSpPr/>
      </xdr:nvGrpSpPr>
      <xdr:grpSpPr>
        <a:xfrm>
          <a:off x="8579655" y="21401128"/>
          <a:ext cx="278130" cy="274667"/>
          <a:chOff x="7902387" y="2511719"/>
          <a:chExt cx="489697" cy="485775"/>
        </a:xfrm>
      </xdr:grpSpPr>
      <xdr:sp macro="" textlink="">
        <xdr:nvSpPr>
          <xdr:cNvPr id="47" name="Oval 46">
            <a:extLst>
              <a:ext uri="{FF2B5EF4-FFF2-40B4-BE49-F238E27FC236}">
                <a16:creationId xmlns:a16="http://schemas.microsoft.com/office/drawing/2014/main" id="{00000000-0008-0000-0700-00002F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Graphic 47" descr="Clipboard Partially Checked with solid fill">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953699" y="2562582"/>
            <a:ext cx="387073" cy="384048"/>
          </a:xfrm>
          <a:prstGeom prst="rect">
            <a:avLst/>
          </a:prstGeom>
        </xdr:spPr>
      </xdr:pic>
    </xdr:grpSp>
    <xdr:clientData/>
  </xdr:twoCellAnchor>
  <xdr:twoCellAnchor>
    <xdr:from>
      <xdr:col>3</xdr:col>
      <xdr:colOff>1532092</xdr:colOff>
      <xdr:row>160</xdr:row>
      <xdr:rowOff>77152</xdr:rowOff>
    </xdr:from>
    <xdr:to>
      <xdr:col>3</xdr:col>
      <xdr:colOff>1808317</xdr:colOff>
      <xdr:row>161</xdr:row>
      <xdr:rowOff>162877</xdr:rowOff>
    </xdr:to>
    <xdr:grpSp>
      <xdr:nvGrpSpPr>
        <xdr:cNvPr id="49" name="Group 48">
          <a:hlinkClick xmlns:r="http://schemas.openxmlformats.org/officeDocument/2006/relationships" r:id="rId5"/>
          <a:extLst>
            <a:ext uri="{FF2B5EF4-FFF2-40B4-BE49-F238E27FC236}">
              <a16:creationId xmlns:a16="http://schemas.microsoft.com/office/drawing/2014/main" id="{00000000-0008-0000-0700-000031000000}"/>
            </a:ext>
          </a:extLst>
        </xdr:cNvPr>
        <xdr:cNvGrpSpPr/>
      </xdr:nvGrpSpPr>
      <xdr:grpSpPr>
        <a:xfrm>
          <a:off x="8201497" y="30859711"/>
          <a:ext cx="278130" cy="278130"/>
          <a:chOff x="7902387" y="2511719"/>
          <a:chExt cx="489697" cy="485775"/>
        </a:xfrm>
      </xdr:grpSpPr>
      <xdr:sp macro="" textlink="">
        <xdr:nvSpPr>
          <xdr:cNvPr id="50" name="Oval 49">
            <a:extLst>
              <a:ext uri="{FF2B5EF4-FFF2-40B4-BE49-F238E27FC236}">
                <a16:creationId xmlns:a16="http://schemas.microsoft.com/office/drawing/2014/main" id="{00000000-0008-0000-0700-000032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1" name="Graphic 50" descr="Clipboard Partially Checked with solid fill">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953699" y="2562582"/>
            <a:ext cx="387073" cy="384048"/>
          </a:xfrm>
          <a:prstGeom prst="rect">
            <a:avLst/>
          </a:prstGeom>
        </xdr:spPr>
      </xdr:pic>
    </xdr:grpSp>
    <xdr:clientData/>
  </xdr:twoCellAnchor>
  <xdr:twoCellAnchor>
    <xdr:from>
      <xdr:col>3</xdr:col>
      <xdr:colOff>1910250</xdr:colOff>
      <xdr:row>61</xdr:row>
      <xdr:rowOff>159932</xdr:rowOff>
    </xdr:from>
    <xdr:to>
      <xdr:col>3</xdr:col>
      <xdr:colOff>2186475</xdr:colOff>
      <xdr:row>63</xdr:row>
      <xdr:rowOff>55157</xdr:rowOff>
    </xdr:to>
    <xdr:grpSp>
      <xdr:nvGrpSpPr>
        <xdr:cNvPr id="59" name="Group 58">
          <a:hlinkClick xmlns:r="http://schemas.openxmlformats.org/officeDocument/2006/relationships" r:id="rId8"/>
          <a:extLst>
            <a:ext uri="{FF2B5EF4-FFF2-40B4-BE49-F238E27FC236}">
              <a16:creationId xmlns:a16="http://schemas.microsoft.com/office/drawing/2014/main" id="{00000000-0008-0000-0700-00003B000000}"/>
            </a:ext>
          </a:extLst>
        </xdr:cNvPr>
        <xdr:cNvGrpSpPr/>
      </xdr:nvGrpSpPr>
      <xdr:grpSpPr>
        <a:xfrm>
          <a:off x="8579655" y="12084896"/>
          <a:ext cx="278130" cy="278130"/>
          <a:chOff x="6090238" y="8530320"/>
          <a:chExt cx="485775" cy="485775"/>
        </a:xfrm>
      </xdr:grpSpPr>
      <xdr:sp macro="" textlink="">
        <xdr:nvSpPr>
          <xdr:cNvPr id="60" name="Oval 59">
            <a:extLst>
              <a:ext uri="{FF2B5EF4-FFF2-40B4-BE49-F238E27FC236}">
                <a16:creationId xmlns:a16="http://schemas.microsoft.com/office/drawing/2014/main" id="{00000000-0008-0000-0700-00003C000000}"/>
              </a:ext>
            </a:extLst>
          </xdr:cNvPr>
          <xdr:cNvSpPr/>
        </xdr:nvSpPr>
        <xdr:spPr>
          <a:xfrm>
            <a:off x="6090238" y="8530320"/>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Picture 6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9"/>
          <a:stretch>
            <a:fillRect/>
          </a:stretch>
        </xdr:blipFill>
        <xdr:spPr>
          <a:xfrm>
            <a:off x="6141101" y="8581183"/>
            <a:ext cx="384048" cy="384048"/>
          </a:xfrm>
          <a:prstGeom prst="rect">
            <a:avLst/>
          </a:prstGeom>
        </xdr:spPr>
      </xdr:pic>
    </xdr:grpSp>
    <xdr:clientData/>
  </xdr:twoCellAnchor>
  <xdr:twoCellAnchor>
    <xdr:from>
      <xdr:col>3</xdr:col>
      <xdr:colOff>1908345</xdr:colOff>
      <xdr:row>123</xdr:row>
      <xdr:rowOff>152401</xdr:rowOff>
    </xdr:from>
    <xdr:to>
      <xdr:col>3</xdr:col>
      <xdr:colOff>2182665</xdr:colOff>
      <xdr:row>125</xdr:row>
      <xdr:rowOff>45721</xdr:rowOff>
    </xdr:to>
    <xdr:grpSp>
      <xdr:nvGrpSpPr>
        <xdr:cNvPr id="63" name="Group 62">
          <a:hlinkClick xmlns:r="http://schemas.openxmlformats.org/officeDocument/2006/relationships" r:id="rId10"/>
          <a:extLst>
            <a:ext uri="{FF2B5EF4-FFF2-40B4-BE49-F238E27FC236}">
              <a16:creationId xmlns:a16="http://schemas.microsoft.com/office/drawing/2014/main" id="{00000000-0008-0000-0700-00003F000000}"/>
            </a:ext>
          </a:extLst>
        </xdr:cNvPr>
        <xdr:cNvGrpSpPr/>
      </xdr:nvGrpSpPr>
      <xdr:grpSpPr>
        <a:xfrm>
          <a:off x="8575845" y="23886460"/>
          <a:ext cx="276225" cy="276225"/>
          <a:chOff x="10570910" y="8541045"/>
          <a:chExt cx="485775" cy="485775"/>
        </a:xfrm>
      </xdr:grpSpPr>
      <xdr:sp macro="" textlink="">
        <xdr:nvSpPr>
          <xdr:cNvPr id="64" name="Oval 63">
            <a:extLst>
              <a:ext uri="{FF2B5EF4-FFF2-40B4-BE49-F238E27FC236}">
                <a16:creationId xmlns:a16="http://schemas.microsoft.com/office/drawing/2014/main" id="{00000000-0008-0000-0700-000040000000}"/>
              </a:ext>
            </a:extLst>
          </xdr:cNvPr>
          <xdr:cNvSpPr/>
        </xdr:nvSpPr>
        <xdr:spPr>
          <a:xfrm>
            <a:off x="10570910" y="854104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5" name="Graphic 64" descr="Pandemic flattening curve line graph with solid fill">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621773" y="8591908"/>
            <a:ext cx="384048" cy="384048"/>
          </a:xfrm>
          <a:prstGeom prst="rect">
            <a:avLst/>
          </a:prstGeom>
        </xdr:spPr>
      </xdr:pic>
    </xdr:grpSp>
    <xdr:clientData/>
  </xdr:twoCellAnchor>
  <xdr:twoCellAnchor>
    <xdr:from>
      <xdr:col>3</xdr:col>
      <xdr:colOff>1910250</xdr:colOff>
      <xdr:row>160</xdr:row>
      <xdr:rowOff>77152</xdr:rowOff>
    </xdr:from>
    <xdr:to>
      <xdr:col>3</xdr:col>
      <xdr:colOff>2186475</xdr:colOff>
      <xdr:row>161</xdr:row>
      <xdr:rowOff>162877</xdr:rowOff>
    </xdr:to>
    <xdr:grpSp>
      <xdr:nvGrpSpPr>
        <xdr:cNvPr id="66" name="Group 65">
          <a:hlinkClick xmlns:r="http://schemas.openxmlformats.org/officeDocument/2006/relationships" r:id="rId10"/>
          <a:extLst>
            <a:ext uri="{FF2B5EF4-FFF2-40B4-BE49-F238E27FC236}">
              <a16:creationId xmlns:a16="http://schemas.microsoft.com/office/drawing/2014/main" id="{00000000-0008-0000-0700-000042000000}"/>
            </a:ext>
          </a:extLst>
        </xdr:cNvPr>
        <xdr:cNvGrpSpPr/>
      </xdr:nvGrpSpPr>
      <xdr:grpSpPr>
        <a:xfrm>
          <a:off x="8579655" y="30859711"/>
          <a:ext cx="278130" cy="278130"/>
          <a:chOff x="10570910" y="8541045"/>
          <a:chExt cx="485775" cy="485775"/>
        </a:xfrm>
      </xdr:grpSpPr>
      <xdr:sp macro="" textlink="">
        <xdr:nvSpPr>
          <xdr:cNvPr id="67" name="Oval 66">
            <a:extLst>
              <a:ext uri="{FF2B5EF4-FFF2-40B4-BE49-F238E27FC236}">
                <a16:creationId xmlns:a16="http://schemas.microsoft.com/office/drawing/2014/main" id="{00000000-0008-0000-0700-000043000000}"/>
              </a:ext>
            </a:extLst>
          </xdr:cNvPr>
          <xdr:cNvSpPr/>
        </xdr:nvSpPr>
        <xdr:spPr>
          <a:xfrm>
            <a:off x="10570910" y="854104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8" name="Graphic 67" descr="Pandemic flattening curve line graph with solid fill">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621773" y="8591908"/>
            <a:ext cx="384048" cy="384048"/>
          </a:xfrm>
          <a:prstGeom prst="rect">
            <a:avLst/>
          </a:prstGeom>
        </xdr:spPr>
      </xdr:pic>
    </xdr:grpSp>
    <xdr:clientData/>
  </xdr:twoCellAnchor>
  <xdr:twoCellAnchor>
    <xdr:from>
      <xdr:col>3</xdr:col>
      <xdr:colOff>1577819</xdr:colOff>
      <xdr:row>64</xdr:row>
      <xdr:rowOff>180415</xdr:rowOff>
    </xdr:from>
    <xdr:to>
      <xdr:col>3</xdr:col>
      <xdr:colOff>1842614</xdr:colOff>
      <xdr:row>66</xdr:row>
      <xdr:rowOff>75640</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8249129" y="12673069"/>
          <a:ext cx="264795" cy="278130"/>
          <a:chOff x="12434317" y="9593788"/>
          <a:chExt cx="274320" cy="278130"/>
        </a:xfrm>
      </xdr:grpSpPr>
      <xdr:sp macro="" textlink="">
        <xdr:nvSpPr>
          <xdr:cNvPr id="79" name="Oval 78">
            <a:extLst>
              <a:ext uri="{FF2B5EF4-FFF2-40B4-BE49-F238E27FC236}">
                <a16:creationId xmlns:a16="http://schemas.microsoft.com/office/drawing/2014/main" id="{00000000-0008-0000-0700-00004F000000}"/>
              </a:ext>
            </a:extLst>
          </xdr:cNvPr>
          <xdr:cNvSpPr/>
        </xdr:nvSpPr>
        <xdr:spPr>
          <a:xfrm>
            <a:off x="12434317" y="9593788"/>
            <a:ext cx="274320" cy="278130"/>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0" name="Graphic 79" descr="Coins with solid fill">
            <a:extLst>
              <a:ext uri="{FF2B5EF4-FFF2-40B4-BE49-F238E27FC236}">
                <a16:creationId xmlns:a16="http://schemas.microsoft.com/office/drawing/2014/main" id="{00000000-0008-0000-0700-000050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2463654" y="9624839"/>
            <a:ext cx="217551" cy="210312"/>
          </a:xfrm>
          <a:prstGeom prst="rect">
            <a:avLst/>
          </a:prstGeom>
        </xdr:spPr>
      </xdr:pic>
    </xdr:grpSp>
    <xdr:clientData/>
  </xdr:twoCellAnchor>
  <xdr:twoCellAnchor>
    <xdr:from>
      <xdr:col>3</xdr:col>
      <xdr:colOff>1910250</xdr:colOff>
      <xdr:row>64</xdr:row>
      <xdr:rowOff>181368</xdr:rowOff>
    </xdr:from>
    <xdr:to>
      <xdr:col>3</xdr:col>
      <xdr:colOff>2178855</xdr:colOff>
      <xdr:row>66</xdr:row>
      <xdr:rowOff>65163</xdr:rowOff>
    </xdr:to>
    <xdr:grpSp>
      <xdr:nvGrpSpPr>
        <xdr:cNvPr id="81" name="Group 80">
          <a:extLst>
            <a:ext uri="{FF2B5EF4-FFF2-40B4-BE49-F238E27FC236}">
              <a16:creationId xmlns:a16="http://schemas.microsoft.com/office/drawing/2014/main" id="{00000000-0008-0000-0700-000051000000}"/>
            </a:ext>
          </a:extLst>
        </xdr:cNvPr>
        <xdr:cNvGrpSpPr/>
      </xdr:nvGrpSpPr>
      <xdr:grpSpPr>
        <a:xfrm>
          <a:off x="8579655" y="12674022"/>
          <a:ext cx="268605" cy="264795"/>
          <a:chOff x="12178070" y="9757910"/>
          <a:chExt cx="264795" cy="276225"/>
        </a:xfrm>
      </xdr:grpSpPr>
      <xdr:sp macro="" textlink="">
        <xdr:nvSpPr>
          <xdr:cNvPr id="82" name="Oval 81">
            <a:extLst>
              <a:ext uri="{FF2B5EF4-FFF2-40B4-BE49-F238E27FC236}">
                <a16:creationId xmlns:a16="http://schemas.microsoft.com/office/drawing/2014/main" id="{00000000-0008-0000-0700-000052000000}"/>
              </a:ext>
            </a:extLst>
          </xdr:cNvPr>
          <xdr:cNvSpPr/>
        </xdr:nvSpPr>
        <xdr:spPr>
          <a:xfrm>
            <a:off x="12178070" y="9757910"/>
            <a:ext cx="26479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3" name="Graphic 82" descr="Gantt Chart with solid fill">
            <a:extLst>
              <a:ext uri="{FF2B5EF4-FFF2-40B4-BE49-F238E27FC236}">
                <a16:creationId xmlns:a16="http://schemas.microsoft.com/office/drawing/2014/main" id="{00000000-0008-0000-0700-000053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2203406" y="9793724"/>
            <a:ext cx="210312" cy="210312"/>
          </a:xfrm>
          <a:prstGeom prst="rect">
            <a:avLst/>
          </a:prstGeom>
        </xdr:spPr>
      </xdr:pic>
    </xdr:grpSp>
    <xdr:clientData/>
  </xdr:twoCellAnchor>
  <xdr:twoCellAnchor>
    <xdr:from>
      <xdr:col>3</xdr:col>
      <xdr:colOff>1910250</xdr:colOff>
      <xdr:row>69</xdr:row>
      <xdr:rowOff>8965</xdr:rowOff>
    </xdr:from>
    <xdr:to>
      <xdr:col>3</xdr:col>
      <xdr:colOff>2188380</xdr:colOff>
      <xdr:row>70</xdr:row>
      <xdr:rowOff>94690</xdr:rowOff>
    </xdr:to>
    <xdr:grpSp>
      <xdr:nvGrpSpPr>
        <xdr:cNvPr id="84" name="Group 83">
          <a:hlinkClick xmlns:r="http://schemas.openxmlformats.org/officeDocument/2006/relationships" r:id="rId17"/>
          <a:extLst>
            <a:ext uri="{FF2B5EF4-FFF2-40B4-BE49-F238E27FC236}">
              <a16:creationId xmlns:a16="http://schemas.microsoft.com/office/drawing/2014/main" id="{00000000-0008-0000-0700-000054000000}"/>
            </a:ext>
          </a:extLst>
        </xdr:cNvPr>
        <xdr:cNvGrpSpPr/>
      </xdr:nvGrpSpPr>
      <xdr:grpSpPr>
        <a:xfrm>
          <a:off x="8579655" y="13457929"/>
          <a:ext cx="280035" cy="278130"/>
          <a:chOff x="11205430" y="11283462"/>
          <a:chExt cx="283845" cy="276225"/>
        </a:xfrm>
      </xdr:grpSpPr>
      <xdr:sp macro="" textlink="">
        <xdr:nvSpPr>
          <xdr:cNvPr id="85" name="Oval 84">
            <a:extLst>
              <a:ext uri="{FF2B5EF4-FFF2-40B4-BE49-F238E27FC236}">
                <a16:creationId xmlns:a16="http://schemas.microsoft.com/office/drawing/2014/main" id="{00000000-0008-0000-0700-000055000000}"/>
              </a:ext>
            </a:extLst>
          </xdr:cNvPr>
          <xdr:cNvSpPr/>
        </xdr:nvSpPr>
        <xdr:spPr>
          <a:xfrm>
            <a:off x="11205430" y="11283462"/>
            <a:ext cx="28384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6" name="Graphic 85" descr="Daily calendar with solid fill">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1241244" y="11320077"/>
            <a:ext cx="212217" cy="202995"/>
          </a:xfrm>
          <a:prstGeom prst="rect">
            <a:avLst/>
          </a:prstGeom>
        </xdr:spPr>
      </xdr:pic>
    </xdr:grpSp>
    <xdr:clientData/>
  </xdr:twoCellAnchor>
  <xdr:twoCellAnchor>
    <xdr:from>
      <xdr:col>3</xdr:col>
      <xdr:colOff>1912155</xdr:colOff>
      <xdr:row>86</xdr:row>
      <xdr:rowOff>87086</xdr:rowOff>
    </xdr:from>
    <xdr:to>
      <xdr:col>3</xdr:col>
      <xdr:colOff>2188380</xdr:colOff>
      <xdr:row>87</xdr:row>
      <xdr:rowOff>170906</xdr:rowOff>
    </xdr:to>
    <xdr:grpSp>
      <xdr:nvGrpSpPr>
        <xdr:cNvPr id="87" name="Group 86">
          <a:hlinkClick xmlns:r="http://schemas.openxmlformats.org/officeDocument/2006/relationships" r:id="rId17"/>
          <a:extLst>
            <a:ext uri="{FF2B5EF4-FFF2-40B4-BE49-F238E27FC236}">
              <a16:creationId xmlns:a16="http://schemas.microsoft.com/office/drawing/2014/main" id="{00000000-0008-0000-0700-000057000000}"/>
            </a:ext>
          </a:extLst>
        </xdr:cNvPr>
        <xdr:cNvGrpSpPr/>
      </xdr:nvGrpSpPr>
      <xdr:grpSpPr>
        <a:xfrm>
          <a:off x="8581560" y="16774550"/>
          <a:ext cx="278130" cy="276225"/>
          <a:chOff x="11205430" y="11283462"/>
          <a:chExt cx="283845" cy="276225"/>
        </a:xfrm>
      </xdr:grpSpPr>
      <xdr:sp macro="" textlink="">
        <xdr:nvSpPr>
          <xdr:cNvPr id="88" name="Oval 87">
            <a:extLst>
              <a:ext uri="{FF2B5EF4-FFF2-40B4-BE49-F238E27FC236}">
                <a16:creationId xmlns:a16="http://schemas.microsoft.com/office/drawing/2014/main" id="{00000000-0008-0000-0700-000058000000}"/>
              </a:ext>
            </a:extLst>
          </xdr:cNvPr>
          <xdr:cNvSpPr/>
        </xdr:nvSpPr>
        <xdr:spPr>
          <a:xfrm>
            <a:off x="11205430" y="11283462"/>
            <a:ext cx="28384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9" name="Graphic 88" descr="Daily calendar with solid fill">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1241244" y="11320077"/>
            <a:ext cx="212217" cy="202995"/>
          </a:xfrm>
          <a:prstGeom prst="rect">
            <a:avLst/>
          </a:prstGeom>
        </xdr:spPr>
      </xdr:pic>
    </xdr:grpSp>
    <xdr:clientData/>
  </xdr:twoCellAnchor>
  <xdr:twoCellAnchor>
    <xdr:from>
      <xdr:col>3</xdr:col>
      <xdr:colOff>1909078</xdr:colOff>
      <xdr:row>118</xdr:row>
      <xdr:rowOff>138550</xdr:rowOff>
    </xdr:from>
    <xdr:to>
      <xdr:col>3</xdr:col>
      <xdr:colOff>2187208</xdr:colOff>
      <xdr:row>120</xdr:row>
      <xdr:rowOff>31871</xdr:rowOff>
    </xdr:to>
    <xdr:grpSp>
      <xdr:nvGrpSpPr>
        <xdr:cNvPr id="96" name="Group 95">
          <a:hlinkClick xmlns:r="http://schemas.openxmlformats.org/officeDocument/2006/relationships" r:id="rId5"/>
          <a:extLst>
            <a:ext uri="{FF2B5EF4-FFF2-40B4-BE49-F238E27FC236}">
              <a16:creationId xmlns:a16="http://schemas.microsoft.com/office/drawing/2014/main" id="{00000000-0008-0000-0700-000060000000}"/>
            </a:ext>
          </a:extLst>
        </xdr:cNvPr>
        <xdr:cNvGrpSpPr/>
      </xdr:nvGrpSpPr>
      <xdr:grpSpPr>
        <a:xfrm>
          <a:off x="8578483" y="22916299"/>
          <a:ext cx="280035" cy="276226"/>
          <a:chOff x="7902387" y="2511719"/>
          <a:chExt cx="489697" cy="485775"/>
        </a:xfrm>
      </xdr:grpSpPr>
      <xdr:sp macro="" textlink="">
        <xdr:nvSpPr>
          <xdr:cNvPr id="97" name="Oval 96">
            <a:extLst>
              <a:ext uri="{FF2B5EF4-FFF2-40B4-BE49-F238E27FC236}">
                <a16:creationId xmlns:a16="http://schemas.microsoft.com/office/drawing/2014/main" id="{00000000-0008-0000-0700-000061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8" name="Graphic 97" descr="Clipboard Partially Checked with solid fill">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953699" y="2562582"/>
            <a:ext cx="387073" cy="384048"/>
          </a:xfrm>
          <a:prstGeom prst="rect">
            <a:avLst/>
          </a:prstGeom>
        </xdr:spPr>
      </xdr:pic>
    </xdr:grpSp>
    <xdr:clientData/>
  </xdr:twoCellAnchor>
  <xdr:twoCellAnchor>
    <xdr:from>
      <xdr:col>3</xdr:col>
      <xdr:colOff>1539712</xdr:colOff>
      <xdr:row>186</xdr:row>
      <xdr:rowOff>58882</xdr:rowOff>
    </xdr:from>
    <xdr:to>
      <xdr:col>3</xdr:col>
      <xdr:colOff>1808317</xdr:colOff>
      <xdr:row>187</xdr:row>
      <xdr:rowOff>142701</xdr:rowOff>
    </xdr:to>
    <xdr:grpSp>
      <xdr:nvGrpSpPr>
        <xdr:cNvPr id="102" name="Group 101">
          <a:extLst>
            <a:ext uri="{FF2B5EF4-FFF2-40B4-BE49-F238E27FC236}">
              <a16:creationId xmlns:a16="http://schemas.microsoft.com/office/drawing/2014/main" id="{00000000-0008-0000-0700-000066000000}"/>
            </a:ext>
          </a:extLst>
        </xdr:cNvPr>
        <xdr:cNvGrpSpPr/>
      </xdr:nvGrpSpPr>
      <xdr:grpSpPr>
        <a:xfrm>
          <a:off x="8211022" y="35790631"/>
          <a:ext cx="268605" cy="276224"/>
          <a:chOff x="12434317" y="9593788"/>
          <a:chExt cx="274320" cy="278130"/>
        </a:xfrm>
      </xdr:grpSpPr>
      <xdr:sp macro="" textlink="">
        <xdr:nvSpPr>
          <xdr:cNvPr id="103" name="Oval 102">
            <a:extLst>
              <a:ext uri="{FF2B5EF4-FFF2-40B4-BE49-F238E27FC236}">
                <a16:creationId xmlns:a16="http://schemas.microsoft.com/office/drawing/2014/main" id="{00000000-0008-0000-0700-000067000000}"/>
              </a:ext>
            </a:extLst>
          </xdr:cNvPr>
          <xdr:cNvSpPr/>
        </xdr:nvSpPr>
        <xdr:spPr>
          <a:xfrm>
            <a:off x="12434317" y="9593788"/>
            <a:ext cx="274320" cy="278130"/>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4" name="Graphic 103" descr="Coins with solid fill">
            <a:extLst>
              <a:ext uri="{FF2B5EF4-FFF2-40B4-BE49-F238E27FC236}">
                <a16:creationId xmlns:a16="http://schemas.microsoft.com/office/drawing/2014/main" id="{00000000-0008-0000-0700-000068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2463654" y="9624839"/>
            <a:ext cx="217551" cy="210312"/>
          </a:xfrm>
          <a:prstGeom prst="rect">
            <a:avLst/>
          </a:prstGeom>
        </xdr:spPr>
      </xdr:pic>
    </xdr:grpSp>
    <xdr:clientData/>
  </xdr:twoCellAnchor>
  <xdr:twoCellAnchor>
    <xdr:from>
      <xdr:col>3</xdr:col>
      <xdr:colOff>1539712</xdr:colOff>
      <xdr:row>189</xdr:row>
      <xdr:rowOff>16366</xdr:rowOff>
    </xdr:from>
    <xdr:to>
      <xdr:col>3</xdr:col>
      <xdr:colOff>1808317</xdr:colOff>
      <xdr:row>190</xdr:row>
      <xdr:rowOff>97935</xdr:rowOff>
    </xdr:to>
    <xdr:grpSp>
      <xdr:nvGrpSpPr>
        <xdr:cNvPr id="105" name="Group 104">
          <a:extLst>
            <a:ext uri="{FF2B5EF4-FFF2-40B4-BE49-F238E27FC236}">
              <a16:creationId xmlns:a16="http://schemas.microsoft.com/office/drawing/2014/main" id="{00000000-0008-0000-0700-000069000000}"/>
            </a:ext>
          </a:extLst>
        </xdr:cNvPr>
        <xdr:cNvGrpSpPr/>
      </xdr:nvGrpSpPr>
      <xdr:grpSpPr>
        <a:xfrm>
          <a:off x="8211022" y="36327235"/>
          <a:ext cx="268605" cy="264449"/>
          <a:chOff x="12178070" y="9757910"/>
          <a:chExt cx="264795" cy="276225"/>
        </a:xfrm>
      </xdr:grpSpPr>
      <xdr:sp macro="" textlink="">
        <xdr:nvSpPr>
          <xdr:cNvPr id="106" name="Oval 105">
            <a:extLst>
              <a:ext uri="{FF2B5EF4-FFF2-40B4-BE49-F238E27FC236}">
                <a16:creationId xmlns:a16="http://schemas.microsoft.com/office/drawing/2014/main" id="{00000000-0008-0000-0700-00006A000000}"/>
              </a:ext>
            </a:extLst>
          </xdr:cNvPr>
          <xdr:cNvSpPr/>
        </xdr:nvSpPr>
        <xdr:spPr>
          <a:xfrm>
            <a:off x="12178070" y="9757910"/>
            <a:ext cx="264795"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7" name="Graphic 106" descr="Gantt Chart with solid fill">
            <a:extLst>
              <a:ext uri="{FF2B5EF4-FFF2-40B4-BE49-F238E27FC236}">
                <a16:creationId xmlns:a16="http://schemas.microsoft.com/office/drawing/2014/main" id="{00000000-0008-0000-0700-00006B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2203406" y="9793724"/>
            <a:ext cx="210312" cy="210312"/>
          </a:xfrm>
          <a:prstGeom prst="rect">
            <a:avLst/>
          </a:prstGeom>
        </xdr:spPr>
      </xdr:pic>
    </xdr:grpSp>
    <xdr:clientData/>
  </xdr:twoCellAnchor>
  <xdr:twoCellAnchor>
    <xdr:from>
      <xdr:col>3</xdr:col>
      <xdr:colOff>1910250</xdr:colOff>
      <xdr:row>186</xdr:row>
      <xdr:rowOff>58882</xdr:rowOff>
    </xdr:from>
    <xdr:to>
      <xdr:col>3</xdr:col>
      <xdr:colOff>2186475</xdr:colOff>
      <xdr:row>187</xdr:row>
      <xdr:rowOff>144606</xdr:rowOff>
    </xdr:to>
    <xdr:grpSp>
      <xdr:nvGrpSpPr>
        <xdr:cNvPr id="108" name="Group 107">
          <a:hlinkClick xmlns:r="http://schemas.openxmlformats.org/officeDocument/2006/relationships" r:id="rId10"/>
          <a:extLst>
            <a:ext uri="{FF2B5EF4-FFF2-40B4-BE49-F238E27FC236}">
              <a16:creationId xmlns:a16="http://schemas.microsoft.com/office/drawing/2014/main" id="{00000000-0008-0000-0700-00006C000000}"/>
            </a:ext>
          </a:extLst>
        </xdr:cNvPr>
        <xdr:cNvGrpSpPr/>
      </xdr:nvGrpSpPr>
      <xdr:grpSpPr>
        <a:xfrm>
          <a:off x="8579655" y="35790631"/>
          <a:ext cx="278130" cy="278129"/>
          <a:chOff x="10570910" y="8541045"/>
          <a:chExt cx="485775" cy="485775"/>
        </a:xfrm>
      </xdr:grpSpPr>
      <xdr:sp macro="" textlink="">
        <xdr:nvSpPr>
          <xdr:cNvPr id="109" name="Oval 108">
            <a:extLst>
              <a:ext uri="{FF2B5EF4-FFF2-40B4-BE49-F238E27FC236}">
                <a16:creationId xmlns:a16="http://schemas.microsoft.com/office/drawing/2014/main" id="{00000000-0008-0000-0700-00006D000000}"/>
              </a:ext>
            </a:extLst>
          </xdr:cNvPr>
          <xdr:cNvSpPr/>
        </xdr:nvSpPr>
        <xdr:spPr>
          <a:xfrm>
            <a:off x="10570910" y="854104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0" name="Graphic 109" descr="Pandemic flattening curve line graph with solid fill">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621773" y="8591908"/>
            <a:ext cx="384048" cy="384048"/>
          </a:xfrm>
          <a:prstGeom prst="rect">
            <a:avLst/>
          </a:prstGeom>
        </xdr:spPr>
      </xdr:pic>
    </xdr:grpSp>
    <xdr:clientData/>
  </xdr:twoCellAnchor>
  <xdr:twoCellAnchor>
    <xdr:from>
      <xdr:col>3</xdr:col>
      <xdr:colOff>1912155</xdr:colOff>
      <xdr:row>189</xdr:row>
      <xdr:rowOff>8746</xdr:rowOff>
    </xdr:from>
    <xdr:to>
      <xdr:col>3</xdr:col>
      <xdr:colOff>2188380</xdr:colOff>
      <xdr:row>190</xdr:row>
      <xdr:rowOff>97935</xdr:rowOff>
    </xdr:to>
    <xdr:grpSp>
      <xdr:nvGrpSpPr>
        <xdr:cNvPr id="111" name="Group 110">
          <a:hlinkClick xmlns:r="http://schemas.openxmlformats.org/officeDocument/2006/relationships" r:id="rId10"/>
          <a:extLst>
            <a:ext uri="{FF2B5EF4-FFF2-40B4-BE49-F238E27FC236}">
              <a16:creationId xmlns:a16="http://schemas.microsoft.com/office/drawing/2014/main" id="{00000000-0008-0000-0700-00006F000000}"/>
            </a:ext>
          </a:extLst>
        </xdr:cNvPr>
        <xdr:cNvGrpSpPr/>
      </xdr:nvGrpSpPr>
      <xdr:grpSpPr>
        <a:xfrm>
          <a:off x="8581560" y="36317710"/>
          <a:ext cx="278130" cy="273974"/>
          <a:chOff x="10570910" y="8541045"/>
          <a:chExt cx="485775" cy="485775"/>
        </a:xfrm>
      </xdr:grpSpPr>
      <xdr:sp macro="" textlink="">
        <xdr:nvSpPr>
          <xdr:cNvPr id="112" name="Oval 111">
            <a:extLst>
              <a:ext uri="{FF2B5EF4-FFF2-40B4-BE49-F238E27FC236}">
                <a16:creationId xmlns:a16="http://schemas.microsoft.com/office/drawing/2014/main" id="{00000000-0008-0000-0700-000070000000}"/>
              </a:ext>
            </a:extLst>
          </xdr:cNvPr>
          <xdr:cNvSpPr/>
        </xdr:nvSpPr>
        <xdr:spPr>
          <a:xfrm>
            <a:off x="10570910" y="854104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3" name="Graphic 112" descr="Pandemic flattening curve line graph with solid fill">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621773" y="8591908"/>
            <a:ext cx="384048" cy="384048"/>
          </a:xfrm>
          <a:prstGeom prst="rect">
            <a:avLst/>
          </a:prstGeom>
        </xdr:spPr>
      </xdr:pic>
    </xdr:grpSp>
    <xdr:clientData/>
  </xdr:twoCellAnchor>
  <xdr:twoCellAnchor>
    <xdr:from>
      <xdr:col>3</xdr:col>
      <xdr:colOff>1910250</xdr:colOff>
      <xdr:row>193</xdr:row>
      <xdr:rowOff>134216</xdr:rowOff>
    </xdr:from>
    <xdr:to>
      <xdr:col>3</xdr:col>
      <xdr:colOff>2188380</xdr:colOff>
      <xdr:row>195</xdr:row>
      <xdr:rowOff>24071</xdr:rowOff>
    </xdr:to>
    <xdr:grpSp>
      <xdr:nvGrpSpPr>
        <xdr:cNvPr id="114" name="Group 113">
          <a:hlinkClick xmlns:r="http://schemas.openxmlformats.org/officeDocument/2006/relationships" r:id="rId3"/>
          <a:extLst>
            <a:ext uri="{FF2B5EF4-FFF2-40B4-BE49-F238E27FC236}">
              <a16:creationId xmlns:a16="http://schemas.microsoft.com/office/drawing/2014/main" id="{00000000-0008-0000-0700-000072000000}"/>
            </a:ext>
          </a:extLst>
        </xdr:cNvPr>
        <xdr:cNvGrpSpPr/>
      </xdr:nvGrpSpPr>
      <xdr:grpSpPr>
        <a:xfrm>
          <a:off x="8579655" y="37199465"/>
          <a:ext cx="280035" cy="270855"/>
          <a:chOff x="10104185" y="6539595"/>
          <a:chExt cx="485775" cy="485775"/>
        </a:xfrm>
      </xdr:grpSpPr>
      <xdr:sp macro="" textlink="">
        <xdr:nvSpPr>
          <xdr:cNvPr id="115" name="Oval 114">
            <a:extLst>
              <a:ext uri="{FF2B5EF4-FFF2-40B4-BE49-F238E27FC236}">
                <a16:creationId xmlns:a16="http://schemas.microsoft.com/office/drawing/2014/main" id="{00000000-0008-0000-0700-000073000000}"/>
              </a:ext>
            </a:extLst>
          </xdr:cNvPr>
          <xdr:cNvSpPr/>
        </xdr:nvSpPr>
        <xdr:spPr>
          <a:xfrm>
            <a:off x="10104185" y="653959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6" name="Picture 115">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4"/>
          <a:stretch>
            <a:fillRect/>
          </a:stretch>
        </xdr:blipFill>
        <xdr:spPr>
          <a:xfrm>
            <a:off x="10155048" y="6590458"/>
            <a:ext cx="384048" cy="384048"/>
          </a:xfrm>
          <a:prstGeom prst="rect">
            <a:avLst/>
          </a:prstGeom>
        </xdr:spPr>
      </xdr:pic>
    </xdr:grpSp>
    <xdr:clientData/>
  </xdr:twoCellAnchor>
  <xdr:twoCellAnchor>
    <xdr:from>
      <xdr:col>3</xdr:col>
      <xdr:colOff>3594413</xdr:colOff>
      <xdr:row>1</xdr:row>
      <xdr:rowOff>57150</xdr:rowOff>
    </xdr:from>
    <xdr:to>
      <xdr:col>3</xdr:col>
      <xdr:colOff>4335077</xdr:colOff>
      <xdr:row>3</xdr:row>
      <xdr:rowOff>186056</xdr:rowOff>
    </xdr:to>
    <xdr:grpSp>
      <xdr:nvGrpSpPr>
        <xdr:cNvPr id="99" name="Group 98">
          <a:extLst>
            <a:ext uri="{FF2B5EF4-FFF2-40B4-BE49-F238E27FC236}">
              <a16:creationId xmlns:a16="http://schemas.microsoft.com/office/drawing/2014/main" id="{00000000-0008-0000-0700-000063000000}"/>
            </a:ext>
          </a:extLst>
        </xdr:cNvPr>
        <xdr:cNvGrpSpPr/>
      </xdr:nvGrpSpPr>
      <xdr:grpSpPr>
        <a:xfrm>
          <a:off x="10265723" y="367105"/>
          <a:ext cx="525399" cy="601458"/>
          <a:chOff x="8637985" y="353616"/>
          <a:chExt cx="737627" cy="601015"/>
        </a:xfrm>
      </xdr:grpSpPr>
      <xdr:pic>
        <xdr:nvPicPr>
          <xdr:cNvPr id="100" name="Graphic 99" descr="Arrow: Rotate left outline">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8637985" y="353616"/>
            <a:ext cx="719029" cy="601015"/>
          </a:xfrm>
          <a:prstGeom prst="rect">
            <a:avLst/>
          </a:prstGeom>
        </xdr:spPr>
      </xdr:pic>
      <xdr:pic>
        <xdr:nvPicPr>
          <xdr:cNvPr id="101" name="Graphic 100" descr="Circles with arrows with solid fill">
            <a:hlinkClick xmlns:r="http://schemas.openxmlformats.org/officeDocument/2006/relationships" r:id="rId22"/>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8985573" y="482688"/>
            <a:ext cx="390039" cy="393192"/>
          </a:xfrm>
          <a:prstGeom prst="rect">
            <a:avLst/>
          </a:prstGeom>
        </xdr:spPr>
      </xdr:pic>
    </xdr:grpSp>
    <xdr:clientData/>
  </xdr:twoCellAnchor>
  <xdr:twoCellAnchor>
    <xdr:from>
      <xdr:col>2</xdr:col>
      <xdr:colOff>2343150</xdr:colOff>
      <xdr:row>1</xdr:row>
      <xdr:rowOff>123825</xdr:rowOff>
    </xdr:from>
    <xdr:to>
      <xdr:col>2</xdr:col>
      <xdr:colOff>2827782</xdr:colOff>
      <xdr:row>3</xdr:row>
      <xdr:rowOff>133604</xdr:rowOff>
    </xdr:to>
    <xdr:grpSp>
      <xdr:nvGrpSpPr>
        <xdr:cNvPr id="7" name="Group 6">
          <a:extLst>
            <a:ext uri="{FF2B5EF4-FFF2-40B4-BE49-F238E27FC236}">
              <a16:creationId xmlns:a16="http://schemas.microsoft.com/office/drawing/2014/main" id="{00000000-0008-0000-0700-000007000000}"/>
            </a:ext>
          </a:extLst>
        </xdr:cNvPr>
        <xdr:cNvGrpSpPr/>
      </xdr:nvGrpSpPr>
      <xdr:grpSpPr>
        <a:xfrm>
          <a:off x="5869193" y="439495"/>
          <a:ext cx="490347" cy="474711"/>
          <a:chOff x="10753725" y="1314450"/>
          <a:chExt cx="493776" cy="486029"/>
        </a:xfrm>
      </xdr:grpSpPr>
      <xdr:sp macro="" textlink="">
        <xdr:nvSpPr>
          <xdr:cNvPr id="121" name="Oval 120">
            <a:extLst>
              <a:ext uri="{FF2B5EF4-FFF2-40B4-BE49-F238E27FC236}">
                <a16:creationId xmlns:a16="http://schemas.microsoft.com/office/drawing/2014/main" id="{00000000-0008-0000-0700-000079000000}"/>
              </a:ext>
            </a:extLst>
          </xdr:cNvPr>
          <xdr:cNvSpPr/>
        </xdr:nvSpPr>
        <xdr:spPr>
          <a:xfrm>
            <a:off x="10753725" y="1314450"/>
            <a:ext cx="493776" cy="486029"/>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9" name="Graphic 118" descr="Circles with arrows with solid fill">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0804017" y="1360868"/>
            <a:ext cx="393192" cy="393192"/>
          </a:xfrm>
          <a:prstGeom prst="rect">
            <a:avLst/>
          </a:prstGeom>
        </xdr:spPr>
      </xdr:pic>
    </xdr:grpSp>
    <xdr:clientData/>
  </xdr:twoCellAnchor>
  <xdr:twoCellAnchor>
    <xdr:from>
      <xdr:col>3</xdr:col>
      <xdr:colOff>1909078</xdr:colOff>
      <xdr:row>116</xdr:row>
      <xdr:rowOff>149836</xdr:rowOff>
    </xdr:from>
    <xdr:to>
      <xdr:col>3</xdr:col>
      <xdr:colOff>2183398</xdr:colOff>
      <xdr:row>118</xdr:row>
      <xdr:rowOff>45060</xdr:rowOff>
    </xdr:to>
    <xdr:grpSp>
      <xdr:nvGrpSpPr>
        <xdr:cNvPr id="123" name="Group 122">
          <a:hlinkClick xmlns:r="http://schemas.openxmlformats.org/officeDocument/2006/relationships" r:id="rId27"/>
          <a:extLst>
            <a:ext uri="{FF2B5EF4-FFF2-40B4-BE49-F238E27FC236}">
              <a16:creationId xmlns:a16="http://schemas.microsoft.com/office/drawing/2014/main" id="{00000000-0008-0000-0700-00007B000000}"/>
            </a:ext>
          </a:extLst>
        </xdr:cNvPr>
        <xdr:cNvGrpSpPr/>
      </xdr:nvGrpSpPr>
      <xdr:grpSpPr>
        <a:xfrm>
          <a:off x="8578483" y="22550395"/>
          <a:ext cx="276225" cy="278129"/>
          <a:chOff x="10344442" y="9123855"/>
          <a:chExt cx="274320" cy="276225"/>
        </a:xfrm>
      </xdr:grpSpPr>
      <xdr:sp macro="" textlink="">
        <xdr:nvSpPr>
          <xdr:cNvPr id="124" name="Oval 123">
            <a:extLst>
              <a:ext uri="{FF2B5EF4-FFF2-40B4-BE49-F238E27FC236}">
                <a16:creationId xmlns:a16="http://schemas.microsoft.com/office/drawing/2014/main" id="{00000000-0008-0000-0700-00007C000000}"/>
              </a:ext>
            </a:extLst>
          </xdr:cNvPr>
          <xdr:cNvSpPr/>
        </xdr:nvSpPr>
        <xdr:spPr>
          <a:xfrm>
            <a:off x="10348252" y="9123855"/>
            <a:ext cx="266700" cy="27622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5" name="Graphic 124" descr="Gears with solid fill">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344442" y="9124807"/>
            <a:ext cx="274320" cy="274320"/>
          </a:xfrm>
          <a:prstGeom prst="rect">
            <a:avLst/>
          </a:prstGeom>
        </xdr:spPr>
      </xdr:pic>
    </xdr:grpSp>
    <xdr:clientData/>
  </xdr:twoCellAnchor>
  <xdr:twoCellAnchor editAs="absolute">
    <xdr:from>
      <xdr:col>1</xdr:col>
      <xdr:colOff>1824319</xdr:colOff>
      <xdr:row>26</xdr:row>
      <xdr:rowOff>8058</xdr:rowOff>
    </xdr:from>
    <xdr:to>
      <xdr:col>1</xdr:col>
      <xdr:colOff>2995246</xdr:colOff>
      <xdr:row>27</xdr:row>
      <xdr:rowOff>102188</xdr:rowOff>
    </xdr:to>
    <xdr:sp macro="" textlink="">
      <xdr:nvSpPr>
        <xdr:cNvPr id="90" name="TextBox 89">
          <a:extLst>
            <a:ext uri="{FF2B5EF4-FFF2-40B4-BE49-F238E27FC236}">
              <a16:creationId xmlns:a16="http://schemas.microsoft.com/office/drawing/2014/main" id="{00000000-0008-0000-0700-00005A000000}"/>
            </a:ext>
          </a:extLst>
        </xdr:cNvPr>
        <xdr:cNvSpPr txBox="1"/>
      </xdr:nvSpPr>
      <xdr:spPr>
        <a:xfrm>
          <a:off x="2236695" y="5342058"/>
          <a:ext cx="1170927" cy="286871"/>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a:solidFill>
                <a:srgbClr val="004B87"/>
              </a:solidFill>
              <a:effectLst/>
              <a:latin typeface="+mn-lt"/>
              <a:ea typeface="+mn-ea"/>
              <a:cs typeface="+mn-cs"/>
            </a:rPr>
            <a:t>Action Status</a:t>
          </a:r>
          <a:endParaRPr lang="en-US" sz="1100">
            <a:solidFill>
              <a:srgbClr val="004B87"/>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2042160</xdr:colOff>
          <xdr:row>28</xdr:row>
          <xdr:rowOff>76200</xdr:rowOff>
        </xdr:from>
        <xdr:to>
          <xdr:col>1</xdr:col>
          <xdr:colOff>2887980</xdr:colOff>
          <xdr:row>29</xdr:row>
          <xdr:rowOff>137160</xdr:rowOff>
        </xdr:to>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33</xdr:row>
          <xdr:rowOff>144780</xdr:rowOff>
        </xdr:from>
        <xdr:to>
          <xdr:col>1</xdr:col>
          <xdr:colOff>2887980</xdr:colOff>
          <xdr:row>35</xdr:row>
          <xdr:rowOff>15240</xdr:rowOff>
        </xdr:to>
        <xdr:sp macro="" textlink="">
          <xdr:nvSpPr>
            <xdr:cNvPr id="7176" name="Drop Down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38</xdr:row>
          <xdr:rowOff>190500</xdr:rowOff>
        </xdr:from>
        <xdr:to>
          <xdr:col>1</xdr:col>
          <xdr:colOff>2887980</xdr:colOff>
          <xdr:row>40</xdr:row>
          <xdr:rowOff>60960</xdr:rowOff>
        </xdr:to>
        <xdr:sp macro="" textlink="">
          <xdr:nvSpPr>
            <xdr:cNvPr id="7177" name="Drop Down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41</xdr:row>
          <xdr:rowOff>137160</xdr:rowOff>
        </xdr:from>
        <xdr:to>
          <xdr:col>1</xdr:col>
          <xdr:colOff>2887980</xdr:colOff>
          <xdr:row>42</xdr:row>
          <xdr:rowOff>182880</xdr:rowOff>
        </xdr:to>
        <xdr:sp macro="" textlink="">
          <xdr:nvSpPr>
            <xdr:cNvPr id="7178" name="Drop Down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45</xdr:row>
          <xdr:rowOff>53340</xdr:rowOff>
        </xdr:from>
        <xdr:to>
          <xdr:col>1</xdr:col>
          <xdr:colOff>2887980</xdr:colOff>
          <xdr:row>46</xdr:row>
          <xdr:rowOff>106680</xdr:rowOff>
        </xdr:to>
        <xdr:sp macro="" textlink="">
          <xdr:nvSpPr>
            <xdr:cNvPr id="7179" name="Drop Down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48</xdr:row>
          <xdr:rowOff>15240</xdr:rowOff>
        </xdr:from>
        <xdr:to>
          <xdr:col>1</xdr:col>
          <xdr:colOff>2887980</xdr:colOff>
          <xdr:row>49</xdr:row>
          <xdr:rowOff>60960</xdr:rowOff>
        </xdr:to>
        <xdr:sp macro="" textlink="">
          <xdr:nvSpPr>
            <xdr:cNvPr id="7180" name="Drop Down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56</xdr:row>
          <xdr:rowOff>167640</xdr:rowOff>
        </xdr:from>
        <xdr:to>
          <xdr:col>1</xdr:col>
          <xdr:colOff>2887980</xdr:colOff>
          <xdr:row>58</xdr:row>
          <xdr:rowOff>22860</xdr:rowOff>
        </xdr:to>
        <xdr:sp macro="" textlink="">
          <xdr:nvSpPr>
            <xdr:cNvPr id="7181" name="Drop Down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64</xdr:row>
          <xdr:rowOff>167640</xdr:rowOff>
        </xdr:from>
        <xdr:to>
          <xdr:col>1</xdr:col>
          <xdr:colOff>2887980</xdr:colOff>
          <xdr:row>66</xdr:row>
          <xdr:rowOff>22860</xdr:rowOff>
        </xdr:to>
        <xdr:sp macro="" textlink="">
          <xdr:nvSpPr>
            <xdr:cNvPr id="7182" name="Drop Down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67</xdr:row>
          <xdr:rowOff>91440</xdr:rowOff>
        </xdr:from>
        <xdr:to>
          <xdr:col>1</xdr:col>
          <xdr:colOff>2887980</xdr:colOff>
          <xdr:row>68</xdr:row>
          <xdr:rowOff>144780</xdr:rowOff>
        </xdr:to>
        <xdr:sp macro="" textlink="">
          <xdr:nvSpPr>
            <xdr:cNvPr id="7183" name="Drop Down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69</xdr:row>
          <xdr:rowOff>53340</xdr:rowOff>
        </xdr:from>
        <xdr:to>
          <xdr:col>1</xdr:col>
          <xdr:colOff>2887980</xdr:colOff>
          <xdr:row>70</xdr:row>
          <xdr:rowOff>99060</xdr:rowOff>
        </xdr:to>
        <xdr:sp macro="" textlink="">
          <xdr:nvSpPr>
            <xdr:cNvPr id="7184" name="Drop Down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86</xdr:row>
          <xdr:rowOff>121920</xdr:rowOff>
        </xdr:from>
        <xdr:to>
          <xdr:col>1</xdr:col>
          <xdr:colOff>2887980</xdr:colOff>
          <xdr:row>87</xdr:row>
          <xdr:rowOff>182880</xdr:rowOff>
        </xdr:to>
        <xdr:sp macro="" textlink="">
          <xdr:nvSpPr>
            <xdr:cNvPr id="7185" name="Drop Down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91</xdr:row>
          <xdr:rowOff>30480</xdr:rowOff>
        </xdr:from>
        <xdr:to>
          <xdr:col>1</xdr:col>
          <xdr:colOff>2887980</xdr:colOff>
          <xdr:row>92</xdr:row>
          <xdr:rowOff>91440</xdr:rowOff>
        </xdr:to>
        <xdr:sp macro="" textlink="">
          <xdr:nvSpPr>
            <xdr:cNvPr id="7186" name="Drop Down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93</xdr:row>
          <xdr:rowOff>175260</xdr:rowOff>
        </xdr:from>
        <xdr:to>
          <xdr:col>1</xdr:col>
          <xdr:colOff>2887980</xdr:colOff>
          <xdr:row>95</xdr:row>
          <xdr:rowOff>38100</xdr:rowOff>
        </xdr:to>
        <xdr:sp macro="" textlink="">
          <xdr:nvSpPr>
            <xdr:cNvPr id="7187" name="Drop Down 19" hidden="1">
              <a:extLst>
                <a:ext uri="{63B3BB69-23CF-44E3-9099-C40C66FF867C}">
                  <a14:compatExt spid="_x0000_s7187"/>
                </a:ext>
                <a:ext uri="{FF2B5EF4-FFF2-40B4-BE49-F238E27FC236}">
                  <a16:creationId xmlns:a16="http://schemas.microsoft.com/office/drawing/2014/main" id="{00000000-0008-0000-0700-00001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97</xdr:row>
          <xdr:rowOff>99060</xdr:rowOff>
        </xdr:from>
        <xdr:to>
          <xdr:col>1</xdr:col>
          <xdr:colOff>2887980</xdr:colOff>
          <xdr:row>98</xdr:row>
          <xdr:rowOff>160020</xdr:rowOff>
        </xdr:to>
        <xdr:sp macro="" textlink="">
          <xdr:nvSpPr>
            <xdr:cNvPr id="7188" name="Drop Down 20" hidden="1">
              <a:extLst>
                <a:ext uri="{63B3BB69-23CF-44E3-9099-C40C66FF867C}">
                  <a14:compatExt spid="_x0000_s7188"/>
                </a:ext>
                <a:ext uri="{FF2B5EF4-FFF2-40B4-BE49-F238E27FC236}">
                  <a16:creationId xmlns:a16="http://schemas.microsoft.com/office/drawing/2014/main" id="{00000000-0008-0000-0700-00001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117</xdr:row>
          <xdr:rowOff>7620</xdr:rowOff>
        </xdr:from>
        <xdr:to>
          <xdr:col>1</xdr:col>
          <xdr:colOff>2887980</xdr:colOff>
          <xdr:row>118</xdr:row>
          <xdr:rowOff>60960</xdr:rowOff>
        </xdr:to>
        <xdr:sp macro="" textlink="">
          <xdr:nvSpPr>
            <xdr:cNvPr id="7189" name="Drop Down 21" hidden="1">
              <a:extLst>
                <a:ext uri="{63B3BB69-23CF-44E3-9099-C40C66FF867C}">
                  <a14:compatExt spid="_x0000_s7189"/>
                </a:ext>
                <a:ext uri="{FF2B5EF4-FFF2-40B4-BE49-F238E27FC236}">
                  <a16:creationId xmlns:a16="http://schemas.microsoft.com/office/drawing/2014/main" id="{00000000-0008-0000-0700-00001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119</xdr:row>
          <xdr:rowOff>7620</xdr:rowOff>
        </xdr:from>
        <xdr:to>
          <xdr:col>1</xdr:col>
          <xdr:colOff>2887980</xdr:colOff>
          <xdr:row>120</xdr:row>
          <xdr:rowOff>53340</xdr:rowOff>
        </xdr:to>
        <xdr:sp macro="" textlink="">
          <xdr:nvSpPr>
            <xdr:cNvPr id="7190" name="Drop Down 22" hidden="1">
              <a:extLst>
                <a:ext uri="{63B3BB69-23CF-44E3-9099-C40C66FF867C}">
                  <a14:compatExt spid="_x0000_s7190"/>
                </a:ext>
                <a:ext uri="{FF2B5EF4-FFF2-40B4-BE49-F238E27FC236}">
                  <a16:creationId xmlns:a16="http://schemas.microsoft.com/office/drawing/2014/main" id="{00000000-0008-0000-0700-00001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123</xdr:row>
          <xdr:rowOff>60960</xdr:rowOff>
        </xdr:from>
        <xdr:to>
          <xdr:col>1</xdr:col>
          <xdr:colOff>2887980</xdr:colOff>
          <xdr:row>124</xdr:row>
          <xdr:rowOff>114300</xdr:rowOff>
        </xdr:to>
        <xdr:sp macro="" textlink="">
          <xdr:nvSpPr>
            <xdr:cNvPr id="7191" name="Drop Down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126</xdr:row>
          <xdr:rowOff>15240</xdr:rowOff>
        </xdr:from>
        <xdr:to>
          <xdr:col>1</xdr:col>
          <xdr:colOff>2887980</xdr:colOff>
          <xdr:row>127</xdr:row>
          <xdr:rowOff>60960</xdr:rowOff>
        </xdr:to>
        <xdr:sp macro="" textlink="">
          <xdr:nvSpPr>
            <xdr:cNvPr id="7192" name="Drop Down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151</xdr:row>
          <xdr:rowOff>22860</xdr:rowOff>
        </xdr:from>
        <xdr:to>
          <xdr:col>1</xdr:col>
          <xdr:colOff>2887980</xdr:colOff>
          <xdr:row>152</xdr:row>
          <xdr:rowOff>68580</xdr:rowOff>
        </xdr:to>
        <xdr:sp macro="" textlink="">
          <xdr:nvSpPr>
            <xdr:cNvPr id="7193" name="Drop Down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155</xdr:row>
          <xdr:rowOff>106680</xdr:rowOff>
        </xdr:from>
        <xdr:to>
          <xdr:col>1</xdr:col>
          <xdr:colOff>2895600</xdr:colOff>
          <xdr:row>156</xdr:row>
          <xdr:rowOff>160020</xdr:rowOff>
        </xdr:to>
        <xdr:sp macro="" textlink="">
          <xdr:nvSpPr>
            <xdr:cNvPr id="7194" name="Drop Down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168</xdr:row>
          <xdr:rowOff>182880</xdr:rowOff>
        </xdr:from>
        <xdr:to>
          <xdr:col>1</xdr:col>
          <xdr:colOff>2887980</xdr:colOff>
          <xdr:row>170</xdr:row>
          <xdr:rowOff>45720</xdr:rowOff>
        </xdr:to>
        <xdr:sp macro="" textlink="">
          <xdr:nvSpPr>
            <xdr:cNvPr id="7195" name="Drop Down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174</xdr:row>
          <xdr:rowOff>99060</xdr:rowOff>
        </xdr:from>
        <xdr:to>
          <xdr:col>1</xdr:col>
          <xdr:colOff>2895600</xdr:colOff>
          <xdr:row>175</xdr:row>
          <xdr:rowOff>152400</xdr:rowOff>
        </xdr:to>
        <xdr:sp macro="" textlink="">
          <xdr:nvSpPr>
            <xdr:cNvPr id="7196" name="Drop Down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183</xdr:row>
          <xdr:rowOff>68580</xdr:rowOff>
        </xdr:from>
        <xdr:to>
          <xdr:col>1</xdr:col>
          <xdr:colOff>2895600</xdr:colOff>
          <xdr:row>184</xdr:row>
          <xdr:rowOff>121920</xdr:rowOff>
        </xdr:to>
        <xdr:sp macro="" textlink="">
          <xdr:nvSpPr>
            <xdr:cNvPr id="7197" name="Drop Down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186</xdr:row>
          <xdr:rowOff>190500</xdr:rowOff>
        </xdr:from>
        <xdr:to>
          <xdr:col>1</xdr:col>
          <xdr:colOff>2895600</xdr:colOff>
          <xdr:row>188</xdr:row>
          <xdr:rowOff>53340</xdr:rowOff>
        </xdr:to>
        <xdr:sp macro="" textlink="">
          <xdr:nvSpPr>
            <xdr:cNvPr id="7198" name="Drop Down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189</xdr:row>
          <xdr:rowOff>121920</xdr:rowOff>
        </xdr:from>
        <xdr:to>
          <xdr:col>1</xdr:col>
          <xdr:colOff>2895600</xdr:colOff>
          <xdr:row>190</xdr:row>
          <xdr:rowOff>182880</xdr:rowOff>
        </xdr:to>
        <xdr:sp macro="" textlink="">
          <xdr:nvSpPr>
            <xdr:cNvPr id="7200" name="Drop Down 32" hidden="1">
              <a:extLst>
                <a:ext uri="{63B3BB69-23CF-44E3-9099-C40C66FF867C}">
                  <a14:compatExt spid="_x0000_s7200"/>
                </a:ext>
                <a:ext uri="{FF2B5EF4-FFF2-40B4-BE49-F238E27FC236}">
                  <a16:creationId xmlns:a16="http://schemas.microsoft.com/office/drawing/2014/main" id="{00000000-0008-0000-0700-00002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192</xdr:row>
          <xdr:rowOff>76200</xdr:rowOff>
        </xdr:from>
        <xdr:to>
          <xdr:col>1</xdr:col>
          <xdr:colOff>2895600</xdr:colOff>
          <xdr:row>193</xdr:row>
          <xdr:rowOff>137160</xdr:rowOff>
        </xdr:to>
        <xdr:sp macro="" textlink="">
          <xdr:nvSpPr>
            <xdr:cNvPr id="7201" name="Drop Down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196</xdr:row>
          <xdr:rowOff>137160</xdr:rowOff>
        </xdr:from>
        <xdr:to>
          <xdr:col>1</xdr:col>
          <xdr:colOff>2895600</xdr:colOff>
          <xdr:row>198</xdr:row>
          <xdr:rowOff>0</xdr:rowOff>
        </xdr:to>
        <xdr:sp macro="" textlink="">
          <xdr:nvSpPr>
            <xdr:cNvPr id="7202" name="Drop Down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1</xdr:col>
      <xdr:colOff>104941</xdr:colOff>
      <xdr:row>5</xdr:row>
      <xdr:rowOff>84962</xdr:rowOff>
    </xdr:from>
    <xdr:to>
      <xdr:col>3</xdr:col>
      <xdr:colOff>4242713</xdr:colOff>
      <xdr:row>85</xdr:row>
      <xdr:rowOff>62753</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17317" y="1371397"/>
          <a:ext cx="10972800" cy="15397085"/>
        </a:xfrm>
        <a:prstGeom prst="rect">
          <a:avLst/>
        </a:prstGeom>
        <a:solidFill>
          <a:schemeClr val="bg1">
            <a:lumMod val="95000"/>
          </a:schemeClr>
        </a:solidFill>
        <a:ln w="9525" cmpd="sng">
          <a:solidFill>
            <a:srgbClr val="004B87"/>
          </a:solidFill>
        </a:ln>
        <a:effectLst>
          <a:glow rad="63500">
            <a:srgbClr val="009A44">
              <a:alpha val="40000"/>
            </a:srgb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4B87"/>
              </a:solidFill>
              <a:latin typeface="+mn-lt"/>
              <a:ea typeface="+mn-ea"/>
              <a:cs typeface="+mn-cs"/>
            </a:rPr>
            <a:t>Overview</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Implement the major risk management process steps for the Implementation Phase.</a:t>
          </a: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pPr eaLnBrk="1" fontAlgn="auto" latinLnBrk="0" hangingPunct="1"/>
          <a:r>
            <a:rPr lang="en-US" sz="1400">
              <a:solidFill>
                <a:srgbClr val="004B87"/>
              </a:solidFill>
              <a:latin typeface="+mn-lt"/>
              <a:ea typeface="+mn-ea"/>
              <a:cs typeface="+mn-cs"/>
            </a:rPr>
            <a:t>Instructions</a:t>
          </a:r>
        </a:p>
        <a:p>
          <a:pPr eaLnBrk="1" fontAlgn="auto" latinLnBrk="0" hangingPunct="1"/>
          <a:r>
            <a:rPr lang="en-US" sz="1100">
              <a:solidFill>
                <a:schemeClr val="dk1"/>
              </a:solidFill>
              <a:effectLst/>
              <a:latin typeface="+mn-lt"/>
              <a:ea typeface="+mn-ea"/>
              <a:cs typeface="+mn-cs"/>
            </a:rPr>
            <a:t>Identify the current step</a:t>
          </a:r>
          <a:r>
            <a:rPr lang="en-US" sz="1100" baseline="0">
              <a:solidFill>
                <a:schemeClr val="dk1"/>
              </a:solidFill>
              <a:effectLst/>
              <a:latin typeface="+mn-lt"/>
              <a:ea typeface="+mn-ea"/>
              <a:cs typeface="+mn-cs"/>
            </a:rPr>
            <a:t> within the Risk Management Plan using the Action Status. Update the Action Status after progressing through each step. Review and complete the associated actions and click on an icon associated with an action to move directly to that page in the Workbook. Utilize the References identified for each step when necessary.</a:t>
          </a:r>
          <a:endParaRPr lang="en-US">
            <a:effectLst/>
          </a:endParaRPr>
        </a:p>
        <a:p>
          <a:endParaRPr lang="en-US" sz="1400">
            <a:solidFill>
              <a:schemeClr val="dk1"/>
            </a:solidFill>
            <a:effectLst/>
            <a:latin typeface="+mn-lt"/>
            <a:ea typeface="+mn-ea"/>
            <a:cs typeface="+mn-cs"/>
          </a:endParaRPr>
        </a:p>
        <a:p>
          <a:r>
            <a:rPr lang="en-US" sz="1400">
              <a:solidFill>
                <a:srgbClr val="004B87"/>
              </a:solidFill>
              <a:latin typeface="+mn-lt"/>
              <a:ea typeface="+mn-ea"/>
              <a:cs typeface="+mn-cs"/>
            </a:rPr>
            <a:t>Workflow		</a:t>
          </a:r>
        </a:p>
      </xdr:txBody>
    </xdr:sp>
    <xdr:clientData/>
  </xdr:twoCellAnchor>
  <xdr:twoCellAnchor editAs="absolute">
    <xdr:from>
      <xdr:col>1</xdr:col>
      <xdr:colOff>124239</xdr:colOff>
      <xdr:row>1</xdr:row>
      <xdr:rowOff>20375</xdr:rowOff>
    </xdr:from>
    <xdr:to>
      <xdr:col>1</xdr:col>
      <xdr:colOff>2533917</xdr:colOff>
      <xdr:row>3</xdr:row>
      <xdr:rowOff>228746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239" y="330890"/>
          <a:ext cx="2413488" cy="684621"/>
        </a:xfrm>
        <a:prstGeom prst="rect">
          <a:avLst/>
        </a:prstGeom>
      </xdr:spPr>
    </xdr:pic>
    <xdr:clientData/>
  </xdr:twoCellAnchor>
  <xdr:twoCellAnchor editAs="absolute">
    <xdr:from>
      <xdr:col>1</xdr:col>
      <xdr:colOff>142875</xdr:colOff>
      <xdr:row>26</xdr:row>
      <xdr:rowOff>9521</xdr:rowOff>
    </xdr:from>
    <xdr:to>
      <xdr:col>1</xdr:col>
      <xdr:colOff>1790701</xdr:colOff>
      <xdr:row>84</xdr:row>
      <xdr:rowOff>150805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555251" y="5343521"/>
          <a:ext cx="1647826" cy="11320272"/>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US" sz="1300">
              <a:solidFill>
                <a:srgbClr val="004B87"/>
              </a:solidFill>
              <a:latin typeface="+mn-lt"/>
              <a:ea typeface="+mn-ea"/>
              <a:cs typeface="+mn-cs"/>
            </a:rPr>
            <a:t>Process Step</a:t>
          </a:r>
        </a:p>
      </xdr:txBody>
    </xdr:sp>
    <xdr:clientData/>
  </xdr:twoCellAnchor>
  <xdr:twoCellAnchor editAs="absolute">
    <xdr:from>
      <xdr:col>2</xdr:col>
      <xdr:colOff>1668</xdr:colOff>
      <xdr:row>26</xdr:row>
      <xdr:rowOff>9521</xdr:rowOff>
    </xdr:from>
    <xdr:to>
      <xdr:col>3</xdr:col>
      <xdr:colOff>1839993</xdr:colOff>
      <xdr:row>84</xdr:row>
      <xdr:rowOff>152400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3471569" y="5343521"/>
          <a:ext cx="5396753" cy="11321867"/>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a:solidFill>
                <a:srgbClr val="004B87"/>
              </a:solidFill>
              <a:latin typeface="+mn-lt"/>
              <a:ea typeface="+mn-ea"/>
              <a:cs typeface="+mn-cs"/>
            </a:rPr>
            <a:t>Action</a:t>
          </a:r>
        </a:p>
        <a:p>
          <a:pPr algn="l"/>
          <a:endParaRPr lang="en-US" sz="1100">
            <a:solidFill>
              <a:srgbClr val="004B87"/>
            </a:solidFill>
            <a:latin typeface="+mn-lt"/>
            <a:ea typeface="+mn-ea"/>
            <a:cs typeface="+mn-cs"/>
          </a:endParaRPr>
        </a:p>
        <a:p>
          <a:pPr eaLnBrk="1" fontAlgn="auto" latinLnBrk="0" hangingPunct="1"/>
          <a:r>
            <a:rPr lang="en-US" sz="1100">
              <a:solidFill>
                <a:schemeClr val="dk1"/>
              </a:solidFill>
              <a:effectLst/>
              <a:latin typeface="+mn-lt"/>
              <a:ea typeface="+mn-ea"/>
              <a:cs typeface="+mn-cs"/>
            </a:rPr>
            <a:t>1. </a:t>
          </a:r>
          <a:r>
            <a:rPr lang="en-US" sz="1100" b="0" i="0" baseline="0">
              <a:solidFill>
                <a:schemeClr val="dk1"/>
              </a:solidFill>
              <a:effectLst/>
              <a:latin typeface="+mn-lt"/>
              <a:ea typeface="+mn-ea"/>
              <a:cs typeface="+mn-cs"/>
            </a:rPr>
            <a:t>Prior to the initial risk meeting for the Implementation Phase, conduct a lessons </a:t>
          </a:r>
          <a:endParaRPr lang="en-US">
            <a:effectLst/>
          </a:endParaRPr>
        </a:p>
        <a:p>
          <a:pPr eaLnBrk="1" fontAlgn="auto" latinLnBrk="0" hangingPunct="1"/>
          <a:r>
            <a:rPr lang="en-US" sz="1100" b="0" i="0" baseline="0">
              <a:solidFill>
                <a:schemeClr val="dk1"/>
              </a:solidFill>
              <a:effectLst/>
              <a:latin typeface="+mn-lt"/>
              <a:ea typeface="+mn-ea"/>
              <a:cs typeface="+mn-cs"/>
            </a:rPr>
            <a:t>     learned and best practices workshop with the Procurement Phase project team.</a:t>
          </a:r>
          <a:endParaRPr lang="en-US">
            <a:effectLst/>
          </a:endParaRPr>
        </a:p>
        <a:p>
          <a:pPr eaLnBrk="1" fontAlgn="auto" latinLnBrk="0" hangingPunct="1"/>
          <a:r>
            <a:rPr lang="en-US" sz="1100" b="0" i="0" baseline="0">
              <a:solidFill>
                <a:schemeClr val="dk1"/>
              </a:solidFill>
              <a:effectLst/>
              <a:latin typeface="+mn-lt"/>
              <a:ea typeface="+mn-ea"/>
              <a:cs typeface="+mn-cs"/>
            </a:rPr>
            <a:t>    - Review lessons learned documentation from the previous phase</a:t>
          </a:r>
          <a:endParaRPr lang="en-US">
            <a:effectLst/>
          </a:endParaRPr>
        </a:p>
        <a:p>
          <a:pPr eaLnBrk="1" fontAlgn="auto" latinLnBrk="0" hangingPunct="1"/>
          <a:r>
            <a:rPr lang="en-US" sz="1100" b="0" i="0" baseline="0">
              <a:solidFill>
                <a:schemeClr val="dk1"/>
              </a:solidFill>
              <a:effectLst/>
              <a:latin typeface="+mn-lt"/>
              <a:ea typeface="+mn-ea"/>
              <a:cs typeface="+mn-cs"/>
            </a:rPr>
            <a:t>    - Consider any Implementation Phase lessons learned and best practices from     </a:t>
          </a:r>
          <a:endParaRPr lang="en-US">
            <a:effectLst/>
          </a:endParaRPr>
        </a:p>
        <a:p>
          <a:pPr eaLnBrk="1" fontAlgn="auto" latinLnBrk="0" hangingPunct="1"/>
          <a:r>
            <a:rPr lang="en-US" sz="1100" b="0" i="0" baseline="0">
              <a:solidFill>
                <a:schemeClr val="dk1"/>
              </a:solidFill>
              <a:effectLst/>
              <a:latin typeface="+mn-lt"/>
              <a:ea typeface="+mn-ea"/>
              <a:cs typeface="+mn-cs"/>
            </a:rPr>
            <a:t>       other projects and programs.</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 Schedule transition meeting with Procurement Phase risk management team.</a:t>
          </a:r>
          <a:endParaRPr lang="en-US" sz="1400">
            <a:effectLst/>
          </a:endParaRPr>
        </a:p>
        <a:p>
          <a:r>
            <a:rPr lang="en-US" sz="1100">
              <a:solidFill>
                <a:schemeClr val="dk1"/>
              </a:solidFill>
              <a:effectLst/>
              <a:latin typeface="+mn-lt"/>
              <a:ea typeface="+mn-ea"/>
              <a:cs typeface="+mn-cs"/>
            </a:rPr>
            <a:t>     - Determine </a:t>
          </a:r>
          <a:r>
            <a:rPr lang="en-US" sz="1100" baseline="0">
              <a:solidFill>
                <a:schemeClr val="dk1"/>
              </a:solidFill>
              <a:effectLst/>
              <a:latin typeface="+mn-lt"/>
              <a:ea typeface="+mn-ea"/>
              <a:cs typeface="+mn-cs"/>
            </a:rPr>
            <a:t>appropriate attendance: Typically MDOT staff from IC, the</a:t>
          </a:r>
        </a:p>
        <a:p>
          <a:r>
            <a:rPr lang="en-US" sz="1100" baseline="0">
              <a:solidFill>
                <a:schemeClr val="dk1"/>
              </a:solidFill>
              <a:effectLst/>
              <a:latin typeface="+mn-lt"/>
              <a:ea typeface="+mn-ea"/>
              <a:cs typeface="+mn-cs"/>
            </a:rPr>
            <a:t>       Region/TSC and key specialty areas, the FHWA, key procurement team staff</a:t>
          </a:r>
        </a:p>
        <a:p>
          <a:r>
            <a:rPr lang="en-US" sz="1100" baseline="0">
              <a:solidFill>
                <a:schemeClr val="dk1"/>
              </a:solidFill>
              <a:effectLst/>
              <a:latin typeface="+mn-lt"/>
              <a:ea typeface="+mn-ea"/>
              <a:cs typeface="+mn-cs"/>
            </a:rPr>
            <a:t>       and the GEC</a:t>
          </a:r>
        </a:p>
        <a:p>
          <a:endParaRPr lang="en-US" sz="1050">
            <a:effectLst/>
          </a:endParaRPr>
        </a:p>
        <a:p>
          <a:pPr eaLnBrk="1" fontAlgn="auto" latinLnBrk="0" hangingPunct="1"/>
          <a:r>
            <a:rPr lang="en-US" sz="1100" b="0" i="0" baseline="0">
              <a:solidFill>
                <a:schemeClr val="dk1"/>
              </a:solidFill>
              <a:effectLst/>
              <a:latin typeface="+mn-lt"/>
              <a:ea typeface="+mn-ea"/>
              <a:cs typeface="+mn-cs"/>
            </a:rPr>
            <a:t>3. Conduct transition meeting for knowledge transfer from Procurement team to</a:t>
          </a:r>
        </a:p>
        <a:p>
          <a:pPr eaLnBrk="1" fontAlgn="auto" latinLnBrk="0" hangingPunct="1"/>
          <a:r>
            <a:rPr lang="en-US" sz="1100" b="0" i="0" baseline="0">
              <a:solidFill>
                <a:schemeClr val="dk1"/>
              </a:solidFill>
              <a:effectLst/>
              <a:latin typeface="+mn-lt"/>
              <a:ea typeface="+mn-ea"/>
              <a:cs typeface="+mn-cs"/>
            </a:rPr>
            <a:t>     Implementation team.</a:t>
          </a:r>
          <a:endParaRPr lang="en-US" sz="1400">
            <a:effectLst/>
          </a:endParaRPr>
        </a:p>
        <a:p>
          <a:pPr eaLnBrk="1" fontAlgn="auto" latinLnBrk="0" hangingPunct="1"/>
          <a:r>
            <a:rPr lang="en-US" sz="1100" b="0" i="0" baseline="0">
              <a:solidFill>
                <a:schemeClr val="dk1"/>
              </a:solidFill>
              <a:effectLst/>
              <a:latin typeface="+mn-lt"/>
              <a:ea typeface="+mn-ea"/>
              <a:cs typeface="+mn-cs"/>
            </a:rPr>
            <a:t>     - Collaborate on assessing risk management needs and requirements</a:t>
          </a:r>
          <a:endParaRPr lang="en-US" sz="1400">
            <a:effectLst/>
          </a:endParaRPr>
        </a:p>
        <a:p>
          <a:pPr eaLnBrk="1" fontAlgn="auto" latinLnBrk="0" hangingPunct="1"/>
          <a:r>
            <a:rPr lang="en-US" sz="1100" b="0" i="0" baseline="0">
              <a:solidFill>
                <a:schemeClr val="dk1"/>
              </a:solidFill>
              <a:effectLst/>
              <a:latin typeface="+mn-lt"/>
              <a:ea typeface="+mn-ea"/>
              <a:cs typeface="+mn-cs"/>
            </a:rPr>
            <a:t>     - Review on-going risk management activities from Procurement Phase</a:t>
          </a:r>
          <a:endParaRPr lang="en-US" sz="1400">
            <a:effectLst/>
          </a:endParaRPr>
        </a:p>
        <a:p>
          <a:pPr eaLnBrk="1" fontAlgn="auto" latinLnBrk="0" hangingPunct="1"/>
          <a:r>
            <a:rPr lang="en-US" sz="1100" b="0" i="0" baseline="0">
              <a:solidFill>
                <a:schemeClr val="dk1"/>
              </a:solidFill>
              <a:effectLst/>
              <a:latin typeface="+mn-lt"/>
              <a:ea typeface="+mn-ea"/>
              <a:cs typeface="+mn-cs"/>
            </a:rPr>
            <a:t>     - Coordinate transition activities and transition of risk management</a:t>
          </a:r>
        </a:p>
        <a:p>
          <a:pPr eaLnBrk="1" fontAlgn="auto" latinLnBrk="0" hangingPunct="1"/>
          <a:r>
            <a:rPr lang="en-US" sz="1100" b="0" i="0" baseline="0">
              <a:solidFill>
                <a:schemeClr val="dk1"/>
              </a:solidFill>
              <a:effectLst/>
              <a:latin typeface="+mn-lt"/>
              <a:ea typeface="+mn-ea"/>
              <a:cs typeface="+mn-cs"/>
            </a:rPr>
            <a:t>       documentation from Procurement Phase (register and associated</a:t>
          </a:r>
        </a:p>
        <a:p>
          <a:pPr eaLnBrk="1" fontAlgn="auto" latinLnBrk="0" hangingPunct="1"/>
          <a:r>
            <a:rPr lang="en-US" sz="1100" b="0" i="0" baseline="0">
              <a:solidFill>
                <a:schemeClr val="dk1"/>
              </a:solidFill>
              <a:effectLst/>
              <a:latin typeface="+mn-lt"/>
              <a:ea typeface="+mn-ea"/>
              <a:cs typeface="+mn-cs"/>
            </a:rPr>
            <a:t>       documentation)</a:t>
          </a:r>
          <a:endParaRPr lang="en-US" sz="1400">
            <a:effectLst/>
          </a:endParaRPr>
        </a:p>
        <a:p>
          <a:pPr eaLnBrk="1" fontAlgn="auto" latinLnBrk="0" hangingPunct="1"/>
          <a:r>
            <a:rPr lang="en-US" sz="1100" b="0" i="0" baseline="0">
              <a:solidFill>
                <a:schemeClr val="dk1"/>
              </a:solidFill>
              <a:effectLst/>
              <a:latin typeface="+mn-lt"/>
              <a:ea typeface="+mn-ea"/>
              <a:cs typeface="+mn-cs"/>
            </a:rPr>
            <a:t>     - Review roles of the parties</a:t>
          </a:r>
          <a:endParaRPr lang="en-US" sz="1400">
            <a:effectLst/>
          </a:endParaRPr>
        </a:p>
        <a:p>
          <a:pPr eaLnBrk="1" fontAlgn="auto" latinLnBrk="0" hangingPunct="1"/>
          <a:r>
            <a:rPr lang="en-US" sz="1100" b="0" i="0" baseline="0">
              <a:solidFill>
                <a:schemeClr val="dk1"/>
              </a:solidFill>
              <a:effectLst/>
              <a:latin typeface="+mn-lt"/>
              <a:ea typeface="+mn-ea"/>
              <a:cs typeface="+mn-cs"/>
            </a:rPr>
            <a:t>     - Discuss risk management activities</a:t>
          </a:r>
          <a:endParaRPr lang="en-US" sz="1400">
            <a:effectLst/>
          </a:endParaRPr>
        </a:p>
        <a:p>
          <a:pPr eaLnBrk="1" fontAlgn="auto" latinLnBrk="0" hangingPunct="1"/>
          <a:r>
            <a:rPr lang="en-US" sz="1100" b="0" i="0" baseline="0">
              <a:solidFill>
                <a:schemeClr val="dk1"/>
              </a:solidFill>
              <a:effectLst/>
              <a:latin typeface="+mn-lt"/>
              <a:ea typeface="+mn-ea"/>
              <a:cs typeface="+mn-cs"/>
            </a:rPr>
            <a:t>     - Resolution of contract claims and disputes, and issues related to contract</a:t>
          </a:r>
        </a:p>
        <a:p>
          <a:pPr eaLnBrk="1" fontAlgn="auto" latinLnBrk="0" hangingPunct="1"/>
          <a:r>
            <a:rPr lang="en-US" sz="1100" b="0" i="0" baseline="0">
              <a:solidFill>
                <a:schemeClr val="dk1"/>
              </a:solidFill>
              <a:effectLst/>
              <a:latin typeface="+mn-lt"/>
              <a:ea typeface="+mn-ea"/>
              <a:cs typeface="+mn-cs"/>
            </a:rPr>
            <a:t>       interpretation</a:t>
          </a:r>
        </a:p>
        <a:p>
          <a:pPr eaLnBrk="1" fontAlgn="auto" latinLnBrk="0" hangingPunct="1"/>
          <a:r>
            <a:rPr lang="en-US" sz="1100" b="0" i="0" baseline="0">
              <a:solidFill>
                <a:schemeClr val="dk1"/>
              </a:solidFill>
              <a:effectLst/>
              <a:latin typeface="+mn-lt"/>
              <a:ea typeface="+mn-ea"/>
              <a:cs typeface="+mn-cs"/>
            </a:rPr>
            <a:t>     - Define DADC responsibilities through FA</a:t>
          </a:r>
          <a:endParaRPr lang="en-US" sz="1400">
            <a:effectLst/>
          </a:endParaRPr>
        </a:p>
        <a:p>
          <a:pPr eaLnBrk="1" fontAlgn="auto" latinLnBrk="0" hangingPunct="1"/>
          <a:r>
            <a:rPr lang="en-US" sz="1100" b="0" i="0" baseline="0">
              <a:solidFill>
                <a:schemeClr val="dk1"/>
              </a:solidFill>
              <a:effectLst/>
              <a:latin typeface="+mn-lt"/>
              <a:ea typeface="+mn-ea"/>
              <a:cs typeface="+mn-cs"/>
            </a:rPr>
            <a:t>     - Discuss risk monitoring and reporting requirements</a:t>
          </a:r>
        </a:p>
        <a:p>
          <a:pPr eaLnBrk="1" fontAlgn="auto" latinLnBrk="0" hangingPunct="1"/>
          <a:endParaRPr lang="en-US" sz="1050">
            <a:effectLst/>
          </a:endParaRPr>
        </a:p>
        <a:p>
          <a:pPr eaLnBrk="1" fontAlgn="auto" latinLnBrk="0" hangingPunct="1"/>
          <a:endParaRPr lang="en-US" sz="1200">
            <a:effectLst/>
          </a:endParaRPr>
        </a:p>
        <a:p>
          <a:pPr eaLnBrk="1" fontAlgn="auto" latinLnBrk="0" hangingPunct="1"/>
          <a:r>
            <a:rPr lang="en-US" sz="1100" b="0" i="0" baseline="0">
              <a:solidFill>
                <a:schemeClr val="dk1"/>
              </a:solidFill>
              <a:effectLst/>
              <a:latin typeface="+mn-lt"/>
              <a:ea typeface="+mn-ea"/>
              <a:cs typeface="+mn-cs"/>
            </a:rPr>
            <a:t>1. Schedule transition training.</a:t>
          </a:r>
          <a:endParaRPr lang="en-US" sz="1400">
            <a:effectLst/>
          </a:endParaRPr>
        </a:p>
        <a:p>
          <a:pPr eaLnBrk="1" fontAlgn="auto" latinLnBrk="0" hangingPunct="1"/>
          <a:r>
            <a:rPr lang="en-US" sz="1100" b="0" i="0" baseline="0">
              <a:solidFill>
                <a:schemeClr val="dk1"/>
              </a:solidFill>
              <a:effectLst/>
              <a:latin typeface="+mn-lt"/>
              <a:ea typeface="+mn-ea"/>
              <a:cs typeface="+mn-cs"/>
            </a:rPr>
            <a:t>     - Schedule for shortly after contract execution and prior to design</a:t>
          </a:r>
        </a:p>
        <a:p>
          <a:pPr eaLnBrk="1" fontAlgn="auto" latinLnBrk="0" hangingPunct="1"/>
          <a:r>
            <a:rPr lang="en-US" sz="1100" b="0" i="0" baseline="0">
              <a:solidFill>
                <a:schemeClr val="dk1"/>
              </a:solidFill>
              <a:effectLst/>
              <a:latin typeface="+mn-lt"/>
              <a:ea typeface="+mn-ea"/>
              <a:cs typeface="+mn-cs"/>
            </a:rPr>
            <a:t>        commencement</a:t>
          </a:r>
          <a:endParaRPr lang="en-US" sz="1400">
            <a:effectLst/>
          </a:endParaRPr>
        </a:p>
        <a:p>
          <a:pPr eaLnBrk="1" fontAlgn="auto" latinLnBrk="0" hangingPunct="1"/>
          <a:r>
            <a:rPr lang="en-US" sz="1100" b="0" i="0" baseline="0">
              <a:solidFill>
                <a:schemeClr val="dk1"/>
              </a:solidFill>
              <a:effectLst/>
              <a:latin typeface="+mn-lt"/>
              <a:ea typeface="+mn-ea"/>
              <a:cs typeface="+mn-cs"/>
            </a:rPr>
            <a:t>     - Attendees should include MDOT staff from IC, the Region/TSC, key</a:t>
          </a:r>
        </a:p>
        <a:p>
          <a:pPr eaLnBrk="1" fontAlgn="auto" latinLnBrk="0" hangingPunct="1"/>
          <a:r>
            <a:rPr lang="en-US" sz="1100" b="0" i="0" baseline="0">
              <a:solidFill>
                <a:schemeClr val="dk1"/>
              </a:solidFill>
              <a:effectLst/>
              <a:latin typeface="+mn-lt"/>
              <a:ea typeface="+mn-ea"/>
              <a:cs typeface="+mn-cs"/>
            </a:rPr>
            <a:t>        specialty areas, the FHWA, if applicable, and the GEC.</a:t>
          </a:r>
          <a:endParaRPr lang="en-US" sz="1400">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2. Conduct transition training</a:t>
          </a:r>
          <a:endParaRPr lang="en-US" sz="1400">
            <a:effectLst/>
          </a:endParaRPr>
        </a:p>
        <a:p>
          <a:r>
            <a:rPr lang="en-US" sz="1100">
              <a:solidFill>
                <a:schemeClr val="dk1"/>
              </a:solidFill>
              <a:effectLst/>
              <a:latin typeface="+mn-lt"/>
              <a:ea typeface="+mn-ea"/>
              <a:cs typeface="+mn-cs"/>
            </a:rPr>
            <a:t>     - Review</a:t>
          </a:r>
          <a:r>
            <a:rPr lang="en-US" sz="1100" baseline="0">
              <a:solidFill>
                <a:schemeClr val="dk1"/>
              </a:solidFill>
              <a:effectLst/>
              <a:latin typeface="+mn-lt"/>
              <a:ea typeface="+mn-ea"/>
              <a:cs typeface="+mn-cs"/>
            </a:rPr>
            <a:t> key contract requirements negotiated during the procurement and</a:t>
          </a:r>
        </a:p>
        <a:p>
          <a:r>
            <a:rPr lang="en-US" sz="1100" baseline="0">
              <a:solidFill>
                <a:schemeClr val="dk1"/>
              </a:solidFill>
              <a:effectLst/>
              <a:latin typeface="+mn-lt"/>
              <a:ea typeface="+mn-ea"/>
              <a:cs typeface="+mn-cs"/>
            </a:rPr>
            <a:t>       negotiation phases (contractual timeframes, deliverables, contractual</a:t>
          </a:r>
        </a:p>
        <a:p>
          <a:r>
            <a:rPr lang="en-US" sz="1100" baseline="0">
              <a:solidFill>
                <a:schemeClr val="dk1"/>
              </a:solidFill>
              <a:effectLst/>
              <a:latin typeface="+mn-lt"/>
              <a:ea typeface="+mn-ea"/>
              <a:cs typeface="+mn-cs"/>
            </a:rPr>
            <a:t>       requirements, specifications, and commitments)</a:t>
          </a:r>
        </a:p>
        <a:p>
          <a:r>
            <a:rPr lang="en-US" sz="1100" baseline="0">
              <a:solidFill>
                <a:schemeClr val="dk1"/>
              </a:solidFill>
              <a:effectLst/>
              <a:latin typeface="+mn-lt"/>
              <a:ea typeface="+mn-ea"/>
              <a:cs typeface="+mn-cs"/>
            </a:rPr>
            <a:t>     - </a:t>
          </a:r>
          <a:r>
            <a:rPr lang="en-US" sz="1100">
              <a:solidFill>
                <a:schemeClr val="dk1"/>
              </a:solidFill>
              <a:effectLst/>
              <a:latin typeface="+mn-lt"/>
              <a:ea typeface="+mn-ea"/>
              <a:cs typeface="+mn-cs"/>
            </a:rPr>
            <a:t>Review risk register and risk management process related to register updates</a:t>
          </a:r>
        </a:p>
        <a:p>
          <a:r>
            <a:rPr lang="en-US" sz="1100">
              <a:solidFill>
                <a:schemeClr val="dk1"/>
              </a:solidFill>
              <a:effectLst/>
              <a:latin typeface="+mn-lt"/>
              <a:ea typeface="+mn-ea"/>
              <a:cs typeface="+mn-cs"/>
            </a:rPr>
            <a:t>       and reporting as applicable for</a:t>
          </a:r>
          <a:r>
            <a:rPr lang="en-US" sz="1100" baseline="0">
              <a:solidFill>
                <a:schemeClr val="dk1"/>
              </a:solidFill>
              <a:effectLst/>
              <a:latin typeface="+mn-lt"/>
              <a:ea typeface="+mn-ea"/>
              <a:cs typeface="+mn-cs"/>
            </a:rPr>
            <a:t> implementation team</a:t>
          </a:r>
        </a:p>
        <a:p>
          <a:r>
            <a:rPr lang="en-US" sz="1100">
              <a:solidFill>
                <a:schemeClr val="dk1"/>
              </a:solidFill>
              <a:effectLst/>
              <a:latin typeface="+mn-lt"/>
              <a:ea typeface="+mn-ea"/>
              <a:cs typeface="+mn-cs"/>
            </a:rPr>
            <a:t>     - Discuss project risks allocated to MDOT and strategies developed during the</a:t>
          </a:r>
        </a:p>
        <a:p>
          <a:r>
            <a:rPr lang="en-US" sz="1100">
              <a:solidFill>
                <a:schemeClr val="dk1"/>
              </a:solidFill>
              <a:effectLst/>
              <a:latin typeface="+mn-lt"/>
              <a:ea typeface="+mn-ea"/>
              <a:cs typeface="+mn-cs"/>
            </a:rPr>
            <a:t>       procurement for managing risk</a:t>
          </a:r>
          <a:endParaRPr lang="en-US" sz="1400">
            <a:effectLst/>
          </a:endParaRPr>
        </a:p>
        <a:p>
          <a:r>
            <a:rPr lang="en-US" sz="1100">
              <a:solidFill>
                <a:schemeClr val="dk1"/>
              </a:solidFill>
              <a:effectLst/>
              <a:latin typeface="+mn-lt"/>
              <a:ea typeface="+mn-ea"/>
              <a:cs typeface="+mn-cs"/>
            </a:rPr>
            <a:t>     - </a:t>
          </a:r>
          <a:r>
            <a:rPr lang="en-US" sz="1100" baseline="0">
              <a:solidFill>
                <a:schemeClr val="dk1"/>
              </a:solidFill>
              <a:effectLst/>
              <a:latin typeface="+mn-lt"/>
              <a:ea typeface="+mn-ea"/>
              <a:cs typeface="+mn-cs"/>
            </a:rPr>
            <a:t>Review lessons learned on previous projects and strategies for mitigating </a:t>
          </a:r>
        </a:p>
        <a:p>
          <a:r>
            <a:rPr lang="en-US" sz="1100" baseline="0">
              <a:solidFill>
                <a:schemeClr val="dk1"/>
              </a:solidFill>
              <a:effectLst/>
              <a:latin typeface="+mn-lt"/>
              <a:ea typeface="+mn-ea"/>
              <a:cs typeface="+mn-cs"/>
            </a:rPr>
            <a:t>       contractual risk (issues, claims, disputes) such as noncompliance and dispute</a:t>
          </a:r>
        </a:p>
        <a:p>
          <a:r>
            <a:rPr lang="en-US" sz="1100" baseline="0">
              <a:solidFill>
                <a:schemeClr val="dk1"/>
              </a:solidFill>
              <a:effectLst/>
              <a:latin typeface="+mn-lt"/>
              <a:ea typeface="+mn-ea"/>
              <a:cs typeface="+mn-cs"/>
            </a:rPr>
            <a:t>       resolution procedures</a:t>
          </a:r>
        </a:p>
        <a:p>
          <a:endParaRPr lang="en-US" sz="1400">
            <a:effectLst/>
          </a:endParaRPr>
        </a:p>
        <a:p>
          <a:pPr eaLnBrk="1" fontAlgn="auto" latinLnBrk="0" hangingPunct="1"/>
          <a:r>
            <a:rPr lang="en-US" sz="1100" b="0" i="0" baseline="0">
              <a:solidFill>
                <a:schemeClr val="dk1"/>
              </a:solidFill>
              <a:effectLst/>
              <a:latin typeface="+mn-lt"/>
              <a:ea typeface="+mn-ea"/>
              <a:cs typeface="+mn-cs"/>
            </a:rPr>
            <a:t>1. Risk monitoring and control:</a:t>
          </a:r>
          <a:endParaRPr lang="en-US" sz="1400">
            <a:effectLst/>
          </a:endParaRPr>
        </a:p>
        <a:p>
          <a:pPr eaLnBrk="1" fontAlgn="auto" latinLnBrk="0" hangingPunct="1"/>
          <a:r>
            <a:rPr lang="en-US" sz="1100" b="0" i="0" baseline="0">
              <a:solidFill>
                <a:schemeClr val="dk1"/>
              </a:solidFill>
              <a:effectLst/>
              <a:latin typeface="+mn-lt"/>
              <a:ea typeface="+mn-ea"/>
              <a:cs typeface="+mn-cs"/>
            </a:rPr>
            <a:t>     - Establish a process using the Risk Management Workbook for conducting</a:t>
          </a:r>
        </a:p>
        <a:p>
          <a:pPr eaLnBrk="1" fontAlgn="auto" latinLnBrk="0" hangingPunct="1"/>
          <a:r>
            <a:rPr lang="en-US" sz="1100" b="0" i="0" baseline="0">
              <a:solidFill>
                <a:schemeClr val="dk1"/>
              </a:solidFill>
              <a:effectLst/>
              <a:latin typeface="+mn-lt"/>
              <a:ea typeface="+mn-ea"/>
              <a:cs typeface="+mn-cs"/>
            </a:rPr>
            <a:t>        monthly updates</a:t>
          </a:r>
        </a:p>
        <a:p>
          <a:pPr eaLnBrk="1" fontAlgn="auto" latinLnBrk="0" hangingPunct="1"/>
          <a:r>
            <a:rPr lang="en-US" sz="1100" b="0" i="0" baseline="0">
              <a:solidFill>
                <a:schemeClr val="dk1"/>
              </a:solidFill>
              <a:effectLst/>
              <a:latin typeface="+mn-lt"/>
              <a:ea typeface="+mn-ea"/>
              <a:cs typeface="+mn-cs"/>
            </a:rPr>
            <a:t>     - Track and respond to changes in risk on a monthly basis</a:t>
          </a:r>
          <a:endParaRPr lang="en-US" sz="1400">
            <a:effectLst/>
          </a:endParaRPr>
        </a:p>
        <a:p>
          <a:pPr eaLnBrk="1" fontAlgn="auto" latinLnBrk="0" hangingPunct="1"/>
          <a:r>
            <a:rPr lang="en-US" sz="1100" b="0" i="0" baseline="0">
              <a:solidFill>
                <a:schemeClr val="dk1"/>
              </a:solidFill>
              <a:effectLst/>
              <a:latin typeface="+mn-lt"/>
              <a:ea typeface="+mn-ea"/>
              <a:cs typeface="+mn-cs"/>
            </a:rPr>
            <a:t>     - Review and update the risk register monthly</a:t>
          </a:r>
        </a:p>
        <a:p>
          <a:pPr eaLnBrk="1" fontAlgn="auto" latinLnBrk="0" hangingPunct="1"/>
          <a:endParaRPr lang="en-US" sz="1400">
            <a:effectLst/>
          </a:endParaRPr>
        </a:p>
        <a:p>
          <a:pPr eaLnBrk="1" fontAlgn="auto" latinLnBrk="0" hangingPunct="1"/>
          <a:r>
            <a:rPr lang="en-US" sz="1100" b="0" i="0" baseline="0">
              <a:solidFill>
                <a:schemeClr val="dk1"/>
              </a:solidFill>
              <a:effectLst/>
              <a:latin typeface="+mn-lt"/>
              <a:ea typeface="+mn-ea"/>
              <a:cs typeface="+mn-cs"/>
            </a:rPr>
            <a:t>2. Schedule and participate in monthly meetings with the Risk Management</a:t>
          </a:r>
        </a:p>
        <a:p>
          <a:pPr eaLnBrk="1" fontAlgn="auto" latinLnBrk="0" hangingPunct="1"/>
          <a:r>
            <a:rPr lang="en-US" sz="1100" b="0" i="0" baseline="0">
              <a:solidFill>
                <a:schemeClr val="dk1"/>
              </a:solidFill>
              <a:effectLst/>
              <a:latin typeface="+mn-lt"/>
              <a:ea typeface="+mn-ea"/>
              <a:cs typeface="+mn-cs"/>
            </a:rPr>
            <a:t>     Team to review current risk status:</a:t>
          </a:r>
          <a:endParaRPr lang="en-US" sz="1400">
            <a:effectLst/>
          </a:endParaRPr>
        </a:p>
        <a:p>
          <a:pPr eaLnBrk="1" fontAlgn="auto" latinLnBrk="0" hangingPunct="1"/>
          <a:r>
            <a:rPr lang="en-US" sz="1100" b="0" i="0" baseline="0">
              <a:solidFill>
                <a:schemeClr val="dk1"/>
              </a:solidFill>
              <a:effectLst/>
              <a:latin typeface="+mn-lt"/>
              <a:ea typeface="+mn-ea"/>
              <a:cs typeface="+mn-cs"/>
            </a:rPr>
            <a:t>     - Assign a member of the Risk Management Team to coordinate the updates</a:t>
          </a:r>
        </a:p>
        <a:p>
          <a:pPr eaLnBrk="1" fontAlgn="auto" latinLnBrk="0" hangingPunct="1"/>
          <a:r>
            <a:rPr lang="en-US" sz="1100" b="0" i="0" baseline="0">
              <a:solidFill>
                <a:schemeClr val="dk1"/>
              </a:solidFill>
              <a:effectLst/>
              <a:latin typeface="+mn-lt"/>
              <a:ea typeface="+mn-ea"/>
              <a:cs typeface="+mn-cs"/>
            </a:rPr>
            <a:t>       with the Team</a:t>
          </a:r>
          <a:endParaRPr lang="en-US" sz="1400">
            <a:effectLst/>
          </a:endParaRPr>
        </a:p>
        <a:p>
          <a:pPr eaLnBrk="1" fontAlgn="auto" latinLnBrk="0" hangingPunct="1"/>
          <a:r>
            <a:rPr lang="en-US" sz="1100" b="0" i="0" baseline="0">
              <a:solidFill>
                <a:schemeClr val="dk1"/>
              </a:solidFill>
              <a:effectLst/>
              <a:latin typeface="+mn-lt"/>
              <a:ea typeface="+mn-ea"/>
              <a:cs typeface="+mn-cs"/>
            </a:rPr>
            <a:t>     - Develop and implement strategies for responding to changing risks</a:t>
          </a:r>
          <a:endParaRPr lang="en-US" sz="1400">
            <a:effectLst/>
          </a:endParaRPr>
        </a:p>
        <a:p>
          <a:pPr eaLnBrk="1" fontAlgn="auto" latinLnBrk="0" hangingPunct="1"/>
          <a:r>
            <a:rPr lang="en-US" sz="1100" b="0" i="0" baseline="0">
              <a:solidFill>
                <a:schemeClr val="dk1"/>
              </a:solidFill>
              <a:effectLst/>
              <a:latin typeface="+mn-lt"/>
              <a:ea typeface="+mn-ea"/>
              <a:cs typeface="+mn-cs"/>
            </a:rPr>
            <a:t>     - Use the updates from the latest workshop or monthly update as the basis for</a:t>
          </a:r>
        </a:p>
        <a:p>
          <a:pPr eaLnBrk="1" fontAlgn="auto" latinLnBrk="0" hangingPunct="1"/>
          <a:r>
            <a:rPr lang="en-US" sz="1100" b="0" i="0" baseline="0">
              <a:solidFill>
                <a:schemeClr val="dk1"/>
              </a:solidFill>
              <a:effectLst/>
              <a:latin typeface="+mn-lt"/>
              <a:ea typeface="+mn-ea"/>
              <a:cs typeface="+mn-cs"/>
            </a:rPr>
            <a:t>       discussions</a:t>
          </a:r>
        </a:p>
        <a:p>
          <a:pPr eaLnBrk="1" fontAlgn="auto" latinLnBrk="0" hangingPunct="1"/>
          <a:endParaRPr lang="en-US" sz="1400">
            <a:effectLst/>
          </a:endParaRPr>
        </a:p>
        <a:p>
          <a:pPr eaLnBrk="1" fontAlgn="auto" latinLnBrk="0" hangingPunct="1"/>
          <a:r>
            <a:rPr lang="en-US" sz="1100" b="0" i="0" baseline="0">
              <a:solidFill>
                <a:schemeClr val="dk1"/>
              </a:solidFill>
              <a:effectLst/>
              <a:latin typeface="+mn-lt"/>
              <a:ea typeface="+mn-ea"/>
              <a:cs typeface="+mn-cs"/>
            </a:rPr>
            <a:t>3. Prepare the monthly report with current status:</a:t>
          </a:r>
          <a:endParaRPr lang="en-US" sz="1400">
            <a:effectLst/>
          </a:endParaRPr>
        </a:p>
        <a:p>
          <a:pPr eaLnBrk="1" fontAlgn="auto" latinLnBrk="0" hangingPunct="1"/>
          <a:r>
            <a:rPr lang="en-US" sz="1100" b="0" i="0" baseline="0">
              <a:solidFill>
                <a:schemeClr val="dk1"/>
              </a:solidFill>
              <a:effectLst/>
              <a:latin typeface="+mn-lt"/>
              <a:ea typeface="+mn-ea"/>
              <a:cs typeface="+mn-cs"/>
            </a:rPr>
            <a:t>     - Use monthly risk reviews to develop documentation for reporting</a:t>
          </a:r>
          <a:endParaRPr lang="en-US" sz="1400">
            <a:effectLst/>
          </a:endParaRPr>
        </a:p>
        <a:p>
          <a:pPr eaLnBrk="1" fontAlgn="auto" latinLnBrk="0" hangingPunct="1"/>
          <a:r>
            <a:rPr lang="en-US" sz="1100" b="0" i="0" baseline="0">
              <a:solidFill>
                <a:schemeClr val="dk1"/>
              </a:solidFill>
              <a:effectLst/>
              <a:latin typeface="+mn-lt"/>
              <a:ea typeface="+mn-ea"/>
              <a:cs typeface="+mn-cs"/>
            </a:rPr>
            <a:t>     - Report on High Priority risks, cost and schedule impacts, and status of any</a:t>
          </a:r>
        </a:p>
        <a:p>
          <a:pPr eaLnBrk="1" fontAlgn="auto" latinLnBrk="0" hangingPunct="1"/>
          <a:r>
            <a:rPr lang="en-US" sz="1100" b="0" i="0" baseline="0">
              <a:solidFill>
                <a:schemeClr val="dk1"/>
              </a:solidFill>
              <a:effectLst/>
              <a:latin typeface="+mn-lt"/>
              <a:ea typeface="+mn-ea"/>
              <a:cs typeface="+mn-cs"/>
            </a:rPr>
            <a:t>       issues, claims and disputes</a:t>
          </a:r>
          <a:endParaRPr lang="en-US" sz="1400">
            <a:effectLst/>
          </a:endParaRPr>
        </a:p>
      </xdr:txBody>
    </xdr:sp>
    <xdr:clientData/>
  </xdr:twoCellAnchor>
  <xdr:twoCellAnchor editAs="absolute">
    <xdr:from>
      <xdr:col>3</xdr:col>
      <xdr:colOff>2205093</xdr:colOff>
      <xdr:row>26</xdr:row>
      <xdr:rowOff>11426</xdr:rowOff>
    </xdr:from>
    <xdr:to>
      <xdr:col>3</xdr:col>
      <xdr:colOff>4235061</xdr:colOff>
      <xdr:row>84</xdr:row>
      <xdr:rowOff>152710</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9233422" y="5345426"/>
          <a:ext cx="2163318" cy="11320272"/>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pPr algn="l"/>
          <a:r>
            <a:rPr lang="en-US" sz="1300">
              <a:solidFill>
                <a:srgbClr val="004B87"/>
              </a:solidFill>
              <a:latin typeface="+mn-lt"/>
              <a:ea typeface="+mn-ea"/>
              <a:cs typeface="+mn-cs"/>
            </a:rPr>
            <a:t>MDOT Innovative Construction Contracting Guide References</a:t>
          </a:r>
        </a:p>
        <a:p>
          <a:endParaRPr lang="en-US" sz="1300">
            <a:solidFill>
              <a:srgbClr val="004B87"/>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Appendix C: Guidelines for the Procurement of Design-Build Contracts, Chapter 5: Preliminary Project Information and Risk Assessment Meeting  </a:t>
          </a:r>
          <a:endParaRPr lang="en-US" sz="1400">
            <a:effectLst/>
          </a:endParaRPr>
        </a:p>
        <a:p>
          <a:pPr algn="l"/>
          <a:endParaRPr lang="en-US" sz="1300">
            <a:solidFill>
              <a:srgbClr val="004B87"/>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0" i="1" baseline="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Guidelines for the Procurement of Design-Build Contracts, Chapter</a:t>
          </a:r>
          <a:r>
            <a:rPr lang="en-US" sz="1100" i="1"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26: Training </a:t>
          </a:r>
          <a:endParaRPr lang="en-US" sz="1400">
            <a:effectLst/>
          </a:endParaRPr>
        </a:p>
      </xdr:txBody>
    </xdr:sp>
    <xdr:clientData/>
  </xdr:twoCellAnchor>
  <xdr:twoCellAnchor>
    <xdr:from>
      <xdr:col>1</xdr:col>
      <xdr:colOff>339072</xdr:colOff>
      <xdr:row>68</xdr:row>
      <xdr:rowOff>77749</xdr:rowOff>
    </xdr:from>
    <xdr:to>
      <xdr:col>1</xdr:col>
      <xdr:colOff>1552829</xdr:colOff>
      <xdr:row>71</xdr:row>
      <xdr:rowOff>66861</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729373" y="13334308"/>
          <a:ext cx="1213757" cy="558707"/>
          <a:chOff x="255404" y="133666"/>
          <a:chExt cx="802386" cy="366775"/>
        </a:xfrm>
      </xdr:grpSpPr>
      <xdr:sp macro="" textlink="">
        <xdr:nvSpPr>
          <xdr:cNvPr id="10" name="Rectangle: Rounded Corners 9">
            <a:extLst>
              <a:ext uri="{FF2B5EF4-FFF2-40B4-BE49-F238E27FC236}">
                <a16:creationId xmlns:a16="http://schemas.microsoft.com/office/drawing/2014/main" id="{00000000-0008-0000-0800-00000A000000}"/>
              </a:ext>
            </a:extLst>
          </xdr:cNvPr>
          <xdr:cNvSpPr/>
        </xdr:nvSpPr>
        <xdr:spPr>
          <a:xfrm>
            <a:off x="255404" y="133666"/>
            <a:ext cx="802386" cy="366775"/>
          </a:xfrm>
          <a:prstGeom prst="roundRect">
            <a:avLst>
              <a:gd name="adj" fmla="val 10000"/>
            </a:avLst>
          </a:prstGeom>
          <a:ln>
            <a:solidFill>
              <a:srgbClr val="7030A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11" name="Rectangle: Rounded Corners 4">
            <a:extLst>
              <a:ext uri="{FF2B5EF4-FFF2-40B4-BE49-F238E27FC236}">
                <a16:creationId xmlns:a16="http://schemas.microsoft.com/office/drawing/2014/main" id="{00000000-0008-0000-0800-00000B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7030A0"/>
                </a:solidFill>
                <a:latin typeface="+mn-lt"/>
                <a:ea typeface="+mn-ea"/>
                <a:cs typeface="+mn-cs"/>
              </a:rPr>
              <a:t>Risk Updates</a:t>
            </a:r>
            <a:r>
              <a:rPr lang="en-US" sz="1100" kern="1200" baseline="0">
                <a:solidFill>
                  <a:srgbClr val="7030A0"/>
                </a:solidFill>
                <a:latin typeface="+mn-lt"/>
                <a:ea typeface="+mn-ea"/>
                <a:cs typeface="+mn-cs"/>
              </a:rPr>
              <a:t> and Reporting</a:t>
            </a:r>
            <a:endParaRPr lang="en-US" sz="1100" kern="1200">
              <a:solidFill>
                <a:srgbClr val="7030A0"/>
              </a:solidFill>
            </a:endParaRPr>
          </a:p>
        </xdr:txBody>
      </xdr:sp>
    </xdr:grpSp>
    <xdr:clientData/>
  </xdr:twoCellAnchor>
  <xdr:twoCellAnchor>
    <xdr:from>
      <xdr:col>1</xdr:col>
      <xdr:colOff>339072</xdr:colOff>
      <xdr:row>51</xdr:row>
      <xdr:rowOff>135037</xdr:rowOff>
    </xdr:from>
    <xdr:to>
      <xdr:col>1</xdr:col>
      <xdr:colOff>1552829</xdr:colOff>
      <xdr:row>54</xdr:row>
      <xdr:rowOff>124149</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729373" y="10149286"/>
          <a:ext cx="1213757" cy="566327"/>
          <a:chOff x="255404" y="133666"/>
          <a:chExt cx="802386" cy="366775"/>
        </a:xfrm>
      </xdr:grpSpPr>
      <xdr:sp macro="" textlink="">
        <xdr:nvSpPr>
          <xdr:cNvPr id="16" name="Rectangle: Rounded Corners 15">
            <a:extLst>
              <a:ext uri="{FF2B5EF4-FFF2-40B4-BE49-F238E27FC236}">
                <a16:creationId xmlns:a16="http://schemas.microsoft.com/office/drawing/2014/main" id="{00000000-0008-0000-0800-000010000000}"/>
              </a:ext>
            </a:extLst>
          </xdr:cNvPr>
          <xdr:cNvSpPr/>
        </xdr:nvSpPr>
        <xdr:spPr>
          <a:xfrm>
            <a:off x="255404" y="133666"/>
            <a:ext cx="802386" cy="366775"/>
          </a:xfrm>
          <a:prstGeom prst="roundRect">
            <a:avLst>
              <a:gd name="adj" fmla="val 10000"/>
            </a:avLst>
          </a:prstGeom>
          <a:ln>
            <a:solidFill>
              <a:srgbClr val="7030A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17" name="Rectangle: Rounded Corners 4">
            <a:extLst>
              <a:ext uri="{FF2B5EF4-FFF2-40B4-BE49-F238E27FC236}">
                <a16:creationId xmlns:a16="http://schemas.microsoft.com/office/drawing/2014/main" id="{00000000-0008-0000-0800-000011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7030A0"/>
                </a:solidFill>
                <a:latin typeface="+mn-lt"/>
                <a:ea typeface="+mn-ea"/>
                <a:cs typeface="+mn-cs"/>
              </a:rPr>
              <a:t>Transition Training</a:t>
            </a:r>
            <a:endParaRPr lang="en-US" sz="1100" kern="1200">
              <a:solidFill>
                <a:srgbClr val="7030A0"/>
              </a:solidFill>
            </a:endParaRPr>
          </a:p>
        </xdr:txBody>
      </xdr:sp>
    </xdr:grpSp>
    <xdr:clientData/>
  </xdr:twoCellAnchor>
  <xdr:twoCellAnchor>
    <xdr:from>
      <xdr:col>1</xdr:col>
      <xdr:colOff>339072</xdr:colOff>
      <xdr:row>28</xdr:row>
      <xdr:rowOff>97707</xdr:rowOff>
    </xdr:from>
    <xdr:to>
      <xdr:col>1</xdr:col>
      <xdr:colOff>1552829</xdr:colOff>
      <xdr:row>31</xdr:row>
      <xdr:rowOff>86819</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729373" y="5730456"/>
          <a:ext cx="1213757" cy="566327"/>
          <a:chOff x="255404" y="133666"/>
          <a:chExt cx="802386" cy="366775"/>
        </a:xfrm>
      </xdr:grpSpPr>
      <xdr:sp macro="" textlink="">
        <xdr:nvSpPr>
          <xdr:cNvPr id="19" name="Rectangle: Rounded Corners 18">
            <a:extLst>
              <a:ext uri="{FF2B5EF4-FFF2-40B4-BE49-F238E27FC236}">
                <a16:creationId xmlns:a16="http://schemas.microsoft.com/office/drawing/2014/main" id="{00000000-0008-0000-0800-000013000000}"/>
              </a:ext>
            </a:extLst>
          </xdr:cNvPr>
          <xdr:cNvSpPr/>
        </xdr:nvSpPr>
        <xdr:spPr>
          <a:xfrm>
            <a:off x="255404" y="133666"/>
            <a:ext cx="802386" cy="366775"/>
          </a:xfrm>
          <a:prstGeom prst="roundRect">
            <a:avLst>
              <a:gd name="adj" fmla="val 10000"/>
            </a:avLst>
          </a:prstGeom>
          <a:ln>
            <a:solidFill>
              <a:srgbClr val="7030A0"/>
            </a:solidFill>
          </a:ln>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20" name="Rectangle: Rounded Corners 4">
            <a:extLst>
              <a:ext uri="{FF2B5EF4-FFF2-40B4-BE49-F238E27FC236}">
                <a16:creationId xmlns:a16="http://schemas.microsoft.com/office/drawing/2014/main" id="{00000000-0008-0000-0800-000014000000}"/>
              </a:ext>
            </a:extLst>
          </xdr:cNvPr>
          <xdr:cNvSpPr txBox="1"/>
        </xdr:nvSpPr>
        <xdr:spPr>
          <a:xfrm>
            <a:off x="266146" y="144408"/>
            <a:ext cx="780902" cy="34529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42672" tIns="42672" rIns="42672" bIns="42672" numCol="1" spcCol="1270" anchor="ctr" anchorCtr="0">
            <a:noAutofit/>
          </a:bodyPr>
          <a:lstStyle/>
          <a:p>
            <a:pPr marL="0" lvl="0" indent="0" algn="ctr" defTabSz="266700">
              <a:lnSpc>
                <a:spcPct val="90000"/>
              </a:lnSpc>
              <a:spcBef>
                <a:spcPct val="0"/>
              </a:spcBef>
              <a:spcAft>
                <a:spcPct val="35000"/>
              </a:spcAft>
              <a:buNone/>
            </a:pPr>
            <a:r>
              <a:rPr lang="en-US" sz="1100" kern="1200">
                <a:solidFill>
                  <a:srgbClr val="7030A0"/>
                </a:solidFill>
                <a:latin typeface="+mn-lt"/>
                <a:ea typeface="+mn-ea"/>
                <a:cs typeface="+mn-cs"/>
              </a:rPr>
              <a:t>Initial Risk Meeting</a:t>
            </a:r>
            <a:endParaRPr lang="en-US" sz="1100" kern="1200">
              <a:solidFill>
                <a:srgbClr val="7030A0"/>
              </a:solidFill>
            </a:endParaRPr>
          </a:p>
        </xdr:txBody>
      </xdr:sp>
    </xdr:grpSp>
    <xdr:clientData/>
  </xdr:twoCellAnchor>
  <xdr:twoCellAnchor editAs="oneCell">
    <xdr:from>
      <xdr:col>1</xdr:col>
      <xdr:colOff>2921928</xdr:colOff>
      <xdr:row>13</xdr:row>
      <xdr:rowOff>76200</xdr:rowOff>
    </xdr:from>
    <xdr:to>
      <xdr:col>3</xdr:col>
      <xdr:colOff>1626528</xdr:colOff>
      <xdr:row>25</xdr:row>
      <xdr:rowOff>171450</xdr:rowOff>
    </xdr:to>
    <xdr:pic>
      <xdr:nvPicPr>
        <xdr:cNvPr id="21" name="Picture 20">
          <a:extLst>
            <a:ext uri="{FF2B5EF4-FFF2-40B4-BE49-F238E27FC236}">
              <a16:creationId xmlns:a16="http://schemas.microsoft.com/office/drawing/2014/main" id="{00000000-0008-0000-0800-000015000000}"/>
            </a:ext>
          </a:extLst>
        </xdr:cNvPr>
        <xdr:cNvPicPr>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334304" y="2904565"/>
          <a:ext cx="5320553" cy="2408144"/>
        </a:xfrm>
        <a:prstGeom prst="rect">
          <a:avLst/>
        </a:prstGeom>
      </xdr:spPr>
    </xdr:pic>
    <xdr:clientData/>
  </xdr:twoCellAnchor>
  <xdr:twoCellAnchor>
    <xdr:from>
      <xdr:col>3</xdr:col>
      <xdr:colOff>1905269</xdr:colOff>
      <xdr:row>42</xdr:row>
      <xdr:rowOff>85728</xdr:rowOff>
    </xdr:from>
    <xdr:to>
      <xdr:col>3</xdr:col>
      <xdr:colOff>2179589</xdr:colOff>
      <xdr:row>43</xdr:row>
      <xdr:rowOff>169548</xdr:rowOff>
    </xdr:to>
    <xdr:grpSp>
      <xdr:nvGrpSpPr>
        <xdr:cNvPr id="29" name="Group 28">
          <a:hlinkClick xmlns:r="http://schemas.openxmlformats.org/officeDocument/2006/relationships" r:id="rId3"/>
          <a:extLst>
            <a:ext uri="{FF2B5EF4-FFF2-40B4-BE49-F238E27FC236}">
              <a16:creationId xmlns:a16="http://schemas.microsoft.com/office/drawing/2014/main" id="{00000000-0008-0000-0800-00001D000000}"/>
            </a:ext>
          </a:extLst>
        </xdr:cNvPr>
        <xdr:cNvGrpSpPr/>
      </xdr:nvGrpSpPr>
      <xdr:grpSpPr>
        <a:xfrm>
          <a:off x="8572769" y="8391192"/>
          <a:ext cx="276225" cy="276225"/>
          <a:chOff x="7902387" y="2511719"/>
          <a:chExt cx="489697" cy="485775"/>
        </a:xfrm>
      </xdr:grpSpPr>
      <xdr:sp macro="" textlink="">
        <xdr:nvSpPr>
          <xdr:cNvPr id="30" name="Oval 29">
            <a:extLst>
              <a:ext uri="{FF2B5EF4-FFF2-40B4-BE49-F238E27FC236}">
                <a16:creationId xmlns:a16="http://schemas.microsoft.com/office/drawing/2014/main" id="{00000000-0008-0000-0800-00001E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Graphic 30" descr="Clipboard Partially Checked with solid fill">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953699" y="2562582"/>
            <a:ext cx="387073" cy="384048"/>
          </a:xfrm>
          <a:prstGeom prst="rect">
            <a:avLst/>
          </a:prstGeom>
        </xdr:spPr>
      </xdr:pic>
    </xdr:grpSp>
    <xdr:clientData/>
  </xdr:twoCellAnchor>
  <xdr:twoCellAnchor>
    <xdr:from>
      <xdr:col>3</xdr:col>
      <xdr:colOff>1905269</xdr:colOff>
      <xdr:row>59</xdr:row>
      <xdr:rowOff>122094</xdr:rowOff>
    </xdr:from>
    <xdr:to>
      <xdr:col>3</xdr:col>
      <xdr:colOff>2179589</xdr:colOff>
      <xdr:row>61</xdr:row>
      <xdr:rowOff>15414</xdr:rowOff>
    </xdr:to>
    <xdr:grpSp>
      <xdr:nvGrpSpPr>
        <xdr:cNvPr id="32" name="Group 31">
          <a:hlinkClick xmlns:r="http://schemas.openxmlformats.org/officeDocument/2006/relationships" r:id="rId3"/>
          <a:extLst>
            <a:ext uri="{FF2B5EF4-FFF2-40B4-BE49-F238E27FC236}">
              <a16:creationId xmlns:a16="http://schemas.microsoft.com/office/drawing/2014/main" id="{00000000-0008-0000-0800-000020000000}"/>
            </a:ext>
          </a:extLst>
        </xdr:cNvPr>
        <xdr:cNvGrpSpPr/>
      </xdr:nvGrpSpPr>
      <xdr:grpSpPr>
        <a:xfrm>
          <a:off x="8572769" y="11666058"/>
          <a:ext cx="276225" cy="276225"/>
          <a:chOff x="7902387" y="2511719"/>
          <a:chExt cx="489697" cy="485775"/>
        </a:xfrm>
      </xdr:grpSpPr>
      <xdr:sp macro="" textlink="">
        <xdr:nvSpPr>
          <xdr:cNvPr id="33" name="Oval 32">
            <a:extLst>
              <a:ext uri="{FF2B5EF4-FFF2-40B4-BE49-F238E27FC236}">
                <a16:creationId xmlns:a16="http://schemas.microsoft.com/office/drawing/2014/main" id="{00000000-0008-0000-0800-000021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 name="Graphic 33" descr="Clipboard Partially Checked with solid fill">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953699" y="2562582"/>
            <a:ext cx="387073" cy="384048"/>
          </a:xfrm>
          <a:prstGeom prst="rect">
            <a:avLst/>
          </a:prstGeom>
        </xdr:spPr>
      </xdr:pic>
    </xdr:grpSp>
    <xdr:clientData/>
  </xdr:twoCellAnchor>
  <xdr:twoCellAnchor>
    <xdr:from>
      <xdr:col>3</xdr:col>
      <xdr:colOff>1905269</xdr:colOff>
      <xdr:row>71</xdr:row>
      <xdr:rowOff>31297</xdr:rowOff>
    </xdr:from>
    <xdr:to>
      <xdr:col>3</xdr:col>
      <xdr:colOff>2183399</xdr:colOff>
      <xdr:row>72</xdr:row>
      <xdr:rowOff>115117</xdr:rowOff>
    </xdr:to>
    <xdr:grpSp>
      <xdr:nvGrpSpPr>
        <xdr:cNvPr id="35" name="Group 34">
          <a:hlinkClick xmlns:r="http://schemas.openxmlformats.org/officeDocument/2006/relationships" r:id="rId3"/>
          <a:extLst>
            <a:ext uri="{FF2B5EF4-FFF2-40B4-BE49-F238E27FC236}">
              <a16:creationId xmlns:a16="http://schemas.microsoft.com/office/drawing/2014/main" id="{00000000-0008-0000-0800-000023000000}"/>
            </a:ext>
          </a:extLst>
        </xdr:cNvPr>
        <xdr:cNvGrpSpPr/>
      </xdr:nvGrpSpPr>
      <xdr:grpSpPr>
        <a:xfrm>
          <a:off x="8572769" y="13857451"/>
          <a:ext cx="281940" cy="276225"/>
          <a:chOff x="7902387" y="2511719"/>
          <a:chExt cx="489697" cy="485775"/>
        </a:xfrm>
      </xdr:grpSpPr>
      <xdr:sp macro="" textlink="">
        <xdr:nvSpPr>
          <xdr:cNvPr id="36" name="Oval 35">
            <a:extLst>
              <a:ext uri="{FF2B5EF4-FFF2-40B4-BE49-F238E27FC236}">
                <a16:creationId xmlns:a16="http://schemas.microsoft.com/office/drawing/2014/main" id="{00000000-0008-0000-0800-000024000000}"/>
              </a:ext>
            </a:extLst>
          </xdr:cNvPr>
          <xdr:cNvSpPr/>
        </xdr:nvSpPr>
        <xdr:spPr>
          <a:xfrm>
            <a:off x="7902387" y="2511719"/>
            <a:ext cx="489697"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7" name="Graphic 36" descr="Clipboard Partially Checked with solid fill">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953699" y="2562582"/>
            <a:ext cx="387073" cy="384048"/>
          </a:xfrm>
          <a:prstGeom prst="rect">
            <a:avLst/>
          </a:prstGeom>
        </xdr:spPr>
      </xdr:pic>
    </xdr:grpSp>
    <xdr:clientData/>
  </xdr:twoCellAnchor>
  <xdr:twoCellAnchor>
    <xdr:from>
      <xdr:col>3</xdr:col>
      <xdr:colOff>1580913</xdr:colOff>
      <xdr:row>81</xdr:row>
      <xdr:rowOff>57150</xdr:rowOff>
    </xdr:from>
    <xdr:to>
      <xdr:col>3</xdr:col>
      <xdr:colOff>1859043</xdr:colOff>
      <xdr:row>82</xdr:row>
      <xdr:rowOff>140970</xdr:rowOff>
    </xdr:to>
    <xdr:grpSp>
      <xdr:nvGrpSpPr>
        <xdr:cNvPr id="38" name="Group 37">
          <a:hlinkClick xmlns:r="http://schemas.openxmlformats.org/officeDocument/2006/relationships" r:id="rId6"/>
          <a:extLst>
            <a:ext uri="{FF2B5EF4-FFF2-40B4-BE49-F238E27FC236}">
              <a16:creationId xmlns:a16="http://schemas.microsoft.com/office/drawing/2014/main" id="{00000000-0008-0000-0800-000026000000}"/>
            </a:ext>
          </a:extLst>
        </xdr:cNvPr>
        <xdr:cNvGrpSpPr/>
      </xdr:nvGrpSpPr>
      <xdr:grpSpPr>
        <a:xfrm>
          <a:off x="8252223" y="15786399"/>
          <a:ext cx="272415" cy="276225"/>
          <a:chOff x="10104185" y="6539595"/>
          <a:chExt cx="485775" cy="485775"/>
        </a:xfrm>
      </xdr:grpSpPr>
      <xdr:sp macro="" textlink="">
        <xdr:nvSpPr>
          <xdr:cNvPr id="39" name="Oval 38">
            <a:extLst>
              <a:ext uri="{FF2B5EF4-FFF2-40B4-BE49-F238E27FC236}">
                <a16:creationId xmlns:a16="http://schemas.microsoft.com/office/drawing/2014/main" id="{00000000-0008-0000-0800-000027000000}"/>
              </a:ext>
            </a:extLst>
          </xdr:cNvPr>
          <xdr:cNvSpPr/>
        </xdr:nvSpPr>
        <xdr:spPr>
          <a:xfrm>
            <a:off x="10104185" y="6539595"/>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Picture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7"/>
          <a:stretch>
            <a:fillRect/>
          </a:stretch>
        </xdr:blipFill>
        <xdr:spPr>
          <a:xfrm>
            <a:off x="10155048" y="6590458"/>
            <a:ext cx="384048" cy="384048"/>
          </a:xfrm>
          <a:prstGeom prst="rect">
            <a:avLst/>
          </a:prstGeom>
        </xdr:spPr>
      </xdr:pic>
    </xdr:grpSp>
    <xdr:clientData/>
  </xdr:twoCellAnchor>
  <xdr:twoCellAnchor>
    <xdr:from>
      <xdr:col>3</xdr:col>
      <xdr:colOff>1905269</xdr:colOff>
      <xdr:row>81</xdr:row>
      <xdr:rowOff>57150</xdr:rowOff>
    </xdr:from>
    <xdr:to>
      <xdr:col>3</xdr:col>
      <xdr:colOff>2179589</xdr:colOff>
      <xdr:row>82</xdr:row>
      <xdr:rowOff>140970</xdr:rowOff>
    </xdr:to>
    <xdr:grpSp>
      <xdr:nvGrpSpPr>
        <xdr:cNvPr id="47" name="Group 46">
          <a:hlinkClick xmlns:r="http://schemas.openxmlformats.org/officeDocument/2006/relationships" r:id="rId8"/>
          <a:extLst>
            <a:ext uri="{FF2B5EF4-FFF2-40B4-BE49-F238E27FC236}">
              <a16:creationId xmlns:a16="http://schemas.microsoft.com/office/drawing/2014/main" id="{00000000-0008-0000-0800-00002F000000}"/>
            </a:ext>
          </a:extLst>
        </xdr:cNvPr>
        <xdr:cNvGrpSpPr/>
      </xdr:nvGrpSpPr>
      <xdr:grpSpPr>
        <a:xfrm>
          <a:off x="8572769" y="15786399"/>
          <a:ext cx="276225" cy="276225"/>
          <a:chOff x="6090238" y="8530320"/>
          <a:chExt cx="485775" cy="485775"/>
        </a:xfrm>
      </xdr:grpSpPr>
      <xdr:sp macro="" textlink="">
        <xdr:nvSpPr>
          <xdr:cNvPr id="48" name="Oval 47">
            <a:extLst>
              <a:ext uri="{FF2B5EF4-FFF2-40B4-BE49-F238E27FC236}">
                <a16:creationId xmlns:a16="http://schemas.microsoft.com/office/drawing/2014/main" id="{00000000-0008-0000-0800-000030000000}"/>
              </a:ext>
            </a:extLst>
          </xdr:cNvPr>
          <xdr:cNvSpPr/>
        </xdr:nvSpPr>
        <xdr:spPr>
          <a:xfrm>
            <a:off x="6090238" y="8530320"/>
            <a:ext cx="485775" cy="485775"/>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9" name="Picture 48">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9"/>
          <a:stretch>
            <a:fillRect/>
          </a:stretch>
        </xdr:blipFill>
        <xdr:spPr>
          <a:xfrm>
            <a:off x="6141101" y="8581183"/>
            <a:ext cx="384048" cy="384048"/>
          </a:xfrm>
          <a:prstGeom prst="rect">
            <a:avLst/>
          </a:prstGeom>
        </xdr:spPr>
      </xdr:pic>
    </xdr:grpSp>
    <xdr:clientData/>
  </xdr:twoCellAnchor>
  <xdr:twoCellAnchor>
    <xdr:from>
      <xdr:col>3</xdr:col>
      <xdr:colOff>3596906</xdr:colOff>
      <xdr:row>1</xdr:row>
      <xdr:rowOff>57150</xdr:rowOff>
    </xdr:from>
    <xdr:to>
      <xdr:col>3</xdr:col>
      <xdr:colOff>4337570</xdr:colOff>
      <xdr:row>3</xdr:row>
      <xdr:rowOff>186056</xdr:rowOff>
    </xdr:to>
    <xdr:grpSp>
      <xdr:nvGrpSpPr>
        <xdr:cNvPr id="41" name="Group 40">
          <a:extLst>
            <a:ext uri="{FF2B5EF4-FFF2-40B4-BE49-F238E27FC236}">
              <a16:creationId xmlns:a16="http://schemas.microsoft.com/office/drawing/2014/main" id="{00000000-0008-0000-0800-000029000000}"/>
            </a:ext>
          </a:extLst>
        </xdr:cNvPr>
        <xdr:cNvGrpSpPr/>
      </xdr:nvGrpSpPr>
      <xdr:grpSpPr>
        <a:xfrm>
          <a:off x="10268216" y="367105"/>
          <a:ext cx="525399" cy="601458"/>
          <a:chOff x="8637985" y="353616"/>
          <a:chExt cx="737627" cy="601015"/>
        </a:xfrm>
      </xdr:grpSpPr>
      <xdr:pic>
        <xdr:nvPicPr>
          <xdr:cNvPr id="42" name="Graphic 41" descr="Arrow: Rotate left outline">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8637985" y="353616"/>
            <a:ext cx="719029" cy="601015"/>
          </a:xfrm>
          <a:prstGeom prst="rect">
            <a:avLst/>
          </a:prstGeom>
        </xdr:spPr>
      </xdr:pic>
      <xdr:pic>
        <xdr:nvPicPr>
          <xdr:cNvPr id="43" name="Graphic 42" descr="Circles with arrows with solid fill">
            <a:hlinkClick xmlns:r="http://schemas.openxmlformats.org/officeDocument/2006/relationships" r:id="rId12"/>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985573" y="482688"/>
            <a:ext cx="390039" cy="393192"/>
          </a:xfrm>
          <a:prstGeom prst="rect">
            <a:avLst/>
          </a:prstGeom>
        </xdr:spPr>
      </xdr:pic>
    </xdr:grpSp>
    <xdr:clientData/>
  </xdr:twoCellAnchor>
  <xdr:twoCellAnchor>
    <xdr:from>
      <xdr:col>2</xdr:col>
      <xdr:colOff>2614612</xdr:colOff>
      <xdr:row>1</xdr:row>
      <xdr:rowOff>114300</xdr:rowOff>
    </xdr:from>
    <xdr:to>
      <xdr:col>2</xdr:col>
      <xdr:colOff>3108388</xdr:colOff>
      <xdr:row>3</xdr:row>
      <xdr:rowOff>124079</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6140655" y="428065"/>
          <a:ext cx="493776" cy="482331"/>
          <a:chOff x="11139487" y="1743075"/>
          <a:chExt cx="493776" cy="486029"/>
        </a:xfrm>
      </xdr:grpSpPr>
      <xdr:sp macro="" textlink="">
        <xdr:nvSpPr>
          <xdr:cNvPr id="52" name="Oval 51">
            <a:extLst>
              <a:ext uri="{FF2B5EF4-FFF2-40B4-BE49-F238E27FC236}">
                <a16:creationId xmlns:a16="http://schemas.microsoft.com/office/drawing/2014/main" id="{00000000-0008-0000-0800-000034000000}"/>
              </a:ext>
            </a:extLst>
          </xdr:cNvPr>
          <xdr:cNvSpPr/>
        </xdr:nvSpPr>
        <xdr:spPr>
          <a:xfrm>
            <a:off x="11139487" y="1743075"/>
            <a:ext cx="493776" cy="486029"/>
          </a:xfrm>
          <a:prstGeom prst="ellipse">
            <a:avLst/>
          </a:prstGeom>
          <a:solidFill>
            <a:schemeClr val="bg1"/>
          </a:solidFill>
          <a:ln>
            <a:solidFill>
              <a:srgbClr val="00934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0" name="Graphic 49" descr="Circles with arrows with solid fill">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189779" y="1789493"/>
            <a:ext cx="393192" cy="393192"/>
          </a:xfrm>
          <a:prstGeom prst="rect">
            <a:avLst/>
          </a:prstGeom>
        </xdr:spPr>
      </xdr:pic>
    </xdr:grpSp>
    <xdr:clientData/>
  </xdr:twoCellAnchor>
  <xdr:twoCellAnchor editAs="absolute">
    <xdr:from>
      <xdr:col>1</xdr:col>
      <xdr:colOff>1824315</xdr:colOff>
      <xdr:row>26</xdr:row>
      <xdr:rowOff>8965</xdr:rowOff>
    </xdr:from>
    <xdr:to>
      <xdr:col>2</xdr:col>
      <xdr:colOff>1678</xdr:colOff>
      <xdr:row>27</xdr:row>
      <xdr:rowOff>103095</xdr:rowOff>
    </xdr:to>
    <xdr:sp macro="" textlink="">
      <xdr:nvSpPr>
        <xdr:cNvPr id="44" name="TextBox 43">
          <a:extLst>
            <a:ext uri="{FF2B5EF4-FFF2-40B4-BE49-F238E27FC236}">
              <a16:creationId xmlns:a16="http://schemas.microsoft.com/office/drawing/2014/main" id="{00000000-0008-0000-0800-00002C000000}"/>
            </a:ext>
          </a:extLst>
        </xdr:cNvPr>
        <xdr:cNvSpPr txBox="1"/>
      </xdr:nvSpPr>
      <xdr:spPr>
        <a:xfrm>
          <a:off x="2236691" y="5342965"/>
          <a:ext cx="1272988" cy="286871"/>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a:solidFill>
                <a:srgbClr val="004B87"/>
              </a:solidFill>
              <a:effectLst/>
              <a:latin typeface="+mn-lt"/>
              <a:ea typeface="+mn-ea"/>
              <a:cs typeface="+mn-cs"/>
            </a:rPr>
            <a:t>Action Status</a:t>
          </a:r>
          <a:endParaRPr lang="en-US" sz="1100">
            <a:solidFill>
              <a:srgbClr val="004B87"/>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2042160</xdr:colOff>
          <xdr:row>28</xdr:row>
          <xdr:rowOff>76200</xdr:rowOff>
        </xdr:from>
        <xdr:to>
          <xdr:col>1</xdr:col>
          <xdr:colOff>2887980</xdr:colOff>
          <xdr:row>29</xdr:row>
          <xdr:rowOff>144780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33</xdr:row>
          <xdr:rowOff>175260</xdr:rowOff>
        </xdr:from>
        <xdr:to>
          <xdr:col>1</xdr:col>
          <xdr:colOff>2887980</xdr:colOff>
          <xdr:row>35</xdr:row>
          <xdr:rowOff>38100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38</xdr:row>
          <xdr:rowOff>60960</xdr:rowOff>
        </xdr:from>
        <xdr:to>
          <xdr:col>1</xdr:col>
          <xdr:colOff>2887980</xdr:colOff>
          <xdr:row>39</xdr:row>
          <xdr:rowOff>114300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51</xdr:row>
          <xdr:rowOff>114300</xdr:rowOff>
        </xdr:from>
        <xdr:to>
          <xdr:col>1</xdr:col>
          <xdr:colOff>2887980</xdr:colOff>
          <xdr:row>52</xdr:row>
          <xdr:rowOff>175260</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56</xdr:row>
          <xdr:rowOff>167640</xdr:rowOff>
        </xdr:from>
        <xdr:to>
          <xdr:col>1</xdr:col>
          <xdr:colOff>2887980</xdr:colOff>
          <xdr:row>58</xdr:row>
          <xdr:rowOff>30480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68</xdr:row>
          <xdr:rowOff>45720</xdr:rowOff>
        </xdr:from>
        <xdr:to>
          <xdr:col>1</xdr:col>
          <xdr:colOff>2887980</xdr:colOff>
          <xdr:row>69</xdr:row>
          <xdr:rowOff>106680</xdr:rowOff>
        </xdr:to>
        <xdr:sp macro="" textlink="">
          <xdr:nvSpPr>
            <xdr:cNvPr id="8198" name="Drop Down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73</xdr:row>
          <xdr:rowOff>144780</xdr:rowOff>
        </xdr:from>
        <xdr:to>
          <xdr:col>1</xdr:col>
          <xdr:colOff>2887980</xdr:colOff>
          <xdr:row>75</xdr:row>
          <xdr:rowOff>7620</xdr:rowOff>
        </xdr:to>
        <xdr:sp macro="" textlink="">
          <xdr:nvSpPr>
            <xdr:cNvPr id="8199" name="Drop Down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2042160</xdr:colOff>
          <xdr:row>81</xdr:row>
          <xdr:rowOff>53340</xdr:rowOff>
        </xdr:from>
        <xdr:to>
          <xdr:col>1</xdr:col>
          <xdr:colOff>2887980</xdr:colOff>
          <xdr:row>82</xdr:row>
          <xdr:rowOff>114300</xdr:rowOff>
        </xdr:to>
        <xdr:sp macro="" textlink="">
          <xdr:nvSpPr>
            <xdr:cNvPr id="8200" name="Drop Down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chi-nt7\P60003334\Autopistas\Internacional\Portugal%20A&#231;ores%20(AZ)\Oferta\Modelo%20Financiero\OF-AZ-CasoBase-CRB-R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chi-nt7\P60003334\Autopistas\Nacional\Oca&#241;a-LaRoda%20(OLR)\oferta\O&amp;M\OF-OLR-O&amp;M%20Modelo-config-OFERTA-CGV-R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ok"/>
      <sheetName val="Anexo"/>
      <sheetName val="Hipot"/>
      <sheetName val="Dados "/>
      <sheetName val="Invest"/>
      <sheetName val="Custos"/>
      <sheetName val="Receitas"/>
      <sheetName val="Bandas"/>
      <sheetName val="Impostos"/>
      <sheetName val="CashFlow"/>
      <sheetName val="FinanI"/>
      <sheetName val="FinanII"/>
      <sheetName val="Bonos"/>
      <sheetName val="PeG"/>
      <sheetName val="Balances"/>
      <sheetName val="Moapf"/>
      <sheetName val="Racios"/>
      <sheetName val="Gráfico1"/>
      <sheetName val="Gráfico3"/>
      <sheetName val="Gráfico4"/>
      <sheetName val="Resume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 val="Datos infraestructura"/>
      <sheetName val="Inventario"/>
      <sheetName val="Datos tráfico"/>
      <sheetName val="Datos personal"/>
      <sheetName val="Datos G. Generales y asesores"/>
      <sheetName val="Presupuesto sistemas"/>
      <sheetName val="Datos SISTEMAS y OC asociada"/>
      <sheetName val="mantenimiento estructuras"/>
      <sheetName val="MEDIO AMBIENTE"/>
      <sheetName val="Datos subcontratos mant"/>
      <sheetName val="Comuni- EXIT"/>
      <sheetName val="Resumen OPERACIÓN ordinaria"/>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ransfer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13T15:40:18.701"/>
    </inkml:context>
    <inkml:brush xml:id="br0">
      <inkml:brushProperty name="width" value="0.05" units="cm"/>
      <inkml:brushProperty name="height" value="0.05" units="cm"/>
      <inkml:brushProperty name="ignorePressure" value="1"/>
    </inkml:brush>
  </inkml:definitions>
  <inkml:trace contextRef="#ctx0" brushRef="#br0">1 1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13T15:40:19.859"/>
    </inkml:context>
    <inkml:brush xml:id="br0">
      <inkml:brushProperty name="width" value="0.05" units="cm"/>
      <inkml:brushProperty name="height" value="0.05" units="cm"/>
      <inkml:brushProperty name="ignorePressure" value="1"/>
    </inkml:brush>
  </inkml:definitions>
  <inkml:trace contextRef="#ctx0" brushRef="#br0">1 13,'10'-5,"5"-2</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chigan.gov/mdot/0,4616,7-151-9620_67093-197355--,00.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6" Type="http://schemas.openxmlformats.org/officeDocument/2006/relationships/ctrlProp" Target="../ctrlProps/ctrlProp1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18" Type="http://schemas.openxmlformats.org/officeDocument/2006/relationships/ctrlProp" Target="../ctrlProps/ctrlProp28.xml"/><Relationship Id="rId26"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31.x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5" Type="http://schemas.openxmlformats.org/officeDocument/2006/relationships/ctrlProp" Target="../ctrlProps/ctrlProp35.xml"/><Relationship Id="rId2" Type="http://schemas.openxmlformats.org/officeDocument/2006/relationships/drawing" Target="../drawings/drawing7.xml"/><Relationship Id="rId16" Type="http://schemas.openxmlformats.org/officeDocument/2006/relationships/ctrlProp" Target="../ctrlProps/ctrlProp26.xml"/><Relationship Id="rId20" Type="http://schemas.openxmlformats.org/officeDocument/2006/relationships/ctrlProp" Target="../ctrlProps/ctrlProp30.xml"/><Relationship Id="rId1" Type="http://schemas.openxmlformats.org/officeDocument/2006/relationships/printerSettings" Target="../printerSettings/printerSettings7.bin"/><Relationship Id="rId6" Type="http://schemas.openxmlformats.org/officeDocument/2006/relationships/ctrlProp" Target="../ctrlProps/ctrlProp16.xml"/><Relationship Id="rId11" Type="http://schemas.openxmlformats.org/officeDocument/2006/relationships/ctrlProp" Target="../ctrlProps/ctrlProp21.xml"/><Relationship Id="rId24" Type="http://schemas.openxmlformats.org/officeDocument/2006/relationships/ctrlProp" Target="../ctrlProps/ctrlProp34.xml"/><Relationship Id="rId5" Type="http://schemas.openxmlformats.org/officeDocument/2006/relationships/ctrlProp" Target="../ctrlProps/ctrlProp15.xml"/><Relationship Id="rId15" Type="http://schemas.openxmlformats.org/officeDocument/2006/relationships/ctrlProp" Target="../ctrlProps/ctrlProp25.xml"/><Relationship Id="rId23" Type="http://schemas.openxmlformats.org/officeDocument/2006/relationships/ctrlProp" Target="../ctrlProps/ctrlProp33.xml"/><Relationship Id="rId10" Type="http://schemas.openxmlformats.org/officeDocument/2006/relationships/ctrlProp" Target="../ctrlProps/ctrlProp20.xml"/><Relationship Id="rId19" Type="http://schemas.openxmlformats.org/officeDocument/2006/relationships/ctrlProp" Target="../ctrlProps/ctrlProp29.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 Id="rId22" Type="http://schemas.openxmlformats.org/officeDocument/2006/relationships/ctrlProp" Target="../ctrlProps/ctrlProp3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18" Type="http://schemas.openxmlformats.org/officeDocument/2006/relationships/ctrlProp" Target="../ctrlProps/ctrlProp51.xml"/><Relationship Id="rId26" Type="http://schemas.openxmlformats.org/officeDocument/2006/relationships/ctrlProp" Target="../ctrlProps/ctrlProp59.xml"/><Relationship Id="rId3" Type="http://schemas.openxmlformats.org/officeDocument/2006/relationships/vmlDrawing" Target="../drawings/vmlDrawing3.vml"/><Relationship Id="rId21" Type="http://schemas.openxmlformats.org/officeDocument/2006/relationships/ctrlProp" Target="../ctrlProps/ctrlProp54.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5" Type="http://schemas.openxmlformats.org/officeDocument/2006/relationships/ctrlProp" Target="../ctrlProps/ctrlProp58.xml"/><Relationship Id="rId2" Type="http://schemas.openxmlformats.org/officeDocument/2006/relationships/drawing" Target="../drawings/drawing8.xml"/><Relationship Id="rId16" Type="http://schemas.openxmlformats.org/officeDocument/2006/relationships/ctrlProp" Target="../ctrlProps/ctrlProp49.xml"/><Relationship Id="rId20" Type="http://schemas.openxmlformats.org/officeDocument/2006/relationships/ctrlProp" Target="../ctrlProps/ctrlProp53.xml"/><Relationship Id="rId29" Type="http://schemas.openxmlformats.org/officeDocument/2006/relationships/ctrlProp" Target="../ctrlProps/ctrlProp62.xml"/><Relationship Id="rId1" Type="http://schemas.openxmlformats.org/officeDocument/2006/relationships/printerSettings" Target="../printerSettings/printerSettings8.bin"/><Relationship Id="rId6" Type="http://schemas.openxmlformats.org/officeDocument/2006/relationships/ctrlProp" Target="../ctrlProps/ctrlProp39.xml"/><Relationship Id="rId11" Type="http://schemas.openxmlformats.org/officeDocument/2006/relationships/ctrlProp" Target="../ctrlProps/ctrlProp44.xml"/><Relationship Id="rId24" Type="http://schemas.openxmlformats.org/officeDocument/2006/relationships/ctrlProp" Target="../ctrlProps/ctrlProp57.xml"/><Relationship Id="rId5" Type="http://schemas.openxmlformats.org/officeDocument/2006/relationships/ctrlProp" Target="../ctrlProps/ctrlProp38.xml"/><Relationship Id="rId15" Type="http://schemas.openxmlformats.org/officeDocument/2006/relationships/ctrlProp" Target="../ctrlProps/ctrlProp48.xml"/><Relationship Id="rId23" Type="http://schemas.openxmlformats.org/officeDocument/2006/relationships/ctrlProp" Target="../ctrlProps/ctrlProp56.xml"/><Relationship Id="rId28" Type="http://schemas.openxmlformats.org/officeDocument/2006/relationships/ctrlProp" Target="../ctrlProps/ctrlProp61.xml"/><Relationship Id="rId10" Type="http://schemas.openxmlformats.org/officeDocument/2006/relationships/ctrlProp" Target="../ctrlProps/ctrlProp43.xml"/><Relationship Id="rId19" Type="http://schemas.openxmlformats.org/officeDocument/2006/relationships/ctrlProp" Target="../ctrlProps/ctrlProp52.xml"/><Relationship Id="rId4" Type="http://schemas.openxmlformats.org/officeDocument/2006/relationships/ctrlProp" Target="../ctrlProps/ctrlProp37.x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 Id="rId27" Type="http://schemas.openxmlformats.org/officeDocument/2006/relationships/ctrlProp" Target="../ctrlProps/ctrlProp60.xml"/><Relationship Id="rId30" Type="http://schemas.openxmlformats.org/officeDocument/2006/relationships/ctrlProp" Target="../ctrlProps/ctrlProp6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8.xml"/><Relationship Id="rId3" Type="http://schemas.openxmlformats.org/officeDocument/2006/relationships/vmlDrawing" Target="../drawings/vmlDrawing4.vml"/><Relationship Id="rId7" Type="http://schemas.openxmlformats.org/officeDocument/2006/relationships/ctrlProp" Target="../ctrlProps/ctrlProp67.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66.xml"/><Relationship Id="rId11" Type="http://schemas.openxmlformats.org/officeDocument/2006/relationships/ctrlProp" Target="../ctrlProps/ctrlProp71.xml"/><Relationship Id="rId5" Type="http://schemas.openxmlformats.org/officeDocument/2006/relationships/ctrlProp" Target="../ctrlProps/ctrlProp65.xml"/><Relationship Id="rId10" Type="http://schemas.openxmlformats.org/officeDocument/2006/relationships/ctrlProp" Target="../ctrlProps/ctrlProp70.xml"/><Relationship Id="rId4" Type="http://schemas.openxmlformats.org/officeDocument/2006/relationships/ctrlProp" Target="../ctrlProps/ctrlProp64.xml"/><Relationship Id="rId9" Type="http://schemas.openxmlformats.org/officeDocument/2006/relationships/ctrlProp" Target="../ctrlProps/ctrlProp6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7400E-9FC8-4B0B-B3DE-CBDBFCDBE4F6}">
  <sheetPr codeName="Sheet2">
    <tabColor theme="7" tint="0.59999389629810485"/>
  </sheetPr>
  <dimension ref="B1:GZ360"/>
  <sheetViews>
    <sheetView showGridLines="0" zoomScaleNormal="100" zoomScaleSheetLayoutView="85" workbookViewId="0"/>
  </sheetViews>
  <sheetFormatPr defaultColWidth="9.109375" defaultRowHeight="14.4" x14ac:dyDescent="0.3"/>
  <cols>
    <col min="1" max="10" width="9.109375" style="7"/>
    <col min="11" max="11" width="25.44140625" style="7" customWidth="1"/>
    <col min="12" max="12" width="3.21875" style="7" customWidth="1"/>
    <col min="13" max="13" width="30" style="7" bestFit="1" customWidth="1"/>
    <col min="14" max="14" width="27" style="7" bestFit="1" customWidth="1"/>
    <col min="15" max="15" width="15.5546875" style="7" bestFit="1" customWidth="1"/>
    <col min="16" max="16" width="2.44140625" style="20" bestFit="1" customWidth="1"/>
    <col min="17" max="17" width="2" style="7" customWidth="1"/>
    <col min="18" max="18" width="17.88671875" style="7" bestFit="1" customWidth="1"/>
    <col min="19" max="19" width="13.5546875" style="7" bestFit="1" customWidth="1"/>
    <col min="20" max="20" width="23.21875" style="7" bestFit="1" customWidth="1"/>
    <col min="21" max="21" width="29" style="7" bestFit="1" customWidth="1"/>
    <col min="22" max="22" width="30.6640625" style="7" bestFit="1" customWidth="1"/>
    <col min="23" max="23" width="15.5546875" style="7" bestFit="1" customWidth="1"/>
    <col min="24" max="24" width="15.88671875" style="7" bestFit="1" customWidth="1"/>
    <col min="25" max="25" width="11.88671875" style="7" bestFit="1" customWidth="1"/>
    <col min="26" max="26" width="7.44140625" style="7" customWidth="1"/>
    <col min="27" max="27" width="11.88671875" style="20" bestFit="1" customWidth="1"/>
    <col min="28" max="28" width="15.109375" style="7" bestFit="1" customWidth="1"/>
    <col min="29" max="29" width="15.44140625" style="7" bestFit="1" customWidth="1"/>
    <col min="30" max="30" width="6" style="7" customWidth="1"/>
    <col min="31" max="31" width="11.88671875" style="7" bestFit="1" customWidth="1"/>
    <col min="32" max="32" width="14.109375" style="7" bestFit="1" customWidth="1"/>
    <col min="33" max="33" width="39.109375" style="7" bestFit="1" customWidth="1"/>
    <col min="34" max="34" width="14.33203125" style="7" bestFit="1" customWidth="1"/>
    <col min="35" max="35" width="11" style="7" bestFit="1" customWidth="1"/>
    <col min="36" max="36" width="20.21875" style="7" bestFit="1" customWidth="1"/>
    <col min="37" max="37" width="15.44140625" style="7" bestFit="1" customWidth="1"/>
    <col min="38" max="38" width="18.5546875" style="7" bestFit="1" customWidth="1"/>
    <col min="39" max="39" width="2" style="7" customWidth="1"/>
    <col min="40" max="40" width="6.109375" style="7" bestFit="1" customWidth="1"/>
    <col min="41" max="42" width="7.88671875" style="7" customWidth="1"/>
    <col min="43" max="43" width="2.6640625" style="7" customWidth="1"/>
    <col min="44" max="45" width="5.5546875" style="7" customWidth="1"/>
    <col min="46" max="46" width="11.5546875" style="7" bestFit="1" customWidth="1"/>
    <col min="47" max="47" width="2.6640625" style="7" customWidth="1"/>
    <col min="48" max="49" width="5.5546875" style="7" customWidth="1"/>
    <col min="50" max="51" width="5.21875" style="7" bestFit="1" customWidth="1"/>
    <col min="52" max="52" width="12.21875" style="20" bestFit="1" customWidth="1"/>
    <col min="53" max="53" width="6.21875" style="20" bestFit="1" customWidth="1"/>
    <col min="54" max="54" width="14" style="20" customWidth="1"/>
    <col min="55" max="55" width="5.44140625" style="7" bestFit="1" customWidth="1"/>
    <col min="56" max="56" width="15.5546875" style="7" bestFit="1" customWidth="1"/>
    <col min="57" max="57" width="12.44140625" style="7" bestFit="1" customWidth="1"/>
    <col min="58" max="58" width="13.109375" style="7" bestFit="1" customWidth="1"/>
    <col min="59" max="59" width="9.44140625" style="7" bestFit="1" customWidth="1"/>
    <col min="60" max="60" width="10.44140625" style="7" bestFit="1" customWidth="1"/>
    <col min="61" max="61" width="14.109375" style="7" bestFit="1" customWidth="1"/>
    <col min="62" max="62" width="12.21875" style="20" bestFit="1" customWidth="1"/>
    <col min="63" max="63" width="6.5546875" style="20" bestFit="1" customWidth="1"/>
    <col min="64" max="64" width="14.5546875" style="20" customWidth="1"/>
    <col min="65" max="65" width="5.44140625" style="7" bestFit="1" customWidth="1"/>
    <col min="66" max="66" width="2.6640625" style="7" customWidth="1"/>
    <col min="67" max="67" width="14.88671875" style="20" bestFit="1" customWidth="1"/>
    <col min="68" max="68" width="11" style="20" bestFit="1" customWidth="1"/>
    <col min="69" max="70" width="3.109375" style="7" bestFit="1" customWidth="1"/>
    <col min="71" max="71" width="2.6640625" style="7" bestFit="1" customWidth="1"/>
    <col min="72" max="72" width="8.44140625" style="7" bestFit="1" customWidth="1"/>
    <col min="73" max="73" width="2.6640625" style="7" bestFit="1" customWidth="1"/>
    <col min="74" max="74" width="4.6640625" style="20" bestFit="1" customWidth="1"/>
    <col min="75" max="75" width="4" style="7" bestFit="1" customWidth="1"/>
    <col min="76" max="76" width="2.6640625" style="20" customWidth="1"/>
    <col min="77" max="77" width="12.109375" style="7" bestFit="1" customWidth="1"/>
    <col min="78" max="78" width="14" style="7" customWidth="1"/>
    <col min="79" max="79" width="10.109375" style="7" bestFit="1" customWidth="1"/>
    <col min="80" max="80" width="7" style="7" customWidth="1"/>
    <col min="81" max="81" width="5.6640625" style="7" bestFit="1" customWidth="1"/>
    <col min="82" max="82" width="23" style="7" bestFit="1" customWidth="1"/>
    <col min="83" max="16384" width="9.109375" style="7"/>
  </cols>
  <sheetData>
    <row r="1" spans="2:85" x14ac:dyDescent="0.3">
      <c r="B1" s="93" t="s">
        <v>133</v>
      </c>
      <c r="Q1" s="20"/>
      <c r="AZ1" s="7"/>
      <c r="BC1" s="20"/>
      <c r="BJ1" s="7"/>
      <c r="BM1" s="20"/>
      <c r="BO1" s="7"/>
      <c r="BQ1" s="20"/>
      <c r="BV1" s="7"/>
      <c r="BW1" s="20"/>
      <c r="BX1" s="7"/>
      <c r="BY1" s="20"/>
    </row>
    <row r="2" spans="2:85" x14ac:dyDescent="0.3">
      <c r="Q2" s="20"/>
      <c r="R2" s="20"/>
      <c r="S2" s="20"/>
      <c r="T2" s="20"/>
      <c r="U2" s="20"/>
      <c r="V2" s="20"/>
      <c r="W2" s="20"/>
      <c r="AZ2" s="7"/>
      <c r="BA2" s="7"/>
      <c r="BC2" s="20"/>
      <c r="BD2" s="20"/>
      <c r="BJ2" s="7"/>
      <c r="BK2" s="7"/>
      <c r="BM2" s="20"/>
      <c r="BN2" s="20"/>
      <c r="BO2" s="7"/>
      <c r="BP2" s="7"/>
      <c r="BQ2" s="20"/>
      <c r="BR2" s="20"/>
      <c r="BV2" s="7"/>
      <c r="BZ2" s="20"/>
    </row>
    <row r="3" spans="2:85" x14ac:dyDescent="0.3">
      <c r="B3" s="16" t="s">
        <v>0</v>
      </c>
      <c r="J3" s="16" t="s">
        <v>54</v>
      </c>
      <c r="M3" s="16"/>
      <c r="N3" s="16"/>
      <c r="Q3" s="20"/>
      <c r="R3" s="20"/>
      <c r="S3" s="20"/>
      <c r="T3" s="20"/>
      <c r="U3" s="20"/>
      <c r="V3" s="20"/>
      <c r="W3" s="20"/>
      <c r="AO3" s="16" t="s">
        <v>68</v>
      </c>
      <c r="AP3" s="16"/>
      <c r="AZ3" s="7"/>
      <c r="BA3" s="7"/>
      <c r="BB3" s="133" t="s">
        <v>67</v>
      </c>
      <c r="BC3" s="20"/>
      <c r="BD3" s="20"/>
      <c r="BJ3" s="7"/>
      <c r="BK3" s="7"/>
      <c r="BL3" s="133" t="s">
        <v>57</v>
      </c>
      <c r="BM3" s="133"/>
      <c r="BN3" s="133"/>
      <c r="BO3" s="133"/>
      <c r="BP3" s="133"/>
      <c r="BQ3" s="133"/>
      <c r="BR3" s="133"/>
      <c r="BS3" s="133"/>
      <c r="BT3" s="133"/>
      <c r="BU3" s="133"/>
      <c r="BV3" s="133"/>
      <c r="BW3" s="133"/>
      <c r="BX3" s="133"/>
      <c r="BY3" s="133"/>
      <c r="BZ3" s="133"/>
      <c r="CA3" s="133"/>
      <c r="CB3" s="133"/>
      <c r="CD3" s="16" t="s">
        <v>131</v>
      </c>
    </row>
    <row r="4" spans="2:85" x14ac:dyDescent="0.3">
      <c r="Q4" s="20"/>
      <c r="R4" s="20"/>
      <c r="S4" s="20"/>
      <c r="T4" s="20"/>
      <c r="U4" s="20"/>
      <c r="V4" s="20"/>
      <c r="W4" s="20"/>
      <c r="AZ4" s="7"/>
      <c r="BA4" s="7"/>
      <c r="BB4" s="135"/>
      <c r="BC4" s="20"/>
      <c r="BD4" s="28"/>
      <c r="BJ4" s="7"/>
      <c r="BK4" s="7"/>
      <c r="BM4" s="20"/>
      <c r="BN4" s="20"/>
      <c r="BO4" s="7"/>
      <c r="BP4" s="7"/>
      <c r="BQ4" s="20"/>
      <c r="BR4" s="20"/>
      <c r="BV4" s="7"/>
      <c r="BZ4" s="20"/>
    </row>
    <row r="5" spans="2:85" x14ac:dyDescent="0.3">
      <c r="B5" s="17" t="s">
        <v>1</v>
      </c>
      <c r="J5" s="7" t="s">
        <v>239</v>
      </c>
      <c r="M5" s="7" t="s">
        <v>39</v>
      </c>
      <c r="Q5" s="20"/>
      <c r="R5" s="20"/>
      <c r="AZ5" s="7"/>
      <c r="BA5" s="7"/>
      <c r="BC5" s="20"/>
      <c r="BD5" s="20"/>
      <c r="BJ5" s="7"/>
      <c r="BK5" s="7"/>
      <c r="BM5" s="20"/>
      <c r="BN5" s="20"/>
      <c r="BO5" s="7"/>
      <c r="BP5" s="7"/>
      <c r="BQ5" s="20"/>
      <c r="BR5" s="20"/>
      <c r="BV5" s="7"/>
      <c r="BZ5" s="20"/>
    </row>
    <row r="6" spans="2:85" x14ac:dyDescent="0.3">
      <c r="Q6" s="20"/>
      <c r="R6" s="20"/>
      <c r="AZ6" s="7"/>
      <c r="BA6" s="7"/>
      <c r="BB6" s="136"/>
      <c r="BC6" s="136"/>
      <c r="BD6" s="136"/>
      <c r="BE6" s="136"/>
      <c r="BF6" s="136"/>
      <c r="BG6" s="136"/>
      <c r="BH6" s="136"/>
      <c r="BI6" s="136"/>
      <c r="BJ6" s="7"/>
      <c r="BK6" s="7"/>
      <c r="BM6" s="20"/>
      <c r="BN6" s="20"/>
      <c r="BO6" s="7"/>
      <c r="BP6" s="7"/>
      <c r="BQ6" s="20"/>
      <c r="BR6" s="20"/>
      <c r="BV6" s="7"/>
      <c r="BZ6" s="20"/>
    </row>
    <row r="7" spans="2:85" ht="15" customHeight="1" x14ac:dyDescent="0.3">
      <c r="B7" s="18"/>
      <c r="D7" s="7" t="s">
        <v>2</v>
      </c>
      <c r="J7" s="301" t="s">
        <v>241</v>
      </c>
      <c r="L7" s="26"/>
      <c r="M7" s="26" t="s">
        <v>238</v>
      </c>
      <c r="N7" s="26" t="s">
        <v>38</v>
      </c>
      <c r="O7" s="344" t="s">
        <v>44</v>
      </c>
      <c r="P7" s="344"/>
      <c r="Q7" s="26"/>
      <c r="R7" s="26" t="s">
        <v>229</v>
      </c>
      <c r="S7" s="25" t="s">
        <v>7</v>
      </c>
      <c r="T7" s="25" t="s">
        <v>55</v>
      </c>
      <c r="U7" s="25" t="s">
        <v>56</v>
      </c>
      <c r="V7" s="26" t="s">
        <v>66</v>
      </c>
      <c r="W7" s="25" t="s">
        <v>235</v>
      </c>
      <c r="X7" s="25" t="s">
        <v>236</v>
      </c>
      <c r="Y7" s="26" t="s">
        <v>66</v>
      </c>
      <c r="Z7" s="344" t="s">
        <v>63</v>
      </c>
      <c r="AA7" s="344"/>
      <c r="AB7" s="25" t="s">
        <v>61</v>
      </c>
      <c r="AC7" s="25" t="s">
        <v>62</v>
      </c>
      <c r="AD7" s="344" t="s">
        <v>64</v>
      </c>
      <c r="AE7" s="344"/>
      <c r="AF7" s="25" t="s">
        <v>230</v>
      </c>
      <c r="AG7" s="26" t="s">
        <v>168</v>
      </c>
      <c r="AH7" s="26" t="s">
        <v>232</v>
      </c>
      <c r="AI7" s="26" t="s">
        <v>48</v>
      </c>
      <c r="AJ7" s="26" t="s">
        <v>119</v>
      </c>
      <c r="AK7" s="26" t="s">
        <v>120</v>
      </c>
      <c r="AL7" s="26" t="s">
        <v>167</v>
      </c>
      <c r="AO7" s="344" t="s">
        <v>272</v>
      </c>
      <c r="AP7" s="344"/>
      <c r="AQ7" s="301"/>
      <c r="AR7" s="344" t="s">
        <v>134</v>
      </c>
      <c r="AS7" s="344"/>
      <c r="AT7" s="344"/>
      <c r="AU7" s="301"/>
      <c r="AV7" s="344" t="s">
        <v>135</v>
      </c>
      <c r="AW7" s="344"/>
      <c r="AX7" s="344"/>
      <c r="AZ7" s="7"/>
      <c r="BA7" s="7"/>
      <c r="BB7" s="25" t="s">
        <v>58</v>
      </c>
      <c r="BC7" s="25" t="s">
        <v>59</v>
      </c>
      <c r="BD7" s="25" t="s">
        <v>142</v>
      </c>
      <c r="BE7" s="25" t="s">
        <v>139</v>
      </c>
      <c r="BF7" s="25" t="s">
        <v>38</v>
      </c>
      <c r="BG7" s="25" t="s">
        <v>7</v>
      </c>
      <c r="BH7" s="25" t="s">
        <v>134</v>
      </c>
      <c r="BI7" s="25" t="s">
        <v>135</v>
      </c>
      <c r="BJ7" s="25" t="s">
        <v>242</v>
      </c>
      <c r="BK7" s="7"/>
      <c r="BL7" s="25" t="s">
        <v>58</v>
      </c>
      <c r="BM7" s="25" t="s">
        <v>59</v>
      </c>
      <c r="BN7" s="25"/>
      <c r="BO7" s="25" t="s">
        <v>143</v>
      </c>
      <c r="BP7" s="25" t="s">
        <v>60</v>
      </c>
      <c r="BQ7" s="25"/>
      <c r="BR7" s="25"/>
      <c r="BS7" s="25"/>
      <c r="BT7" s="25"/>
      <c r="BU7" s="25"/>
      <c r="BV7" s="25" t="s">
        <v>145</v>
      </c>
      <c r="BW7" s="25" t="s">
        <v>146</v>
      </c>
      <c r="BX7" s="25"/>
      <c r="BY7" s="25" t="s">
        <v>144</v>
      </c>
      <c r="BZ7" s="25"/>
      <c r="CA7" s="25" t="s">
        <v>139</v>
      </c>
      <c r="CB7" s="20"/>
      <c r="CD7" s="26" t="s">
        <v>121</v>
      </c>
      <c r="CE7" s="25" t="s">
        <v>129</v>
      </c>
      <c r="CF7" s="25" t="s">
        <v>130</v>
      </c>
    </row>
    <row r="8" spans="2:85" x14ac:dyDescent="0.3">
      <c r="B8" s="19"/>
      <c r="D8" s="7" t="s">
        <v>3</v>
      </c>
      <c r="J8" s="7" t="s">
        <v>248</v>
      </c>
      <c r="Q8" s="20"/>
      <c r="R8" s="20"/>
      <c r="S8" s="20"/>
      <c r="T8" s="20"/>
      <c r="U8" s="20"/>
      <c r="W8" s="20"/>
      <c r="X8" s="20"/>
      <c r="Z8" s="20"/>
      <c r="AB8" s="20"/>
      <c r="AC8" s="20"/>
      <c r="AD8" s="20"/>
      <c r="AE8" s="20"/>
      <c r="AF8" s="20"/>
      <c r="AG8" s="83"/>
      <c r="AI8" s="27"/>
      <c r="AJ8" s="27"/>
      <c r="AK8" s="27"/>
      <c r="AL8" s="27"/>
      <c r="AO8" s="20"/>
      <c r="AP8" s="20"/>
      <c r="AQ8" s="27"/>
      <c r="AR8" s="20"/>
      <c r="AS8" s="20"/>
      <c r="AT8" s="20"/>
      <c r="AU8" s="27"/>
      <c r="AV8" s="27"/>
      <c r="AW8" s="27"/>
      <c r="AX8" s="20"/>
      <c r="AY8" s="27"/>
      <c r="AZ8" s="7"/>
      <c r="BA8" s="7"/>
      <c r="BC8" s="20"/>
      <c r="BD8" s="28"/>
      <c r="BE8" s="20"/>
      <c r="BF8" s="20"/>
      <c r="BG8" s="20"/>
      <c r="BH8" s="20"/>
      <c r="BI8" s="20"/>
      <c r="BK8" s="7"/>
      <c r="BM8" s="20"/>
      <c r="BN8" s="20"/>
      <c r="BQ8" s="20"/>
      <c r="BR8" s="20"/>
      <c r="BS8" s="20"/>
      <c r="BT8" s="20"/>
      <c r="BU8" s="20"/>
      <c r="BV8" s="7"/>
      <c r="BW8" s="20"/>
      <c r="BY8" s="20"/>
      <c r="BZ8" s="20"/>
      <c r="CA8" s="20"/>
      <c r="CB8" s="20"/>
      <c r="CE8" s="20"/>
      <c r="CF8" s="20"/>
    </row>
    <row r="9" spans="2:85" x14ac:dyDescent="0.3">
      <c r="J9" s="7" t="s">
        <v>249</v>
      </c>
      <c r="M9" s="340" t="s">
        <v>21</v>
      </c>
      <c r="N9" s="7" t="s">
        <v>115</v>
      </c>
      <c r="O9" s="7" t="s">
        <v>30</v>
      </c>
      <c r="P9" s="20">
        <v>-1</v>
      </c>
      <c r="Q9" s="27"/>
      <c r="R9" s="27" t="s">
        <v>45</v>
      </c>
      <c r="S9" s="296">
        <v>1</v>
      </c>
      <c r="T9" s="290">
        <v>1</v>
      </c>
      <c r="U9" s="291">
        <v>1</v>
      </c>
      <c r="V9" s="7" t="s">
        <v>8</v>
      </c>
      <c r="W9" s="286">
        <v>20</v>
      </c>
      <c r="X9" s="286">
        <v>25</v>
      </c>
      <c r="Y9" s="7" t="s">
        <v>10</v>
      </c>
      <c r="Z9" s="286">
        <v>25</v>
      </c>
      <c r="AA9" s="20" t="s">
        <v>10</v>
      </c>
      <c r="AB9" s="286">
        <v>40</v>
      </c>
      <c r="AC9" s="286">
        <v>50</v>
      </c>
      <c r="AD9" s="286">
        <v>50</v>
      </c>
      <c r="AE9" s="33" t="s">
        <v>10</v>
      </c>
      <c r="AF9" s="277">
        <v>0.1</v>
      </c>
      <c r="AG9" s="27" t="s">
        <v>169</v>
      </c>
      <c r="AH9" s="27" t="s">
        <v>233</v>
      </c>
      <c r="AI9" s="27" t="s">
        <v>19</v>
      </c>
      <c r="AJ9" s="7" t="s">
        <v>28</v>
      </c>
      <c r="AK9" s="27" t="s">
        <v>28</v>
      </c>
      <c r="AL9" s="27" t="s">
        <v>243</v>
      </c>
      <c r="AO9" s="291">
        <v>1</v>
      </c>
      <c r="AP9" s="127">
        <f>'5.3 Register | Rating Guide'!G14</f>
        <v>0.1</v>
      </c>
      <c r="AS9" s="291">
        <v>1</v>
      </c>
      <c r="AT9" s="24">
        <f>'5.3 Register | Rating Guide'!P14</f>
        <v>25000</v>
      </c>
      <c r="AW9" s="291">
        <v>1</v>
      </c>
      <c r="AX9" s="126">
        <f>'5.3 Register | Rating Guide'!Y14</f>
        <v>1</v>
      </c>
      <c r="AY9" s="126"/>
      <c r="AZ9" s="7"/>
      <c r="BA9" s="7"/>
      <c r="BB9" s="28">
        <f>'5.1 Register | Risk Register'!B15</f>
        <v>1</v>
      </c>
      <c r="BC9" s="28">
        <f>IFERROR(IF(ISNUMBER('5.1 Register | Risk Register'!R15),
IF(AND(VLOOKUP($BB9,'5.1 Register | Risk Register'!$B$15:$Y$89,'5.1 Register | Risk Register'!T$6,FALSE)=$AI$9,
VLOOKUP($BB9,'5.1 Register | Risk Register'!$B$15:$Y$89,'5.1 Register | Risk Register'!X$6,FALSE)&lt;&gt;$AL$12),BB9,1000)),"")</f>
        <v>1000</v>
      </c>
      <c r="BD9" s="20" t="str" cm="1">
        <f t="array" ref="BD9">IFERROR(INDEX($BC:$BC,_xlfn.AGGREGATE(15,6,ROW($BC$9:$BC$83)/(($BC$9:$BC$83&lt;1000)),ROWS(BD$9:BD9))),"")</f>
        <v/>
      </c>
      <c r="BE9" s="28" t="str">
        <f>_xlfn.IFNA(VLOOKUP($BD9,'5.1 Register | Risk Register'!$B$15:$Y$89,'5.1 Register | Risk Register'!H$6,FALSE),"")</f>
        <v/>
      </c>
      <c r="BF9" s="28" t="str">
        <f>_xlfn.IFNA(VLOOKUP($BD9,'5.1 Register | Risk Register'!$B$15:$Y$89,'5.1 Register | Risk Register'!D$6,FALSE),"")</f>
        <v/>
      </c>
      <c r="BG9" s="20" t="str">
        <f>_xlfn.IFNA(VLOOKUP($BD9,'5.1 Register | Risk Register'!$B$15:$Y$89,'5.1 Register | Risk Register'!K$6,FALSE),"")</f>
        <v/>
      </c>
      <c r="BH9" s="20" t="str">
        <f>_xlfn.IFNA(VLOOKUP($BD9,'5.1 Register | Risk Register'!$B$15:$Y$89,'5.1 Register | Risk Register'!L$6,FALSE),"")</f>
        <v/>
      </c>
      <c r="BI9" s="20" t="str">
        <f>_xlfn.IFNA(VLOOKUP($BD9,'5.1 Register | Risk Register'!$B$15:$Y$89,'5.1 Register | Risk Register'!N$6,FALSE),"")</f>
        <v/>
      </c>
      <c r="BJ9" s="313" t="str">
        <f>_xlfn.IFNA(VLOOKUP($BD9,'5.1 Register | Risk Register'!$B$15:$Y$89,'5.1 Register | Risk Register'!P$6,FALSE),"")</f>
        <v/>
      </c>
      <c r="BK9" s="7"/>
      <c r="BL9" s="28">
        <f>'5.1 Register | Risk Register'!B15</f>
        <v>1</v>
      </c>
      <c r="BM9" s="28" t="str">
        <f>IFERROR(IF(ISNUMBER('5.1 Register | Risk Register'!R15),
IF(OR(VLOOKUP('5.1 Register | Risk Register'!M15,$Z$9:$AA$59,2)=$V$12,VLOOKUP('5.1 Register | Risk Register'!M15,$Z$9:$AA$59,2)=$V$13,
VLOOKUP('5.1 Register | Risk Register'!O15,$Z$9:$AA$59,2)=$V$12, VLOOKUP('5.1 Register | Risk Register'!O15,$Z$9:$AA$59,2)=$V$13),BL9,1000)),"")</f>
        <v/>
      </c>
      <c r="BN9" s="28"/>
      <c r="BO9" s="28" t="str" cm="1">
        <f t="array" ref="BO9">IFERROR(INDEX($BM:$BM,_xlfn.AGGREGATE(15,6,ROW($BM$9:$BM$83)/(($BM$9:$BM$83&lt;1000)),ROWS(BO$9:BO9))),"")</f>
        <v/>
      </c>
      <c r="BP9" s="28" t="str">
        <f>IFERROR(VLOOKUP(BO9,'5.1 Register | Risk Register'!B15:Y89,'5.1 Register | Risk Register'!R$6,FALSE),"")</f>
        <v/>
      </c>
      <c r="BQ9" s="28"/>
      <c r="BR9" s="28"/>
      <c r="BS9" s="28">
        <v>1</v>
      </c>
      <c r="BT9" s="28" t="str">
        <f t="shared" ref="BT9:BT40" si="0">IFERROR(ABS(BP9),"")</f>
        <v/>
      </c>
      <c r="BU9" s="28" t="str" cm="1">
        <f t="array" ref="BU9">IFERROR(INDEX($BM:$BM,_xlfn.AGGREGATE(15,6,ROW($BM$9:$BM$83)/(($BM$9:$BM$83&lt;1000)),ROWS(BO$9:BO9))),"")</f>
        <v/>
      </c>
      <c r="BV9" s="28" t="str">
        <f>IFERROR(RANK(BT9,BT$9:BT$83)+(IF(BU10=BU9,1,0))+COUNTIF(BT$9:BT9,"="&amp;BT9)-1,"")</f>
        <v/>
      </c>
      <c r="BW9" s="28" t="str">
        <f>BU9</f>
        <v/>
      </c>
      <c r="BX9" s="28"/>
      <c r="BY9" s="28" t="str">
        <f>IFERROR(VLOOKUP(BS9,BV$9:BW$83,2,FALSE), "")</f>
        <v/>
      </c>
      <c r="BZ9" s="28"/>
      <c r="CA9" s="28" t="str">
        <f>_xlfn.IFNA(VLOOKUP($BY9,'5.1 Register | Risk Register'!$B$15:$Y$89,'5.1 Register | Risk Register'!H$6,FALSE),"")</f>
        <v/>
      </c>
      <c r="CB9" s="28"/>
      <c r="CD9" s="7" t="s">
        <v>159</v>
      </c>
      <c r="CE9" s="302">
        <f>1-'5.3 Register | Rating Guide'!N24</f>
        <v>0.8</v>
      </c>
      <c r="CF9" s="302">
        <f>1+'5.3 Register | Rating Guide'!P24</f>
        <v>1.25</v>
      </c>
      <c r="CG9" s="28"/>
    </row>
    <row r="10" spans="2:85" x14ac:dyDescent="0.3">
      <c r="J10" s="7" t="s">
        <v>240</v>
      </c>
      <c r="M10" s="340" t="s">
        <v>32</v>
      </c>
      <c r="N10" s="7" t="s">
        <v>41</v>
      </c>
      <c r="O10" s="7" t="s">
        <v>18</v>
      </c>
      <c r="P10" s="20">
        <v>1</v>
      </c>
      <c r="Q10" s="27"/>
      <c r="R10" s="27" t="s">
        <v>46</v>
      </c>
      <c r="S10" s="297">
        <v>2</v>
      </c>
      <c r="T10" s="289">
        <v>2</v>
      </c>
      <c r="U10" s="292">
        <v>2</v>
      </c>
      <c r="V10" s="7" t="s">
        <v>107</v>
      </c>
      <c r="W10" s="287">
        <v>12</v>
      </c>
      <c r="X10" s="287">
        <v>19</v>
      </c>
      <c r="Y10" s="7" t="s">
        <v>110</v>
      </c>
      <c r="Z10" s="286">
        <v>25</v>
      </c>
      <c r="AA10" s="20" t="s">
        <v>10</v>
      </c>
      <c r="AB10" s="287">
        <v>24</v>
      </c>
      <c r="AC10" s="287">
        <v>39</v>
      </c>
      <c r="AD10" s="286">
        <v>49</v>
      </c>
      <c r="AE10" s="33" t="s">
        <v>10</v>
      </c>
      <c r="AF10" s="277">
        <v>0.3</v>
      </c>
      <c r="AG10" s="7" t="s">
        <v>170</v>
      </c>
      <c r="AH10" s="7" t="s">
        <v>234</v>
      </c>
      <c r="AI10" s="27" t="s">
        <v>31</v>
      </c>
      <c r="AJ10" s="7" t="s">
        <v>116</v>
      </c>
      <c r="AK10" s="27" t="s">
        <v>20</v>
      </c>
      <c r="AL10" s="27" t="s">
        <v>244</v>
      </c>
      <c r="AO10" s="292">
        <v>2</v>
      </c>
      <c r="AP10" s="127">
        <f>'5.3 Register | Rating Guide'!G15</f>
        <v>0.25</v>
      </c>
      <c r="AS10" s="292">
        <v>2</v>
      </c>
      <c r="AT10" s="24">
        <f>'5.3 Register | Rating Guide'!P15</f>
        <v>50000</v>
      </c>
      <c r="AW10" s="292">
        <v>2</v>
      </c>
      <c r="AX10" s="126">
        <f>'5.3 Register | Rating Guide'!Y15</f>
        <v>3</v>
      </c>
      <c r="AZ10" s="7"/>
      <c r="BA10" s="7"/>
      <c r="BB10" s="28">
        <f>'5.1 Register | Risk Register'!B16</f>
        <v>2</v>
      </c>
      <c r="BC10" s="28">
        <f>IFERROR(IF(ISNUMBER('5.1 Register | Risk Register'!R16),
IF(AND(VLOOKUP($BB10,'5.1 Register | Risk Register'!$B$15:$Y$89,'5.1 Register | Risk Register'!T$6,FALSE)=$AI$9,
VLOOKUP($BB10,'5.1 Register | Risk Register'!$B$15:$Y$89,'5.1 Register | Risk Register'!X$6,FALSE)&lt;&gt;$AL$12),BB10,1000)),"")</f>
        <v>1000</v>
      </c>
      <c r="BD10" s="20" t="str" cm="1">
        <f t="array" ref="BD10">IFERROR(INDEX($BC:$BC,_xlfn.AGGREGATE(15,6,ROW($BC$9:$BC$83)/(($BC$9:$BC$83&lt;1000)),ROWS(BD$9:BD10))),"")</f>
        <v/>
      </c>
      <c r="BE10" s="28" t="str">
        <f>_xlfn.IFNA(VLOOKUP($BD10,'5.1 Register | Risk Register'!$B$15:$Y$89,'5.1 Register | Risk Register'!H$6,FALSE),"")</f>
        <v/>
      </c>
      <c r="BF10" s="28" t="str">
        <f>_xlfn.IFNA(VLOOKUP($BD10,'5.1 Register | Risk Register'!$B$15:$Y$89,'5.1 Register | Risk Register'!D$6,FALSE),"")</f>
        <v/>
      </c>
      <c r="BG10" s="20" t="str">
        <f>_xlfn.IFNA(VLOOKUP($BD10,'5.1 Register | Risk Register'!$B$15:$Y$89,'5.1 Register | Risk Register'!K$6,FALSE),"")</f>
        <v/>
      </c>
      <c r="BH10" s="20" t="str">
        <f>_xlfn.IFNA(VLOOKUP($BD10,'5.1 Register | Risk Register'!$B$15:$Y$89,'5.1 Register | Risk Register'!L$6,FALSE),"")</f>
        <v/>
      </c>
      <c r="BI10" s="20" t="str">
        <f>_xlfn.IFNA(VLOOKUP($BD10,'5.1 Register | Risk Register'!$B$15:$Y$89,'5.1 Register | Risk Register'!N$6,FALSE),"")</f>
        <v/>
      </c>
      <c r="BJ10" s="313" t="str">
        <f>_xlfn.IFNA(VLOOKUP($BD10,'5.1 Register | Risk Register'!$B$15:$Y$89,'5.1 Register | Risk Register'!P$6,FALSE),"")</f>
        <v/>
      </c>
      <c r="BK10" s="7"/>
      <c r="BL10" s="28">
        <f>'5.1 Register | Risk Register'!B16</f>
        <v>2</v>
      </c>
      <c r="BM10" s="28" t="str">
        <f>IFERROR(IF(ISNUMBER('5.1 Register | Risk Register'!R16),
IF(OR(VLOOKUP('5.1 Register | Risk Register'!M16,$Z$9:$AA$59,2)=$V$12,VLOOKUP('5.1 Register | Risk Register'!M16,$Z$9:$AA$59,2)=$V$13,
VLOOKUP('5.1 Register | Risk Register'!O16,$Z$9:$AA$59,2)=$V$12, VLOOKUP('5.1 Register | Risk Register'!O16,$Z$9:$AA$59,2)=$V$13),BL10,1000)),"")</f>
        <v/>
      </c>
      <c r="BN10" s="28"/>
      <c r="BO10" s="28" t="str" cm="1">
        <f t="array" ref="BO10">IFERROR(INDEX($BM:$BM,_xlfn.AGGREGATE(15,6,ROW($BM$9:$BM$83)/(($BM$9:$BM$83&lt;1000)),ROWS(BO$9:BO10))),"")</f>
        <v/>
      </c>
      <c r="BP10" s="28" t="str">
        <f>IFERROR(VLOOKUP(BO10,'5.1 Register | Risk Register'!B16:Y90,'5.1 Register | Risk Register'!R$6,FALSE),"")</f>
        <v/>
      </c>
      <c r="BQ10" s="28"/>
      <c r="BR10" s="28"/>
      <c r="BS10" s="28">
        <v>2</v>
      </c>
      <c r="BT10" s="28" t="str">
        <f t="shared" si="0"/>
        <v/>
      </c>
      <c r="BU10" s="28" t="str" cm="1">
        <f t="array" ref="BU10">IFERROR(INDEX($BM:$BM,_xlfn.AGGREGATE(15,6,ROW($BM$9:$BM$83)/(($BM$9:$BM$83&lt;1000)),ROWS(BO$9:BO10))),"")</f>
        <v/>
      </c>
      <c r="BV10" s="28" t="str">
        <f>IFERROR(RANK(BT10,BT$9:BT$83)+(IF(BU11=BU10,1,0))+COUNTIF(BT$9:BT10,"="&amp;BT10)-1,"")</f>
        <v/>
      </c>
      <c r="BW10" s="28" t="str">
        <f t="shared" ref="BW10:BW73" si="1">BU10</f>
        <v/>
      </c>
      <c r="BX10" s="28"/>
      <c r="BY10" s="28" t="str">
        <f t="shared" ref="BY10:BY73" si="2">IFERROR(VLOOKUP(BS10,BV$9:BW$83,2,FALSE), "")</f>
        <v/>
      </c>
      <c r="BZ10" s="28"/>
      <c r="CA10" s="28" t="str">
        <f>_xlfn.IFNA(VLOOKUP($BY10,'5.1 Register | Risk Register'!$B$15:$Y$89,'5.1 Register | Risk Register'!H$6,FALSE),"")</f>
        <v/>
      </c>
      <c r="CB10" s="28"/>
      <c r="CD10" s="7" t="s">
        <v>158</v>
      </c>
      <c r="CE10" s="302">
        <f>1-'5.3 Register | Rating Guide'!N23</f>
        <v>0.75</v>
      </c>
      <c r="CF10" s="302">
        <f>1+'5.3 Register | Rating Guide'!P23</f>
        <v>1.3</v>
      </c>
    </row>
    <row r="11" spans="2:85" x14ac:dyDescent="0.3">
      <c r="M11" s="340" t="s">
        <v>29</v>
      </c>
      <c r="N11" s="7" t="s">
        <v>42</v>
      </c>
      <c r="Q11" s="27"/>
      <c r="R11" s="27" t="s">
        <v>228</v>
      </c>
      <c r="S11" s="298">
        <v>3</v>
      </c>
      <c r="T11" s="288">
        <v>3</v>
      </c>
      <c r="U11" s="293">
        <v>3</v>
      </c>
      <c r="V11" s="7" t="s">
        <v>9</v>
      </c>
      <c r="W11" s="288">
        <v>6</v>
      </c>
      <c r="X11" s="288">
        <v>11</v>
      </c>
      <c r="Y11" s="7" t="s">
        <v>9</v>
      </c>
      <c r="Z11" s="286">
        <v>24</v>
      </c>
      <c r="AA11" s="20" t="s">
        <v>10</v>
      </c>
      <c r="AB11" s="288">
        <v>12</v>
      </c>
      <c r="AC11" s="288">
        <v>23</v>
      </c>
      <c r="AD11" s="286">
        <v>48</v>
      </c>
      <c r="AE11" s="33" t="s">
        <v>10</v>
      </c>
      <c r="AF11" s="277">
        <v>0.6</v>
      </c>
      <c r="AG11" s="7" t="s">
        <v>171</v>
      </c>
      <c r="AI11" s="27"/>
      <c r="AJ11" s="7" t="s">
        <v>117</v>
      </c>
      <c r="AK11" s="27" t="s">
        <v>33</v>
      </c>
      <c r="AL11" s="27" t="s">
        <v>245</v>
      </c>
      <c r="AO11" s="293">
        <v>3</v>
      </c>
      <c r="AP11" s="127">
        <f>'5.3 Register | Rating Guide'!G16</f>
        <v>0.5</v>
      </c>
      <c r="AS11" s="293">
        <v>3</v>
      </c>
      <c r="AT11" s="24">
        <f>'5.3 Register | Rating Guide'!P16</f>
        <v>250000</v>
      </c>
      <c r="AW11" s="293">
        <v>3</v>
      </c>
      <c r="AX11" s="126">
        <f>'5.3 Register | Rating Guide'!Y16</f>
        <v>8</v>
      </c>
      <c r="AY11" s="126"/>
      <c r="AZ11" s="7"/>
      <c r="BA11" s="7"/>
      <c r="BB11" s="28">
        <f>'5.1 Register | Risk Register'!B17</f>
        <v>3</v>
      </c>
      <c r="BC11" s="28">
        <f>IFERROR(IF(ISNUMBER('5.1 Register | Risk Register'!R17),
IF(AND(VLOOKUP($BB11,'5.1 Register | Risk Register'!$B$15:$Y$89,'5.1 Register | Risk Register'!T$6,FALSE)=$AI$9,
VLOOKUP($BB11,'5.1 Register | Risk Register'!$B$15:$Y$89,'5.1 Register | Risk Register'!X$6,FALSE)&lt;&gt;$AL$12),BB11,1000)),"")</f>
        <v>1000</v>
      </c>
      <c r="BD11" s="20" t="str" cm="1">
        <f t="array" ref="BD11">IFERROR(INDEX($BC:$BC,_xlfn.AGGREGATE(15,6,ROW($BC$9:$BC$83)/(($BC$9:$BC$83&lt;1000)),ROWS(BD$9:BD11))),"")</f>
        <v/>
      </c>
      <c r="BE11" s="28" t="str">
        <f>_xlfn.IFNA(VLOOKUP($BD11,'5.1 Register | Risk Register'!$B$15:$Y$89,'5.1 Register | Risk Register'!H$6,FALSE),"")</f>
        <v/>
      </c>
      <c r="BF11" s="28" t="str">
        <f>_xlfn.IFNA(VLOOKUP($BD11,'5.1 Register | Risk Register'!$B$15:$Y$89,'5.1 Register | Risk Register'!D$6,FALSE),"")</f>
        <v/>
      </c>
      <c r="BG11" s="20" t="str">
        <f>_xlfn.IFNA(VLOOKUP($BD11,'5.1 Register | Risk Register'!$B$15:$Y$89,'5.1 Register | Risk Register'!K$6,FALSE),"")</f>
        <v/>
      </c>
      <c r="BH11" s="20" t="str">
        <f>_xlfn.IFNA(VLOOKUP($BD11,'5.1 Register | Risk Register'!$B$15:$Y$89,'5.1 Register | Risk Register'!L$6,FALSE),"")</f>
        <v/>
      </c>
      <c r="BI11" s="20" t="str">
        <f>_xlfn.IFNA(VLOOKUP($BD11,'5.1 Register | Risk Register'!$B$15:$Y$89,'5.1 Register | Risk Register'!N$6,FALSE),"")</f>
        <v/>
      </c>
      <c r="BJ11" s="313" t="str">
        <f>_xlfn.IFNA(VLOOKUP($BD11,'5.1 Register | Risk Register'!$B$15:$Y$89,'5.1 Register | Risk Register'!P$6,FALSE),"")</f>
        <v/>
      </c>
      <c r="BK11" s="7"/>
      <c r="BL11" s="28">
        <f>'5.1 Register | Risk Register'!B17</f>
        <v>3</v>
      </c>
      <c r="BM11" s="28" t="str">
        <f>IFERROR(IF(ISNUMBER('5.1 Register | Risk Register'!R17),
IF(OR(VLOOKUP('5.1 Register | Risk Register'!M17,$Z$9:$AA$59,2)=$V$12,VLOOKUP('5.1 Register | Risk Register'!M17,$Z$9:$AA$59,2)=$V$13,
VLOOKUP('5.1 Register | Risk Register'!O17,$Z$9:$AA$59,2)=$V$12, VLOOKUP('5.1 Register | Risk Register'!O17,$Z$9:$AA$59,2)=$V$13),BL11,1000)),"")</f>
        <v/>
      </c>
      <c r="BN11" s="28"/>
      <c r="BO11" s="28" t="str" cm="1">
        <f t="array" ref="BO11">IFERROR(INDEX($BM:$BM,_xlfn.AGGREGATE(15,6,ROW($BM$9:$BM$83)/(($BM$9:$BM$83&lt;1000)),ROWS(BO$9:BO11))),"")</f>
        <v/>
      </c>
      <c r="BP11" s="28" t="str">
        <f>IFERROR(VLOOKUP(BO11,'5.1 Register | Risk Register'!B17:Y91,'5.1 Register | Risk Register'!R$6,FALSE),"")</f>
        <v/>
      </c>
      <c r="BQ11" s="28"/>
      <c r="BR11" s="28"/>
      <c r="BS11" s="28">
        <v>3</v>
      </c>
      <c r="BT11" s="28" t="str">
        <f t="shared" si="0"/>
        <v/>
      </c>
      <c r="BU11" s="28" t="str" cm="1">
        <f t="array" ref="BU11">IFERROR(INDEX($BM:$BM,_xlfn.AGGREGATE(15,6,ROW($BM$9:$BM$83)/(($BM$9:$BM$83&lt;1000)),ROWS(BO$9:BO11))),"")</f>
        <v/>
      </c>
      <c r="BV11" s="28" t="str">
        <f>IFERROR(RANK(BT11,BT$9:BT$83)+(IF(BU12=BU11,1,0))+COUNTIF(BT$9:BT11,"="&amp;BT11)-1,"")</f>
        <v/>
      </c>
      <c r="BW11" s="28" t="str">
        <f t="shared" si="1"/>
        <v/>
      </c>
      <c r="BX11" s="28"/>
      <c r="BY11" s="28" t="str">
        <f t="shared" si="2"/>
        <v/>
      </c>
      <c r="BZ11" s="28"/>
      <c r="CA11" s="28" t="str">
        <f>_xlfn.IFNA(VLOOKUP($BY11,'5.1 Register | Risk Register'!$B$15:$Y$89,'5.1 Register | Risk Register'!H$6,FALSE),"")</f>
        <v/>
      </c>
      <c r="CB11" s="28"/>
      <c r="CD11" s="7" t="s">
        <v>161</v>
      </c>
      <c r="CE11" s="302">
        <f>1-'5.3 Register | Rating Guide'!N26</f>
        <v>0.97</v>
      </c>
      <c r="CF11" s="302">
        <f>1+'5.3 Register | Rating Guide'!P26</f>
        <v>1.05</v>
      </c>
    </row>
    <row r="12" spans="2:85" x14ac:dyDescent="0.3">
      <c r="M12" s="340" t="s">
        <v>250</v>
      </c>
      <c r="N12" s="7" t="s">
        <v>43</v>
      </c>
      <c r="Q12" s="20"/>
      <c r="R12" s="20"/>
      <c r="S12" s="299">
        <v>4</v>
      </c>
      <c r="T12" s="287">
        <v>4</v>
      </c>
      <c r="U12" s="294">
        <v>4</v>
      </c>
      <c r="V12" s="7" t="s">
        <v>110</v>
      </c>
      <c r="W12" s="289">
        <v>3</v>
      </c>
      <c r="X12" s="289">
        <v>5</v>
      </c>
      <c r="Y12" s="7" t="s">
        <v>107</v>
      </c>
      <c r="Z12" s="286">
        <v>23</v>
      </c>
      <c r="AA12" s="20" t="s">
        <v>10</v>
      </c>
      <c r="AB12" s="289">
        <v>6</v>
      </c>
      <c r="AC12" s="289">
        <v>11</v>
      </c>
      <c r="AD12" s="286">
        <v>47</v>
      </c>
      <c r="AE12" s="33" t="s">
        <v>10</v>
      </c>
      <c r="AF12" s="277">
        <v>0.9</v>
      </c>
      <c r="AG12" s="7" t="s">
        <v>172</v>
      </c>
      <c r="AI12" s="27"/>
      <c r="AJ12" s="7" t="s">
        <v>118</v>
      </c>
      <c r="AK12" s="27" t="s">
        <v>34</v>
      </c>
      <c r="AL12" s="27" t="s">
        <v>246</v>
      </c>
      <c r="AO12" s="294">
        <v>4</v>
      </c>
      <c r="AP12" s="127">
        <f>'5.3 Register | Rating Guide'!G17</f>
        <v>0.75</v>
      </c>
      <c r="AS12" s="294">
        <v>4</v>
      </c>
      <c r="AT12" s="24">
        <f>'5.3 Register | Rating Guide'!P17</f>
        <v>500000</v>
      </c>
      <c r="AW12" s="294">
        <v>4</v>
      </c>
      <c r="AX12" s="126">
        <f>'5.3 Register | Rating Guide'!Y17</f>
        <v>12</v>
      </c>
      <c r="AZ12" s="7"/>
      <c r="BA12" s="7"/>
      <c r="BB12" s="28">
        <f>'5.1 Register | Risk Register'!B18</f>
        <v>4</v>
      </c>
      <c r="BC12" s="28">
        <f>IFERROR(IF(ISNUMBER('5.1 Register | Risk Register'!R18),
IF(AND(VLOOKUP($BB12,'5.1 Register | Risk Register'!$B$15:$Y$89,'5.1 Register | Risk Register'!T$6,FALSE)=$AI$9,
VLOOKUP($BB12,'5.1 Register | Risk Register'!$B$15:$Y$89,'5.1 Register | Risk Register'!X$6,FALSE)&lt;&gt;$AL$12),BB12,1000)),"")</f>
        <v>1000</v>
      </c>
      <c r="BD12" s="20" t="str" cm="1">
        <f t="array" ref="BD12">IFERROR(INDEX($BC:$BC,_xlfn.AGGREGATE(15,6,ROW($BC$9:$BC$83)/(($BC$9:$BC$83&lt;1000)),ROWS(BD$9:BD12))),"")</f>
        <v/>
      </c>
      <c r="BE12" s="28" t="str">
        <f>_xlfn.IFNA(VLOOKUP($BD12,'5.1 Register | Risk Register'!$B$15:$Y$89,'5.1 Register | Risk Register'!H$6,FALSE),"")</f>
        <v/>
      </c>
      <c r="BF12" s="28" t="str">
        <f>_xlfn.IFNA(VLOOKUP($BD12,'5.1 Register | Risk Register'!$B$15:$Y$89,'5.1 Register | Risk Register'!D$6,FALSE),"")</f>
        <v/>
      </c>
      <c r="BG12" s="20" t="str">
        <f>_xlfn.IFNA(VLOOKUP($BD12,'5.1 Register | Risk Register'!$B$15:$Y$89,'5.1 Register | Risk Register'!K$6,FALSE),"")</f>
        <v/>
      </c>
      <c r="BH12" s="20" t="str">
        <f>_xlfn.IFNA(VLOOKUP($BD12,'5.1 Register | Risk Register'!$B$15:$Y$89,'5.1 Register | Risk Register'!L$6,FALSE),"")</f>
        <v/>
      </c>
      <c r="BI12" s="20" t="str">
        <f>_xlfn.IFNA(VLOOKUP($BD12,'5.1 Register | Risk Register'!$B$15:$Y$89,'5.1 Register | Risk Register'!N$6,FALSE),"")</f>
        <v/>
      </c>
      <c r="BJ12" s="313" t="str">
        <f>_xlfn.IFNA(VLOOKUP($BD12,'5.1 Register | Risk Register'!$B$15:$Y$89,'5.1 Register | Risk Register'!P$6,FALSE),"")</f>
        <v/>
      </c>
      <c r="BK12" s="7"/>
      <c r="BL12" s="28">
        <f>'5.1 Register | Risk Register'!B18</f>
        <v>4</v>
      </c>
      <c r="BM12" s="28" t="str">
        <f>IFERROR(IF(ISNUMBER('5.1 Register | Risk Register'!R18),
IF(OR(VLOOKUP('5.1 Register | Risk Register'!M18,$Z$9:$AA$59,2)=$V$12,VLOOKUP('5.1 Register | Risk Register'!M18,$Z$9:$AA$59,2)=$V$13,
VLOOKUP('5.1 Register | Risk Register'!O18,$Z$9:$AA$59,2)=$V$12, VLOOKUP('5.1 Register | Risk Register'!O18,$Z$9:$AA$59,2)=$V$13),BL12,1000)),"")</f>
        <v/>
      </c>
      <c r="BN12" s="28"/>
      <c r="BO12" s="28" t="str" cm="1">
        <f t="array" ref="BO12">IFERROR(INDEX($BM:$BM,_xlfn.AGGREGATE(15,6,ROW($BM$9:$BM$83)/(($BM$9:$BM$83&lt;1000)),ROWS(BO$9:BO12))),"")</f>
        <v/>
      </c>
      <c r="BP12" s="28" t="str">
        <f>IFERROR(VLOOKUP(BO12,'5.1 Register | Risk Register'!B18:Y92,'5.1 Register | Risk Register'!R$6,FALSE),"")</f>
        <v/>
      </c>
      <c r="BQ12" s="28"/>
      <c r="BR12" s="28"/>
      <c r="BS12" s="28">
        <v>4</v>
      </c>
      <c r="BT12" s="28" t="str">
        <f t="shared" si="0"/>
        <v/>
      </c>
      <c r="BU12" s="28" t="str" cm="1">
        <f t="array" ref="BU12">IFERROR(INDEX($BM:$BM,_xlfn.AGGREGATE(15,6,ROW($BM$9:$BM$83)/(($BM$9:$BM$83&lt;1000)),ROWS(BO$9:BO12))),"")</f>
        <v/>
      </c>
      <c r="BV12" s="28" t="str">
        <f>IFERROR(RANK(BT12,BT$9:BT$83)+(IF(BU13=BU12,1,0))+COUNTIF(BT$9:BT12,"="&amp;BT12)-1,"")</f>
        <v/>
      </c>
      <c r="BW12" s="28" t="str">
        <f t="shared" si="1"/>
        <v/>
      </c>
      <c r="BX12" s="28"/>
      <c r="BY12" s="28" t="str">
        <f t="shared" si="2"/>
        <v/>
      </c>
      <c r="BZ12" s="28"/>
      <c r="CA12" s="28" t="str">
        <f>_xlfn.IFNA(VLOOKUP($BY12,'5.1 Register | Risk Register'!$B$15:$Y$89,'5.1 Register | Risk Register'!H$6,FALSE),"")</f>
        <v/>
      </c>
      <c r="CB12" s="28"/>
      <c r="CD12" s="7" t="s">
        <v>160</v>
      </c>
      <c r="CE12" s="302">
        <f>1-'5.3 Register | Rating Guide'!N25</f>
        <v>0.9</v>
      </c>
      <c r="CF12" s="302">
        <f>1+'5.3 Register | Rating Guide'!P25</f>
        <v>1.1499999999999999</v>
      </c>
    </row>
    <row r="13" spans="2:85" x14ac:dyDescent="0.3">
      <c r="M13" s="7" t="s">
        <v>259</v>
      </c>
      <c r="Q13" s="20"/>
      <c r="R13" s="20"/>
      <c r="S13" s="300">
        <v>5</v>
      </c>
      <c r="T13" s="286">
        <v>5</v>
      </c>
      <c r="U13" s="295">
        <v>5</v>
      </c>
      <c r="V13" s="7" t="s">
        <v>10</v>
      </c>
      <c r="W13" s="290">
        <v>1</v>
      </c>
      <c r="X13" s="290">
        <v>2</v>
      </c>
      <c r="Y13" s="7" t="s">
        <v>8</v>
      </c>
      <c r="Z13" s="286">
        <v>22</v>
      </c>
      <c r="AA13" s="20" t="s">
        <v>10</v>
      </c>
      <c r="AB13" s="290">
        <v>1</v>
      </c>
      <c r="AC13" s="290">
        <v>5</v>
      </c>
      <c r="AD13" s="286">
        <v>46</v>
      </c>
      <c r="AE13" s="33" t="s">
        <v>10</v>
      </c>
      <c r="AF13" s="33"/>
      <c r="AG13" s="7" t="s">
        <v>173</v>
      </c>
      <c r="AO13" s="295">
        <v>5</v>
      </c>
      <c r="AP13" s="127">
        <f>'5.3 Register | Rating Guide'!G18</f>
        <v>0.9</v>
      </c>
      <c r="AS13" s="295">
        <v>5</v>
      </c>
      <c r="AT13" s="24">
        <f>'5.3 Register | Rating Guide'!P18</f>
        <v>1500000</v>
      </c>
      <c r="AW13" s="295">
        <v>5</v>
      </c>
      <c r="AX13" s="126">
        <f>'5.3 Register | Rating Guide'!Y18</f>
        <v>20</v>
      </c>
      <c r="AY13" s="126"/>
      <c r="AZ13" s="7"/>
      <c r="BA13" s="7"/>
      <c r="BB13" s="28">
        <f>'5.1 Register | Risk Register'!B19</f>
        <v>5</v>
      </c>
      <c r="BC13" s="28">
        <f>IFERROR(IF(ISNUMBER('5.1 Register | Risk Register'!R19),
IF(AND(VLOOKUP($BB13,'5.1 Register | Risk Register'!$B$15:$Y$89,'5.1 Register | Risk Register'!T$6,FALSE)=$AI$9,
VLOOKUP($BB13,'5.1 Register | Risk Register'!$B$15:$Y$89,'5.1 Register | Risk Register'!X$6,FALSE)&lt;&gt;$AL$12),BB13,1000)),"")</f>
        <v>1000</v>
      </c>
      <c r="BD13" s="20" t="str" cm="1">
        <f t="array" ref="BD13">IFERROR(INDEX($BC:$BC,_xlfn.AGGREGATE(15,6,ROW($BC$9:$BC$83)/(($BC$9:$BC$83&lt;1000)),ROWS(BD$9:BD13))),"")</f>
        <v/>
      </c>
      <c r="BE13" s="28" t="str">
        <f>_xlfn.IFNA(VLOOKUP($BD13,'5.1 Register | Risk Register'!$B$15:$Y$89,'5.1 Register | Risk Register'!H$6,FALSE),"")</f>
        <v/>
      </c>
      <c r="BF13" s="28" t="str">
        <f>_xlfn.IFNA(VLOOKUP($BD13,'5.1 Register | Risk Register'!$B$15:$Y$89,'5.1 Register | Risk Register'!D$6,FALSE),"")</f>
        <v/>
      </c>
      <c r="BG13" s="20" t="str">
        <f>_xlfn.IFNA(VLOOKUP($BD13,'5.1 Register | Risk Register'!$B$15:$Y$89,'5.1 Register | Risk Register'!K$6,FALSE),"")</f>
        <v/>
      </c>
      <c r="BH13" s="20" t="str">
        <f>_xlfn.IFNA(VLOOKUP($BD13,'5.1 Register | Risk Register'!$B$15:$Y$89,'5.1 Register | Risk Register'!L$6,FALSE),"")</f>
        <v/>
      </c>
      <c r="BI13" s="20" t="str">
        <f>_xlfn.IFNA(VLOOKUP($BD13,'5.1 Register | Risk Register'!$B$15:$Y$89,'5.1 Register | Risk Register'!N$6,FALSE),"")</f>
        <v/>
      </c>
      <c r="BJ13" s="313" t="str">
        <f>_xlfn.IFNA(VLOOKUP($BD13,'5.1 Register | Risk Register'!$B$15:$Y$89,'5.1 Register | Risk Register'!P$6,FALSE),"")</f>
        <v/>
      </c>
      <c r="BK13" s="7"/>
      <c r="BL13" s="28">
        <f>'5.1 Register | Risk Register'!B19</f>
        <v>5</v>
      </c>
      <c r="BM13" s="28" t="str">
        <f>IFERROR(IF(ISNUMBER('5.1 Register | Risk Register'!R19),
IF(OR(VLOOKUP('5.1 Register | Risk Register'!M19,$Z$9:$AA$59,2)=$V$12,VLOOKUP('5.1 Register | Risk Register'!M19,$Z$9:$AA$59,2)=$V$13,
VLOOKUP('5.1 Register | Risk Register'!O19,$Z$9:$AA$59,2)=$V$12, VLOOKUP('5.1 Register | Risk Register'!O19,$Z$9:$AA$59,2)=$V$13),BL13,1000)),"")</f>
        <v/>
      </c>
      <c r="BN13" s="28"/>
      <c r="BO13" s="28" t="str" cm="1">
        <f t="array" ref="BO13">IFERROR(INDEX($BM:$BM,_xlfn.AGGREGATE(15,6,ROW($BM$9:$BM$83)/(($BM$9:$BM$83&lt;1000)),ROWS(BO$9:BO13))),"")</f>
        <v/>
      </c>
      <c r="BP13" s="28" t="str">
        <f>IFERROR(VLOOKUP(BO13,'5.1 Register | Risk Register'!B19:Y93,'5.1 Register | Risk Register'!R$6,FALSE),"")</f>
        <v/>
      </c>
      <c r="BQ13" s="28"/>
      <c r="BR13" s="28"/>
      <c r="BS13" s="28">
        <v>5</v>
      </c>
      <c r="BT13" s="28" t="str">
        <f t="shared" si="0"/>
        <v/>
      </c>
      <c r="BU13" s="28" t="str" cm="1">
        <f t="array" ref="BU13">IFERROR(INDEX($BM:$BM,_xlfn.AGGREGATE(15,6,ROW($BM$9:$BM$83)/(($BM$9:$BM$83&lt;1000)),ROWS(BO$9:BO13))),"")</f>
        <v/>
      </c>
      <c r="BV13" s="28" t="str">
        <f>IFERROR(RANK(BT13,BT$9:BT$83)+(IF(BU14=BU13,1,0))+COUNTIF(BT$9:BT13,"="&amp;BT13)-1,"")</f>
        <v/>
      </c>
      <c r="BW13" s="28" t="str">
        <f t="shared" si="1"/>
        <v/>
      </c>
      <c r="BX13" s="28"/>
      <c r="BY13" s="28" t="str">
        <f t="shared" si="2"/>
        <v/>
      </c>
      <c r="BZ13" s="28"/>
      <c r="CA13" s="28" t="str">
        <f>_xlfn.IFNA(VLOOKUP($BY13,'5.1 Register | Risk Register'!$B$15:$Y$89,'5.1 Register | Risk Register'!H$6,FALSE),"")</f>
        <v/>
      </c>
      <c r="CB13" s="28"/>
    </row>
    <row r="14" spans="2:85" x14ac:dyDescent="0.3">
      <c r="M14" s="7" t="s">
        <v>251</v>
      </c>
      <c r="N14" s="7" t="s">
        <v>158</v>
      </c>
      <c r="Q14" s="20"/>
      <c r="R14" s="20"/>
      <c r="S14" s="20"/>
      <c r="T14" s="23" t="s">
        <v>35</v>
      </c>
      <c r="U14" s="23" t="s">
        <v>35</v>
      </c>
      <c r="W14" s="291">
        <v>1</v>
      </c>
      <c r="X14" s="291">
        <v>2</v>
      </c>
      <c r="Y14" s="7" t="s">
        <v>8</v>
      </c>
      <c r="Z14" s="286">
        <v>21</v>
      </c>
      <c r="AA14" s="20" t="s">
        <v>10</v>
      </c>
      <c r="AB14" s="291">
        <v>1</v>
      </c>
      <c r="AC14" s="291">
        <v>5</v>
      </c>
      <c r="AD14" s="286">
        <v>45</v>
      </c>
      <c r="AE14" s="33" t="s">
        <v>10</v>
      </c>
      <c r="AF14" s="33"/>
      <c r="AG14" s="7" t="s">
        <v>174</v>
      </c>
      <c r="AZ14" s="7"/>
      <c r="BA14" s="7"/>
      <c r="BB14" s="28">
        <f>'5.1 Register | Risk Register'!B20</f>
        <v>0</v>
      </c>
      <c r="BC14" s="28" t="str">
        <f>IFERROR(IF(ISNUMBER('5.1 Register | Risk Register'!R20),
IF(AND(VLOOKUP($BB14,'5.1 Register | Risk Register'!$B$15:$Y$89,'5.1 Register | Risk Register'!T$6,FALSE)=$AI$9,
VLOOKUP($BB14,'5.1 Register | Risk Register'!$B$15:$Y$89,'5.1 Register | Risk Register'!X$6,FALSE)&lt;&gt;$AL$12),BB14,1000)),"")</f>
        <v/>
      </c>
      <c r="BD14" s="20" t="str" cm="1">
        <f t="array" ref="BD14">IFERROR(INDEX($BC:$BC,_xlfn.AGGREGATE(15,6,ROW($BC$9:$BC$83)/(($BC$9:$BC$83&lt;1000)),ROWS(BD$9:BD14))),"")</f>
        <v/>
      </c>
      <c r="BE14" s="28" t="str">
        <f>_xlfn.IFNA(VLOOKUP($BD14,'5.1 Register | Risk Register'!$B$15:$Y$89,'5.1 Register | Risk Register'!H$6,FALSE),"")</f>
        <v/>
      </c>
      <c r="BF14" s="28" t="str">
        <f>_xlfn.IFNA(VLOOKUP($BD14,'5.1 Register | Risk Register'!$B$15:$Y$89,'5.1 Register | Risk Register'!D$6,FALSE),"")</f>
        <v/>
      </c>
      <c r="BG14" s="20" t="str">
        <f>_xlfn.IFNA(VLOOKUP($BD14,'5.1 Register | Risk Register'!$B$15:$Y$89,'5.1 Register | Risk Register'!K$6,FALSE),"")</f>
        <v/>
      </c>
      <c r="BH14" s="20" t="str">
        <f>_xlfn.IFNA(VLOOKUP($BD14,'5.1 Register | Risk Register'!$B$15:$Y$89,'5.1 Register | Risk Register'!L$6,FALSE),"")</f>
        <v/>
      </c>
      <c r="BI14" s="20" t="str">
        <f>_xlfn.IFNA(VLOOKUP($BD14,'5.1 Register | Risk Register'!$B$15:$Y$89,'5.1 Register | Risk Register'!N$6,FALSE),"")</f>
        <v/>
      </c>
      <c r="BJ14" s="313" t="str">
        <f>_xlfn.IFNA(VLOOKUP($BD14,'5.1 Register | Risk Register'!$B$15:$Y$89,'5.1 Register | Risk Register'!P$6,FALSE),"")</f>
        <v/>
      </c>
      <c r="BK14" s="7"/>
      <c r="BL14" s="28">
        <f>'5.1 Register | Risk Register'!B20</f>
        <v>0</v>
      </c>
      <c r="BM14" s="28" t="str">
        <f>IFERROR(IF(ISNUMBER('5.1 Register | Risk Register'!R20),
IF(OR(VLOOKUP('5.1 Register | Risk Register'!M20,$Z$9:$AA$59,2)=$V$12,VLOOKUP('5.1 Register | Risk Register'!M20,$Z$9:$AA$59,2)=$V$13,
VLOOKUP('5.1 Register | Risk Register'!O20,$Z$9:$AA$59,2)=$V$12, VLOOKUP('5.1 Register | Risk Register'!O20,$Z$9:$AA$59,2)=$V$13),BL14,1000)),"")</f>
        <v/>
      </c>
      <c r="BN14" s="28"/>
      <c r="BO14" s="28" t="str" cm="1">
        <f t="array" ref="BO14">IFERROR(INDEX($BM:$BM,_xlfn.AGGREGATE(15,6,ROW($BM$9:$BM$83)/(($BM$9:$BM$83&lt;1000)),ROWS(BO$9:BO14))),"")</f>
        <v/>
      </c>
      <c r="BP14" s="28" t="str">
        <f>IFERROR(VLOOKUP(BO14,'5.1 Register | Risk Register'!B20:Y94,'5.1 Register | Risk Register'!R$6,FALSE),"")</f>
        <v/>
      </c>
      <c r="BQ14" s="28"/>
      <c r="BR14" s="28"/>
      <c r="BS14" s="28">
        <v>6</v>
      </c>
      <c r="BT14" s="28" t="str">
        <f t="shared" si="0"/>
        <v/>
      </c>
      <c r="BU14" s="28" t="str" cm="1">
        <f t="array" ref="BU14">IFERROR(INDEX($BM:$BM,_xlfn.AGGREGATE(15,6,ROW($BM$9:$BM$83)/(($BM$9:$BM$83&lt;1000)),ROWS(BO$9:BO14))),"")</f>
        <v/>
      </c>
      <c r="BV14" s="28" t="str">
        <f>IFERROR(RANK(BT14,BT$9:BT$83)+(IF(BU15=BU14,1,0))+COUNTIF(BT$9:BT14,"="&amp;BT14)-1,"")</f>
        <v/>
      </c>
      <c r="BW14" s="28" t="str">
        <f t="shared" si="1"/>
        <v/>
      </c>
      <c r="BX14" s="28"/>
      <c r="BY14" s="28" t="str">
        <f t="shared" si="2"/>
        <v/>
      </c>
      <c r="BZ14" s="28"/>
      <c r="CA14" s="28" t="str">
        <f>_xlfn.IFNA(VLOOKUP($BY14,'5.1 Register | Risk Register'!$B$15:$Y$89,'5.1 Register | Risk Register'!H$6,FALSE),"")</f>
        <v/>
      </c>
      <c r="CB14" s="28"/>
    </row>
    <row r="15" spans="2:85" x14ac:dyDescent="0.3">
      <c r="M15" s="7" t="s">
        <v>252</v>
      </c>
      <c r="N15" s="7" t="s">
        <v>159</v>
      </c>
      <c r="Q15" s="20"/>
      <c r="R15" s="20"/>
      <c r="S15" s="20"/>
      <c r="W15" s="292">
        <v>3</v>
      </c>
      <c r="X15" s="292">
        <v>5</v>
      </c>
      <c r="Y15" s="7" t="s">
        <v>107</v>
      </c>
      <c r="Z15" s="286">
        <v>20</v>
      </c>
      <c r="AA15" s="20" t="s">
        <v>10</v>
      </c>
      <c r="AB15" s="292">
        <v>6</v>
      </c>
      <c r="AC15" s="292">
        <v>11</v>
      </c>
      <c r="AD15" s="286">
        <v>44</v>
      </c>
      <c r="AE15" s="33" t="s">
        <v>10</v>
      </c>
      <c r="AF15" s="33"/>
      <c r="AG15" s="7" t="s">
        <v>175</v>
      </c>
      <c r="AZ15" s="7"/>
      <c r="BA15" s="7"/>
      <c r="BB15" s="28">
        <f>'5.1 Register | Risk Register'!B21</f>
        <v>0</v>
      </c>
      <c r="BC15" s="28" t="str">
        <f>IFERROR(IF(ISNUMBER('5.1 Register | Risk Register'!R21),
IF(AND(VLOOKUP($BB15,'5.1 Register | Risk Register'!$B$15:$Y$89,'5.1 Register | Risk Register'!T$6,FALSE)=$AI$9,
VLOOKUP($BB15,'5.1 Register | Risk Register'!$B$15:$Y$89,'5.1 Register | Risk Register'!X$6,FALSE)&lt;&gt;$AL$12),BB15,1000)),"")</f>
        <v/>
      </c>
      <c r="BD15" s="20" t="str" cm="1">
        <f t="array" ref="BD15">IFERROR(INDEX($BC:$BC,_xlfn.AGGREGATE(15,6,ROW($BC$9:$BC$83)/(($BC$9:$BC$83&lt;1000)),ROWS(BD$9:BD15))),"")</f>
        <v/>
      </c>
      <c r="BE15" s="28" t="str">
        <f>_xlfn.IFNA(VLOOKUP($BD15,'5.1 Register | Risk Register'!$B$15:$Y$89,'5.1 Register | Risk Register'!H$6,FALSE),"")</f>
        <v/>
      </c>
      <c r="BF15" s="28" t="str">
        <f>_xlfn.IFNA(VLOOKUP($BD15,'5.1 Register | Risk Register'!$B$15:$Y$89,'5.1 Register | Risk Register'!D$6,FALSE),"")</f>
        <v/>
      </c>
      <c r="BG15" s="20" t="str">
        <f>_xlfn.IFNA(VLOOKUP($BD15,'5.1 Register | Risk Register'!$B$15:$Y$89,'5.1 Register | Risk Register'!K$6,FALSE),"")</f>
        <v/>
      </c>
      <c r="BH15" s="20" t="str">
        <f>_xlfn.IFNA(VLOOKUP($BD15,'5.1 Register | Risk Register'!$B$15:$Y$89,'5.1 Register | Risk Register'!L$6,FALSE),"")</f>
        <v/>
      </c>
      <c r="BI15" s="20" t="str">
        <f>_xlfn.IFNA(VLOOKUP($BD15,'5.1 Register | Risk Register'!$B$15:$Y$89,'5.1 Register | Risk Register'!N$6,FALSE),"")</f>
        <v/>
      </c>
      <c r="BJ15" s="313" t="str">
        <f>_xlfn.IFNA(VLOOKUP($BD15,'5.1 Register | Risk Register'!$B$15:$Y$89,'5.1 Register | Risk Register'!P$6,FALSE),"")</f>
        <v/>
      </c>
      <c r="BK15" s="7"/>
      <c r="BL15" s="28">
        <f>'5.1 Register | Risk Register'!B21</f>
        <v>0</v>
      </c>
      <c r="BM15" s="28" t="str">
        <f>IFERROR(IF(ISNUMBER('5.1 Register | Risk Register'!R21),
IF(OR(VLOOKUP('5.1 Register | Risk Register'!M21,$Z$9:$AA$59,2)=$V$12,VLOOKUP('5.1 Register | Risk Register'!M21,$Z$9:$AA$59,2)=$V$13,
VLOOKUP('5.1 Register | Risk Register'!O21,$Z$9:$AA$59,2)=$V$12, VLOOKUP('5.1 Register | Risk Register'!O21,$Z$9:$AA$59,2)=$V$13),BL15,1000)),"")</f>
        <v/>
      </c>
      <c r="BN15" s="28"/>
      <c r="BO15" s="28" t="str" cm="1">
        <f t="array" ref="BO15">IFERROR(INDEX($BM:$BM,_xlfn.AGGREGATE(15,6,ROW($BM$9:$BM$83)/(($BM$9:$BM$83&lt;1000)),ROWS(BO$9:BO15))),"")</f>
        <v/>
      </c>
      <c r="BP15" s="28" t="str">
        <f>IFERROR(VLOOKUP(BO15,'5.1 Register | Risk Register'!B21:Y95,'5.1 Register | Risk Register'!R$6,FALSE),"")</f>
        <v/>
      </c>
      <c r="BQ15" s="28"/>
      <c r="BR15" s="28"/>
      <c r="BS15" s="28">
        <v>7</v>
      </c>
      <c r="BT15" s="28" t="str">
        <f t="shared" si="0"/>
        <v/>
      </c>
      <c r="BU15" s="28" t="str" cm="1">
        <f t="array" ref="BU15">IFERROR(INDEX($BM:$BM,_xlfn.AGGREGATE(15,6,ROW($BM$9:$BM$83)/(($BM$9:$BM$83&lt;1000)),ROWS(BO$9:BO15))),"")</f>
        <v/>
      </c>
      <c r="BV15" s="28" t="str">
        <f>IFERROR(RANK(BT15,BT$9:BT$83)+(IF(BU16=BU15,1,0))+COUNTIF(BT$9:BT15,"="&amp;BT15)-1,"")</f>
        <v/>
      </c>
      <c r="BW15" s="28" t="str">
        <f t="shared" si="1"/>
        <v/>
      </c>
      <c r="BX15" s="28"/>
      <c r="BY15" s="28" t="str">
        <f t="shared" si="2"/>
        <v/>
      </c>
      <c r="BZ15" s="28"/>
      <c r="CA15" s="28" t="str">
        <f>_xlfn.IFNA(VLOOKUP($BY15,'5.1 Register | Risk Register'!$B$15:$Y$89,'5.1 Register | Risk Register'!H$6,FALSE),"")</f>
        <v/>
      </c>
      <c r="CB15" s="28"/>
    </row>
    <row r="16" spans="2:85" x14ac:dyDescent="0.3">
      <c r="M16" s="7" t="s">
        <v>260</v>
      </c>
      <c r="N16" s="7" t="s">
        <v>160</v>
      </c>
      <c r="Q16" s="20"/>
      <c r="R16" s="20"/>
      <c r="S16" s="20"/>
      <c r="W16" s="293">
        <v>6</v>
      </c>
      <c r="X16" s="293">
        <v>11</v>
      </c>
      <c r="Y16" s="7" t="s">
        <v>9</v>
      </c>
      <c r="Z16" s="287">
        <v>19</v>
      </c>
      <c r="AA16" s="20" t="s">
        <v>110</v>
      </c>
      <c r="AB16" s="293">
        <v>12</v>
      </c>
      <c r="AC16" s="293">
        <v>23</v>
      </c>
      <c r="AD16" s="286">
        <v>43</v>
      </c>
      <c r="AE16" s="33" t="s">
        <v>10</v>
      </c>
      <c r="AF16" s="20"/>
      <c r="AG16" s="7" t="s">
        <v>176</v>
      </c>
      <c r="AZ16" s="7"/>
      <c r="BA16" s="7"/>
      <c r="BB16" s="28">
        <f>'5.1 Register | Risk Register'!B22</f>
        <v>0</v>
      </c>
      <c r="BC16" s="28" t="str">
        <f>IFERROR(IF(ISNUMBER('5.1 Register | Risk Register'!R22),
IF(AND(VLOOKUP($BB16,'5.1 Register | Risk Register'!$B$15:$Y$89,'5.1 Register | Risk Register'!T$6,FALSE)=$AI$9,
VLOOKUP($BB16,'5.1 Register | Risk Register'!$B$15:$Y$89,'5.1 Register | Risk Register'!X$6,FALSE)&lt;&gt;$AL$12),BB16,1000)),"")</f>
        <v/>
      </c>
      <c r="BD16" s="20" t="str" cm="1">
        <f t="array" ref="BD16">IFERROR(INDEX($BC:$BC,_xlfn.AGGREGATE(15,6,ROW($BC$9:$BC$83)/(($BC$9:$BC$83&lt;1000)),ROWS(BD$9:BD16))),"")</f>
        <v/>
      </c>
      <c r="BE16" s="28" t="str">
        <f>_xlfn.IFNA(VLOOKUP($BD16,'5.1 Register | Risk Register'!$B$15:$Y$89,'5.1 Register | Risk Register'!H$6,FALSE),"")</f>
        <v/>
      </c>
      <c r="BF16" s="28" t="str">
        <f>_xlfn.IFNA(VLOOKUP($BD16,'5.1 Register | Risk Register'!$B$15:$Y$89,'5.1 Register | Risk Register'!D$6,FALSE),"")</f>
        <v/>
      </c>
      <c r="BG16" s="20" t="str">
        <f>_xlfn.IFNA(VLOOKUP($BD16,'5.1 Register | Risk Register'!$B$15:$Y$89,'5.1 Register | Risk Register'!K$6,FALSE),"")</f>
        <v/>
      </c>
      <c r="BH16" s="20" t="str">
        <f>_xlfn.IFNA(VLOOKUP($BD16,'5.1 Register | Risk Register'!$B$15:$Y$89,'5.1 Register | Risk Register'!L$6,FALSE),"")</f>
        <v/>
      </c>
      <c r="BI16" s="20" t="str">
        <f>_xlfn.IFNA(VLOOKUP($BD16,'5.1 Register | Risk Register'!$B$15:$Y$89,'5.1 Register | Risk Register'!N$6,FALSE),"")</f>
        <v/>
      </c>
      <c r="BJ16" s="313" t="str">
        <f>_xlfn.IFNA(VLOOKUP($BD16,'5.1 Register | Risk Register'!$B$15:$Y$89,'5.1 Register | Risk Register'!P$6,FALSE),"")</f>
        <v/>
      </c>
      <c r="BK16" s="7"/>
      <c r="BL16" s="28">
        <f>'5.1 Register | Risk Register'!B22</f>
        <v>0</v>
      </c>
      <c r="BM16" s="28" t="str">
        <f>IFERROR(IF(ISNUMBER('5.1 Register | Risk Register'!R22),
IF(OR(VLOOKUP('5.1 Register | Risk Register'!M22,$Z$9:$AA$59,2)=$V$12,VLOOKUP('5.1 Register | Risk Register'!M22,$Z$9:$AA$59,2)=$V$13,
VLOOKUP('5.1 Register | Risk Register'!O22,$Z$9:$AA$59,2)=$V$12, VLOOKUP('5.1 Register | Risk Register'!O22,$Z$9:$AA$59,2)=$V$13),BL16,1000)),"")</f>
        <v/>
      </c>
      <c r="BN16" s="28"/>
      <c r="BO16" s="28" t="str" cm="1">
        <f t="array" ref="BO16">IFERROR(INDEX($BM:$BM,_xlfn.AGGREGATE(15,6,ROW($BM$9:$BM$83)/(($BM$9:$BM$83&lt;1000)),ROWS(BO$9:BO16))),"")</f>
        <v/>
      </c>
      <c r="BP16" s="28" t="str">
        <f>IFERROR(VLOOKUP(BO16,'5.1 Register | Risk Register'!B22:Y96,'5.1 Register | Risk Register'!R$6,FALSE),"")</f>
        <v/>
      </c>
      <c r="BQ16" s="28"/>
      <c r="BR16" s="28"/>
      <c r="BS16" s="28">
        <v>8</v>
      </c>
      <c r="BT16" s="28" t="str">
        <f t="shared" si="0"/>
        <v/>
      </c>
      <c r="BU16" s="28" t="str" cm="1">
        <f t="array" ref="BU16">IFERROR(INDEX($BM:$BM,_xlfn.AGGREGATE(15,6,ROW($BM$9:$BM$83)/(($BM$9:$BM$83&lt;1000)),ROWS(BO$9:BO16))),"")</f>
        <v/>
      </c>
      <c r="BV16" s="28" t="str">
        <f>IFERROR(RANK(BT16,BT$9:BT$83)+(IF(BU17=BU16,1,0))+COUNTIF(BT$9:BT16,"="&amp;BT16)-1,"")</f>
        <v/>
      </c>
      <c r="BW16" s="28" t="str">
        <f t="shared" si="1"/>
        <v/>
      </c>
      <c r="BX16" s="28"/>
      <c r="BY16" s="28" t="str">
        <f t="shared" si="2"/>
        <v/>
      </c>
      <c r="BZ16" s="28"/>
      <c r="CA16" s="28" t="str">
        <f>_xlfn.IFNA(VLOOKUP($BY16,'5.1 Register | Risk Register'!$B$15:$Y$89,'5.1 Register | Risk Register'!H$6,FALSE),"")</f>
        <v/>
      </c>
      <c r="CB16" s="28"/>
    </row>
    <row r="17" spans="13:80" x14ac:dyDescent="0.3">
      <c r="M17" s="7" t="s">
        <v>254</v>
      </c>
      <c r="N17" s="7" t="s">
        <v>161</v>
      </c>
      <c r="Q17" s="20"/>
      <c r="R17" s="20"/>
      <c r="S17" s="20"/>
      <c r="W17" s="294">
        <v>12</v>
      </c>
      <c r="X17" s="294">
        <v>19</v>
      </c>
      <c r="Y17" s="7" t="s">
        <v>110</v>
      </c>
      <c r="Z17" s="287">
        <v>18</v>
      </c>
      <c r="AA17" s="20" t="s">
        <v>110</v>
      </c>
      <c r="AB17" s="294">
        <v>24</v>
      </c>
      <c r="AC17" s="294">
        <v>39</v>
      </c>
      <c r="AD17" s="286">
        <v>42</v>
      </c>
      <c r="AE17" s="33" t="s">
        <v>10</v>
      </c>
      <c r="AF17" s="20"/>
      <c r="AG17" s="7" t="s">
        <v>177</v>
      </c>
      <c r="AZ17" s="7"/>
      <c r="BA17" s="7"/>
      <c r="BB17" s="28">
        <f>'5.1 Register | Risk Register'!B23</f>
        <v>0</v>
      </c>
      <c r="BC17" s="28" t="str">
        <f>IFERROR(IF(ISNUMBER('5.1 Register | Risk Register'!R23),
IF(AND(VLOOKUP($BB17,'5.1 Register | Risk Register'!$B$15:$Y$89,'5.1 Register | Risk Register'!T$6,FALSE)=$AI$9,
VLOOKUP($BB17,'5.1 Register | Risk Register'!$B$15:$Y$89,'5.1 Register | Risk Register'!X$6,FALSE)&lt;&gt;$AL$12),BB17,1000)),"")</f>
        <v/>
      </c>
      <c r="BD17" s="20" t="str" cm="1">
        <f t="array" ref="BD17">IFERROR(INDEX($BC:$BC,_xlfn.AGGREGATE(15,6,ROW($BC$9:$BC$83)/(($BC$9:$BC$83&lt;1000)),ROWS(BD$9:BD17))),"")</f>
        <v/>
      </c>
      <c r="BE17" s="28" t="str">
        <f>_xlfn.IFNA(VLOOKUP($BD17,'5.1 Register | Risk Register'!$B$15:$Y$89,'5.1 Register | Risk Register'!H$6,FALSE),"")</f>
        <v/>
      </c>
      <c r="BF17" s="28" t="str">
        <f>_xlfn.IFNA(VLOOKUP($BD17,'5.1 Register | Risk Register'!$B$15:$Y$89,'5.1 Register | Risk Register'!D$6,FALSE),"")</f>
        <v/>
      </c>
      <c r="BG17" s="20" t="str">
        <f>_xlfn.IFNA(VLOOKUP($BD17,'5.1 Register | Risk Register'!$B$15:$Y$89,'5.1 Register | Risk Register'!K$6,FALSE),"")</f>
        <v/>
      </c>
      <c r="BH17" s="20" t="str">
        <f>_xlfn.IFNA(VLOOKUP($BD17,'5.1 Register | Risk Register'!$B$15:$Y$89,'5.1 Register | Risk Register'!L$6,FALSE),"")</f>
        <v/>
      </c>
      <c r="BI17" s="20" t="str">
        <f>_xlfn.IFNA(VLOOKUP($BD17,'5.1 Register | Risk Register'!$B$15:$Y$89,'5.1 Register | Risk Register'!N$6,FALSE),"")</f>
        <v/>
      </c>
      <c r="BJ17" s="313" t="str">
        <f>_xlfn.IFNA(VLOOKUP($BD17,'5.1 Register | Risk Register'!$B$15:$Y$89,'5.1 Register | Risk Register'!P$6,FALSE),"")</f>
        <v/>
      </c>
      <c r="BK17" s="7"/>
      <c r="BL17" s="28">
        <f>'5.1 Register | Risk Register'!B23</f>
        <v>0</v>
      </c>
      <c r="BM17" s="28" t="str">
        <f>IFERROR(IF(ISNUMBER('5.1 Register | Risk Register'!R23),
IF(OR(VLOOKUP('5.1 Register | Risk Register'!M23,$Z$9:$AA$59,2)=$V$12,VLOOKUP('5.1 Register | Risk Register'!M23,$Z$9:$AA$59,2)=$V$13,
VLOOKUP('5.1 Register | Risk Register'!O23,$Z$9:$AA$59,2)=$V$12, VLOOKUP('5.1 Register | Risk Register'!O23,$Z$9:$AA$59,2)=$V$13),BL17,1000)),"")</f>
        <v/>
      </c>
      <c r="BN17" s="28"/>
      <c r="BO17" s="28" t="str" cm="1">
        <f t="array" ref="BO17">IFERROR(INDEX($BM:$BM,_xlfn.AGGREGATE(15,6,ROW($BM$9:$BM$83)/(($BM$9:$BM$83&lt;1000)),ROWS(BO$9:BO17))),"")</f>
        <v/>
      </c>
      <c r="BP17" s="28" t="str">
        <f>IFERROR(VLOOKUP(BO17,'5.1 Register | Risk Register'!B23:Y97,'5.1 Register | Risk Register'!R$6,FALSE),"")</f>
        <v/>
      </c>
      <c r="BQ17" s="28"/>
      <c r="BR17" s="28"/>
      <c r="BS17" s="28">
        <v>9</v>
      </c>
      <c r="BT17" s="28" t="str">
        <f t="shared" si="0"/>
        <v/>
      </c>
      <c r="BU17" s="28" t="str" cm="1">
        <f t="array" ref="BU17">IFERROR(INDEX($BM:$BM,_xlfn.AGGREGATE(15,6,ROW($BM$9:$BM$83)/(($BM$9:$BM$83&lt;1000)),ROWS(BO$9:BO17))),"")</f>
        <v/>
      </c>
      <c r="BV17" s="28" t="str">
        <f>IFERROR(RANK(BT17,BT$9:BT$83)+(IF(BU18=BU17,1,0))+COUNTIF(BT$9:BT17,"="&amp;BT17)-1,"")</f>
        <v/>
      </c>
      <c r="BW17" s="28" t="str">
        <f t="shared" si="1"/>
        <v/>
      </c>
      <c r="BX17" s="28"/>
      <c r="BY17" s="28" t="str">
        <f t="shared" si="2"/>
        <v/>
      </c>
      <c r="BZ17" s="28"/>
      <c r="CA17" s="28" t="str">
        <f>_xlfn.IFNA(VLOOKUP($BY17,'5.1 Register | Risk Register'!$B$15:$Y$89,'5.1 Register | Risk Register'!H$6,FALSE),"")</f>
        <v/>
      </c>
      <c r="CB17" s="28"/>
    </row>
    <row r="18" spans="13:80" x14ac:dyDescent="0.3">
      <c r="M18" s="7" t="s">
        <v>253</v>
      </c>
      <c r="Q18" s="20"/>
      <c r="R18" s="20"/>
      <c r="S18" s="20"/>
      <c r="W18" s="295">
        <v>20</v>
      </c>
      <c r="X18" s="295">
        <v>25</v>
      </c>
      <c r="Y18" s="7" t="s">
        <v>10</v>
      </c>
      <c r="Z18" s="287">
        <v>17</v>
      </c>
      <c r="AA18" s="20" t="s">
        <v>110</v>
      </c>
      <c r="AB18" s="295">
        <v>40</v>
      </c>
      <c r="AC18" s="295">
        <v>50</v>
      </c>
      <c r="AD18" s="286">
        <v>41</v>
      </c>
      <c r="AE18" s="33" t="s">
        <v>10</v>
      </c>
      <c r="AF18" s="20"/>
      <c r="AG18" s="7" t="s">
        <v>178</v>
      </c>
      <c r="AZ18" s="7"/>
      <c r="BA18" s="7"/>
      <c r="BB18" s="28">
        <f>'5.1 Register | Risk Register'!B24</f>
        <v>0</v>
      </c>
      <c r="BC18" s="28" t="str">
        <f>IFERROR(IF(ISNUMBER('5.1 Register | Risk Register'!R24),
IF(AND(VLOOKUP($BB18,'5.1 Register | Risk Register'!$B$15:$Y$89,'5.1 Register | Risk Register'!T$6,FALSE)=$AI$9,
VLOOKUP($BB18,'5.1 Register | Risk Register'!$B$15:$Y$89,'5.1 Register | Risk Register'!X$6,FALSE)&lt;&gt;$AL$12),BB18,1000)),"")</f>
        <v/>
      </c>
      <c r="BD18" s="20" t="str" cm="1">
        <f t="array" ref="BD18">IFERROR(INDEX($BC:$BC,_xlfn.AGGREGATE(15,6,ROW($BC$9:$BC$83)/(($BC$9:$BC$83&lt;1000)),ROWS(BD$9:BD18))),"")</f>
        <v/>
      </c>
      <c r="BE18" s="28" t="str">
        <f>_xlfn.IFNA(VLOOKUP($BD18,'5.1 Register | Risk Register'!$B$15:$Y$89,'5.1 Register | Risk Register'!H$6,FALSE),"")</f>
        <v/>
      </c>
      <c r="BF18" s="28" t="str">
        <f>_xlfn.IFNA(VLOOKUP($BD18,'5.1 Register | Risk Register'!$B$15:$Y$89,'5.1 Register | Risk Register'!D$6,FALSE),"")</f>
        <v/>
      </c>
      <c r="BG18" s="20" t="str">
        <f>_xlfn.IFNA(VLOOKUP($BD18,'5.1 Register | Risk Register'!$B$15:$Y$89,'5.1 Register | Risk Register'!K$6,FALSE),"")</f>
        <v/>
      </c>
      <c r="BH18" s="20" t="str">
        <f>_xlfn.IFNA(VLOOKUP($BD18,'5.1 Register | Risk Register'!$B$15:$Y$89,'5.1 Register | Risk Register'!L$6,FALSE),"")</f>
        <v/>
      </c>
      <c r="BI18" s="20" t="str">
        <f>_xlfn.IFNA(VLOOKUP($BD18,'5.1 Register | Risk Register'!$B$15:$Y$89,'5.1 Register | Risk Register'!N$6,FALSE),"")</f>
        <v/>
      </c>
      <c r="BJ18" s="313" t="str">
        <f>_xlfn.IFNA(VLOOKUP($BD18,'5.1 Register | Risk Register'!$B$15:$Y$89,'5.1 Register | Risk Register'!P$6,FALSE),"")</f>
        <v/>
      </c>
      <c r="BK18" s="7"/>
      <c r="BL18" s="28">
        <f>'5.1 Register | Risk Register'!B24</f>
        <v>0</v>
      </c>
      <c r="BM18" s="28" t="str">
        <f>IFERROR(IF(ISNUMBER('5.1 Register | Risk Register'!R24),
IF(OR(VLOOKUP('5.1 Register | Risk Register'!M24,$Z$9:$AA$59,2)=$V$12,VLOOKUP('5.1 Register | Risk Register'!M24,$Z$9:$AA$59,2)=$V$13,
VLOOKUP('5.1 Register | Risk Register'!O24,$Z$9:$AA$59,2)=$V$12, VLOOKUP('5.1 Register | Risk Register'!O24,$Z$9:$AA$59,2)=$V$13),BL18,1000)),"")</f>
        <v/>
      </c>
      <c r="BN18" s="28"/>
      <c r="BO18" s="28" t="str" cm="1">
        <f t="array" ref="BO18">IFERROR(INDEX($BM:$BM,_xlfn.AGGREGATE(15,6,ROW($BM$9:$BM$83)/(($BM$9:$BM$83&lt;1000)),ROWS(BO$9:BO18))),"")</f>
        <v/>
      </c>
      <c r="BP18" s="28" t="str">
        <f>IFERROR(VLOOKUP(BO18,'5.1 Register | Risk Register'!B24:Y98,'5.1 Register | Risk Register'!R$6,FALSE),"")</f>
        <v/>
      </c>
      <c r="BQ18" s="28"/>
      <c r="BR18" s="28"/>
      <c r="BS18" s="28">
        <v>10</v>
      </c>
      <c r="BT18" s="28" t="str">
        <f t="shared" si="0"/>
        <v/>
      </c>
      <c r="BU18" s="28" t="str" cm="1">
        <f t="array" ref="BU18">IFERROR(INDEX($BM:$BM,_xlfn.AGGREGATE(15,6,ROW($BM$9:$BM$83)/(($BM$9:$BM$83&lt;1000)),ROWS(BO$9:BO18))),"")</f>
        <v/>
      </c>
      <c r="BV18" s="28" t="str">
        <f>IFERROR(RANK(BT18,BT$9:BT$83)+(IF(BU19=BU18,1,0))+COUNTIF(BT$9:BT18,"="&amp;BT18)-1,"")</f>
        <v/>
      </c>
      <c r="BW18" s="28" t="str">
        <f t="shared" si="1"/>
        <v/>
      </c>
      <c r="BX18" s="28"/>
      <c r="BY18" s="28" t="str">
        <f t="shared" si="2"/>
        <v/>
      </c>
      <c r="BZ18" s="28"/>
      <c r="CA18" s="28" t="str">
        <f>_xlfn.IFNA(VLOOKUP($BY18,'5.1 Register | Risk Register'!$B$15:$Y$89,'5.1 Register | Risk Register'!H$6,FALSE),"")</f>
        <v/>
      </c>
      <c r="CB18" s="28"/>
    </row>
    <row r="19" spans="13:80" x14ac:dyDescent="0.3">
      <c r="M19" s="7" t="s">
        <v>27</v>
      </c>
      <c r="Q19" s="20"/>
      <c r="R19" s="20"/>
      <c r="W19" s="23" t="s">
        <v>35</v>
      </c>
      <c r="X19" s="23" t="s">
        <v>35</v>
      </c>
      <c r="Z19" s="287">
        <v>16</v>
      </c>
      <c r="AA19" s="20" t="s">
        <v>110</v>
      </c>
      <c r="AB19" s="23" t="s">
        <v>35</v>
      </c>
      <c r="AC19" s="23" t="s">
        <v>35</v>
      </c>
      <c r="AD19" s="286">
        <v>40</v>
      </c>
      <c r="AE19" s="33" t="s">
        <v>10</v>
      </c>
      <c r="AF19" s="20"/>
      <c r="AG19" s="7" t="s">
        <v>98</v>
      </c>
      <c r="AZ19" s="7"/>
      <c r="BA19" s="7"/>
      <c r="BB19" s="28">
        <f>'5.1 Register | Risk Register'!B25</f>
        <v>0</v>
      </c>
      <c r="BC19" s="28" t="str">
        <f>IFERROR(IF(ISNUMBER('5.1 Register | Risk Register'!R25),
IF(AND(VLOOKUP($BB19,'5.1 Register | Risk Register'!$B$15:$Y$89,'5.1 Register | Risk Register'!T$6,FALSE)=$AI$9,
VLOOKUP($BB19,'5.1 Register | Risk Register'!$B$15:$Y$89,'5.1 Register | Risk Register'!X$6,FALSE)&lt;&gt;$AL$12),BB19,1000)),"")</f>
        <v/>
      </c>
      <c r="BD19" s="20" t="str" cm="1">
        <f t="array" ref="BD19">IFERROR(INDEX($BC:$BC,_xlfn.AGGREGATE(15,6,ROW($BC$9:$BC$83)/(($BC$9:$BC$83&lt;1000)),ROWS(BD$9:BD19))),"")</f>
        <v/>
      </c>
      <c r="BE19" s="28" t="str">
        <f>_xlfn.IFNA(VLOOKUP($BD19,'5.1 Register | Risk Register'!$B$15:$Y$89,'5.1 Register | Risk Register'!H$6,FALSE),"")</f>
        <v/>
      </c>
      <c r="BF19" s="28" t="str">
        <f>_xlfn.IFNA(VLOOKUP($BD19,'5.1 Register | Risk Register'!$B$15:$Y$89,'5.1 Register | Risk Register'!D$6,FALSE),"")</f>
        <v/>
      </c>
      <c r="BG19" s="20" t="str">
        <f>_xlfn.IFNA(VLOOKUP($BD19,'5.1 Register | Risk Register'!$B$15:$Y$89,'5.1 Register | Risk Register'!K$6,FALSE),"")</f>
        <v/>
      </c>
      <c r="BH19" s="20" t="str">
        <f>_xlfn.IFNA(VLOOKUP($BD19,'5.1 Register | Risk Register'!$B$15:$Y$89,'5.1 Register | Risk Register'!L$6,FALSE),"")</f>
        <v/>
      </c>
      <c r="BI19" s="20" t="str">
        <f>_xlfn.IFNA(VLOOKUP($BD19,'5.1 Register | Risk Register'!$B$15:$Y$89,'5.1 Register | Risk Register'!N$6,FALSE),"")</f>
        <v/>
      </c>
      <c r="BJ19" s="313" t="str">
        <f>_xlfn.IFNA(VLOOKUP($BD19,'5.1 Register | Risk Register'!$B$15:$Y$89,'5.1 Register | Risk Register'!P$6,FALSE),"")</f>
        <v/>
      </c>
      <c r="BK19" s="7"/>
      <c r="BL19" s="28">
        <f>'5.1 Register | Risk Register'!B25</f>
        <v>0</v>
      </c>
      <c r="BM19" s="28" t="str">
        <f>IFERROR(IF(ISNUMBER('5.1 Register | Risk Register'!R25),
IF(OR(VLOOKUP('5.1 Register | Risk Register'!M25,$Z$9:$AA$59,2)=$V$12,VLOOKUP('5.1 Register | Risk Register'!M25,$Z$9:$AA$59,2)=$V$13,
VLOOKUP('5.1 Register | Risk Register'!O25,$Z$9:$AA$59,2)=$V$12, VLOOKUP('5.1 Register | Risk Register'!O25,$Z$9:$AA$59,2)=$V$13),BL19,1000)),"")</f>
        <v/>
      </c>
      <c r="BN19" s="28"/>
      <c r="BO19" s="28" t="str" cm="1">
        <f t="array" ref="BO19">IFERROR(INDEX($BM:$BM,_xlfn.AGGREGATE(15,6,ROW($BM$9:$BM$83)/(($BM$9:$BM$83&lt;1000)),ROWS(BO$9:BO19))),"")</f>
        <v/>
      </c>
      <c r="BP19" s="28" t="str">
        <f>IFERROR(VLOOKUP(BO19,'5.1 Register | Risk Register'!B25:Y99,'5.1 Register | Risk Register'!R$6,FALSE),"")</f>
        <v/>
      </c>
      <c r="BQ19" s="28"/>
      <c r="BR19" s="28"/>
      <c r="BS19" s="28">
        <v>11</v>
      </c>
      <c r="BT19" s="28" t="str">
        <f t="shared" si="0"/>
        <v/>
      </c>
      <c r="BU19" s="28" t="str" cm="1">
        <f t="array" ref="BU19">IFERROR(INDEX($BM:$BM,_xlfn.AGGREGATE(15,6,ROW($BM$9:$BM$83)/(($BM$9:$BM$83&lt;1000)),ROWS(BO$9:BO19))),"")</f>
        <v/>
      </c>
      <c r="BV19" s="28" t="str">
        <f>IFERROR(RANK(BT19,BT$9:BT$83)+(IF(BU20=BU19,1,0))+COUNTIF(BT$9:BT19,"="&amp;BT19)-1,"")</f>
        <v/>
      </c>
      <c r="BW19" s="28" t="str">
        <f t="shared" si="1"/>
        <v/>
      </c>
      <c r="BX19" s="28"/>
      <c r="BY19" s="28" t="str">
        <f t="shared" si="2"/>
        <v/>
      </c>
      <c r="BZ19" s="28"/>
      <c r="CA19" s="28" t="str">
        <f>_xlfn.IFNA(VLOOKUP($BY19,'5.1 Register | Risk Register'!$B$15:$Y$89,'5.1 Register | Risk Register'!H$6,FALSE),"")</f>
        <v/>
      </c>
      <c r="CB19" s="28"/>
    </row>
    <row r="20" spans="13:80" x14ac:dyDescent="0.3">
      <c r="M20" s="7" t="s">
        <v>36</v>
      </c>
      <c r="Q20" s="20"/>
      <c r="R20" s="20"/>
      <c r="Z20" s="287">
        <v>15</v>
      </c>
      <c r="AA20" s="20" t="s">
        <v>110</v>
      </c>
      <c r="AD20" s="287">
        <v>39</v>
      </c>
      <c r="AE20" s="20" t="s">
        <v>110</v>
      </c>
      <c r="AF20" s="20"/>
      <c r="AG20" s="7" t="s">
        <v>156</v>
      </c>
      <c r="AZ20" s="7"/>
      <c r="BA20" s="7"/>
      <c r="BB20" s="28">
        <f>'5.1 Register | Risk Register'!B26</f>
        <v>0</v>
      </c>
      <c r="BC20" s="28" t="str">
        <f>IFERROR(IF(ISNUMBER('5.1 Register | Risk Register'!R26),
IF(AND(VLOOKUP($BB20,'5.1 Register | Risk Register'!$B$15:$Y$89,'5.1 Register | Risk Register'!T$6,FALSE)=$AI$9,
VLOOKUP($BB20,'5.1 Register | Risk Register'!$B$15:$Y$89,'5.1 Register | Risk Register'!X$6,FALSE)&lt;&gt;$AL$12),BB20,1000)),"")</f>
        <v/>
      </c>
      <c r="BD20" s="20" t="str" cm="1">
        <f t="array" ref="BD20">IFERROR(INDEX($BC:$BC,_xlfn.AGGREGATE(15,6,ROW($BC$9:$BC$83)/(($BC$9:$BC$83&lt;1000)),ROWS(BD$9:BD20))),"")</f>
        <v/>
      </c>
      <c r="BE20" s="28" t="str">
        <f>_xlfn.IFNA(VLOOKUP($BD20,'5.1 Register | Risk Register'!$B$15:$Y$89,'5.1 Register | Risk Register'!H$6,FALSE),"")</f>
        <v/>
      </c>
      <c r="BF20" s="28" t="str">
        <f>_xlfn.IFNA(VLOOKUP($BD20,'5.1 Register | Risk Register'!$B$15:$Y$89,'5.1 Register | Risk Register'!D$6,FALSE),"")</f>
        <v/>
      </c>
      <c r="BG20" s="20" t="str">
        <f>_xlfn.IFNA(VLOOKUP($BD20,'5.1 Register | Risk Register'!$B$15:$Y$89,'5.1 Register | Risk Register'!K$6,FALSE),"")</f>
        <v/>
      </c>
      <c r="BH20" s="20" t="str">
        <f>_xlfn.IFNA(VLOOKUP($BD20,'5.1 Register | Risk Register'!$B$15:$Y$89,'5.1 Register | Risk Register'!L$6,FALSE),"")</f>
        <v/>
      </c>
      <c r="BI20" s="20" t="str">
        <f>_xlfn.IFNA(VLOOKUP($BD20,'5.1 Register | Risk Register'!$B$15:$Y$89,'5.1 Register | Risk Register'!N$6,FALSE),"")</f>
        <v/>
      </c>
      <c r="BJ20" s="313" t="str">
        <f>_xlfn.IFNA(VLOOKUP($BD20,'5.1 Register | Risk Register'!$B$15:$Y$89,'5.1 Register | Risk Register'!P$6,FALSE),"")</f>
        <v/>
      </c>
      <c r="BK20" s="7"/>
      <c r="BL20" s="28">
        <f>'5.1 Register | Risk Register'!B26</f>
        <v>0</v>
      </c>
      <c r="BM20" s="28" t="str">
        <f>IFERROR(IF(ISNUMBER('5.1 Register | Risk Register'!R26),
IF(OR(VLOOKUP('5.1 Register | Risk Register'!M26,$Z$9:$AA$59,2)=$V$12,VLOOKUP('5.1 Register | Risk Register'!M26,$Z$9:$AA$59,2)=$V$13,
VLOOKUP('5.1 Register | Risk Register'!O26,$Z$9:$AA$59,2)=$V$12, VLOOKUP('5.1 Register | Risk Register'!O26,$Z$9:$AA$59,2)=$V$13),BL20,1000)),"")</f>
        <v/>
      </c>
      <c r="BN20" s="28"/>
      <c r="BO20" s="28" t="str" cm="1">
        <f t="array" ref="BO20">IFERROR(INDEX($BM:$BM,_xlfn.AGGREGATE(15,6,ROW($BM$9:$BM$83)/(($BM$9:$BM$83&lt;1000)),ROWS(BO$9:BO20))),"")</f>
        <v/>
      </c>
      <c r="BP20" s="28" t="str">
        <f>IFERROR(VLOOKUP(BO20,'5.1 Register | Risk Register'!B26:Y100,'5.1 Register | Risk Register'!R$6,FALSE),"")</f>
        <v/>
      </c>
      <c r="BQ20" s="28"/>
      <c r="BR20" s="28"/>
      <c r="BS20" s="28">
        <v>12</v>
      </c>
      <c r="BT20" s="28" t="str">
        <f t="shared" si="0"/>
        <v/>
      </c>
      <c r="BU20" s="28" t="str" cm="1">
        <f t="array" ref="BU20">IFERROR(INDEX($BM:$BM,_xlfn.AGGREGATE(15,6,ROW($BM$9:$BM$83)/(($BM$9:$BM$83&lt;1000)),ROWS(BO$9:BO20))),"")</f>
        <v/>
      </c>
      <c r="BV20" s="28" t="str">
        <f>IFERROR(RANK(BT20,BT$9:BT$83)+(IF(BU21=BU20,1,0))+COUNTIF(BT$9:BT20,"="&amp;BT20)-1,"")</f>
        <v/>
      </c>
      <c r="BW20" s="28" t="str">
        <f t="shared" si="1"/>
        <v/>
      </c>
      <c r="BX20" s="28"/>
      <c r="BY20" s="28" t="str">
        <f t="shared" si="2"/>
        <v/>
      </c>
      <c r="BZ20" s="28"/>
      <c r="CA20" s="28" t="str">
        <f>_xlfn.IFNA(VLOOKUP($BY20,'5.1 Register | Risk Register'!$B$15:$Y$89,'5.1 Register | Risk Register'!H$6,FALSE),"")</f>
        <v/>
      </c>
      <c r="CB20" s="28"/>
    </row>
    <row r="21" spans="13:80" x14ac:dyDescent="0.3">
      <c r="M21" s="7" t="s">
        <v>261</v>
      </c>
      <c r="N21" s="27"/>
      <c r="O21" s="27"/>
      <c r="Q21" s="20"/>
      <c r="V21" s="27"/>
      <c r="Z21" s="287">
        <v>14</v>
      </c>
      <c r="AA21" s="20" t="s">
        <v>110</v>
      </c>
      <c r="AD21" s="287">
        <v>38</v>
      </c>
      <c r="AE21" s="20" t="s">
        <v>110</v>
      </c>
      <c r="AF21" s="20"/>
      <c r="AG21" s="7" t="s">
        <v>179</v>
      </c>
      <c r="AZ21" s="7"/>
      <c r="BA21" s="7"/>
      <c r="BB21" s="28">
        <f>'5.1 Register | Risk Register'!B27</f>
        <v>0</v>
      </c>
      <c r="BC21" s="28" t="str">
        <f>IFERROR(IF(ISNUMBER('5.1 Register | Risk Register'!R27),
IF(AND(VLOOKUP($BB21,'5.1 Register | Risk Register'!$B$15:$Y$89,'5.1 Register | Risk Register'!T$6,FALSE)=$AI$9,
VLOOKUP($BB21,'5.1 Register | Risk Register'!$B$15:$Y$89,'5.1 Register | Risk Register'!X$6,FALSE)&lt;&gt;$AL$12),BB21,1000)),"")</f>
        <v/>
      </c>
      <c r="BD21" s="20" t="str" cm="1">
        <f t="array" ref="BD21">IFERROR(INDEX($BC:$BC,_xlfn.AGGREGATE(15,6,ROW($BC$9:$BC$83)/(($BC$9:$BC$83&lt;1000)),ROWS(BD$9:BD21))),"")</f>
        <v/>
      </c>
      <c r="BE21" s="28" t="str">
        <f>_xlfn.IFNA(VLOOKUP($BD21,'5.1 Register | Risk Register'!$B$15:$Y$89,'5.1 Register | Risk Register'!H$6,FALSE),"")</f>
        <v/>
      </c>
      <c r="BF21" s="28" t="str">
        <f>_xlfn.IFNA(VLOOKUP($BD21,'5.1 Register | Risk Register'!$B$15:$Y$89,'5.1 Register | Risk Register'!D$6,FALSE),"")</f>
        <v/>
      </c>
      <c r="BG21" s="20" t="str">
        <f>_xlfn.IFNA(VLOOKUP($BD21,'5.1 Register | Risk Register'!$B$15:$Y$89,'5.1 Register | Risk Register'!K$6,FALSE),"")</f>
        <v/>
      </c>
      <c r="BH21" s="20" t="str">
        <f>_xlfn.IFNA(VLOOKUP($BD21,'5.1 Register | Risk Register'!$B$15:$Y$89,'5.1 Register | Risk Register'!L$6,FALSE),"")</f>
        <v/>
      </c>
      <c r="BI21" s="20" t="str">
        <f>_xlfn.IFNA(VLOOKUP($BD21,'5.1 Register | Risk Register'!$B$15:$Y$89,'5.1 Register | Risk Register'!N$6,FALSE),"")</f>
        <v/>
      </c>
      <c r="BJ21" s="313" t="str">
        <f>_xlfn.IFNA(VLOOKUP($BD21,'5.1 Register | Risk Register'!$B$15:$Y$89,'5.1 Register | Risk Register'!P$6,FALSE),"")</f>
        <v/>
      </c>
      <c r="BK21" s="7"/>
      <c r="BL21" s="28">
        <f>'5.1 Register | Risk Register'!B27</f>
        <v>0</v>
      </c>
      <c r="BM21" s="28" t="str">
        <f>IFERROR(IF(ISNUMBER('5.1 Register | Risk Register'!R27),
IF(OR(VLOOKUP('5.1 Register | Risk Register'!M27,$Z$9:$AA$59,2)=$V$12,VLOOKUP('5.1 Register | Risk Register'!M27,$Z$9:$AA$59,2)=$V$13,
VLOOKUP('5.1 Register | Risk Register'!O27,$Z$9:$AA$59,2)=$V$12, VLOOKUP('5.1 Register | Risk Register'!O27,$Z$9:$AA$59,2)=$V$13),BL21,1000)),"")</f>
        <v/>
      </c>
      <c r="BN21" s="28"/>
      <c r="BO21" s="28" t="str" cm="1">
        <f t="array" ref="BO21">IFERROR(INDEX($BM:$BM,_xlfn.AGGREGATE(15,6,ROW($BM$9:$BM$83)/(($BM$9:$BM$83&lt;1000)),ROWS(BO$9:BO21))),"")</f>
        <v/>
      </c>
      <c r="BP21" s="28" t="str">
        <f>IFERROR(VLOOKUP(BO21,'5.1 Register | Risk Register'!B27:Y101,'5.1 Register | Risk Register'!R$6,FALSE),"")</f>
        <v/>
      </c>
      <c r="BQ21" s="28"/>
      <c r="BR21" s="28"/>
      <c r="BS21" s="28">
        <v>13</v>
      </c>
      <c r="BT21" s="28" t="str">
        <f t="shared" si="0"/>
        <v/>
      </c>
      <c r="BU21" s="28" t="str" cm="1">
        <f t="array" ref="BU21">IFERROR(INDEX($BM:$BM,_xlfn.AGGREGATE(15,6,ROW($BM$9:$BM$83)/(($BM$9:$BM$83&lt;1000)),ROWS(BO$9:BO21))),"")</f>
        <v/>
      </c>
      <c r="BV21" s="28" t="str">
        <f>IFERROR(RANK(BT21,BT$9:BT$83)+(IF(BU22=BU21,1,0))+COUNTIF(BT$9:BT21,"="&amp;BT21)-1,"")</f>
        <v/>
      </c>
      <c r="BW21" s="28" t="str">
        <f t="shared" si="1"/>
        <v/>
      </c>
      <c r="BX21" s="28"/>
      <c r="BY21" s="28" t="str">
        <f t="shared" si="2"/>
        <v/>
      </c>
      <c r="BZ21" s="28"/>
      <c r="CA21" s="28" t="str">
        <f>_xlfn.IFNA(VLOOKUP($BY21,'5.1 Register | Risk Register'!$B$15:$Y$89,'5.1 Register | Risk Register'!H$6,FALSE),"")</f>
        <v/>
      </c>
      <c r="CB21" s="28"/>
    </row>
    <row r="22" spans="13:80" x14ac:dyDescent="0.3">
      <c r="M22" s="7" t="s">
        <v>255</v>
      </c>
      <c r="Q22" s="20"/>
      <c r="R22" s="20"/>
      <c r="Z22" s="287">
        <v>13</v>
      </c>
      <c r="AA22" s="20" t="s">
        <v>110</v>
      </c>
      <c r="AD22" s="287">
        <v>37</v>
      </c>
      <c r="AE22" s="20" t="s">
        <v>110</v>
      </c>
      <c r="AF22" s="20"/>
      <c r="AG22" s="7" t="s">
        <v>180</v>
      </c>
      <c r="AZ22" s="7"/>
      <c r="BA22" s="7"/>
      <c r="BB22" s="28">
        <f>'5.1 Register | Risk Register'!B28</f>
        <v>0</v>
      </c>
      <c r="BC22" s="28" t="str">
        <f>IFERROR(IF(ISNUMBER('5.1 Register | Risk Register'!R28),
IF(AND(VLOOKUP($BB22,'5.1 Register | Risk Register'!$B$15:$Y$89,'5.1 Register | Risk Register'!T$6,FALSE)=$AI$9,
VLOOKUP($BB22,'5.1 Register | Risk Register'!$B$15:$Y$89,'5.1 Register | Risk Register'!X$6,FALSE)&lt;&gt;$AL$12),BB22,1000)),"")</f>
        <v/>
      </c>
      <c r="BD22" s="20" t="str" cm="1">
        <f t="array" ref="BD22">IFERROR(INDEX($BC:$BC,_xlfn.AGGREGATE(15,6,ROW($BC$9:$BC$83)/(($BC$9:$BC$83&lt;1000)),ROWS(BD$9:BD22))),"")</f>
        <v/>
      </c>
      <c r="BE22" s="28" t="str">
        <f>_xlfn.IFNA(VLOOKUP($BD22,'5.1 Register | Risk Register'!$B$15:$Y$89,'5.1 Register | Risk Register'!H$6,FALSE),"")</f>
        <v/>
      </c>
      <c r="BF22" s="28" t="str">
        <f>_xlfn.IFNA(VLOOKUP($BD22,'5.1 Register | Risk Register'!$B$15:$Y$89,'5.1 Register | Risk Register'!D$6,FALSE),"")</f>
        <v/>
      </c>
      <c r="BG22" s="20" t="str">
        <f>_xlfn.IFNA(VLOOKUP($BD22,'5.1 Register | Risk Register'!$B$15:$Y$89,'5.1 Register | Risk Register'!K$6,FALSE),"")</f>
        <v/>
      </c>
      <c r="BH22" s="20" t="str">
        <f>_xlfn.IFNA(VLOOKUP($BD22,'5.1 Register | Risk Register'!$B$15:$Y$89,'5.1 Register | Risk Register'!L$6,FALSE),"")</f>
        <v/>
      </c>
      <c r="BI22" s="20" t="str">
        <f>_xlfn.IFNA(VLOOKUP($BD22,'5.1 Register | Risk Register'!$B$15:$Y$89,'5.1 Register | Risk Register'!N$6,FALSE),"")</f>
        <v/>
      </c>
      <c r="BJ22" s="313" t="str">
        <f>_xlfn.IFNA(VLOOKUP($BD22,'5.1 Register | Risk Register'!$B$15:$Y$89,'5.1 Register | Risk Register'!P$6,FALSE),"")</f>
        <v/>
      </c>
      <c r="BK22" s="7"/>
      <c r="BL22" s="28">
        <f>'5.1 Register | Risk Register'!B28</f>
        <v>0</v>
      </c>
      <c r="BM22" s="28" t="str">
        <f>IFERROR(IF(ISNUMBER('5.1 Register | Risk Register'!R28),
IF(OR(VLOOKUP('5.1 Register | Risk Register'!M28,$Z$9:$AA$59,2)=$V$12,VLOOKUP('5.1 Register | Risk Register'!M28,$Z$9:$AA$59,2)=$V$13,
VLOOKUP('5.1 Register | Risk Register'!O28,$Z$9:$AA$59,2)=$V$12, VLOOKUP('5.1 Register | Risk Register'!O28,$Z$9:$AA$59,2)=$V$13),BL22,1000)),"")</f>
        <v/>
      </c>
      <c r="BN22" s="28"/>
      <c r="BO22" s="28" t="str" cm="1">
        <f t="array" ref="BO22">IFERROR(INDEX($BM:$BM,_xlfn.AGGREGATE(15,6,ROW($BM$9:$BM$83)/(($BM$9:$BM$83&lt;1000)),ROWS(BO$9:BO22))),"")</f>
        <v/>
      </c>
      <c r="BP22" s="28" t="str">
        <f>IFERROR(VLOOKUP(BO22,'5.1 Register | Risk Register'!B28:Y102,'5.1 Register | Risk Register'!R$6,FALSE),"")</f>
        <v/>
      </c>
      <c r="BQ22" s="28"/>
      <c r="BR22" s="28"/>
      <c r="BS22" s="28">
        <v>14</v>
      </c>
      <c r="BT22" s="28" t="str">
        <f t="shared" si="0"/>
        <v/>
      </c>
      <c r="BU22" s="28" t="str" cm="1">
        <f t="array" ref="BU22">IFERROR(INDEX($BM:$BM,_xlfn.AGGREGATE(15,6,ROW($BM$9:$BM$83)/(($BM$9:$BM$83&lt;1000)),ROWS(BO$9:BO22))),"")</f>
        <v/>
      </c>
      <c r="BV22" s="28" t="str">
        <f>IFERROR(RANK(BT22,BT$9:BT$83)+(IF(BU23=BU22,1,0))+COUNTIF(BT$9:BT22,"="&amp;BT22)-1,"")</f>
        <v/>
      </c>
      <c r="BW22" s="28" t="str">
        <f t="shared" si="1"/>
        <v/>
      </c>
      <c r="BX22" s="28"/>
      <c r="BY22" s="28" t="str">
        <f t="shared" si="2"/>
        <v/>
      </c>
      <c r="BZ22" s="28"/>
      <c r="CA22" s="28" t="str">
        <f>_xlfn.IFNA(VLOOKUP($BY22,'5.1 Register | Risk Register'!$B$15:$Y$89,'5.1 Register | Risk Register'!H$6,FALSE),"")</f>
        <v/>
      </c>
      <c r="CB22" s="28"/>
    </row>
    <row r="23" spans="13:80" x14ac:dyDescent="0.3">
      <c r="M23" s="7" t="s">
        <v>256</v>
      </c>
      <c r="N23" s="27"/>
      <c r="O23" s="27"/>
      <c r="Q23" s="20"/>
      <c r="V23" s="27"/>
      <c r="Z23" s="287">
        <v>12</v>
      </c>
      <c r="AA23" s="20" t="s">
        <v>110</v>
      </c>
      <c r="AD23" s="287">
        <v>36</v>
      </c>
      <c r="AE23" s="20" t="s">
        <v>110</v>
      </c>
      <c r="AF23" s="20"/>
      <c r="AG23" s="7" t="s">
        <v>181</v>
      </c>
      <c r="AZ23" s="7"/>
      <c r="BA23" s="7"/>
      <c r="BB23" s="28">
        <f>'5.1 Register | Risk Register'!B29</f>
        <v>0</v>
      </c>
      <c r="BC23" s="28" t="str">
        <f>IFERROR(IF(ISNUMBER('5.1 Register | Risk Register'!R29),
IF(AND(VLOOKUP($BB23,'5.1 Register | Risk Register'!$B$15:$Y$89,'5.1 Register | Risk Register'!T$6,FALSE)=$AI$9,
VLOOKUP($BB23,'5.1 Register | Risk Register'!$B$15:$Y$89,'5.1 Register | Risk Register'!X$6,FALSE)&lt;&gt;$AL$12),BB23,1000)),"")</f>
        <v/>
      </c>
      <c r="BD23" s="20" t="str" cm="1">
        <f t="array" ref="BD23">IFERROR(INDEX($BC:$BC,_xlfn.AGGREGATE(15,6,ROW($BC$9:$BC$83)/(($BC$9:$BC$83&lt;1000)),ROWS(BD$9:BD23))),"")</f>
        <v/>
      </c>
      <c r="BE23" s="28" t="str">
        <f>_xlfn.IFNA(VLOOKUP($BD23,'5.1 Register | Risk Register'!$B$15:$Y$89,'5.1 Register | Risk Register'!H$6,FALSE),"")</f>
        <v/>
      </c>
      <c r="BF23" s="28" t="str">
        <f>_xlfn.IFNA(VLOOKUP($BD23,'5.1 Register | Risk Register'!$B$15:$Y$89,'5.1 Register | Risk Register'!D$6,FALSE),"")</f>
        <v/>
      </c>
      <c r="BG23" s="20" t="str">
        <f>_xlfn.IFNA(VLOOKUP($BD23,'5.1 Register | Risk Register'!$B$15:$Y$89,'5.1 Register | Risk Register'!K$6,FALSE),"")</f>
        <v/>
      </c>
      <c r="BH23" s="20" t="str">
        <f>_xlfn.IFNA(VLOOKUP($BD23,'5.1 Register | Risk Register'!$B$15:$Y$89,'5.1 Register | Risk Register'!L$6,FALSE),"")</f>
        <v/>
      </c>
      <c r="BI23" s="20" t="str">
        <f>_xlfn.IFNA(VLOOKUP($BD23,'5.1 Register | Risk Register'!$B$15:$Y$89,'5.1 Register | Risk Register'!N$6,FALSE),"")</f>
        <v/>
      </c>
      <c r="BJ23" s="313" t="str">
        <f>_xlfn.IFNA(VLOOKUP($BD23,'5.1 Register | Risk Register'!$B$15:$Y$89,'5.1 Register | Risk Register'!P$6,FALSE),"")</f>
        <v/>
      </c>
      <c r="BK23" s="7"/>
      <c r="BL23" s="28">
        <f>'5.1 Register | Risk Register'!B29</f>
        <v>0</v>
      </c>
      <c r="BM23" s="28" t="str">
        <f>IFERROR(IF(ISNUMBER('5.1 Register | Risk Register'!R29),
IF(OR(VLOOKUP('5.1 Register | Risk Register'!M29,$Z$9:$AA$59,2)=$V$12,VLOOKUP('5.1 Register | Risk Register'!M29,$Z$9:$AA$59,2)=$V$13,
VLOOKUP('5.1 Register | Risk Register'!O29,$Z$9:$AA$59,2)=$V$12, VLOOKUP('5.1 Register | Risk Register'!O29,$Z$9:$AA$59,2)=$V$13),BL23,1000)),"")</f>
        <v/>
      </c>
      <c r="BN23" s="28"/>
      <c r="BO23" s="28" t="str" cm="1">
        <f t="array" ref="BO23">IFERROR(INDEX($BM:$BM,_xlfn.AGGREGATE(15,6,ROW($BM$9:$BM$83)/(($BM$9:$BM$83&lt;1000)),ROWS(BO$9:BO23))),"")</f>
        <v/>
      </c>
      <c r="BP23" s="28" t="str">
        <f>IFERROR(VLOOKUP(BO23,'5.1 Register | Risk Register'!B29:Y103,'5.1 Register | Risk Register'!R$6,FALSE),"")</f>
        <v/>
      </c>
      <c r="BQ23" s="28"/>
      <c r="BR23" s="28"/>
      <c r="BS23" s="28">
        <v>15</v>
      </c>
      <c r="BT23" s="28" t="str">
        <f t="shared" si="0"/>
        <v/>
      </c>
      <c r="BU23" s="28" t="str" cm="1">
        <f t="array" ref="BU23">IFERROR(INDEX($BM:$BM,_xlfn.AGGREGATE(15,6,ROW($BM$9:$BM$83)/(($BM$9:$BM$83&lt;1000)),ROWS(BO$9:BO23))),"")</f>
        <v/>
      </c>
      <c r="BV23" s="28" t="str">
        <f>IFERROR(RANK(BT23,BT$9:BT$83)+(IF(BU24=BU23,1,0))+COUNTIF(BT$9:BT23,"="&amp;BT23)-1,"")</f>
        <v/>
      </c>
      <c r="BW23" s="28" t="str">
        <f t="shared" si="1"/>
        <v/>
      </c>
      <c r="BX23" s="28"/>
      <c r="BY23" s="28" t="str">
        <f t="shared" si="2"/>
        <v/>
      </c>
      <c r="BZ23" s="28"/>
      <c r="CA23" s="28" t="str">
        <f>_xlfn.IFNA(VLOOKUP($BY23,'5.1 Register | Risk Register'!$B$15:$Y$89,'5.1 Register | Risk Register'!H$6,FALSE),"")</f>
        <v/>
      </c>
      <c r="CB23" s="28"/>
    </row>
    <row r="24" spans="13:80" x14ac:dyDescent="0.3">
      <c r="M24" s="7" t="s">
        <v>257</v>
      </c>
      <c r="Q24" s="20"/>
      <c r="R24" s="20"/>
      <c r="Z24" s="288">
        <v>11</v>
      </c>
      <c r="AA24" s="20" t="s">
        <v>9</v>
      </c>
      <c r="AD24" s="287">
        <v>35</v>
      </c>
      <c r="AE24" s="20" t="s">
        <v>110</v>
      </c>
      <c r="AF24" s="20"/>
      <c r="AG24" s="7" t="s">
        <v>182</v>
      </c>
      <c r="AZ24" s="7"/>
      <c r="BA24" s="7"/>
      <c r="BB24" s="28">
        <f>'5.1 Register | Risk Register'!B30</f>
        <v>0</v>
      </c>
      <c r="BC24" s="28" t="str">
        <f>IFERROR(IF(ISNUMBER('5.1 Register | Risk Register'!R30),
IF(AND(VLOOKUP($BB24,'5.1 Register | Risk Register'!$B$15:$Y$89,'5.1 Register | Risk Register'!T$6,FALSE)=$AI$9,
VLOOKUP($BB24,'5.1 Register | Risk Register'!$B$15:$Y$89,'5.1 Register | Risk Register'!X$6,FALSE)&lt;&gt;$AL$12),BB24,1000)),"")</f>
        <v/>
      </c>
      <c r="BD24" s="20" t="str" cm="1">
        <f t="array" ref="BD24">IFERROR(INDEX($BC:$BC,_xlfn.AGGREGATE(15,6,ROW($BC$9:$BC$83)/(($BC$9:$BC$83&lt;1000)),ROWS(BD$9:BD24))),"")</f>
        <v/>
      </c>
      <c r="BE24" s="28" t="str">
        <f>_xlfn.IFNA(VLOOKUP($BD24,'5.1 Register | Risk Register'!$B$15:$Y$89,'5.1 Register | Risk Register'!H$6,FALSE),"")</f>
        <v/>
      </c>
      <c r="BF24" s="28" t="str">
        <f>_xlfn.IFNA(VLOOKUP($BD24,'5.1 Register | Risk Register'!$B$15:$Y$89,'5.1 Register | Risk Register'!D$6,FALSE),"")</f>
        <v/>
      </c>
      <c r="BG24" s="20" t="str">
        <f>_xlfn.IFNA(VLOOKUP($BD24,'5.1 Register | Risk Register'!$B$15:$Y$89,'5.1 Register | Risk Register'!K$6,FALSE),"")</f>
        <v/>
      </c>
      <c r="BH24" s="20" t="str">
        <f>_xlfn.IFNA(VLOOKUP($BD24,'5.1 Register | Risk Register'!$B$15:$Y$89,'5.1 Register | Risk Register'!L$6,FALSE),"")</f>
        <v/>
      </c>
      <c r="BI24" s="20" t="str">
        <f>_xlfn.IFNA(VLOOKUP($BD24,'5.1 Register | Risk Register'!$B$15:$Y$89,'5.1 Register | Risk Register'!N$6,FALSE),"")</f>
        <v/>
      </c>
      <c r="BJ24" s="313" t="str">
        <f>_xlfn.IFNA(VLOOKUP($BD24,'5.1 Register | Risk Register'!$B$15:$Y$89,'5.1 Register | Risk Register'!P$6,FALSE),"")</f>
        <v/>
      </c>
      <c r="BK24" s="7"/>
      <c r="BL24" s="28">
        <f>'5.1 Register | Risk Register'!B30</f>
        <v>0</v>
      </c>
      <c r="BM24" s="28" t="str">
        <f>IFERROR(IF(ISNUMBER('5.1 Register | Risk Register'!R30),
IF(OR(VLOOKUP('5.1 Register | Risk Register'!M30,$Z$9:$AA$59,2)=$V$12,VLOOKUP('5.1 Register | Risk Register'!M30,$Z$9:$AA$59,2)=$V$13,
VLOOKUP('5.1 Register | Risk Register'!O30,$Z$9:$AA$59,2)=$V$12, VLOOKUP('5.1 Register | Risk Register'!O30,$Z$9:$AA$59,2)=$V$13),BL24,1000)),"")</f>
        <v/>
      </c>
      <c r="BN24" s="28"/>
      <c r="BO24" s="28" t="str" cm="1">
        <f t="array" ref="BO24">IFERROR(INDEX($BM:$BM,_xlfn.AGGREGATE(15,6,ROW($BM$9:$BM$83)/(($BM$9:$BM$83&lt;1000)),ROWS(BO$9:BO24))),"")</f>
        <v/>
      </c>
      <c r="BP24" s="28" t="str">
        <f>IFERROR(VLOOKUP(BO24,'5.1 Register | Risk Register'!B30:Y104,'5.1 Register | Risk Register'!R$6,FALSE),"")</f>
        <v/>
      </c>
      <c r="BQ24" s="28"/>
      <c r="BR24" s="28"/>
      <c r="BS24" s="28">
        <v>16</v>
      </c>
      <c r="BT24" s="28" t="str">
        <f t="shared" si="0"/>
        <v/>
      </c>
      <c r="BU24" s="28" t="str" cm="1">
        <f t="array" ref="BU24">IFERROR(INDEX($BM:$BM,_xlfn.AGGREGATE(15,6,ROW($BM$9:$BM$83)/(($BM$9:$BM$83&lt;1000)),ROWS(BO$9:BO24))),"")</f>
        <v/>
      </c>
      <c r="BV24" s="28" t="str">
        <f>IFERROR(RANK(BT24,BT$9:BT$83)+(IF(BU25=BU24,1,0))+COUNTIF(BT$9:BT24,"="&amp;BT24)-1,"")</f>
        <v/>
      </c>
      <c r="BW24" s="28" t="str">
        <f t="shared" si="1"/>
        <v/>
      </c>
      <c r="BX24" s="28"/>
      <c r="BY24" s="28" t="str">
        <f t="shared" si="2"/>
        <v/>
      </c>
      <c r="BZ24" s="28"/>
      <c r="CA24" s="28" t="str">
        <f>_xlfn.IFNA(VLOOKUP($BY24,'5.1 Register | Risk Register'!$B$15:$Y$89,'5.1 Register | Risk Register'!H$6,FALSE),"")</f>
        <v/>
      </c>
      <c r="CB24" s="28"/>
    </row>
    <row r="25" spans="13:80" x14ac:dyDescent="0.3">
      <c r="M25" s="7" t="s">
        <v>258</v>
      </c>
      <c r="N25" s="27"/>
      <c r="O25" s="27"/>
      <c r="Q25" s="20"/>
      <c r="V25" s="27"/>
      <c r="X25" s="27"/>
      <c r="Z25" s="288">
        <v>10</v>
      </c>
      <c r="AA25" s="20" t="s">
        <v>9</v>
      </c>
      <c r="AD25" s="287">
        <v>34</v>
      </c>
      <c r="AE25" s="20" t="s">
        <v>110</v>
      </c>
      <c r="AF25" s="20"/>
      <c r="AG25" s="20"/>
      <c r="AH25" s="20"/>
      <c r="AZ25" s="7"/>
      <c r="BA25" s="7"/>
      <c r="BB25" s="28">
        <f>'5.1 Register | Risk Register'!B31</f>
        <v>0</v>
      </c>
      <c r="BC25" s="28" t="str">
        <f>IFERROR(IF(ISNUMBER('5.1 Register | Risk Register'!R31),
IF(AND(VLOOKUP($BB25,'5.1 Register | Risk Register'!$B$15:$Y$89,'5.1 Register | Risk Register'!T$6,FALSE)=$AI$9,
VLOOKUP($BB25,'5.1 Register | Risk Register'!$B$15:$Y$89,'5.1 Register | Risk Register'!X$6,FALSE)&lt;&gt;$AL$12),BB25,1000)),"")</f>
        <v/>
      </c>
      <c r="BD25" s="20" t="str" cm="1">
        <f t="array" ref="BD25">IFERROR(INDEX($BC:$BC,_xlfn.AGGREGATE(15,6,ROW($BC$9:$BC$83)/(($BC$9:$BC$83&lt;1000)),ROWS(BD$9:BD25))),"")</f>
        <v/>
      </c>
      <c r="BE25" s="28" t="str">
        <f>_xlfn.IFNA(VLOOKUP($BD25,'5.1 Register | Risk Register'!$B$15:$Y$89,'5.1 Register | Risk Register'!H$6,FALSE),"")</f>
        <v/>
      </c>
      <c r="BF25" s="28" t="str">
        <f>_xlfn.IFNA(VLOOKUP($BD25,'5.1 Register | Risk Register'!$B$15:$Y$89,'5.1 Register | Risk Register'!D$6,FALSE),"")</f>
        <v/>
      </c>
      <c r="BG25" s="20" t="str">
        <f>_xlfn.IFNA(VLOOKUP($BD25,'5.1 Register | Risk Register'!$B$15:$Y$89,'5.1 Register | Risk Register'!K$6,FALSE),"")</f>
        <v/>
      </c>
      <c r="BH25" s="20" t="str">
        <f>_xlfn.IFNA(VLOOKUP($BD25,'5.1 Register | Risk Register'!$B$15:$Y$89,'5.1 Register | Risk Register'!L$6,FALSE),"")</f>
        <v/>
      </c>
      <c r="BI25" s="20" t="str">
        <f>_xlfn.IFNA(VLOOKUP($BD25,'5.1 Register | Risk Register'!$B$15:$Y$89,'5.1 Register | Risk Register'!N$6,FALSE),"")</f>
        <v/>
      </c>
      <c r="BJ25" s="313" t="str">
        <f>_xlfn.IFNA(VLOOKUP($BD25,'5.1 Register | Risk Register'!$B$15:$Y$89,'5.1 Register | Risk Register'!P$6,FALSE),"")</f>
        <v/>
      </c>
      <c r="BK25" s="7"/>
      <c r="BL25" s="28">
        <f>'5.1 Register | Risk Register'!B31</f>
        <v>0</v>
      </c>
      <c r="BM25" s="28" t="str">
        <f>IFERROR(IF(ISNUMBER('5.1 Register | Risk Register'!R31),
IF(OR(VLOOKUP('5.1 Register | Risk Register'!M31,$Z$9:$AA$59,2)=$V$12,VLOOKUP('5.1 Register | Risk Register'!M31,$Z$9:$AA$59,2)=$V$13,
VLOOKUP('5.1 Register | Risk Register'!O31,$Z$9:$AA$59,2)=$V$12, VLOOKUP('5.1 Register | Risk Register'!O31,$Z$9:$AA$59,2)=$V$13),BL25,1000)),"")</f>
        <v/>
      </c>
      <c r="BN25" s="28"/>
      <c r="BO25" s="28" t="str" cm="1">
        <f t="array" ref="BO25">IFERROR(INDEX($BM:$BM,_xlfn.AGGREGATE(15,6,ROW($BM$9:$BM$83)/(($BM$9:$BM$83&lt;1000)),ROWS(BO$9:BO25))),"")</f>
        <v/>
      </c>
      <c r="BP25" s="28" t="str">
        <f>IFERROR(VLOOKUP(BO25,'5.1 Register | Risk Register'!B31:Y105,'5.1 Register | Risk Register'!R$6,FALSE),"")</f>
        <v/>
      </c>
      <c r="BQ25" s="28"/>
      <c r="BR25" s="28"/>
      <c r="BS25" s="28">
        <v>17</v>
      </c>
      <c r="BT25" s="28" t="str">
        <f t="shared" si="0"/>
        <v/>
      </c>
      <c r="BU25" s="28" t="str" cm="1">
        <f t="array" ref="BU25">IFERROR(INDEX($BM:$BM,_xlfn.AGGREGATE(15,6,ROW($BM$9:$BM$83)/(($BM$9:$BM$83&lt;1000)),ROWS(BO$9:BO25))),"")</f>
        <v/>
      </c>
      <c r="BV25" s="28" t="str">
        <f>IFERROR(RANK(BT25,BT$9:BT$83)+(IF(BU26=BU25,1,0))+COUNTIF(BT$9:BT25,"="&amp;BT25)-1,"")</f>
        <v/>
      </c>
      <c r="BW25" s="28" t="str">
        <f t="shared" si="1"/>
        <v/>
      </c>
      <c r="BX25" s="28"/>
      <c r="BY25" s="28" t="str">
        <f t="shared" si="2"/>
        <v/>
      </c>
      <c r="BZ25" s="28"/>
      <c r="CA25" s="28" t="str">
        <f>_xlfn.IFNA(VLOOKUP($BY25,'5.1 Register | Risk Register'!$B$15:$Y$89,'5.1 Register | Risk Register'!H$6,FALSE),"")</f>
        <v/>
      </c>
      <c r="CB25" s="28"/>
    </row>
    <row r="26" spans="13:80" x14ac:dyDescent="0.3">
      <c r="M26" s="7" t="s">
        <v>37</v>
      </c>
      <c r="Q26" s="20"/>
      <c r="R26" s="20"/>
      <c r="X26" s="27"/>
      <c r="Z26" s="288">
        <v>9</v>
      </c>
      <c r="AA26" s="20" t="s">
        <v>9</v>
      </c>
      <c r="AD26" s="287">
        <v>33</v>
      </c>
      <c r="AE26" s="20" t="s">
        <v>110</v>
      </c>
      <c r="AF26" s="20"/>
      <c r="AZ26" s="7"/>
      <c r="BA26" s="7"/>
      <c r="BB26" s="28">
        <f>'5.1 Register | Risk Register'!B32</f>
        <v>0</v>
      </c>
      <c r="BC26" s="28" t="str">
        <f>IFERROR(IF(ISNUMBER('5.1 Register | Risk Register'!R32),
IF(AND(VLOOKUP($BB26,'5.1 Register | Risk Register'!$B$15:$Y$89,'5.1 Register | Risk Register'!T$6,FALSE)=$AI$9,
VLOOKUP($BB26,'5.1 Register | Risk Register'!$B$15:$Y$89,'5.1 Register | Risk Register'!X$6,FALSE)&lt;&gt;$AL$12),BB26,1000)),"")</f>
        <v/>
      </c>
      <c r="BD26" s="20" t="str" cm="1">
        <f t="array" ref="BD26">IFERROR(INDEX($BC:$BC,_xlfn.AGGREGATE(15,6,ROW($BC$9:$BC$83)/(($BC$9:$BC$83&lt;1000)),ROWS(BD$9:BD26))),"")</f>
        <v/>
      </c>
      <c r="BE26" s="28" t="str">
        <f>_xlfn.IFNA(VLOOKUP($BD26,'5.1 Register | Risk Register'!$B$15:$Y$89,'5.1 Register | Risk Register'!H$6,FALSE),"")</f>
        <v/>
      </c>
      <c r="BF26" s="28" t="str">
        <f>_xlfn.IFNA(VLOOKUP($BD26,'5.1 Register | Risk Register'!$B$15:$Y$89,'5.1 Register | Risk Register'!D$6,FALSE),"")</f>
        <v/>
      </c>
      <c r="BG26" s="20" t="str">
        <f>_xlfn.IFNA(VLOOKUP($BD26,'5.1 Register | Risk Register'!$B$15:$Y$89,'5.1 Register | Risk Register'!K$6,FALSE),"")</f>
        <v/>
      </c>
      <c r="BH26" s="20" t="str">
        <f>_xlfn.IFNA(VLOOKUP($BD26,'5.1 Register | Risk Register'!$B$15:$Y$89,'5.1 Register | Risk Register'!L$6,FALSE),"")</f>
        <v/>
      </c>
      <c r="BI26" s="20" t="str">
        <f>_xlfn.IFNA(VLOOKUP($BD26,'5.1 Register | Risk Register'!$B$15:$Y$89,'5.1 Register | Risk Register'!N$6,FALSE),"")</f>
        <v/>
      </c>
      <c r="BJ26" s="313" t="str">
        <f>_xlfn.IFNA(VLOOKUP($BD26,'5.1 Register | Risk Register'!$B$15:$Y$89,'5.1 Register | Risk Register'!P$6,FALSE),"")</f>
        <v/>
      </c>
      <c r="BK26" s="7"/>
      <c r="BL26" s="28">
        <f>'5.1 Register | Risk Register'!B32</f>
        <v>0</v>
      </c>
      <c r="BM26" s="28" t="str">
        <f>IFERROR(IF(ISNUMBER('5.1 Register | Risk Register'!R32),
IF(OR(VLOOKUP('5.1 Register | Risk Register'!M32,$Z$9:$AA$59,2)=$V$12,VLOOKUP('5.1 Register | Risk Register'!M32,$Z$9:$AA$59,2)=$V$13,
VLOOKUP('5.1 Register | Risk Register'!O32,$Z$9:$AA$59,2)=$V$12, VLOOKUP('5.1 Register | Risk Register'!O32,$Z$9:$AA$59,2)=$V$13),BL26,1000)),"")</f>
        <v/>
      </c>
      <c r="BN26" s="28"/>
      <c r="BO26" s="28" t="str" cm="1">
        <f t="array" ref="BO26">IFERROR(INDEX($BM:$BM,_xlfn.AGGREGATE(15,6,ROW($BM$9:$BM$83)/(($BM$9:$BM$83&lt;1000)),ROWS(BO$9:BO26))),"")</f>
        <v/>
      </c>
      <c r="BP26" s="28" t="str">
        <f>IFERROR(VLOOKUP(BO26,'5.1 Register | Risk Register'!B32:Y106,'5.1 Register | Risk Register'!R$6,FALSE),"")</f>
        <v/>
      </c>
      <c r="BQ26" s="28"/>
      <c r="BR26" s="28"/>
      <c r="BS26" s="28">
        <v>18</v>
      </c>
      <c r="BT26" s="28" t="str">
        <f t="shared" si="0"/>
        <v/>
      </c>
      <c r="BU26" s="28" t="str" cm="1">
        <f t="array" ref="BU26">IFERROR(INDEX($BM:$BM,_xlfn.AGGREGATE(15,6,ROW($BM$9:$BM$83)/(($BM$9:$BM$83&lt;1000)),ROWS(BO$9:BO26))),"")</f>
        <v/>
      </c>
      <c r="BV26" s="28" t="str">
        <f>IFERROR(RANK(BT26,BT$9:BT$83)+(IF(BU27=BU26,1,0))+COUNTIF(BT$9:BT26,"="&amp;BT26)-1,"")</f>
        <v/>
      </c>
      <c r="BW26" s="28" t="str">
        <f t="shared" si="1"/>
        <v/>
      </c>
      <c r="BX26" s="28"/>
      <c r="BY26" s="28" t="str">
        <f t="shared" si="2"/>
        <v/>
      </c>
      <c r="BZ26" s="28"/>
      <c r="CA26" s="28" t="str">
        <f>_xlfn.IFNA(VLOOKUP($BY26,'5.1 Register | Risk Register'!$B$15:$Y$89,'5.1 Register | Risk Register'!H$6,FALSE),"")</f>
        <v/>
      </c>
      <c r="CB26" s="28"/>
    </row>
    <row r="27" spans="13:80" x14ac:dyDescent="0.3">
      <c r="N27" s="27"/>
      <c r="O27" s="27"/>
      <c r="Q27" s="20"/>
      <c r="V27" s="27"/>
      <c r="Z27" s="288">
        <v>8</v>
      </c>
      <c r="AA27" s="20" t="s">
        <v>9</v>
      </c>
      <c r="AD27" s="287">
        <v>32</v>
      </c>
      <c r="AE27" s="20" t="s">
        <v>110</v>
      </c>
      <c r="AF27" s="20"/>
      <c r="AZ27" s="7"/>
      <c r="BA27" s="7"/>
      <c r="BB27" s="28">
        <f>'5.1 Register | Risk Register'!B33</f>
        <v>0</v>
      </c>
      <c r="BC27" s="28" t="str">
        <f>IFERROR(IF(ISNUMBER('5.1 Register | Risk Register'!R33),
IF(AND(VLOOKUP($BB27,'5.1 Register | Risk Register'!$B$15:$Y$89,'5.1 Register | Risk Register'!T$6,FALSE)=$AI$9,
VLOOKUP($BB27,'5.1 Register | Risk Register'!$B$15:$Y$89,'5.1 Register | Risk Register'!X$6,FALSE)&lt;&gt;$AL$12),BB27,1000)),"")</f>
        <v/>
      </c>
      <c r="BD27" s="20" t="str" cm="1">
        <f t="array" ref="BD27">IFERROR(INDEX($BC:$BC,_xlfn.AGGREGATE(15,6,ROW($BC$9:$BC$83)/(($BC$9:$BC$83&lt;1000)),ROWS(BD$9:BD27))),"")</f>
        <v/>
      </c>
      <c r="BE27" s="28" t="str">
        <f>_xlfn.IFNA(VLOOKUP($BD27,'5.1 Register | Risk Register'!$B$15:$Y$89,'5.1 Register | Risk Register'!H$6,FALSE),"")</f>
        <v/>
      </c>
      <c r="BF27" s="28" t="str">
        <f>_xlfn.IFNA(VLOOKUP($BD27,'5.1 Register | Risk Register'!$B$15:$Y$89,'5.1 Register | Risk Register'!D$6,FALSE),"")</f>
        <v/>
      </c>
      <c r="BG27" s="20" t="str">
        <f>_xlfn.IFNA(VLOOKUP($BD27,'5.1 Register | Risk Register'!$B$15:$Y$89,'5.1 Register | Risk Register'!K$6,FALSE),"")</f>
        <v/>
      </c>
      <c r="BH27" s="20" t="str">
        <f>_xlfn.IFNA(VLOOKUP($BD27,'5.1 Register | Risk Register'!$B$15:$Y$89,'5.1 Register | Risk Register'!L$6,FALSE),"")</f>
        <v/>
      </c>
      <c r="BI27" s="20" t="str">
        <f>_xlfn.IFNA(VLOOKUP($BD27,'5.1 Register | Risk Register'!$B$15:$Y$89,'5.1 Register | Risk Register'!N$6,FALSE),"")</f>
        <v/>
      </c>
      <c r="BJ27" s="313" t="str">
        <f>_xlfn.IFNA(VLOOKUP($BD27,'5.1 Register | Risk Register'!$B$15:$Y$89,'5.1 Register | Risk Register'!P$6,FALSE),"")</f>
        <v/>
      </c>
      <c r="BK27" s="7"/>
      <c r="BL27" s="28">
        <f>'5.1 Register | Risk Register'!B33</f>
        <v>0</v>
      </c>
      <c r="BM27" s="28" t="str">
        <f>IFERROR(IF(ISNUMBER('5.1 Register | Risk Register'!R33),
IF(OR(VLOOKUP('5.1 Register | Risk Register'!M33,$Z$9:$AA$59,2)=$V$12,VLOOKUP('5.1 Register | Risk Register'!M33,$Z$9:$AA$59,2)=$V$13,
VLOOKUP('5.1 Register | Risk Register'!O33,$Z$9:$AA$59,2)=$V$12, VLOOKUP('5.1 Register | Risk Register'!O33,$Z$9:$AA$59,2)=$V$13),BL27,1000)),"")</f>
        <v/>
      </c>
      <c r="BN27" s="28"/>
      <c r="BO27" s="28" t="str" cm="1">
        <f t="array" ref="BO27">IFERROR(INDEX($BM:$BM,_xlfn.AGGREGATE(15,6,ROW($BM$9:$BM$83)/(($BM$9:$BM$83&lt;1000)),ROWS(BO$9:BO27))),"")</f>
        <v/>
      </c>
      <c r="BP27" s="28" t="str">
        <f>IFERROR(VLOOKUP(BO27,'5.1 Register | Risk Register'!B33:Y107,'5.1 Register | Risk Register'!R$6,FALSE),"")</f>
        <v/>
      </c>
      <c r="BQ27" s="28"/>
      <c r="BR27" s="28"/>
      <c r="BS27" s="28">
        <v>19</v>
      </c>
      <c r="BT27" s="28" t="str">
        <f t="shared" si="0"/>
        <v/>
      </c>
      <c r="BU27" s="28" t="str" cm="1">
        <f t="array" ref="BU27">IFERROR(INDEX($BM:$BM,_xlfn.AGGREGATE(15,6,ROW($BM$9:$BM$83)/(($BM$9:$BM$83&lt;1000)),ROWS(BO$9:BO27))),"")</f>
        <v/>
      </c>
      <c r="BV27" s="28" t="str">
        <f>IFERROR(RANK(BT27,BT$9:BT$83)+(IF(BU28=BU27,1,0))+COUNTIF(BT$9:BT27,"="&amp;BT27)-1,"")</f>
        <v/>
      </c>
      <c r="BW27" s="28" t="str">
        <f t="shared" si="1"/>
        <v/>
      </c>
      <c r="BX27" s="28"/>
      <c r="BY27" s="28" t="str">
        <f t="shared" si="2"/>
        <v/>
      </c>
      <c r="BZ27" s="28"/>
      <c r="CA27" s="28" t="str">
        <f>_xlfn.IFNA(VLOOKUP($BY27,'5.1 Register | Risk Register'!$B$15:$Y$89,'5.1 Register | Risk Register'!H$6,FALSE),"")</f>
        <v/>
      </c>
      <c r="CB27" s="28"/>
    </row>
    <row r="28" spans="13:80" x14ac:dyDescent="0.3">
      <c r="Z28" s="288">
        <v>7</v>
      </c>
      <c r="AA28" s="20" t="s">
        <v>9</v>
      </c>
      <c r="AD28" s="287">
        <v>31</v>
      </c>
      <c r="AE28" s="20" t="s">
        <v>110</v>
      </c>
      <c r="AF28" s="20"/>
      <c r="AZ28" s="7"/>
      <c r="BA28" s="7"/>
      <c r="BB28" s="28">
        <f>'5.1 Register | Risk Register'!B34</f>
        <v>0</v>
      </c>
      <c r="BC28" s="28" t="str">
        <f>IFERROR(IF(ISNUMBER('5.1 Register | Risk Register'!R34),
IF(AND(VLOOKUP($BB28,'5.1 Register | Risk Register'!$B$15:$Y$89,'5.1 Register | Risk Register'!T$6,FALSE)=$AI$9,
VLOOKUP($BB28,'5.1 Register | Risk Register'!$B$15:$Y$89,'5.1 Register | Risk Register'!X$6,FALSE)&lt;&gt;$AL$12),BB28,1000)),"")</f>
        <v/>
      </c>
      <c r="BD28" s="20" t="str" cm="1">
        <f t="array" ref="BD28">IFERROR(INDEX($BC:$BC,_xlfn.AGGREGATE(15,6,ROW($BC$9:$BC$83)/(($BC$9:$BC$83&lt;1000)),ROWS(BD$9:BD28))),"")</f>
        <v/>
      </c>
      <c r="BE28" s="28" t="str">
        <f>_xlfn.IFNA(VLOOKUP($BD28,'5.1 Register | Risk Register'!$B$15:$Y$89,'5.1 Register | Risk Register'!H$6,FALSE),"")</f>
        <v/>
      </c>
      <c r="BF28" s="28" t="str">
        <f>_xlfn.IFNA(VLOOKUP($BD28,'5.1 Register | Risk Register'!$B$15:$Y$89,'5.1 Register | Risk Register'!D$6,FALSE),"")</f>
        <v/>
      </c>
      <c r="BG28" s="20" t="str">
        <f>_xlfn.IFNA(VLOOKUP($BD28,'5.1 Register | Risk Register'!$B$15:$Y$89,'5.1 Register | Risk Register'!K$6,FALSE),"")</f>
        <v/>
      </c>
      <c r="BH28" s="20" t="str">
        <f>_xlfn.IFNA(VLOOKUP($BD28,'5.1 Register | Risk Register'!$B$15:$Y$89,'5.1 Register | Risk Register'!L$6,FALSE),"")</f>
        <v/>
      </c>
      <c r="BI28" s="20" t="str">
        <f>_xlfn.IFNA(VLOOKUP($BD28,'5.1 Register | Risk Register'!$B$15:$Y$89,'5.1 Register | Risk Register'!N$6,FALSE),"")</f>
        <v/>
      </c>
      <c r="BJ28" s="313" t="str">
        <f>_xlfn.IFNA(VLOOKUP($BD28,'5.1 Register | Risk Register'!$B$15:$Y$89,'5.1 Register | Risk Register'!P$6,FALSE),"")</f>
        <v/>
      </c>
      <c r="BK28" s="7"/>
      <c r="BL28" s="28">
        <f>'5.1 Register | Risk Register'!B34</f>
        <v>0</v>
      </c>
      <c r="BM28" s="28" t="str">
        <f>IFERROR(IF(ISNUMBER('5.1 Register | Risk Register'!R34),
IF(OR(VLOOKUP('5.1 Register | Risk Register'!M34,$Z$9:$AA$59,2)=$V$12,VLOOKUP('5.1 Register | Risk Register'!M34,$Z$9:$AA$59,2)=$V$13,
VLOOKUP('5.1 Register | Risk Register'!O34,$Z$9:$AA$59,2)=$V$12, VLOOKUP('5.1 Register | Risk Register'!O34,$Z$9:$AA$59,2)=$V$13),BL28,1000)),"")</f>
        <v/>
      </c>
      <c r="BN28" s="28"/>
      <c r="BO28" s="28" t="str" cm="1">
        <f t="array" ref="BO28">IFERROR(INDEX($BM:$BM,_xlfn.AGGREGATE(15,6,ROW($BM$9:$BM$83)/(($BM$9:$BM$83&lt;1000)),ROWS(BO$9:BO28))),"")</f>
        <v/>
      </c>
      <c r="BP28" s="28" t="str">
        <f>IFERROR(VLOOKUP(BO28,'5.1 Register | Risk Register'!B34:Y108,'5.1 Register | Risk Register'!R$6,FALSE),"")</f>
        <v/>
      </c>
      <c r="BQ28" s="28"/>
      <c r="BR28" s="28"/>
      <c r="BS28" s="28">
        <v>20</v>
      </c>
      <c r="BT28" s="28" t="str">
        <f t="shared" si="0"/>
        <v/>
      </c>
      <c r="BU28" s="28" t="str" cm="1">
        <f t="array" ref="BU28">IFERROR(INDEX($BM:$BM,_xlfn.AGGREGATE(15,6,ROW($BM$9:$BM$83)/(($BM$9:$BM$83&lt;1000)),ROWS(BO$9:BO28))),"")</f>
        <v/>
      </c>
      <c r="BV28" s="28" t="str">
        <f>IFERROR(RANK(BT28,BT$9:BT$83)+(IF(BU29=BU28,1,0))+COUNTIF(BT$9:BT28,"="&amp;BT28)-1,"")</f>
        <v/>
      </c>
      <c r="BW28" s="28" t="str">
        <f t="shared" si="1"/>
        <v/>
      </c>
      <c r="BX28" s="28"/>
      <c r="BY28" s="28" t="str">
        <f t="shared" si="2"/>
        <v/>
      </c>
      <c r="BZ28" s="28"/>
      <c r="CA28" s="28" t="str">
        <f>_xlfn.IFNA(VLOOKUP($BY28,'5.1 Register | Risk Register'!$B$15:$Y$89,'5.1 Register | Risk Register'!H$6,FALSE),"")</f>
        <v/>
      </c>
      <c r="CB28" s="28"/>
    </row>
    <row r="29" spans="13:80" x14ac:dyDescent="0.3">
      <c r="Z29" s="288">
        <v>6</v>
      </c>
      <c r="AA29" s="20" t="s">
        <v>9</v>
      </c>
      <c r="AD29" s="287">
        <v>30</v>
      </c>
      <c r="AE29" s="20" t="s">
        <v>110</v>
      </c>
      <c r="AF29" s="20"/>
      <c r="AZ29" s="7"/>
      <c r="BA29" s="7"/>
      <c r="BB29" s="28">
        <f>'5.1 Register | Risk Register'!B35</f>
        <v>0</v>
      </c>
      <c r="BC29" s="28" t="str">
        <f>IFERROR(IF(ISNUMBER('5.1 Register | Risk Register'!R35),
IF(AND(VLOOKUP($BB29,'5.1 Register | Risk Register'!$B$15:$Y$89,'5.1 Register | Risk Register'!T$6,FALSE)=$AI$9,
VLOOKUP($BB29,'5.1 Register | Risk Register'!$B$15:$Y$89,'5.1 Register | Risk Register'!X$6,FALSE)&lt;&gt;$AL$12),BB29,1000)),"")</f>
        <v/>
      </c>
      <c r="BD29" s="20" t="str" cm="1">
        <f t="array" ref="BD29">IFERROR(INDEX($BC:$BC,_xlfn.AGGREGATE(15,6,ROW($BC$9:$BC$83)/(($BC$9:$BC$83&lt;1000)),ROWS(BD$9:BD29))),"")</f>
        <v/>
      </c>
      <c r="BE29" s="28" t="str">
        <f>_xlfn.IFNA(VLOOKUP($BD29,'5.1 Register | Risk Register'!$B$15:$Y$89,'5.1 Register | Risk Register'!H$6,FALSE),"")</f>
        <v/>
      </c>
      <c r="BF29" s="28" t="str">
        <f>_xlfn.IFNA(VLOOKUP($BD29,'5.1 Register | Risk Register'!$B$15:$Y$89,'5.1 Register | Risk Register'!D$6,FALSE),"")</f>
        <v/>
      </c>
      <c r="BG29" s="20" t="str">
        <f>_xlfn.IFNA(VLOOKUP($BD29,'5.1 Register | Risk Register'!$B$15:$Y$89,'5.1 Register | Risk Register'!K$6,FALSE),"")</f>
        <v/>
      </c>
      <c r="BH29" s="20" t="str">
        <f>_xlfn.IFNA(VLOOKUP($BD29,'5.1 Register | Risk Register'!$B$15:$Y$89,'5.1 Register | Risk Register'!L$6,FALSE),"")</f>
        <v/>
      </c>
      <c r="BI29" s="20" t="str">
        <f>_xlfn.IFNA(VLOOKUP($BD29,'5.1 Register | Risk Register'!$B$15:$Y$89,'5.1 Register | Risk Register'!N$6,FALSE),"")</f>
        <v/>
      </c>
      <c r="BJ29" s="313" t="str">
        <f>_xlfn.IFNA(VLOOKUP($BD29,'5.1 Register | Risk Register'!$B$15:$Y$89,'5.1 Register | Risk Register'!P$6,FALSE),"")</f>
        <v/>
      </c>
      <c r="BK29" s="7"/>
      <c r="BL29" s="28">
        <f>'5.1 Register | Risk Register'!B35</f>
        <v>0</v>
      </c>
      <c r="BM29" s="28" t="str">
        <f>IFERROR(IF(ISNUMBER('5.1 Register | Risk Register'!R35),
IF(OR(VLOOKUP('5.1 Register | Risk Register'!M35,$Z$9:$AA$59,2)=$V$12,VLOOKUP('5.1 Register | Risk Register'!M35,$Z$9:$AA$59,2)=$V$13,
VLOOKUP('5.1 Register | Risk Register'!O35,$Z$9:$AA$59,2)=$V$12, VLOOKUP('5.1 Register | Risk Register'!O35,$Z$9:$AA$59,2)=$V$13),BL29,1000)),"")</f>
        <v/>
      </c>
      <c r="BN29" s="28"/>
      <c r="BO29" s="28" t="str" cm="1">
        <f t="array" ref="BO29">IFERROR(INDEX($BM:$BM,_xlfn.AGGREGATE(15,6,ROW($BM$9:$BM$83)/(($BM$9:$BM$83&lt;1000)),ROWS(BO$9:BO29))),"")</f>
        <v/>
      </c>
      <c r="BP29" s="28" t="str">
        <f>IFERROR(VLOOKUP(BO29,'5.1 Register | Risk Register'!B35:Y109,'5.1 Register | Risk Register'!R$6,FALSE),"")</f>
        <v/>
      </c>
      <c r="BQ29" s="28"/>
      <c r="BR29" s="28"/>
      <c r="BS29" s="28">
        <v>21</v>
      </c>
      <c r="BT29" s="28" t="str">
        <f t="shared" si="0"/>
        <v/>
      </c>
      <c r="BU29" s="28" t="str" cm="1">
        <f t="array" ref="BU29">IFERROR(INDEX($BM:$BM,_xlfn.AGGREGATE(15,6,ROW($BM$9:$BM$83)/(($BM$9:$BM$83&lt;1000)),ROWS(BO$9:BO29))),"")</f>
        <v/>
      </c>
      <c r="BV29" s="28" t="str">
        <f>IFERROR(RANK(BT29,BT$9:BT$83)+(IF(BU30=BU29,1,0))+COUNTIF(BT$9:BT29,"="&amp;BT29)-1,"")</f>
        <v/>
      </c>
      <c r="BW29" s="28" t="str">
        <f t="shared" si="1"/>
        <v/>
      </c>
      <c r="BX29" s="28"/>
      <c r="BY29" s="28" t="str">
        <f t="shared" si="2"/>
        <v/>
      </c>
      <c r="BZ29" s="28"/>
      <c r="CA29" s="28" t="str">
        <f>_xlfn.IFNA(VLOOKUP($BY29,'5.1 Register | Risk Register'!$B$15:$Y$89,'5.1 Register | Risk Register'!H$6,FALSE),"")</f>
        <v/>
      </c>
      <c r="CB29" s="28"/>
    </row>
    <row r="30" spans="13:80" x14ac:dyDescent="0.3">
      <c r="M30" s="27"/>
      <c r="Z30" s="289">
        <v>5</v>
      </c>
      <c r="AA30" s="20" t="s">
        <v>107</v>
      </c>
      <c r="AD30" s="287">
        <v>29</v>
      </c>
      <c r="AE30" s="20" t="s">
        <v>110</v>
      </c>
      <c r="AF30" s="20"/>
      <c r="AZ30" s="7"/>
      <c r="BA30" s="7"/>
      <c r="BB30" s="28">
        <f>'5.1 Register | Risk Register'!B36</f>
        <v>0</v>
      </c>
      <c r="BC30" s="28" t="str">
        <f>IFERROR(IF(ISNUMBER('5.1 Register | Risk Register'!R36),
IF(AND(VLOOKUP($BB30,'5.1 Register | Risk Register'!$B$15:$Y$89,'5.1 Register | Risk Register'!T$6,FALSE)=$AI$9,
VLOOKUP($BB30,'5.1 Register | Risk Register'!$B$15:$Y$89,'5.1 Register | Risk Register'!X$6,FALSE)&lt;&gt;$AL$12),BB30,1000)),"")</f>
        <v/>
      </c>
      <c r="BD30" s="20" t="str" cm="1">
        <f t="array" ref="BD30">IFERROR(INDEX($BC:$BC,_xlfn.AGGREGATE(15,6,ROW($BC$9:$BC$83)/(($BC$9:$BC$83&lt;1000)),ROWS(BD$9:BD30))),"")</f>
        <v/>
      </c>
      <c r="BE30" s="28" t="str">
        <f>_xlfn.IFNA(VLOOKUP($BD30,'5.1 Register | Risk Register'!$B$15:$Y$89,'5.1 Register | Risk Register'!H$6,FALSE),"")</f>
        <v/>
      </c>
      <c r="BF30" s="28" t="str">
        <f>_xlfn.IFNA(VLOOKUP($BD30,'5.1 Register | Risk Register'!$B$15:$Y$89,'5.1 Register | Risk Register'!D$6,FALSE),"")</f>
        <v/>
      </c>
      <c r="BG30" s="20" t="str">
        <f>_xlfn.IFNA(VLOOKUP($BD30,'5.1 Register | Risk Register'!$B$15:$Y$89,'5.1 Register | Risk Register'!K$6,FALSE),"")</f>
        <v/>
      </c>
      <c r="BH30" s="20" t="str">
        <f>_xlfn.IFNA(VLOOKUP($BD30,'5.1 Register | Risk Register'!$B$15:$Y$89,'5.1 Register | Risk Register'!L$6,FALSE),"")</f>
        <v/>
      </c>
      <c r="BI30" s="20" t="str">
        <f>_xlfn.IFNA(VLOOKUP($BD30,'5.1 Register | Risk Register'!$B$15:$Y$89,'5.1 Register | Risk Register'!N$6,FALSE),"")</f>
        <v/>
      </c>
      <c r="BJ30" s="313" t="str">
        <f>_xlfn.IFNA(VLOOKUP($BD30,'5.1 Register | Risk Register'!$B$15:$Y$89,'5.1 Register | Risk Register'!P$6,FALSE),"")</f>
        <v/>
      </c>
      <c r="BK30" s="7"/>
      <c r="BL30" s="28">
        <f>'5.1 Register | Risk Register'!B36</f>
        <v>0</v>
      </c>
      <c r="BM30" s="28" t="str">
        <f>IFERROR(IF(ISNUMBER('5.1 Register | Risk Register'!R36),
IF(OR(VLOOKUP('5.1 Register | Risk Register'!M36,$Z$9:$AA$59,2)=$V$12,VLOOKUP('5.1 Register | Risk Register'!M36,$Z$9:$AA$59,2)=$V$13,
VLOOKUP('5.1 Register | Risk Register'!O36,$Z$9:$AA$59,2)=$V$12, VLOOKUP('5.1 Register | Risk Register'!O36,$Z$9:$AA$59,2)=$V$13),BL30,1000)),"")</f>
        <v/>
      </c>
      <c r="BN30" s="28"/>
      <c r="BO30" s="28" t="str" cm="1">
        <f t="array" ref="BO30">IFERROR(INDEX($BM:$BM,_xlfn.AGGREGATE(15,6,ROW($BM$9:$BM$83)/(($BM$9:$BM$83&lt;1000)),ROWS(BO$9:BO30))),"")</f>
        <v/>
      </c>
      <c r="BP30" s="28" t="str">
        <f>IFERROR(VLOOKUP(BO30,'5.1 Register | Risk Register'!B36:Y110,'5.1 Register | Risk Register'!R$6,FALSE),"")</f>
        <v/>
      </c>
      <c r="BQ30" s="28"/>
      <c r="BR30" s="28"/>
      <c r="BS30" s="28">
        <v>22</v>
      </c>
      <c r="BT30" s="28" t="str">
        <f t="shared" si="0"/>
        <v/>
      </c>
      <c r="BU30" s="28" t="str" cm="1">
        <f t="array" ref="BU30">IFERROR(INDEX($BM:$BM,_xlfn.AGGREGATE(15,6,ROW($BM$9:$BM$83)/(($BM$9:$BM$83&lt;1000)),ROWS(BO$9:BO30))),"")</f>
        <v/>
      </c>
      <c r="BV30" s="28" t="str">
        <f>IFERROR(RANK(BT30,BT$9:BT$83)+(IF(BU31=BU30,1,0))+COUNTIF(BT$9:BT30,"="&amp;BT30)-1,"")</f>
        <v/>
      </c>
      <c r="BW30" s="28" t="str">
        <f t="shared" si="1"/>
        <v/>
      </c>
      <c r="BX30" s="28"/>
      <c r="BY30" s="28" t="str">
        <f t="shared" si="2"/>
        <v/>
      </c>
      <c r="BZ30" s="28"/>
      <c r="CA30" s="28" t="str">
        <f>_xlfn.IFNA(VLOOKUP($BY30,'5.1 Register | Risk Register'!$B$15:$Y$89,'5.1 Register | Risk Register'!H$6,FALSE),"")</f>
        <v/>
      </c>
      <c r="CB30" s="28"/>
    </row>
    <row r="31" spans="13:80" x14ac:dyDescent="0.3">
      <c r="Z31" s="289">
        <v>4</v>
      </c>
      <c r="AA31" s="20" t="s">
        <v>107</v>
      </c>
      <c r="AD31" s="287">
        <v>28</v>
      </c>
      <c r="AE31" s="20" t="s">
        <v>110</v>
      </c>
      <c r="AF31" s="20"/>
      <c r="AZ31" s="7"/>
      <c r="BA31" s="7"/>
      <c r="BB31" s="28">
        <f>'5.1 Register | Risk Register'!B37</f>
        <v>0</v>
      </c>
      <c r="BC31" s="28" t="str">
        <f>IFERROR(IF(ISNUMBER('5.1 Register | Risk Register'!R37),
IF(AND(VLOOKUP($BB31,'5.1 Register | Risk Register'!$B$15:$Y$89,'5.1 Register | Risk Register'!T$6,FALSE)=$AI$9,
VLOOKUP($BB31,'5.1 Register | Risk Register'!$B$15:$Y$89,'5.1 Register | Risk Register'!X$6,FALSE)&lt;&gt;$AL$12),BB31,1000)),"")</f>
        <v/>
      </c>
      <c r="BD31" s="20" t="str" cm="1">
        <f t="array" ref="BD31">IFERROR(INDEX($BC:$BC,_xlfn.AGGREGATE(15,6,ROW($BC$9:$BC$83)/(($BC$9:$BC$83&lt;1000)),ROWS(BD$9:BD31))),"")</f>
        <v/>
      </c>
      <c r="BE31" s="28" t="str">
        <f>_xlfn.IFNA(VLOOKUP($BD31,'5.1 Register | Risk Register'!$B$15:$Y$89,'5.1 Register | Risk Register'!H$6,FALSE),"")</f>
        <v/>
      </c>
      <c r="BF31" s="28" t="str">
        <f>_xlfn.IFNA(VLOOKUP($BD31,'5.1 Register | Risk Register'!$B$15:$Y$89,'5.1 Register | Risk Register'!D$6,FALSE),"")</f>
        <v/>
      </c>
      <c r="BG31" s="20" t="str">
        <f>_xlfn.IFNA(VLOOKUP($BD31,'5.1 Register | Risk Register'!$B$15:$Y$89,'5.1 Register | Risk Register'!K$6,FALSE),"")</f>
        <v/>
      </c>
      <c r="BH31" s="20" t="str">
        <f>_xlfn.IFNA(VLOOKUP($BD31,'5.1 Register | Risk Register'!$B$15:$Y$89,'5.1 Register | Risk Register'!L$6,FALSE),"")</f>
        <v/>
      </c>
      <c r="BI31" s="20" t="str">
        <f>_xlfn.IFNA(VLOOKUP($BD31,'5.1 Register | Risk Register'!$B$15:$Y$89,'5.1 Register | Risk Register'!N$6,FALSE),"")</f>
        <v/>
      </c>
      <c r="BJ31" s="313" t="str">
        <f>_xlfn.IFNA(VLOOKUP($BD31,'5.1 Register | Risk Register'!$B$15:$Y$89,'5.1 Register | Risk Register'!P$6,FALSE),"")</f>
        <v/>
      </c>
      <c r="BK31" s="7"/>
      <c r="BL31" s="28">
        <f>'5.1 Register | Risk Register'!B37</f>
        <v>0</v>
      </c>
      <c r="BM31" s="28" t="str">
        <f>IFERROR(IF(ISNUMBER('5.1 Register | Risk Register'!R37),
IF(OR(VLOOKUP('5.1 Register | Risk Register'!M37,$Z$9:$AA$59,2)=$V$12,VLOOKUP('5.1 Register | Risk Register'!M37,$Z$9:$AA$59,2)=$V$13,
VLOOKUP('5.1 Register | Risk Register'!O37,$Z$9:$AA$59,2)=$V$12, VLOOKUP('5.1 Register | Risk Register'!O37,$Z$9:$AA$59,2)=$V$13),BL31,1000)),"")</f>
        <v/>
      </c>
      <c r="BN31" s="28"/>
      <c r="BO31" s="28" t="str" cm="1">
        <f t="array" ref="BO31">IFERROR(INDEX($BM:$BM,_xlfn.AGGREGATE(15,6,ROW($BM$9:$BM$83)/(($BM$9:$BM$83&lt;1000)),ROWS(BO$9:BO31))),"")</f>
        <v/>
      </c>
      <c r="BP31" s="28" t="str">
        <f>IFERROR(VLOOKUP(BO31,'5.1 Register | Risk Register'!B37:Y111,'5.1 Register | Risk Register'!R$6,FALSE),"")</f>
        <v/>
      </c>
      <c r="BQ31" s="28"/>
      <c r="BR31" s="28"/>
      <c r="BS31" s="28">
        <v>23</v>
      </c>
      <c r="BT31" s="28" t="str">
        <f t="shared" si="0"/>
        <v/>
      </c>
      <c r="BU31" s="28" t="str" cm="1">
        <f t="array" ref="BU31">IFERROR(INDEX($BM:$BM,_xlfn.AGGREGATE(15,6,ROW($BM$9:$BM$83)/(($BM$9:$BM$83&lt;1000)),ROWS(BO$9:BO31))),"")</f>
        <v/>
      </c>
      <c r="BV31" s="28" t="str">
        <f>IFERROR(RANK(BT31,BT$9:BT$83)+(IF(BU32=BU31,1,0))+COUNTIF(BT$9:BT31,"="&amp;BT31)-1,"")</f>
        <v/>
      </c>
      <c r="BW31" s="28" t="str">
        <f t="shared" si="1"/>
        <v/>
      </c>
      <c r="BX31" s="28"/>
      <c r="BY31" s="28" t="str">
        <f t="shared" si="2"/>
        <v/>
      </c>
      <c r="BZ31" s="28"/>
      <c r="CA31" s="28" t="str">
        <f>_xlfn.IFNA(VLOOKUP($BY31,'5.1 Register | Risk Register'!$B$15:$Y$89,'5.1 Register | Risk Register'!H$6,FALSE),"")</f>
        <v/>
      </c>
      <c r="CB31" s="28"/>
    </row>
    <row r="32" spans="13:80" x14ac:dyDescent="0.3">
      <c r="M32" s="27"/>
      <c r="Z32" s="289">
        <v>3</v>
      </c>
      <c r="AA32" s="20" t="s">
        <v>107</v>
      </c>
      <c r="AD32" s="287">
        <v>27</v>
      </c>
      <c r="AE32" s="20" t="s">
        <v>110</v>
      </c>
      <c r="AF32" s="20"/>
      <c r="AZ32" s="7"/>
      <c r="BA32" s="7"/>
      <c r="BB32" s="28">
        <f>'5.1 Register | Risk Register'!B38</f>
        <v>0</v>
      </c>
      <c r="BC32" s="28" t="str">
        <f>IFERROR(IF(ISNUMBER('5.1 Register | Risk Register'!R38),
IF(AND(VLOOKUP($BB32,'5.1 Register | Risk Register'!$B$15:$Y$89,'5.1 Register | Risk Register'!T$6,FALSE)=$AI$9,
VLOOKUP($BB32,'5.1 Register | Risk Register'!$B$15:$Y$89,'5.1 Register | Risk Register'!X$6,FALSE)&lt;&gt;$AL$12),BB32,1000)),"")</f>
        <v/>
      </c>
      <c r="BD32" s="20" t="str" cm="1">
        <f t="array" ref="BD32">IFERROR(INDEX($BC:$BC,_xlfn.AGGREGATE(15,6,ROW($BC$9:$BC$83)/(($BC$9:$BC$83&lt;1000)),ROWS(BD$9:BD32))),"")</f>
        <v/>
      </c>
      <c r="BE32" s="28" t="str">
        <f>_xlfn.IFNA(VLOOKUP($BD32,'5.1 Register | Risk Register'!$B$15:$Y$89,'5.1 Register | Risk Register'!H$6,FALSE),"")</f>
        <v/>
      </c>
      <c r="BF32" s="28" t="str">
        <f>_xlfn.IFNA(VLOOKUP($BD32,'5.1 Register | Risk Register'!$B$15:$Y$89,'5.1 Register | Risk Register'!D$6,FALSE),"")</f>
        <v/>
      </c>
      <c r="BG32" s="20" t="str">
        <f>_xlfn.IFNA(VLOOKUP($BD32,'5.1 Register | Risk Register'!$B$15:$Y$89,'5.1 Register | Risk Register'!K$6,FALSE),"")</f>
        <v/>
      </c>
      <c r="BH32" s="20" t="str">
        <f>_xlfn.IFNA(VLOOKUP($BD32,'5.1 Register | Risk Register'!$B$15:$Y$89,'5.1 Register | Risk Register'!L$6,FALSE),"")</f>
        <v/>
      </c>
      <c r="BI32" s="20" t="str">
        <f>_xlfn.IFNA(VLOOKUP($BD32,'5.1 Register | Risk Register'!$B$15:$Y$89,'5.1 Register | Risk Register'!N$6,FALSE),"")</f>
        <v/>
      </c>
      <c r="BJ32" s="313" t="str">
        <f>_xlfn.IFNA(VLOOKUP($BD32,'5.1 Register | Risk Register'!$B$15:$Y$89,'5.1 Register | Risk Register'!P$6,FALSE),"")</f>
        <v/>
      </c>
      <c r="BK32" s="7"/>
      <c r="BL32" s="28">
        <f>'5.1 Register | Risk Register'!B38</f>
        <v>0</v>
      </c>
      <c r="BM32" s="28" t="str">
        <f>IFERROR(IF(ISNUMBER('5.1 Register | Risk Register'!R38),
IF(OR(VLOOKUP('5.1 Register | Risk Register'!M38,$Z$9:$AA$59,2)=$V$12,VLOOKUP('5.1 Register | Risk Register'!M38,$Z$9:$AA$59,2)=$V$13,
VLOOKUP('5.1 Register | Risk Register'!O38,$Z$9:$AA$59,2)=$V$12, VLOOKUP('5.1 Register | Risk Register'!O38,$Z$9:$AA$59,2)=$V$13),BL32,1000)),"")</f>
        <v/>
      </c>
      <c r="BN32" s="28"/>
      <c r="BO32" s="28" t="str" cm="1">
        <f t="array" ref="BO32">IFERROR(INDEX($BM:$BM,_xlfn.AGGREGATE(15,6,ROW($BM$9:$BM$83)/(($BM$9:$BM$83&lt;1000)),ROWS(BO$9:BO32))),"")</f>
        <v/>
      </c>
      <c r="BP32" s="28" t="str">
        <f>IFERROR(VLOOKUP(BO32,'5.1 Register | Risk Register'!B38:Y112,'5.1 Register | Risk Register'!R$6,FALSE),"")</f>
        <v/>
      </c>
      <c r="BQ32" s="28"/>
      <c r="BR32" s="28"/>
      <c r="BS32" s="28">
        <v>24</v>
      </c>
      <c r="BT32" s="28" t="str">
        <f t="shared" si="0"/>
        <v/>
      </c>
      <c r="BU32" s="28" t="str" cm="1">
        <f t="array" ref="BU32">IFERROR(INDEX($BM:$BM,_xlfn.AGGREGATE(15,6,ROW($BM$9:$BM$83)/(($BM$9:$BM$83&lt;1000)),ROWS(BO$9:BO32))),"")</f>
        <v/>
      </c>
      <c r="BV32" s="28" t="str">
        <f>IFERROR(RANK(BT32,BT$9:BT$83)+(IF(BU33=BU32,1,0))+COUNTIF(BT$9:BT32,"="&amp;BT32)-1,"")</f>
        <v/>
      </c>
      <c r="BW32" s="28" t="str">
        <f t="shared" si="1"/>
        <v/>
      </c>
      <c r="BX32" s="28"/>
      <c r="BY32" s="28" t="str">
        <f t="shared" si="2"/>
        <v/>
      </c>
      <c r="BZ32" s="28"/>
      <c r="CA32" s="28" t="str">
        <f>_xlfn.IFNA(VLOOKUP($BY32,'5.1 Register | Risk Register'!$B$15:$Y$89,'5.1 Register | Risk Register'!H$6,FALSE),"")</f>
        <v/>
      </c>
      <c r="CB32" s="28"/>
    </row>
    <row r="33" spans="13:80" x14ac:dyDescent="0.3">
      <c r="Z33" s="290">
        <v>2</v>
      </c>
      <c r="AA33" s="33" t="s">
        <v>8</v>
      </c>
      <c r="AD33" s="287">
        <v>26</v>
      </c>
      <c r="AE33" s="20" t="s">
        <v>110</v>
      </c>
      <c r="AF33" s="20"/>
      <c r="AZ33" s="7"/>
      <c r="BA33" s="7"/>
      <c r="BB33" s="28">
        <f>'5.1 Register | Risk Register'!B39</f>
        <v>0</v>
      </c>
      <c r="BC33" s="28" t="str">
        <f>IFERROR(IF(ISNUMBER('5.1 Register | Risk Register'!R39),
IF(AND(VLOOKUP($BB33,'5.1 Register | Risk Register'!$B$15:$Y$89,'5.1 Register | Risk Register'!T$6,FALSE)=$AI$9,
VLOOKUP($BB33,'5.1 Register | Risk Register'!$B$15:$Y$89,'5.1 Register | Risk Register'!X$6,FALSE)&lt;&gt;$AL$12),BB33,1000)),"")</f>
        <v/>
      </c>
      <c r="BD33" s="20" t="str" cm="1">
        <f t="array" ref="BD33">IFERROR(INDEX($BC:$BC,_xlfn.AGGREGATE(15,6,ROW($BC$9:$BC$83)/(($BC$9:$BC$83&lt;1000)),ROWS(BD$9:BD33))),"")</f>
        <v/>
      </c>
      <c r="BE33" s="28" t="str">
        <f>_xlfn.IFNA(VLOOKUP($BD33,'5.1 Register | Risk Register'!$B$15:$Y$89,'5.1 Register | Risk Register'!H$6,FALSE),"")</f>
        <v/>
      </c>
      <c r="BF33" s="28" t="str">
        <f>_xlfn.IFNA(VLOOKUP($BD33,'5.1 Register | Risk Register'!$B$15:$Y$89,'5.1 Register | Risk Register'!D$6,FALSE),"")</f>
        <v/>
      </c>
      <c r="BG33" s="20" t="str">
        <f>_xlfn.IFNA(VLOOKUP($BD33,'5.1 Register | Risk Register'!$B$15:$Y$89,'5.1 Register | Risk Register'!K$6,FALSE),"")</f>
        <v/>
      </c>
      <c r="BH33" s="20" t="str">
        <f>_xlfn.IFNA(VLOOKUP($BD33,'5.1 Register | Risk Register'!$B$15:$Y$89,'5.1 Register | Risk Register'!L$6,FALSE),"")</f>
        <v/>
      </c>
      <c r="BI33" s="20" t="str">
        <f>_xlfn.IFNA(VLOOKUP($BD33,'5.1 Register | Risk Register'!$B$15:$Y$89,'5.1 Register | Risk Register'!N$6,FALSE),"")</f>
        <v/>
      </c>
      <c r="BJ33" s="313" t="str">
        <f>_xlfn.IFNA(VLOOKUP($BD33,'5.1 Register | Risk Register'!$B$15:$Y$89,'5.1 Register | Risk Register'!P$6,FALSE),"")</f>
        <v/>
      </c>
      <c r="BK33" s="7"/>
      <c r="BL33" s="28">
        <f>'5.1 Register | Risk Register'!B39</f>
        <v>0</v>
      </c>
      <c r="BM33" s="28" t="str">
        <f>IFERROR(IF(ISNUMBER('5.1 Register | Risk Register'!R39),
IF(OR(VLOOKUP('5.1 Register | Risk Register'!M39,$Z$9:$AA$59,2)=$V$12,VLOOKUP('5.1 Register | Risk Register'!M39,$Z$9:$AA$59,2)=$V$13,
VLOOKUP('5.1 Register | Risk Register'!O39,$Z$9:$AA$59,2)=$V$12, VLOOKUP('5.1 Register | Risk Register'!O39,$Z$9:$AA$59,2)=$V$13),BL33,1000)),"")</f>
        <v/>
      </c>
      <c r="BN33" s="28"/>
      <c r="BO33" s="28" t="str" cm="1">
        <f t="array" ref="BO33">IFERROR(INDEX($BM:$BM,_xlfn.AGGREGATE(15,6,ROW($BM$9:$BM$83)/(($BM$9:$BM$83&lt;1000)),ROWS(BO$9:BO33))),"")</f>
        <v/>
      </c>
      <c r="BP33" s="28" t="str">
        <f>IFERROR(VLOOKUP(BO33,'5.1 Register | Risk Register'!B39:Y113,'5.1 Register | Risk Register'!R$6,FALSE),"")</f>
        <v/>
      </c>
      <c r="BQ33" s="28"/>
      <c r="BR33" s="28"/>
      <c r="BS33" s="28">
        <v>25</v>
      </c>
      <c r="BT33" s="28" t="str">
        <f t="shared" si="0"/>
        <v/>
      </c>
      <c r="BU33" s="28" t="str" cm="1">
        <f t="array" ref="BU33">IFERROR(INDEX($BM:$BM,_xlfn.AGGREGATE(15,6,ROW($BM$9:$BM$83)/(($BM$9:$BM$83&lt;1000)),ROWS(BO$9:BO33))),"")</f>
        <v/>
      </c>
      <c r="BV33" s="28" t="str">
        <f>IFERROR(RANK(BT33,BT$9:BT$83)+(IF(BU34=BU33,1,0))+COUNTIF(BT$9:BT33,"="&amp;BT33)-1,"")</f>
        <v/>
      </c>
      <c r="BW33" s="28" t="str">
        <f t="shared" si="1"/>
        <v/>
      </c>
      <c r="BX33" s="28"/>
      <c r="BY33" s="28" t="str">
        <f t="shared" si="2"/>
        <v/>
      </c>
      <c r="BZ33" s="28"/>
      <c r="CA33" s="28" t="str">
        <f>_xlfn.IFNA(VLOOKUP($BY33,'5.1 Register | Risk Register'!$B$15:$Y$89,'5.1 Register | Risk Register'!H$6,FALSE),"")</f>
        <v/>
      </c>
      <c r="CB33" s="28"/>
    </row>
    <row r="34" spans="13:80" x14ac:dyDescent="0.3">
      <c r="M34" s="27"/>
      <c r="Z34" s="290">
        <v>1</v>
      </c>
      <c r="AA34" s="33" t="s">
        <v>8</v>
      </c>
      <c r="AD34" s="287">
        <v>25</v>
      </c>
      <c r="AE34" s="20" t="s">
        <v>110</v>
      </c>
      <c r="AF34" s="20"/>
      <c r="AZ34" s="7"/>
      <c r="BA34" s="7"/>
      <c r="BB34" s="28">
        <f>'5.1 Register | Risk Register'!B40</f>
        <v>0</v>
      </c>
      <c r="BC34" s="28" t="str">
        <f>IFERROR(IF(ISNUMBER('5.1 Register | Risk Register'!R40),
IF(AND(VLOOKUP($BB34,'5.1 Register | Risk Register'!$B$15:$Y$89,'5.1 Register | Risk Register'!T$6,FALSE)=$AI$9,
VLOOKUP($BB34,'5.1 Register | Risk Register'!$B$15:$Y$89,'5.1 Register | Risk Register'!X$6,FALSE)&lt;&gt;$AL$12),BB34,1000)),"")</f>
        <v/>
      </c>
      <c r="BD34" s="20" t="str" cm="1">
        <f t="array" ref="BD34">IFERROR(INDEX($BC:$BC,_xlfn.AGGREGATE(15,6,ROW($BC$9:$BC$83)/(($BC$9:$BC$83&lt;1000)),ROWS(BD$9:BD34))),"")</f>
        <v/>
      </c>
      <c r="BE34" s="28" t="str">
        <f>_xlfn.IFNA(VLOOKUP($BD34,'5.1 Register | Risk Register'!$B$15:$Y$89,'5.1 Register | Risk Register'!H$6,FALSE),"")</f>
        <v/>
      </c>
      <c r="BF34" s="28" t="str">
        <f>_xlfn.IFNA(VLOOKUP($BD34,'5.1 Register | Risk Register'!$B$15:$Y$89,'5.1 Register | Risk Register'!D$6,FALSE),"")</f>
        <v/>
      </c>
      <c r="BG34" s="20" t="str">
        <f>_xlfn.IFNA(VLOOKUP($BD34,'5.1 Register | Risk Register'!$B$15:$Y$89,'5.1 Register | Risk Register'!K$6,FALSE),"")</f>
        <v/>
      </c>
      <c r="BH34" s="20" t="str">
        <f>_xlfn.IFNA(VLOOKUP($BD34,'5.1 Register | Risk Register'!$B$15:$Y$89,'5.1 Register | Risk Register'!L$6,FALSE),"")</f>
        <v/>
      </c>
      <c r="BI34" s="20" t="str">
        <f>_xlfn.IFNA(VLOOKUP($BD34,'5.1 Register | Risk Register'!$B$15:$Y$89,'5.1 Register | Risk Register'!N$6,FALSE),"")</f>
        <v/>
      </c>
      <c r="BJ34" s="313" t="str">
        <f>_xlfn.IFNA(VLOOKUP($BD34,'5.1 Register | Risk Register'!$B$15:$Y$89,'5.1 Register | Risk Register'!P$6,FALSE),"")</f>
        <v/>
      </c>
      <c r="BK34" s="7"/>
      <c r="BL34" s="28">
        <f>'5.1 Register | Risk Register'!B40</f>
        <v>0</v>
      </c>
      <c r="BM34" s="28" t="str">
        <f>IFERROR(IF(ISNUMBER('5.1 Register | Risk Register'!R40),
IF(OR(VLOOKUP('5.1 Register | Risk Register'!M40,$Z$9:$AA$59,2)=$V$12,VLOOKUP('5.1 Register | Risk Register'!M40,$Z$9:$AA$59,2)=$V$13,
VLOOKUP('5.1 Register | Risk Register'!O40,$Z$9:$AA$59,2)=$V$12, VLOOKUP('5.1 Register | Risk Register'!O40,$Z$9:$AA$59,2)=$V$13),BL34,1000)),"")</f>
        <v/>
      </c>
      <c r="BN34" s="28"/>
      <c r="BO34" s="28" t="str" cm="1">
        <f t="array" ref="BO34">IFERROR(INDEX($BM:$BM,_xlfn.AGGREGATE(15,6,ROW($BM$9:$BM$83)/(($BM$9:$BM$83&lt;1000)),ROWS(BO$9:BO34))),"")</f>
        <v/>
      </c>
      <c r="BP34" s="28" t="str">
        <f>IFERROR(VLOOKUP(BO34,'5.1 Register | Risk Register'!B40:Y114,'5.1 Register | Risk Register'!R$6,FALSE),"")</f>
        <v/>
      </c>
      <c r="BQ34" s="28"/>
      <c r="BR34" s="28"/>
      <c r="BS34" s="28">
        <v>26</v>
      </c>
      <c r="BT34" s="28" t="str">
        <f t="shared" si="0"/>
        <v/>
      </c>
      <c r="BU34" s="28" t="str" cm="1">
        <f t="array" ref="BU34">IFERROR(INDEX($BM:$BM,_xlfn.AGGREGATE(15,6,ROW($BM$9:$BM$83)/(($BM$9:$BM$83&lt;1000)),ROWS(BO$9:BO34))),"")</f>
        <v/>
      </c>
      <c r="BV34" s="28" t="str">
        <f>IFERROR(RANK(BT34,BT$9:BT$83)+(IF(BU35=BU34,1,0))+COUNTIF(BT$9:BT34,"="&amp;BT34)-1,"")</f>
        <v/>
      </c>
      <c r="BW34" s="28" t="str">
        <f t="shared" si="1"/>
        <v/>
      </c>
      <c r="BX34" s="28"/>
      <c r="BY34" s="28" t="str">
        <f t="shared" si="2"/>
        <v/>
      </c>
      <c r="BZ34" s="28"/>
      <c r="CA34" s="28" t="str">
        <f>_xlfn.IFNA(VLOOKUP($BY34,'5.1 Register | Risk Register'!$B$15:$Y$89,'5.1 Register | Risk Register'!H$6,FALSE),"")</f>
        <v/>
      </c>
      <c r="CB34" s="28"/>
    </row>
    <row r="35" spans="13:80" x14ac:dyDescent="0.3">
      <c r="Z35" s="291">
        <v>1</v>
      </c>
      <c r="AA35" s="33" t="s">
        <v>8</v>
      </c>
      <c r="AD35" s="287">
        <v>24</v>
      </c>
      <c r="AE35" s="20" t="s">
        <v>110</v>
      </c>
      <c r="AF35" s="20"/>
      <c r="AZ35" s="7"/>
      <c r="BA35" s="7"/>
      <c r="BB35" s="28">
        <f>'5.1 Register | Risk Register'!B41</f>
        <v>0</v>
      </c>
      <c r="BC35" s="28" t="str">
        <f>IFERROR(IF(ISNUMBER('5.1 Register | Risk Register'!R41),
IF(AND(VLOOKUP($BB35,'5.1 Register | Risk Register'!$B$15:$Y$89,'5.1 Register | Risk Register'!T$6,FALSE)=$AI$9,
VLOOKUP($BB35,'5.1 Register | Risk Register'!$B$15:$Y$89,'5.1 Register | Risk Register'!X$6,FALSE)&lt;&gt;$AL$12),BB35,1000)),"")</f>
        <v/>
      </c>
      <c r="BD35" s="20" t="str" cm="1">
        <f t="array" ref="BD35">IFERROR(INDEX($BC:$BC,_xlfn.AGGREGATE(15,6,ROW($BC$9:$BC$83)/(($BC$9:$BC$83&lt;1000)),ROWS(BD$9:BD35))),"")</f>
        <v/>
      </c>
      <c r="BE35" s="28" t="str">
        <f>_xlfn.IFNA(VLOOKUP($BD35,'5.1 Register | Risk Register'!$B$15:$Y$89,'5.1 Register | Risk Register'!H$6,FALSE),"")</f>
        <v/>
      </c>
      <c r="BF35" s="28" t="str">
        <f>_xlfn.IFNA(VLOOKUP($BD35,'5.1 Register | Risk Register'!$B$15:$Y$89,'5.1 Register | Risk Register'!D$6,FALSE),"")</f>
        <v/>
      </c>
      <c r="BG35" s="20" t="str">
        <f>_xlfn.IFNA(VLOOKUP($BD35,'5.1 Register | Risk Register'!$B$15:$Y$89,'5.1 Register | Risk Register'!K$6,FALSE),"")</f>
        <v/>
      </c>
      <c r="BH35" s="20" t="str">
        <f>_xlfn.IFNA(VLOOKUP($BD35,'5.1 Register | Risk Register'!$B$15:$Y$89,'5.1 Register | Risk Register'!L$6,FALSE),"")</f>
        <v/>
      </c>
      <c r="BI35" s="20" t="str">
        <f>_xlfn.IFNA(VLOOKUP($BD35,'5.1 Register | Risk Register'!$B$15:$Y$89,'5.1 Register | Risk Register'!N$6,FALSE),"")</f>
        <v/>
      </c>
      <c r="BJ35" s="313" t="str">
        <f>_xlfn.IFNA(VLOOKUP($BD35,'5.1 Register | Risk Register'!$B$15:$Y$89,'5.1 Register | Risk Register'!P$6,FALSE),"")</f>
        <v/>
      </c>
      <c r="BK35" s="7"/>
      <c r="BL35" s="28">
        <f>'5.1 Register | Risk Register'!B41</f>
        <v>0</v>
      </c>
      <c r="BM35" s="28" t="str">
        <f>IFERROR(IF(ISNUMBER('5.1 Register | Risk Register'!R41),
IF(OR(VLOOKUP('5.1 Register | Risk Register'!M41,$Z$9:$AA$59,2)=$V$12,VLOOKUP('5.1 Register | Risk Register'!M41,$Z$9:$AA$59,2)=$V$13,
VLOOKUP('5.1 Register | Risk Register'!O41,$Z$9:$AA$59,2)=$V$12, VLOOKUP('5.1 Register | Risk Register'!O41,$Z$9:$AA$59,2)=$V$13),BL35,1000)),"")</f>
        <v/>
      </c>
      <c r="BN35" s="28"/>
      <c r="BO35" s="28" t="str" cm="1">
        <f t="array" ref="BO35">IFERROR(INDEX($BM:$BM,_xlfn.AGGREGATE(15,6,ROW($BM$9:$BM$83)/(($BM$9:$BM$83&lt;1000)),ROWS(BO$9:BO35))),"")</f>
        <v/>
      </c>
      <c r="BP35" s="28" t="str">
        <f>IFERROR(VLOOKUP(BO35,'5.1 Register | Risk Register'!B41:Y115,'5.1 Register | Risk Register'!R$6,FALSE),"")</f>
        <v/>
      </c>
      <c r="BQ35" s="28"/>
      <c r="BR35" s="28"/>
      <c r="BS35" s="28">
        <v>27</v>
      </c>
      <c r="BT35" s="28" t="str">
        <f t="shared" si="0"/>
        <v/>
      </c>
      <c r="BU35" s="28" t="str" cm="1">
        <f t="array" ref="BU35">IFERROR(INDEX($BM:$BM,_xlfn.AGGREGATE(15,6,ROW($BM$9:$BM$83)/(($BM$9:$BM$83&lt;1000)),ROWS(BO$9:BO35))),"")</f>
        <v/>
      </c>
      <c r="BV35" s="28" t="str">
        <f>IFERROR(RANK(BT35,BT$9:BT$83)+(IF(BU36=BU35,1,0))+COUNTIF(BT$9:BT35,"="&amp;BT35)-1,"")</f>
        <v/>
      </c>
      <c r="BW35" s="28" t="str">
        <f t="shared" si="1"/>
        <v/>
      </c>
      <c r="BX35" s="28"/>
      <c r="BY35" s="28" t="str">
        <f t="shared" si="2"/>
        <v/>
      </c>
      <c r="BZ35" s="28"/>
      <c r="CA35" s="28" t="str">
        <f>_xlfn.IFNA(VLOOKUP($BY35,'5.1 Register | Risk Register'!$B$15:$Y$89,'5.1 Register | Risk Register'!H$6,FALSE),"")</f>
        <v/>
      </c>
      <c r="CB35" s="28"/>
    </row>
    <row r="36" spans="13:80" x14ac:dyDescent="0.3">
      <c r="M36" s="27"/>
      <c r="U36" s="7" t="s">
        <v>73</v>
      </c>
      <c r="Z36" s="291">
        <v>2</v>
      </c>
      <c r="AA36" s="33" t="s">
        <v>8</v>
      </c>
      <c r="AD36" s="288">
        <v>23</v>
      </c>
      <c r="AE36" s="20" t="s">
        <v>9</v>
      </c>
      <c r="AF36" s="20"/>
      <c r="AZ36" s="7"/>
      <c r="BA36" s="7"/>
      <c r="BB36" s="28">
        <f>'5.1 Register | Risk Register'!B42</f>
        <v>0</v>
      </c>
      <c r="BC36" s="28" t="str">
        <f>IFERROR(IF(ISNUMBER('5.1 Register | Risk Register'!R42),
IF(AND(VLOOKUP($BB36,'5.1 Register | Risk Register'!$B$15:$Y$89,'5.1 Register | Risk Register'!T$6,FALSE)=$AI$9,
VLOOKUP($BB36,'5.1 Register | Risk Register'!$B$15:$Y$89,'5.1 Register | Risk Register'!X$6,FALSE)&lt;&gt;$AL$12),BB36,1000)),"")</f>
        <v/>
      </c>
      <c r="BD36" s="20" t="str" cm="1">
        <f t="array" ref="BD36">IFERROR(INDEX($BC:$BC,_xlfn.AGGREGATE(15,6,ROW($BC$9:$BC$83)/(($BC$9:$BC$83&lt;1000)),ROWS(BD$9:BD36))),"")</f>
        <v/>
      </c>
      <c r="BE36" s="28" t="str">
        <f>_xlfn.IFNA(VLOOKUP($BD36,'5.1 Register | Risk Register'!$B$15:$Y$89,'5.1 Register | Risk Register'!H$6,FALSE),"")</f>
        <v/>
      </c>
      <c r="BF36" s="28" t="str">
        <f>_xlfn.IFNA(VLOOKUP($BD36,'5.1 Register | Risk Register'!$B$15:$Y$89,'5.1 Register | Risk Register'!D$6,FALSE),"")</f>
        <v/>
      </c>
      <c r="BG36" s="20" t="str">
        <f>_xlfn.IFNA(VLOOKUP($BD36,'5.1 Register | Risk Register'!$B$15:$Y$89,'5.1 Register | Risk Register'!K$6,FALSE),"")</f>
        <v/>
      </c>
      <c r="BH36" s="20" t="str">
        <f>_xlfn.IFNA(VLOOKUP($BD36,'5.1 Register | Risk Register'!$B$15:$Y$89,'5.1 Register | Risk Register'!L$6,FALSE),"")</f>
        <v/>
      </c>
      <c r="BI36" s="20" t="str">
        <f>_xlfn.IFNA(VLOOKUP($BD36,'5.1 Register | Risk Register'!$B$15:$Y$89,'5.1 Register | Risk Register'!N$6,FALSE),"")</f>
        <v/>
      </c>
      <c r="BJ36" s="313" t="str">
        <f>_xlfn.IFNA(VLOOKUP($BD36,'5.1 Register | Risk Register'!$B$15:$Y$89,'5.1 Register | Risk Register'!P$6,FALSE),"")</f>
        <v/>
      </c>
      <c r="BK36" s="7"/>
      <c r="BL36" s="28">
        <f>'5.1 Register | Risk Register'!B42</f>
        <v>0</v>
      </c>
      <c r="BM36" s="28" t="str">
        <f>IFERROR(IF(ISNUMBER('5.1 Register | Risk Register'!R42),
IF(OR(VLOOKUP('5.1 Register | Risk Register'!M42,$Z$9:$AA$59,2)=$V$12,VLOOKUP('5.1 Register | Risk Register'!M42,$Z$9:$AA$59,2)=$V$13,
VLOOKUP('5.1 Register | Risk Register'!O42,$Z$9:$AA$59,2)=$V$12, VLOOKUP('5.1 Register | Risk Register'!O42,$Z$9:$AA$59,2)=$V$13),BL36,1000)),"")</f>
        <v/>
      </c>
      <c r="BN36" s="28"/>
      <c r="BO36" s="28" t="str" cm="1">
        <f t="array" ref="BO36">IFERROR(INDEX($BM:$BM,_xlfn.AGGREGATE(15,6,ROW($BM$9:$BM$83)/(($BM$9:$BM$83&lt;1000)),ROWS(BO$9:BO36))),"")</f>
        <v/>
      </c>
      <c r="BP36" s="28" t="str">
        <f>IFERROR(VLOOKUP(BO36,'5.1 Register | Risk Register'!B42:Y116,'5.1 Register | Risk Register'!R$6,FALSE),"")</f>
        <v/>
      </c>
      <c r="BQ36" s="28"/>
      <c r="BR36" s="28"/>
      <c r="BS36" s="28">
        <v>28</v>
      </c>
      <c r="BT36" s="28" t="str">
        <f t="shared" si="0"/>
        <v/>
      </c>
      <c r="BU36" s="28" t="str" cm="1">
        <f t="array" ref="BU36">IFERROR(INDEX($BM:$BM,_xlfn.AGGREGATE(15,6,ROW($BM$9:$BM$83)/(($BM$9:$BM$83&lt;1000)),ROWS(BO$9:BO36))),"")</f>
        <v/>
      </c>
      <c r="BV36" s="28" t="str">
        <f>IFERROR(RANK(BT36,BT$9:BT$83)+(IF(BU37=BU36,1,0))+COUNTIF(BT$9:BT36,"="&amp;BT36)-1,"")</f>
        <v/>
      </c>
      <c r="BW36" s="28" t="str">
        <f t="shared" si="1"/>
        <v/>
      </c>
      <c r="BX36" s="28"/>
      <c r="BY36" s="28" t="str">
        <f t="shared" si="2"/>
        <v/>
      </c>
      <c r="BZ36" s="28"/>
      <c r="CA36" s="28" t="str">
        <f>_xlfn.IFNA(VLOOKUP($BY36,'5.1 Register | Risk Register'!$B$15:$Y$89,'5.1 Register | Risk Register'!H$6,FALSE),"")</f>
        <v/>
      </c>
      <c r="CB36" s="28"/>
    </row>
    <row r="37" spans="13:80" x14ac:dyDescent="0.3">
      <c r="Z37" s="292">
        <v>3</v>
      </c>
      <c r="AA37" s="20" t="s">
        <v>107</v>
      </c>
      <c r="AD37" s="288">
        <v>22</v>
      </c>
      <c r="AE37" s="20" t="s">
        <v>9</v>
      </c>
      <c r="AF37" s="20"/>
      <c r="AZ37" s="7"/>
      <c r="BA37" s="7"/>
      <c r="BB37" s="28">
        <f>'5.1 Register | Risk Register'!B43</f>
        <v>0</v>
      </c>
      <c r="BC37" s="28" t="str">
        <f>IFERROR(IF(ISNUMBER('5.1 Register | Risk Register'!R43),
IF(AND(VLOOKUP($BB37,'5.1 Register | Risk Register'!$B$15:$Y$89,'5.1 Register | Risk Register'!T$6,FALSE)=$AI$9,
VLOOKUP($BB37,'5.1 Register | Risk Register'!$B$15:$Y$89,'5.1 Register | Risk Register'!X$6,FALSE)&lt;&gt;$AL$12),BB37,1000)),"")</f>
        <v/>
      </c>
      <c r="BD37" s="20" t="str" cm="1">
        <f t="array" ref="BD37">IFERROR(INDEX($BC:$BC,_xlfn.AGGREGATE(15,6,ROW($BC$9:$BC$83)/(($BC$9:$BC$83&lt;1000)),ROWS(BD$9:BD37))),"")</f>
        <v/>
      </c>
      <c r="BE37" s="28" t="str">
        <f>_xlfn.IFNA(VLOOKUP($BD37,'5.1 Register | Risk Register'!$B$15:$Y$89,'5.1 Register | Risk Register'!H$6,FALSE),"")</f>
        <v/>
      </c>
      <c r="BF37" s="28" t="str">
        <f>_xlfn.IFNA(VLOOKUP($BD37,'5.1 Register | Risk Register'!$B$15:$Y$89,'5.1 Register | Risk Register'!D$6,FALSE),"")</f>
        <v/>
      </c>
      <c r="BG37" s="20" t="str">
        <f>_xlfn.IFNA(VLOOKUP($BD37,'5.1 Register | Risk Register'!$B$15:$Y$89,'5.1 Register | Risk Register'!K$6,FALSE),"")</f>
        <v/>
      </c>
      <c r="BH37" s="20" t="str">
        <f>_xlfn.IFNA(VLOOKUP($BD37,'5.1 Register | Risk Register'!$B$15:$Y$89,'5.1 Register | Risk Register'!L$6,FALSE),"")</f>
        <v/>
      </c>
      <c r="BI37" s="20" t="str">
        <f>_xlfn.IFNA(VLOOKUP($BD37,'5.1 Register | Risk Register'!$B$15:$Y$89,'5.1 Register | Risk Register'!N$6,FALSE),"")</f>
        <v/>
      </c>
      <c r="BJ37" s="313" t="str">
        <f>_xlfn.IFNA(VLOOKUP($BD37,'5.1 Register | Risk Register'!$B$15:$Y$89,'5.1 Register | Risk Register'!P$6,FALSE),"")</f>
        <v/>
      </c>
      <c r="BK37" s="7"/>
      <c r="BL37" s="28">
        <f>'5.1 Register | Risk Register'!B43</f>
        <v>0</v>
      </c>
      <c r="BM37" s="28" t="str">
        <f>IFERROR(IF(ISNUMBER('5.1 Register | Risk Register'!R43),
IF(OR(VLOOKUP('5.1 Register | Risk Register'!M43,$Z$9:$AA$59,2)=$V$12,VLOOKUP('5.1 Register | Risk Register'!M43,$Z$9:$AA$59,2)=$V$13,
VLOOKUP('5.1 Register | Risk Register'!O43,$Z$9:$AA$59,2)=$V$12, VLOOKUP('5.1 Register | Risk Register'!O43,$Z$9:$AA$59,2)=$V$13),BL37,1000)),"")</f>
        <v/>
      </c>
      <c r="BN37" s="28"/>
      <c r="BO37" s="28" t="str" cm="1">
        <f t="array" ref="BO37">IFERROR(INDEX($BM:$BM,_xlfn.AGGREGATE(15,6,ROW($BM$9:$BM$83)/(($BM$9:$BM$83&lt;1000)),ROWS(BO$9:BO37))),"")</f>
        <v/>
      </c>
      <c r="BP37" s="28" t="str">
        <f>IFERROR(VLOOKUP(BO37,'5.1 Register | Risk Register'!B43:Y117,'5.1 Register | Risk Register'!R$6,FALSE),"")</f>
        <v/>
      </c>
      <c r="BQ37" s="28"/>
      <c r="BR37" s="28"/>
      <c r="BS37" s="28">
        <v>29</v>
      </c>
      <c r="BT37" s="28" t="str">
        <f t="shared" si="0"/>
        <v/>
      </c>
      <c r="BU37" s="28" t="str" cm="1">
        <f t="array" ref="BU37">IFERROR(INDEX($BM:$BM,_xlfn.AGGREGATE(15,6,ROW($BM$9:$BM$83)/(($BM$9:$BM$83&lt;1000)),ROWS(BO$9:BO37))),"")</f>
        <v/>
      </c>
      <c r="BV37" s="28" t="str">
        <f>IFERROR(RANK(BT37,BT$9:BT$83)+(IF(BU38=BU37,1,0))+COUNTIF(BT$9:BT37,"="&amp;BT37)-1,"")</f>
        <v/>
      </c>
      <c r="BW37" s="28" t="str">
        <f t="shared" si="1"/>
        <v/>
      </c>
      <c r="BX37" s="28"/>
      <c r="BY37" s="28" t="str">
        <f t="shared" si="2"/>
        <v/>
      </c>
      <c r="BZ37" s="28"/>
      <c r="CA37" s="28" t="str">
        <f>_xlfn.IFNA(VLOOKUP($BY37,'5.1 Register | Risk Register'!$B$15:$Y$89,'5.1 Register | Risk Register'!H$6,FALSE),"")</f>
        <v/>
      </c>
      <c r="CB37" s="28"/>
    </row>
    <row r="38" spans="13:80" x14ac:dyDescent="0.3">
      <c r="Z38" s="292">
        <v>4</v>
      </c>
      <c r="AA38" s="20" t="s">
        <v>107</v>
      </c>
      <c r="AD38" s="288">
        <v>21</v>
      </c>
      <c r="AE38" s="20" t="s">
        <v>9</v>
      </c>
      <c r="AF38" s="33"/>
      <c r="AZ38" s="7"/>
      <c r="BA38" s="7"/>
      <c r="BB38" s="28">
        <f>'5.1 Register | Risk Register'!B44</f>
        <v>0</v>
      </c>
      <c r="BC38" s="28" t="str">
        <f>IFERROR(IF(ISNUMBER('5.1 Register | Risk Register'!R44),
IF(AND(VLOOKUP($BB38,'5.1 Register | Risk Register'!$B$15:$Y$89,'5.1 Register | Risk Register'!T$6,FALSE)=$AI$9,
VLOOKUP($BB38,'5.1 Register | Risk Register'!$B$15:$Y$89,'5.1 Register | Risk Register'!X$6,FALSE)&lt;&gt;$AL$12),BB38,1000)),"")</f>
        <v/>
      </c>
      <c r="BD38" s="20" t="str" cm="1">
        <f t="array" ref="BD38">IFERROR(INDEX($BC:$BC,_xlfn.AGGREGATE(15,6,ROW($BC$9:$BC$83)/(($BC$9:$BC$83&lt;1000)),ROWS(BD$9:BD38))),"")</f>
        <v/>
      </c>
      <c r="BE38" s="28" t="str">
        <f>_xlfn.IFNA(VLOOKUP($BD38,'5.1 Register | Risk Register'!$B$15:$Y$89,'5.1 Register | Risk Register'!H$6,FALSE),"")</f>
        <v/>
      </c>
      <c r="BF38" s="28" t="str">
        <f>_xlfn.IFNA(VLOOKUP($BD38,'5.1 Register | Risk Register'!$B$15:$Y$89,'5.1 Register | Risk Register'!D$6,FALSE),"")</f>
        <v/>
      </c>
      <c r="BG38" s="20" t="str">
        <f>_xlfn.IFNA(VLOOKUP($BD38,'5.1 Register | Risk Register'!$B$15:$Y$89,'5.1 Register | Risk Register'!K$6,FALSE),"")</f>
        <v/>
      </c>
      <c r="BH38" s="20" t="str">
        <f>_xlfn.IFNA(VLOOKUP($BD38,'5.1 Register | Risk Register'!$B$15:$Y$89,'5.1 Register | Risk Register'!L$6,FALSE),"")</f>
        <v/>
      </c>
      <c r="BI38" s="20" t="str">
        <f>_xlfn.IFNA(VLOOKUP($BD38,'5.1 Register | Risk Register'!$B$15:$Y$89,'5.1 Register | Risk Register'!N$6,FALSE),"")</f>
        <v/>
      </c>
      <c r="BJ38" s="313" t="str">
        <f>_xlfn.IFNA(VLOOKUP($BD38,'5.1 Register | Risk Register'!$B$15:$Y$89,'5.1 Register | Risk Register'!P$6,FALSE),"")</f>
        <v/>
      </c>
      <c r="BK38" s="7"/>
      <c r="BL38" s="28">
        <f>'5.1 Register | Risk Register'!B44</f>
        <v>0</v>
      </c>
      <c r="BM38" s="28" t="str">
        <f>IFERROR(IF(ISNUMBER('5.1 Register | Risk Register'!R44),
IF(OR(VLOOKUP('5.1 Register | Risk Register'!M44,$Z$9:$AA$59,2)=$V$12,VLOOKUP('5.1 Register | Risk Register'!M44,$Z$9:$AA$59,2)=$V$13,
VLOOKUP('5.1 Register | Risk Register'!O44,$Z$9:$AA$59,2)=$V$12, VLOOKUP('5.1 Register | Risk Register'!O44,$Z$9:$AA$59,2)=$V$13),BL38,1000)),"")</f>
        <v/>
      </c>
      <c r="BN38" s="28"/>
      <c r="BO38" s="28" t="str" cm="1">
        <f t="array" ref="BO38">IFERROR(INDEX($BM:$BM,_xlfn.AGGREGATE(15,6,ROW($BM$9:$BM$83)/(($BM$9:$BM$83&lt;1000)),ROWS(BO$9:BO38))),"")</f>
        <v/>
      </c>
      <c r="BP38" s="28" t="str">
        <f>IFERROR(VLOOKUP(BO38,'5.1 Register | Risk Register'!B44:Y118,'5.1 Register | Risk Register'!R$6,FALSE),"")</f>
        <v/>
      </c>
      <c r="BQ38" s="28"/>
      <c r="BR38" s="28"/>
      <c r="BS38" s="28">
        <v>30</v>
      </c>
      <c r="BT38" s="28" t="str">
        <f t="shared" si="0"/>
        <v/>
      </c>
      <c r="BU38" s="28" t="str" cm="1">
        <f t="array" ref="BU38">IFERROR(INDEX($BM:$BM,_xlfn.AGGREGATE(15,6,ROW($BM$9:$BM$83)/(($BM$9:$BM$83&lt;1000)),ROWS(BO$9:BO38))),"")</f>
        <v/>
      </c>
      <c r="BV38" s="28" t="str">
        <f>IFERROR(RANK(BT38,BT$9:BT$83)+(IF(BU39=BU38,1,0))+COUNTIF(BT$9:BT38,"="&amp;BT38)-1,"")</f>
        <v/>
      </c>
      <c r="BW38" s="28" t="str">
        <f t="shared" si="1"/>
        <v/>
      </c>
      <c r="BX38" s="28"/>
      <c r="BY38" s="28" t="str">
        <f t="shared" si="2"/>
        <v/>
      </c>
      <c r="BZ38" s="28"/>
      <c r="CA38" s="28" t="str">
        <f>_xlfn.IFNA(VLOOKUP($BY38,'5.1 Register | Risk Register'!$B$15:$Y$89,'5.1 Register | Risk Register'!H$6,FALSE),"")</f>
        <v/>
      </c>
      <c r="CB38" s="28"/>
    </row>
    <row r="39" spans="13:80" x14ac:dyDescent="0.3">
      <c r="Z39" s="292">
        <v>5</v>
      </c>
      <c r="AA39" s="20" t="s">
        <v>107</v>
      </c>
      <c r="AD39" s="288">
        <v>20</v>
      </c>
      <c r="AE39" s="20" t="s">
        <v>9</v>
      </c>
      <c r="AF39" s="33"/>
      <c r="AZ39" s="7"/>
      <c r="BA39" s="7"/>
      <c r="BB39" s="28">
        <f>'5.1 Register | Risk Register'!B45</f>
        <v>0</v>
      </c>
      <c r="BC39" s="28" t="str">
        <f>IFERROR(IF(ISNUMBER('5.1 Register | Risk Register'!R45),
IF(AND(VLOOKUP($BB39,'5.1 Register | Risk Register'!$B$15:$Y$89,'5.1 Register | Risk Register'!T$6,FALSE)=$AI$9,
VLOOKUP($BB39,'5.1 Register | Risk Register'!$B$15:$Y$89,'5.1 Register | Risk Register'!X$6,FALSE)&lt;&gt;$AL$12),BB39,1000)),"")</f>
        <v/>
      </c>
      <c r="BD39" s="20" t="str" cm="1">
        <f t="array" ref="BD39">IFERROR(INDEX($BC:$BC,_xlfn.AGGREGATE(15,6,ROW($BC$9:$BC$83)/(($BC$9:$BC$83&lt;1000)),ROWS(BD$9:BD39))),"")</f>
        <v/>
      </c>
      <c r="BE39" s="28" t="str">
        <f>_xlfn.IFNA(VLOOKUP($BD39,'5.1 Register | Risk Register'!$B$15:$Y$89,'5.1 Register | Risk Register'!H$6,FALSE),"")</f>
        <v/>
      </c>
      <c r="BF39" s="28" t="str">
        <f>_xlfn.IFNA(VLOOKUP($BD39,'5.1 Register | Risk Register'!$B$15:$Y$89,'5.1 Register | Risk Register'!D$6,FALSE),"")</f>
        <v/>
      </c>
      <c r="BG39" s="20" t="str">
        <f>_xlfn.IFNA(VLOOKUP($BD39,'5.1 Register | Risk Register'!$B$15:$Y$89,'5.1 Register | Risk Register'!K$6,FALSE),"")</f>
        <v/>
      </c>
      <c r="BH39" s="20" t="str">
        <f>_xlfn.IFNA(VLOOKUP($BD39,'5.1 Register | Risk Register'!$B$15:$Y$89,'5.1 Register | Risk Register'!L$6,FALSE),"")</f>
        <v/>
      </c>
      <c r="BI39" s="20" t="str">
        <f>_xlfn.IFNA(VLOOKUP($BD39,'5.1 Register | Risk Register'!$B$15:$Y$89,'5.1 Register | Risk Register'!N$6,FALSE),"")</f>
        <v/>
      </c>
      <c r="BJ39" s="313" t="str">
        <f>_xlfn.IFNA(VLOOKUP($BD39,'5.1 Register | Risk Register'!$B$15:$Y$89,'5.1 Register | Risk Register'!P$6,FALSE),"")</f>
        <v/>
      </c>
      <c r="BK39" s="7"/>
      <c r="BL39" s="28">
        <f>'5.1 Register | Risk Register'!B45</f>
        <v>0</v>
      </c>
      <c r="BM39" s="28" t="str">
        <f>IFERROR(IF(ISNUMBER('5.1 Register | Risk Register'!R45),
IF(OR(VLOOKUP('5.1 Register | Risk Register'!M45,$Z$9:$AA$59,2)=$V$12,VLOOKUP('5.1 Register | Risk Register'!M45,$Z$9:$AA$59,2)=$V$13,
VLOOKUP('5.1 Register | Risk Register'!O45,$Z$9:$AA$59,2)=$V$12, VLOOKUP('5.1 Register | Risk Register'!O45,$Z$9:$AA$59,2)=$V$13),BL39,1000)),"")</f>
        <v/>
      </c>
      <c r="BN39" s="28"/>
      <c r="BO39" s="28" t="str" cm="1">
        <f t="array" ref="BO39">IFERROR(INDEX($BM:$BM,_xlfn.AGGREGATE(15,6,ROW($BM$9:$BM$83)/(($BM$9:$BM$83&lt;1000)),ROWS(BO$9:BO39))),"")</f>
        <v/>
      </c>
      <c r="BP39" s="28" t="str">
        <f>IFERROR(VLOOKUP(BO39,'5.1 Register | Risk Register'!B45:Y119,'5.1 Register | Risk Register'!R$6,FALSE),"")</f>
        <v/>
      </c>
      <c r="BQ39" s="28"/>
      <c r="BR39" s="28"/>
      <c r="BS39" s="28">
        <v>31</v>
      </c>
      <c r="BT39" s="28" t="str">
        <f t="shared" si="0"/>
        <v/>
      </c>
      <c r="BU39" s="28" t="str" cm="1">
        <f t="array" ref="BU39">IFERROR(INDEX($BM:$BM,_xlfn.AGGREGATE(15,6,ROW($BM$9:$BM$83)/(($BM$9:$BM$83&lt;1000)),ROWS(BO$9:BO39))),"")</f>
        <v/>
      </c>
      <c r="BV39" s="28" t="str">
        <f>IFERROR(RANK(BT39,BT$9:BT$83)+(IF(BU40=BU39,1,0))+COUNTIF(BT$9:BT39,"="&amp;BT39)-1,"")</f>
        <v/>
      </c>
      <c r="BW39" s="28" t="str">
        <f t="shared" si="1"/>
        <v/>
      </c>
      <c r="BX39" s="28"/>
      <c r="BY39" s="28" t="str">
        <f t="shared" si="2"/>
        <v/>
      </c>
      <c r="BZ39" s="28"/>
      <c r="CA39" s="28" t="str">
        <f>_xlfn.IFNA(VLOOKUP($BY39,'5.1 Register | Risk Register'!$B$15:$Y$89,'5.1 Register | Risk Register'!H$6,FALSE),"")</f>
        <v/>
      </c>
      <c r="CB39" s="28"/>
    </row>
    <row r="40" spans="13:80" x14ac:dyDescent="0.3">
      <c r="Z40" s="293">
        <v>6</v>
      </c>
      <c r="AA40" s="20" t="s">
        <v>9</v>
      </c>
      <c r="AD40" s="288">
        <v>19</v>
      </c>
      <c r="AE40" s="20" t="s">
        <v>9</v>
      </c>
      <c r="AF40" s="33"/>
      <c r="AZ40" s="7"/>
      <c r="BA40" s="7"/>
      <c r="BB40" s="28">
        <f>'5.1 Register | Risk Register'!B46</f>
        <v>0</v>
      </c>
      <c r="BC40" s="28" t="str">
        <f>IFERROR(IF(ISNUMBER('5.1 Register | Risk Register'!R46),
IF(AND(VLOOKUP($BB40,'5.1 Register | Risk Register'!$B$15:$Y$89,'5.1 Register | Risk Register'!T$6,FALSE)=$AI$9,
VLOOKUP($BB40,'5.1 Register | Risk Register'!$B$15:$Y$89,'5.1 Register | Risk Register'!X$6,FALSE)&lt;&gt;$AL$12),BB40,1000)),"")</f>
        <v/>
      </c>
      <c r="BD40" s="20" t="str" cm="1">
        <f t="array" ref="BD40">IFERROR(INDEX($BC:$BC,_xlfn.AGGREGATE(15,6,ROW($BC$9:$BC$83)/(($BC$9:$BC$83&lt;1000)),ROWS(BD$9:BD40))),"")</f>
        <v/>
      </c>
      <c r="BE40" s="28" t="str">
        <f>_xlfn.IFNA(VLOOKUP($BD40,'5.1 Register | Risk Register'!$B$15:$Y$89,'5.1 Register | Risk Register'!H$6,FALSE),"")</f>
        <v/>
      </c>
      <c r="BF40" s="28" t="str">
        <f>_xlfn.IFNA(VLOOKUP($BD40,'5.1 Register | Risk Register'!$B$15:$Y$89,'5.1 Register | Risk Register'!D$6,FALSE),"")</f>
        <v/>
      </c>
      <c r="BG40" s="20" t="str">
        <f>_xlfn.IFNA(VLOOKUP($BD40,'5.1 Register | Risk Register'!$B$15:$Y$89,'5.1 Register | Risk Register'!K$6,FALSE),"")</f>
        <v/>
      </c>
      <c r="BH40" s="20" t="str">
        <f>_xlfn.IFNA(VLOOKUP($BD40,'5.1 Register | Risk Register'!$B$15:$Y$89,'5.1 Register | Risk Register'!L$6,FALSE),"")</f>
        <v/>
      </c>
      <c r="BI40" s="20" t="str">
        <f>_xlfn.IFNA(VLOOKUP($BD40,'5.1 Register | Risk Register'!$B$15:$Y$89,'5.1 Register | Risk Register'!N$6,FALSE),"")</f>
        <v/>
      </c>
      <c r="BJ40" s="313" t="str">
        <f>_xlfn.IFNA(VLOOKUP($BD40,'5.1 Register | Risk Register'!$B$15:$Y$89,'5.1 Register | Risk Register'!P$6,FALSE),"")</f>
        <v/>
      </c>
      <c r="BK40" s="7"/>
      <c r="BL40" s="28">
        <f>'5.1 Register | Risk Register'!B46</f>
        <v>0</v>
      </c>
      <c r="BM40" s="28" t="str">
        <f>IFERROR(IF(ISNUMBER('5.1 Register | Risk Register'!R46),
IF(OR(VLOOKUP('5.1 Register | Risk Register'!M46,$Z$9:$AA$59,2)=$V$12,VLOOKUP('5.1 Register | Risk Register'!M46,$Z$9:$AA$59,2)=$V$13,
VLOOKUP('5.1 Register | Risk Register'!O46,$Z$9:$AA$59,2)=$V$12, VLOOKUP('5.1 Register | Risk Register'!O46,$Z$9:$AA$59,2)=$V$13),BL40,1000)),"")</f>
        <v/>
      </c>
      <c r="BN40" s="28"/>
      <c r="BO40" s="28" t="str" cm="1">
        <f t="array" ref="BO40">IFERROR(INDEX($BM:$BM,_xlfn.AGGREGATE(15,6,ROW($BM$9:$BM$83)/(($BM$9:$BM$83&lt;1000)),ROWS(BO$9:BO40))),"")</f>
        <v/>
      </c>
      <c r="BP40" s="28" t="str">
        <f>IFERROR(VLOOKUP(BO40,'5.1 Register | Risk Register'!B46:Y120,'5.1 Register | Risk Register'!R$6,FALSE),"")</f>
        <v/>
      </c>
      <c r="BQ40" s="28"/>
      <c r="BR40" s="28"/>
      <c r="BS40" s="28">
        <v>32</v>
      </c>
      <c r="BT40" s="28" t="str">
        <f t="shared" si="0"/>
        <v/>
      </c>
      <c r="BU40" s="28" t="str" cm="1">
        <f t="array" ref="BU40">IFERROR(INDEX($BM:$BM,_xlfn.AGGREGATE(15,6,ROW($BM$9:$BM$83)/(($BM$9:$BM$83&lt;1000)),ROWS(BO$9:BO40))),"")</f>
        <v/>
      </c>
      <c r="BV40" s="28" t="str">
        <f>IFERROR(RANK(BT40,BT$9:BT$83)+(IF(BU41=BU40,1,0))+COUNTIF(BT$9:BT40,"="&amp;BT40)-1,"")</f>
        <v/>
      </c>
      <c r="BW40" s="28" t="str">
        <f t="shared" si="1"/>
        <v/>
      </c>
      <c r="BX40" s="28"/>
      <c r="BY40" s="28" t="str">
        <f t="shared" si="2"/>
        <v/>
      </c>
      <c r="BZ40" s="28"/>
      <c r="CA40" s="28" t="str">
        <f>_xlfn.IFNA(VLOOKUP($BY40,'5.1 Register | Risk Register'!$B$15:$Y$89,'5.1 Register | Risk Register'!H$6,FALSE),"")</f>
        <v/>
      </c>
      <c r="CB40" s="28"/>
    </row>
    <row r="41" spans="13:80" x14ac:dyDescent="0.3">
      <c r="Z41" s="293">
        <v>7</v>
      </c>
      <c r="AA41" s="20" t="s">
        <v>9</v>
      </c>
      <c r="AD41" s="288">
        <v>18</v>
      </c>
      <c r="AE41" s="20" t="s">
        <v>9</v>
      </c>
      <c r="AF41" s="33"/>
      <c r="AZ41" s="7"/>
      <c r="BA41" s="7"/>
      <c r="BB41" s="28">
        <f>'5.1 Register | Risk Register'!B47</f>
        <v>0</v>
      </c>
      <c r="BC41" s="28" t="str">
        <f>IFERROR(IF(ISNUMBER('5.1 Register | Risk Register'!R47),
IF(AND(VLOOKUP($BB41,'5.1 Register | Risk Register'!$B$15:$Y$89,'5.1 Register | Risk Register'!T$6,FALSE)=$AI$9,
VLOOKUP($BB41,'5.1 Register | Risk Register'!$B$15:$Y$89,'5.1 Register | Risk Register'!X$6,FALSE)&lt;&gt;$AL$12),BB41,1000)),"")</f>
        <v/>
      </c>
      <c r="BD41" s="20" t="str" cm="1">
        <f t="array" ref="BD41">IFERROR(INDEX($BC:$BC,_xlfn.AGGREGATE(15,6,ROW($BC$9:$BC$83)/(($BC$9:$BC$83&lt;1000)),ROWS(BD$9:BD41))),"")</f>
        <v/>
      </c>
      <c r="BE41" s="28" t="str">
        <f>_xlfn.IFNA(VLOOKUP($BD41,'5.1 Register | Risk Register'!$B$15:$Y$89,'5.1 Register | Risk Register'!H$6,FALSE),"")</f>
        <v/>
      </c>
      <c r="BF41" s="28" t="str">
        <f>_xlfn.IFNA(VLOOKUP($BD41,'5.1 Register | Risk Register'!$B$15:$Y$89,'5.1 Register | Risk Register'!D$6,FALSE),"")</f>
        <v/>
      </c>
      <c r="BG41" s="20" t="str">
        <f>_xlfn.IFNA(VLOOKUP($BD41,'5.1 Register | Risk Register'!$B$15:$Y$89,'5.1 Register | Risk Register'!K$6,FALSE),"")</f>
        <v/>
      </c>
      <c r="BH41" s="20" t="str">
        <f>_xlfn.IFNA(VLOOKUP($BD41,'5.1 Register | Risk Register'!$B$15:$Y$89,'5.1 Register | Risk Register'!L$6,FALSE),"")</f>
        <v/>
      </c>
      <c r="BI41" s="20" t="str">
        <f>_xlfn.IFNA(VLOOKUP($BD41,'5.1 Register | Risk Register'!$B$15:$Y$89,'5.1 Register | Risk Register'!N$6,FALSE),"")</f>
        <v/>
      </c>
      <c r="BJ41" s="313" t="str">
        <f>_xlfn.IFNA(VLOOKUP($BD41,'5.1 Register | Risk Register'!$B$15:$Y$89,'5.1 Register | Risk Register'!P$6,FALSE),"")</f>
        <v/>
      </c>
      <c r="BK41" s="7"/>
      <c r="BL41" s="28">
        <f>'5.1 Register | Risk Register'!B47</f>
        <v>0</v>
      </c>
      <c r="BM41" s="28" t="str">
        <f>IFERROR(IF(ISNUMBER('5.1 Register | Risk Register'!R47),
IF(OR(VLOOKUP('5.1 Register | Risk Register'!M47,$Z$9:$AA$59,2)=$V$12,VLOOKUP('5.1 Register | Risk Register'!M47,$Z$9:$AA$59,2)=$V$13,
VLOOKUP('5.1 Register | Risk Register'!O47,$Z$9:$AA$59,2)=$V$12, VLOOKUP('5.1 Register | Risk Register'!O47,$Z$9:$AA$59,2)=$V$13),BL41,1000)),"")</f>
        <v/>
      </c>
      <c r="BN41" s="28"/>
      <c r="BO41" s="28" t="str" cm="1">
        <f t="array" ref="BO41">IFERROR(INDEX($BM:$BM,_xlfn.AGGREGATE(15,6,ROW($BM$9:$BM$83)/(($BM$9:$BM$83&lt;1000)),ROWS(BO$9:BO41))),"")</f>
        <v/>
      </c>
      <c r="BP41" s="28" t="str">
        <f>IFERROR(VLOOKUP(BO41,'5.1 Register | Risk Register'!B47:Y121,'5.1 Register | Risk Register'!R$6,FALSE),"")</f>
        <v/>
      </c>
      <c r="BQ41" s="28"/>
      <c r="BR41" s="28"/>
      <c r="BS41" s="28">
        <v>33</v>
      </c>
      <c r="BT41" s="28" t="str">
        <f t="shared" ref="BT41:BT72" si="3">IFERROR(ABS(BP41),"")</f>
        <v/>
      </c>
      <c r="BU41" s="28" t="str" cm="1">
        <f t="array" ref="BU41">IFERROR(INDEX($BM:$BM,_xlfn.AGGREGATE(15,6,ROW($BM$9:$BM$83)/(($BM$9:$BM$83&lt;1000)),ROWS(BO$9:BO41))),"")</f>
        <v/>
      </c>
      <c r="BV41" s="28" t="str">
        <f>IFERROR(RANK(BT41,BT$9:BT$83)+(IF(BU42=BU41,1,0))+COUNTIF(BT$9:BT41,"="&amp;BT41)-1,"")</f>
        <v/>
      </c>
      <c r="BW41" s="28" t="str">
        <f t="shared" si="1"/>
        <v/>
      </c>
      <c r="BX41" s="28"/>
      <c r="BY41" s="28" t="str">
        <f t="shared" si="2"/>
        <v/>
      </c>
      <c r="BZ41" s="28"/>
      <c r="CA41" s="28" t="str">
        <f>_xlfn.IFNA(VLOOKUP($BY41,'5.1 Register | Risk Register'!$B$15:$Y$89,'5.1 Register | Risk Register'!H$6,FALSE),"")</f>
        <v/>
      </c>
      <c r="CB41" s="28"/>
    </row>
    <row r="42" spans="13:80" x14ac:dyDescent="0.3">
      <c r="Z42" s="293">
        <v>8</v>
      </c>
      <c r="AA42" s="20" t="s">
        <v>9</v>
      </c>
      <c r="AD42" s="288">
        <v>17</v>
      </c>
      <c r="AE42" s="20" t="s">
        <v>9</v>
      </c>
      <c r="AF42" s="33"/>
      <c r="AZ42" s="7"/>
      <c r="BA42" s="7"/>
      <c r="BB42" s="28">
        <f>'5.1 Register | Risk Register'!B48</f>
        <v>0</v>
      </c>
      <c r="BC42" s="28" t="str">
        <f>IFERROR(IF(ISNUMBER('5.1 Register | Risk Register'!R48),
IF(AND(VLOOKUP($BB42,'5.1 Register | Risk Register'!$B$15:$Y$89,'5.1 Register | Risk Register'!T$6,FALSE)=$AI$9,
VLOOKUP($BB42,'5.1 Register | Risk Register'!$B$15:$Y$89,'5.1 Register | Risk Register'!X$6,FALSE)&lt;&gt;$AL$12),BB42,1000)),"")</f>
        <v/>
      </c>
      <c r="BD42" s="20" t="str" cm="1">
        <f t="array" ref="BD42">IFERROR(INDEX($BC:$BC,_xlfn.AGGREGATE(15,6,ROW($BC$9:$BC$83)/(($BC$9:$BC$83&lt;1000)),ROWS(BD$9:BD42))),"")</f>
        <v/>
      </c>
      <c r="BE42" s="28" t="str">
        <f>_xlfn.IFNA(VLOOKUP($BD42,'5.1 Register | Risk Register'!$B$15:$Y$89,'5.1 Register | Risk Register'!H$6,FALSE),"")</f>
        <v/>
      </c>
      <c r="BF42" s="28" t="str">
        <f>_xlfn.IFNA(VLOOKUP($BD42,'5.1 Register | Risk Register'!$B$15:$Y$89,'5.1 Register | Risk Register'!D$6,FALSE),"")</f>
        <v/>
      </c>
      <c r="BG42" s="20" t="str">
        <f>_xlfn.IFNA(VLOOKUP($BD42,'5.1 Register | Risk Register'!$B$15:$Y$89,'5.1 Register | Risk Register'!K$6,FALSE),"")</f>
        <v/>
      </c>
      <c r="BH42" s="20" t="str">
        <f>_xlfn.IFNA(VLOOKUP($BD42,'5.1 Register | Risk Register'!$B$15:$Y$89,'5.1 Register | Risk Register'!L$6,FALSE),"")</f>
        <v/>
      </c>
      <c r="BI42" s="20" t="str">
        <f>_xlfn.IFNA(VLOOKUP($BD42,'5.1 Register | Risk Register'!$B$15:$Y$89,'5.1 Register | Risk Register'!N$6,FALSE),"")</f>
        <v/>
      </c>
      <c r="BJ42" s="313" t="str">
        <f>_xlfn.IFNA(VLOOKUP($BD42,'5.1 Register | Risk Register'!$B$15:$Y$89,'5.1 Register | Risk Register'!P$6,FALSE),"")</f>
        <v/>
      </c>
      <c r="BK42" s="7"/>
      <c r="BL42" s="28">
        <f>'5.1 Register | Risk Register'!B48</f>
        <v>0</v>
      </c>
      <c r="BM42" s="28" t="str">
        <f>IFERROR(IF(ISNUMBER('5.1 Register | Risk Register'!R48),
IF(OR(VLOOKUP('5.1 Register | Risk Register'!M48,$Z$9:$AA$59,2)=$V$12,VLOOKUP('5.1 Register | Risk Register'!M48,$Z$9:$AA$59,2)=$V$13,
VLOOKUP('5.1 Register | Risk Register'!O48,$Z$9:$AA$59,2)=$V$12, VLOOKUP('5.1 Register | Risk Register'!O48,$Z$9:$AA$59,2)=$V$13),BL42,1000)),"")</f>
        <v/>
      </c>
      <c r="BN42" s="28"/>
      <c r="BO42" s="28" t="str" cm="1">
        <f t="array" ref="BO42">IFERROR(INDEX($BM:$BM,_xlfn.AGGREGATE(15,6,ROW($BM$9:$BM$83)/(($BM$9:$BM$83&lt;1000)),ROWS(BO$9:BO42))),"")</f>
        <v/>
      </c>
      <c r="BP42" s="28" t="str">
        <f>IFERROR(VLOOKUP(BO42,'5.1 Register | Risk Register'!B48:Y122,'5.1 Register | Risk Register'!R$6,FALSE),"")</f>
        <v/>
      </c>
      <c r="BQ42" s="28"/>
      <c r="BR42" s="28"/>
      <c r="BS42" s="28">
        <v>34</v>
      </c>
      <c r="BT42" s="28" t="str">
        <f t="shared" si="3"/>
        <v/>
      </c>
      <c r="BU42" s="28" t="str" cm="1">
        <f t="array" ref="BU42">IFERROR(INDEX($BM:$BM,_xlfn.AGGREGATE(15,6,ROW($BM$9:$BM$83)/(($BM$9:$BM$83&lt;1000)),ROWS(BO$9:BO42))),"")</f>
        <v/>
      </c>
      <c r="BV42" s="28" t="str">
        <f>IFERROR(RANK(BT42,BT$9:BT$83)+(IF(BU43=BU42,1,0))+COUNTIF(BT$9:BT42,"="&amp;BT42)-1,"")</f>
        <v/>
      </c>
      <c r="BW42" s="28" t="str">
        <f t="shared" si="1"/>
        <v/>
      </c>
      <c r="BX42" s="28"/>
      <c r="BY42" s="28" t="str">
        <f t="shared" si="2"/>
        <v/>
      </c>
      <c r="BZ42" s="28"/>
      <c r="CA42" s="28" t="str">
        <f>_xlfn.IFNA(VLOOKUP($BY42,'5.1 Register | Risk Register'!$B$15:$Y$89,'5.1 Register | Risk Register'!H$6,FALSE),"")</f>
        <v/>
      </c>
      <c r="CB42" s="28"/>
    </row>
    <row r="43" spans="13:80" x14ac:dyDescent="0.3">
      <c r="Z43" s="293">
        <v>9</v>
      </c>
      <c r="AA43" s="20" t="s">
        <v>9</v>
      </c>
      <c r="AD43" s="288">
        <v>16</v>
      </c>
      <c r="AE43" s="20" t="s">
        <v>9</v>
      </c>
      <c r="AF43" s="33"/>
      <c r="AZ43" s="7"/>
      <c r="BA43" s="7"/>
      <c r="BB43" s="28">
        <f>'5.1 Register | Risk Register'!B49</f>
        <v>0</v>
      </c>
      <c r="BC43" s="28" t="str">
        <f>IFERROR(IF(ISNUMBER('5.1 Register | Risk Register'!R49),
IF(AND(VLOOKUP($BB43,'5.1 Register | Risk Register'!$B$15:$Y$89,'5.1 Register | Risk Register'!T$6,FALSE)=$AI$9,
VLOOKUP($BB43,'5.1 Register | Risk Register'!$B$15:$Y$89,'5.1 Register | Risk Register'!X$6,FALSE)&lt;&gt;$AL$12),BB43,1000)),"")</f>
        <v/>
      </c>
      <c r="BD43" s="20" t="str" cm="1">
        <f t="array" ref="BD43">IFERROR(INDEX($BC:$BC,_xlfn.AGGREGATE(15,6,ROW($BC$9:$BC$83)/(($BC$9:$BC$83&lt;1000)),ROWS(BD$9:BD43))),"")</f>
        <v/>
      </c>
      <c r="BE43" s="28" t="str">
        <f>_xlfn.IFNA(VLOOKUP($BD43,'5.1 Register | Risk Register'!$B$15:$Y$89,'5.1 Register | Risk Register'!H$6,FALSE),"")</f>
        <v/>
      </c>
      <c r="BF43" s="28" t="str">
        <f>_xlfn.IFNA(VLOOKUP($BD43,'5.1 Register | Risk Register'!$B$15:$Y$89,'5.1 Register | Risk Register'!D$6,FALSE),"")</f>
        <v/>
      </c>
      <c r="BG43" s="20" t="str">
        <f>_xlfn.IFNA(VLOOKUP($BD43,'5.1 Register | Risk Register'!$B$15:$Y$89,'5.1 Register | Risk Register'!K$6,FALSE),"")</f>
        <v/>
      </c>
      <c r="BH43" s="20" t="str">
        <f>_xlfn.IFNA(VLOOKUP($BD43,'5.1 Register | Risk Register'!$B$15:$Y$89,'5.1 Register | Risk Register'!L$6,FALSE),"")</f>
        <v/>
      </c>
      <c r="BI43" s="20" t="str">
        <f>_xlfn.IFNA(VLOOKUP($BD43,'5.1 Register | Risk Register'!$B$15:$Y$89,'5.1 Register | Risk Register'!N$6,FALSE),"")</f>
        <v/>
      </c>
      <c r="BJ43" s="313" t="str">
        <f>_xlfn.IFNA(VLOOKUP($BD43,'5.1 Register | Risk Register'!$B$15:$Y$89,'5.1 Register | Risk Register'!P$6,FALSE),"")</f>
        <v/>
      </c>
      <c r="BK43" s="7"/>
      <c r="BL43" s="28">
        <f>'5.1 Register | Risk Register'!B49</f>
        <v>0</v>
      </c>
      <c r="BM43" s="28" t="str">
        <f>IFERROR(IF(ISNUMBER('5.1 Register | Risk Register'!R49),
IF(OR(VLOOKUP('5.1 Register | Risk Register'!M49,$Z$9:$AA$59,2)=$V$12,VLOOKUP('5.1 Register | Risk Register'!M49,$Z$9:$AA$59,2)=$V$13,
VLOOKUP('5.1 Register | Risk Register'!O49,$Z$9:$AA$59,2)=$V$12, VLOOKUP('5.1 Register | Risk Register'!O49,$Z$9:$AA$59,2)=$V$13),BL43,1000)),"")</f>
        <v/>
      </c>
      <c r="BN43" s="28"/>
      <c r="BO43" s="28" t="str" cm="1">
        <f t="array" ref="BO43">IFERROR(INDEX($BM:$BM,_xlfn.AGGREGATE(15,6,ROW($BM$9:$BM$83)/(($BM$9:$BM$83&lt;1000)),ROWS(BO$9:BO43))),"")</f>
        <v/>
      </c>
      <c r="BP43" s="28" t="str">
        <f>IFERROR(VLOOKUP(BO43,'5.1 Register | Risk Register'!B49:Y123,'5.1 Register | Risk Register'!R$6,FALSE),"")</f>
        <v/>
      </c>
      <c r="BQ43" s="28"/>
      <c r="BR43" s="28"/>
      <c r="BS43" s="28">
        <v>35</v>
      </c>
      <c r="BT43" s="28" t="str">
        <f t="shared" si="3"/>
        <v/>
      </c>
      <c r="BU43" s="28" t="str" cm="1">
        <f t="array" ref="BU43">IFERROR(INDEX($BM:$BM,_xlfn.AGGREGATE(15,6,ROW($BM$9:$BM$83)/(($BM$9:$BM$83&lt;1000)),ROWS(BO$9:BO43))),"")</f>
        <v/>
      </c>
      <c r="BV43" s="28" t="str">
        <f>IFERROR(RANK(BT43,BT$9:BT$83)+(IF(BU44=BU43,1,0))+COUNTIF(BT$9:BT43,"="&amp;BT43)-1,"")</f>
        <v/>
      </c>
      <c r="BW43" s="28" t="str">
        <f t="shared" si="1"/>
        <v/>
      </c>
      <c r="BX43" s="28"/>
      <c r="BY43" s="28" t="str">
        <f t="shared" si="2"/>
        <v/>
      </c>
      <c r="BZ43" s="28"/>
      <c r="CA43" s="28" t="str">
        <f>_xlfn.IFNA(VLOOKUP($BY43,'5.1 Register | Risk Register'!$B$15:$Y$89,'5.1 Register | Risk Register'!H$6,FALSE),"")</f>
        <v/>
      </c>
      <c r="CB43" s="28"/>
    </row>
    <row r="44" spans="13:80" x14ac:dyDescent="0.3">
      <c r="Z44" s="293">
        <v>10</v>
      </c>
      <c r="AA44" s="20" t="s">
        <v>9</v>
      </c>
      <c r="AD44" s="288">
        <v>15</v>
      </c>
      <c r="AE44" s="20" t="s">
        <v>9</v>
      </c>
      <c r="AF44" s="33"/>
      <c r="AZ44" s="7"/>
      <c r="BA44" s="7"/>
      <c r="BB44" s="28">
        <f>'5.1 Register | Risk Register'!B50</f>
        <v>0</v>
      </c>
      <c r="BC44" s="28" t="str">
        <f>IFERROR(IF(ISNUMBER('5.1 Register | Risk Register'!R50),
IF(AND(VLOOKUP($BB44,'5.1 Register | Risk Register'!$B$15:$Y$89,'5.1 Register | Risk Register'!T$6,FALSE)=$AI$9,
VLOOKUP($BB44,'5.1 Register | Risk Register'!$B$15:$Y$89,'5.1 Register | Risk Register'!X$6,FALSE)&lt;&gt;$AL$12),BB44,1000)),"")</f>
        <v/>
      </c>
      <c r="BD44" s="20" t="str" cm="1">
        <f t="array" ref="BD44">IFERROR(INDEX($BC:$BC,_xlfn.AGGREGATE(15,6,ROW($BC$9:$BC$83)/(($BC$9:$BC$83&lt;1000)),ROWS(BD$9:BD44))),"")</f>
        <v/>
      </c>
      <c r="BE44" s="28" t="str">
        <f>_xlfn.IFNA(VLOOKUP($BD44,'5.1 Register | Risk Register'!$B$15:$Y$89,'5.1 Register | Risk Register'!H$6,FALSE),"")</f>
        <v/>
      </c>
      <c r="BF44" s="28" t="str">
        <f>_xlfn.IFNA(VLOOKUP($BD44,'5.1 Register | Risk Register'!$B$15:$Y$89,'5.1 Register | Risk Register'!D$6,FALSE),"")</f>
        <v/>
      </c>
      <c r="BG44" s="20" t="str">
        <f>_xlfn.IFNA(VLOOKUP($BD44,'5.1 Register | Risk Register'!$B$15:$Y$89,'5.1 Register | Risk Register'!K$6,FALSE),"")</f>
        <v/>
      </c>
      <c r="BH44" s="20" t="str">
        <f>_xlfn.IFNA(VLOOKUP($BD44,'5.1 Register | Risk Register'!$B$15:$Y$89,'5.1 Register | Risk Register'!L$6,FALSE),"")</f>
        <v/>
      </c>
      <c r="BI44" s="20" t="str">
        <f>_xlfn.IFNA(VLOOKUP($BD44,'5.1 Register | Risk Register'!$B$15:$Y$89,'5.1 Register | Risk Register'!N$6,FALSE),"")</f>
        <v/>
      </c>
      <c r="BJ44" s="313" t="str">
        <f>_xlfn.IFNA(VLOOKUP($BD44,'5.1 Register | Risk Register'!$B$15:$Y$89,'5.1 Register | Risk Register'!P$6,FALSE),"")</f>
        <v/>
      </c>
      <c r="BK44" s="7"/>
      <c r="BL44" s="28">
        <f>'5.1 Register | Risk Register'!B50</f>
        <v>0</v>
      </c>
      <c r="BM44" s="28" t="str">
        <f>IFERROR(IF(ISNUMBER('5.1 Register | Risk Register'!R50),
IF(OR(VLOOKUP('5.1 Register | Risk Register'!M50,$Z$9:$AA$59,2)=$V$12,VLOOKUP('5.1 Register | Risk Register'!M50,$Z$9:$AA$59,2)=$V$13,
VLOOKUP('5.1 Register | Risk Register'!O50,$Z$9:$AA$59,2)=$V$12, VLOOKUP('5.1 Register | Risk Register'!O50,$Z$9:$AA$59,2)=$V$13),BL44,1000)),"")</f>
        <v/>
      </c>
      <c r="BN44" s="28"/>
      <c r="BO44" s="28" t="str" cm="1">
        <f t="array" ref="BO44">IFERROR(INDEX($BM:$BM,_xlfn.AGGREGATE(15,6,ROW($BM$9:$BM$83)/(($BM$9:$BM$83&lt;1000)),ROWS(BO$9:BO44))),"")</f>
        <v/>
      </c>
      <c r="BP44" s="28" t="str">
        <f>IFERROR(VLOOKUP(BO44,'5.1 Register | Risk Register'!B50:Y124,'5.1 Register | Risk Register'!R$6,FALSE),"")</f>
        <v/>
      </c>
      <c r="BQ44" s="28"/>
      <c r="BR44" s="28"/>
      <c r="BS44" s="28">
        <v>36</v>
      </c>
      <c r="BT44" s="28" t="str">
        <f t="shared" si="3"/>
        <v/>
      </c>
      <c r="BU44" s="28" t="str" cm="1">
        <f t="array" ref="BU44">IFERROR(INDEX($BM:$BM,_xlfn.AGGREGATE(15,6,ROW($BM$9:$BM$83)/(($BM$9:$BM$83&lt;1000)),ROWS(BO$9:BO44))),"")</f>
        <v/>
      </c>
      <c r="BV44" s="28" t="str">
        <f>IFERROR(RANK(BT44,BT$9:BT$83)+(IF(BU45=BU44,1,0))+COUNTIF(BT$9:BT44,"="&amp;BT44)-1,"")</f>
        <v/>
      </c>
      <c r="BW44" s="28" t="str">
        <f t="shared" si="1"/>
        <v/>
      </c>
      <c r="BX44" s="28"/>
      <c r="BY44" s="28" t="str">
        <f t="shared" si="2"/>
        <v/>
      </c>
      <c r="BZ44" s="28"/>
      <c r="CA44" s="28" t="str">
        <f>_xlfn.IFNA(VLOOKUP($BY44,'5.1 Register | Risk Register'!$B$15:$Y$89,'5.1 Register | Risk Register'!H$6,FALSE),"")</f>
        <v/>
      </c>
      <c r="CB44" s="28"/>
    </row>
    <row r="45" spans="13:80" x14ac:dyDescent="0.3">
      <c r="M45" s="7" t="s">
        <v>73</v>
      </c>
      <c r="Z45" s="293">
        <v>11</v>
      </c>
      <c r="AA45" s="20" t="s">
        <v>9</v>
      </c>
      <c r="AD45" s="288">
        <v>14</v>
      </c>
      <c r="AE45" s="20" t="s">
        <v>9</v>
      </c>
      <c r="AZ45" s="7"/>
      <c r="BA45" s="7"/>
      <c r="BB45" s="28">
        <f>'5.1 Register | Risk Register'!B51</f>
        <v>0</v>
      </c>
      <c r="BC45" s="28" t="str">
        <f>IFERROR(IF(ISNUMBER('5.1 Register | Risk Register'!R51),
IF(AND(VLOOKUP($BB45,'5.1 Register | Risk Register'!$B$15:$Y$89,'5.1 Register | Risk Register'!T$6,FALSE)=$AI$9,
VLOOKUP($BB45,'5.1 Register | Risk Register'!$B$15:$Y$89,'5.1 Register | Risk Register'!X$6,FALSE)&lt;&gt;$AL$12),BB45,1000)),"")</f>
        <v/>
      </c>
      <c r="BD45" s="20" t="str" cm="1">
        <f t="array" ref="BD45">IFERROR(INDEX($BC:$BC,_xlfn.AGGREGATE(15,6,ROW($BC$9:$BC$83)/(($BC$9:$BC$83&lt;1000)),ROWS(BD$9:BD45))),"")</f>
        <v/>
      </c>
      <c r="BE45" s="28" t="str">
        <f>_xlfn.IFNA(VLOOKUP($BD45,'5.1 Register | Risk Register'!$B$15:$Y$89,'5.1 Register | Risk Register'!H$6,FALSE),"")</f>
        <v/>
      </c>
      <c r="BF45" s="28" t="str">
        <f>_xlfn.IFNA(VLOOKUP($BD45,'5.1 Register | Risk Register'!$B$15:$Y$89,'5.1 Register | Risk Register'!D$6,FALSE),"")</f>
        <v/>
      </c>
      <c r="BG45" s="20" t="str">
        <f>_xlfn.IFNA(VLOOKUP($BD45,'5.1 Register | Risk Register'!$B$15:$Y$89,'5.1 Register | Risk Register'!K$6,FALSE),"")</f>
        <v/>
      </c>
      <c r="BH45" s="20" t="str">
        <f>_xlfn.IFNA(VLOOKUP($BD45,'5.1 Register | Risk Register'!$B$15:$Y$89,'5.1 Register | Risk Register'!L$6,FALSE),"")</f>
        <v/>
      </c>
      <c r="BI45" s="20" t="str">
        <f>_xlfn.IFNA(VLOOKUP($BD45,'5.1 Register | Risk Register'!$B$15:$Y$89,'5.1 Register | Risk Register'!N$6,FALSE),"")</f>
        <v/>
      </c>
      <c r="BJ45" s="313" t="str">
        <f>_xlfn.IFNA(VLOOKUP($BD45,'5.1 Register | Risk Register'!$B$15:$Y$89,'5.1 Register | Risk Register'!P$6,FALSE),"")</f>
        <v/>
      </c>
      <c r="BK45" s="7"/>
      <c r="BL45" s="28">
        <f>'5.1 Register | Risk Register'!B51</f>
        <v>0</v>
      </c>
      <c r="BM45" s="28" t="str">
        <f>IFERROR(IF(ISNUMBER('5.1 Register | Risk Register'!R51),
IF(OR(VLOOKUP('5.1 Register | Risk Register'!M51,$Z$9:$AA$59,2)=$V$12,VLOOKUP('5.1 Register | Risk Register'!M51,$Z$9:$AA$59,2)=$V$13,
VLOOKUP('5.1 Register | Risk Register'!O51,$Z$9:$AA$59,2)=$V$12, VLOOKUP('5.1 Register | Risk Register'!O51,$Z$9:$AA$59,2)=$V$13),BL45,1000)),"")</f>
        <v/>
      </c>
      <c r="BN45" s="28"/>
      <c r="BO45" s="28" t="str" cm="1">
        <f t="array" ref="BO45">IFERROR(INDEX($BM:$BM,_xlfn.AGGREGATE(15,6,ROW($BM$9:$BM$83)/(($BM$9:$BM$83&lt;1000)),ROWS(BO$9:BO45))),"")</f>
        <v/>
      </c>
      <c r="BP45" s="28" t="str">
        <f>IFERROR(VLOOKUP(BO45,'5.1 Register | Risk Register'!B51:Y125,'5.1 Register | Risk Register'!R$6,FALSE),"")</f>
        <v/>
      </c>
      <c r="BQ45" s="28"/>
      <c r="BR45" s="28"/>
      <c r="BS45" s="28">
        <v>37</v>
      </c>
      <c r="BT45" s="28" t="str">
        <f t="shared" si="3"/>
        <v/>
      </c>
      <c r="BU45" s="28" t="str" cm="1">
        <f t="array" ref="BU45">IFERROR(INDEX($BM:$BM,_xlfn.AGGREGATE(15,6,ROW($BM$9:$BM$83)/(($BM$9:$BM$83&lt;1000)),ROWS(BO$9:BO45))),"")</f>
        <v/>
      </c>
      <c r="BV45" s="28" t="str">
        <f>IFERROR(RANK(BT45,BT$9:BT$83)+(IF(BU46=BU45,1,0))+COUNTIF(BT$9:BT45,"="&amp;BT45)-1,"")</f>
        <v/>
      </c>
      <c r="BW45" s="28" t="str">
        <f t="shared" si="1"/>
        <v/>
      </c>
      <c r="BX45" s="28"/>
      <c r="BY45" s="28" t="str">
        <f t="shared" si="2"/>
        <v/>
      </c>
      <c r="BZ45" s="28"/>
      <c r="CA45" s="28" t="str">
        <f>_xlfn.IFNA(VLOOKUP($BY45,'5.1 Register | Risk Register'!$B$15:$Y$89,'5.1 Register | Risk Register'!H$6,FALSE),"")</f>
        <v/>
      </c>
      <c r="CB45" s="28"/>
    </row>
    <row r="46" spans="13:80" x14ac:dyDescent="0.3">
      <c r="M46" s="7" t="s">
        <v>73</v>
      </c>
      <c r="Z46" s="294">
        <v>12</v>
      </c>
      <c r="AA46" s="20" t="s">
        <v>110</v>
      </c>
      <c r="AD46" s="288">
        <v>13</v>
      </c>
      <c r="AE46" s="20" t="s">
        <v>9</v>
      </c>
      <c r="AZ46" s="7"/>
      <c r="BA46" s="7"/>
      <c r="BB46" s="28">
        <f>'5.1 Register | Risk Register'!B52</f>
        <v>0</v>
      </c>
      <c r="BC46" s="28" t="str">
        <f>IFERROR(IF(ISNUMBER('5.1 Register | Risk Register'!R52),
IF(AND(VLOOKUP($BB46,'5.1 Register | Risk Register'!$B$15:$Y$89,'5.1 Register | Risk Register'!T$6,FALSE)=$AI$9,
VLOOKUP($BB46,'5.1 Register | Risk Register'!$B$15:$Y$89,'5.1 Register | Risk Register'!X$6,FALSE)&lt;&gt;$AL$12),BB46,1000)),"")</f>
        <v/>
      </c>
      <c r="BD46" s="20" t="str" cm="1">
        <f t="array" ref="BD46">IFERROR(INDEX($BC:$BC,_xlfn.AGGREGATE(15,6,ROW($BC$9:$BC$83)/(($BC$9:$BC$83&lt;1000)),ROWS(BD$9:BD46))),"")</f>
        <v/>
      </c>
      <c r="BE46" s="28" t="str">
        <f>_xlfn.IFNA(VLOOKUP($BD46,'5.1 Register | Risk Register'!$B$15:$Y$89,'5.1 Register | Risk Register'!H$6,FALSE),"")</f>
        <v/>
      </c>
      <c r="BF46" s="28" t="str">
        <f>_xlfn.IFNA(VLOOKUP($BD46,'5.1 Register | Risk Register'!$B$15:$Y$89,'5.1 Register | Risk Register'!D$6,FALSE),"")</f>
        <v/>
      </c>
      <c r="BG46" s="20" t="str">
        <f>_xlfn.IFNA(VLOOKUP($BD46,'5.1 Register | Risk Register'!$B$15:$Y$89,'5.1 Register | Risk Register'!K$6,FALSE),"")</f>
        <v/>
      </c>
      <c r="BH46" s="20" t="str">
        <f>_xlfn.IFNA(VLOOKUP($BD46,'5.1 Register | Risk Register'!$B$15:$Y$89,'5.1 Register | Risk Register'!L$6,FALSE),"")</f>
        <v/>
      </c>
      <c r="BI46" s="20" t="str">
        <f>_xlfn.IFNA(VLOOKUP($BD46,'5.1 Register | Risk Register'!$B$15:$Y$89,'5.1 Register | Risk Register'!N$6,FALSE),"")</f>
        <v/>
      </c>
      <c r="BJ46" s="313" t="str">
        <f>_xlfn.IFNA(VLOOKUP($BD46,'5.1 Register | Risk Register'!$B$15:$Y$89,'5.1 Register | Risk Register'!P$6,FALSE),"")</f>
        <v/>
      </c>
      <c r="BK46" s="7"/>
      <c r="BL46" s="28">
        <f>'5.1 Register | Risk Register'!B52</f>
        <v>0</v>
      </c>
      <c r="BM46" s="28" t="str">
        <f>IFERROR(IF(ISNUMBER('5.1 Register | Risk Register'!R52),
IF(OR(VLOOKUP('5.1 Register | Risk Register'!M52,$Z$9:$AA$59,2)=$V$12,VLOOKUP('5.1 Register | Risk Register'!M52,$Z$9:$AA$59,2)=$V$13,
VLOOKUP('5.1 Register | Risk Register'!O52,$Z$9:$AA$59,2)=$V$12, VLOOKUP('5.1 Register | Risk Register'!O52,$Z$9:$AA$59,2)=$V$13),BL46,1000)),"")</f>
        <v/>
      </c>
      <c r="BN46" s="28"/>
      <c r="BO46" s="28" t="str" cm="1">
        <f t="array" ref="BO46">IFERROR(INDEX($BM:$BM,_xlfn.AGGREGATE(15,6,ROW($BM$9:$BM$83)/(($BM$9:$BM$83&lt;1000)),ROWS(BO$9:BO46))),"")</f>
        <v/>
      </c>
      <c r="BP46" s="28" t="str">
        <f>IFERROR(VLOOKUP(BO46,'5.1 Register | Risk Register'!B52:Y126,'5.1 Register | Risk Register'!R$6,FALSE),"")</f>
        <v/>
      </c>
      <c r="BQ46" s="28"/>
      <c r="BR46" s="28"/>
      <c r="BS46" s="28">
        <v>38</v>
      </c>
      <c r="BT46" s="28" t="str">
        <f t="shared" si="3"/>
        <v/>
      </c>
      <c r="BU46" s="28" t="str" cm="1">
        <f t="array" ref="BU46">IFERROR(INDEX($BM:$BM,_xlfn.AGGREGATE(15,6,ROW($BM$9:$BM$83)/(($BM$9:$BM$83&lt;1000)),ROWS(BO$9:BO46))),"")</f>
        <v/>
      </c>
      <c r="BV46" s="28" t="str">
        <f>IFERROR(RANK(BT46,BT$9:BT$83)+(IF(BU47=BU46,1,0))+COUNTIF(BT$9:BT46,"="&amp;BT46)-1,"")</f>
        <v/>
      </c>
      <c r="BW46" s="28" t="str">
        <f t="shared" si="1"/>
        <v/>
      </c>
      <c r="BX46" s="28"/>
      <c r="BY46" s="28" t="str">
        <f t="shared" si="2"/>
        <v/>
      </c>
      <c r="BZ46" s="28"/>
      <c r="CA46" s="28" t="str">
        <f>_xlfn.IFNA(VLOOKUP($BY46,'5.1 Register | Risk Register'!$B$15:$Y$89,'5.1 Register | Risk Register'!H$6,FALSE),"")</f>
        <v/>
      </c>
      <c r="CB46" s="28"/>
    </row>
    <row r="47" spans="13:80" x14ac:dyDescent="0.3">
      <c r="Z47" s="294">
        <v>13</v>
      </c>
      <c r="AA47" s="20" t="s">
        <v>110</v>
      </c>
      <c r="AD47" s="288">
        <v>12</v>
      </c>
      <c r="AE47" s="20" t="s">
        <v>9</v>
      </c>
      <c r="AZ47" s="7"/>
      <c r="BA47" s="7"/>
      <c r="BB47" s="28">
        <f>'5.1 Register | Risk Register'!B53</f>
        <v>0</v>
      </c>
      <c r="BC47" s="28" t="str">
        <f>IFERROR(IF(ISNUMBER('5.1 Register | Risk Register'!R53),
IF(AND(VLOOKUP($BB47,'5.1 Register | Risk Register'!$B$15:$Y$89,'5.1 Register | Risk Register'!T$6,FALSE)=$AI$9,
VLOOKUP($BB47,'5.1 Register | Risk Register'!$B$15:$Y$89,'5.1 Register | Risk Register'!X$6,FALSE)&lt;&gt;$AL$12),BB47,1000)),"")</f>
        <v/>
      </c>
      <c r="BD47" s="20" t="str" cm="1">
        <f t="array" ref="BD47">IFERROR(INDEX($BC:$BC,_xlfn.AGGREGATE(15,6,ROW($BC$9:$BC$83)/(($BC$9:$BC$83&lt;1000)),ROWS(BD$9:BD47))),"")</f>
        <v/>
      </c>
      <c r="BE47" s="28" t="str">
        <f>_xlfn.IFNA(VLOOKUP($BD47,'5.1 Register | Risk Register'!$B$15:$Y$89,'5.1 Register | Risk Register'!H$6,FALSE),"")</f>
        <v/>
      </c>
      <c r="BF47" s="28" t="str">
        <f>_xlfn.IFNA(VLOOKUP($BD47,'5.1 Register | Risk Register'!$B$15:$Y$89,'5.1 Register | Risk Register'!D$6,FALSE),"")</f>
        <v/>
      </c>
      <c r="BG47" s="20" t="str">
        <f>_xlfn.IFNA(VLOOKUP($BD47,'5.1 Register | Risk Register'!$B$15:$Y$89,'5.1 Register | Risk Register'!K$6,FALSE),"")</f>
        <v/>
      </c>
      <c r="BH47" s="20" t="str">
        <f>_xlfn.IFNA(VLOOKUP($BD47,'5.1 Register | Risk Register'!$B$15:$Y$89,'5.1 Register | Risk Register'!L$6,FALSE),"")</f>
        <v/>
      </c>
      <c r="BI47" s="20" t="str">
        <f>_xlfn.IFNA(VLOOKUP($BD47,'5.1 Register | Risk Register'!$B$15:$Y$89,'5.1 Register | Risk Register'!N$6,FALSE),"")</f>
        <v/>
      </c>
      <c r="BJ47" s="313" t="str">
        <f>_xlfn.IFNA(VLOOKUP($BD47,'5.1 Register | Risk Register'!$B$15:$Y$89,'5.1 Register | Risk Register'!P$6,FALSE),"")</f>
        <v/>
      </c>
      <c r="BK47" s="7"/>
      <c r="BL47" s="28">
        <f>'5.1 Register | Risk Register'!B53</f>
        <v>0</v>
      </c>
      <c r="BM47" s="28" t="str">
        <f>IFERROR(IF(ISNUMBER('5.1 Register | Risk Register'!R53),
IF(OR(VLOOKUP('5.1 Register | Risk Register'!M53,$Z$9:$AA$59,2)=$V$12,VLOOKUP('5.1 Register | Risk Register'!M53,$Z$9:$AA$59,2)=$V$13,
VLOOKUP('5.1 Register | Risk Register'!O53,$Z$9:$AA$59,2)=$V$12, VLOOKUP('5.1 Register | Risk Register'!O53,$Z$9:$AA$59,2)=$V$13),BL47,1000)),"")</f>
        <v/>
      </c>
      <c r="BN47" s="28"/>
      <c r="BO47" s="28" t="str" cm="1">
        <f t="array" ref="BO47">IFERROR(INDEX($BM:$BM,_xlfn.AGGREGATE(15,6,ROW($BM$9:$BM$83)/(($BM$9:$BM$83&lt;1000)),ROWS(BO$9:BO47))),"")</f>
        <v/>
      </c>
      <c r="BP47" s="28" t="str">
        <f>IFERROR(VLOOKUP(BO47,'5.1 Register | Risk Register'!B53:Y127,'5.1 Register | Risk Register'!R$6,FALSE),"")</f>
        <v/>
      </c>
      <c r="BQ47" s="28"/>
      <c r="BR47" s="28"/>
      <c r="BS47" s="28">
        <v>39</v>
      </c>
      <c r="BT47" s="28" t="str">
        <f t="shared" si="3"/>
        <v/>
      </c>
      <c r="BU47" s="28" t="str" cm="1">
        <f t="array" ref="BU47">IFERROR(INDEX($BM:$BM,_xlfn.AGGREGATE(15,6,ROW($BM$9:$BM$83)/(($BM$9:$BM$83&lt;1000)),ROWS(BO$9:BO47))),"")</f>
        <v/>
      </c>
      <c r="BV47" s="28" t="str">
        <f>IFERROR(RANK(BT47,BT$9:BT$83)+(IF(BU48=BU47,1,0))+COUNTIF(BT$9:BT47,"="&amp;BT47)-1,"")</f>
        <v/>
      </c>
      <c r="BW47" s="28" t="str">
        <f t="shared" si="1"/>
        <v/>
      </c>
      <c r="BX47" s="28"/>
      <c r="BY47" s="28" t="str">
        <f t="shared" si="2"/>
        <v/>
      </c>
      <c r="BZ47" s="28"/>
      <c r="CA47" s="28" t="str">
        <f>_xlfn.IFNA(VLOOKUP($BY47,'5.1 Register | Risk Register'!$B$15:$Y$89,'5.1 Register | Risk Register'!H$6,FALSE),"")</f>
        <v/>
      </c>
      <c r="CB47" s="28"/>
    </row>
    <row r="48" spans="13:80" x14ac:dyDescent="0.3">
      <c r="Z48" s="294">
        <v>14</v>
      </c>
      <c r="AA48" s="20" t="s">
        <v>110</v>
      </c>
      <c r="AD48" s="289">
        <v>11</v>
      </c>
      <c r="AE48" s="20" t="s">
        <v>107</v>
      </c>
      <c r="AZ48" s="7"/>
      <c r="BA48" s="7"/>
      <c r="BB48" s="28">
        <f>'5.1 Register | Risk Register'!B54</f>
        <v>0</v>
      </c>
      <c r="BC48" s="28" t="str">
        <f>IFERROR(IF(ISNUMBER('5.1 Register | Risk Register'!R54),
IF(AND(VLOOKUP($BB48,'5.1 Register | Risk Register'!$B$15:$Y$89,'5.1 Register | Risk Register'!T$6,FALSE)=$AI$9,
VLOOKUP($BB48,'5.1 Register | Risk Register'!$B$15:$Y$89,'5.1 Register | Risk Register'!X$6,FALSE)&lt;&gt;$AL$12),BB48,1000)),"")</f>
        <v/>
      </c>
      <c r="BD48" s="20" t="str" cm="1">
        <f t="array" ref="BD48">IFERROR(INDEX($BC:$BC,_xlfn.AGGREGATE(15,6,ROW($BC$9:$BC$83)/(($BC$9:$BC$83&lt;1000)),ROWS(BD$9:BD48))),"")</f>
        <v/>
      </c>
      <c r="BE48" s="28" t="str">
        <f>_xlfn.IFNA(VLOOKUP($BD48,'5.1 Register | Risk Register'!$B$15:$Y$89,'5.1 Register | Risk Register'!H$6,FALSE),"")</f>
        <v/>
      </c>
      <c r="BF48" s="28" t="str">
        <f>_xlfn.IFNA(VLOOKUP($BD48,'5.1 Register | Risk Register'!$B$15:$Y$89,'5.1 Register | Risk Register'!D$6,FALSE),"")</f>
        <v/>
      </c>
      <c r="BG48" s="20" t="str">
        <f>_xlfn.IFNA(VLOOKUP($BD48,'5.1 Register | Risk Register'!$B$15:$Y$89,'5.1 Register | Risk Register'!K$6,FALSE),"")</f>
        <v/>
      </c>
      <c r="BH48" s="20" t="str">
        <f>_xlfn.IFNA(VLOOKUP($BD48,'5.1 Register | Risk Register'!$B$15:$Y$89,'5.1 Register | Risk Register'!L$6,FALSE),"")</f>
        <v/>
      </c>
      <c r="BI48" s="20" t="str">
        <f>_xlfn.IFNA(VLOOKUP($BD48,'5.1 Register | Risk Register'!$B$15:$Y$89,'5.1 Register | Risk Register'!N$6,FALSE),"")</f>
        <v/>
      </c>
      <c r="BJ48" s="313" t="str">
        <f>_xlfn.IFNA(VLOOKUP($BD48,'5.1 Register | Risk Register'!$B$15:$Y$89,'5.1 Register | Risk Register'!P$6,FALSE),"")</f>
        <v/>
      </c>
      <c r="BK48" s="7"/>
      <c r="BL48" s="28">
        <f>'5.1 Register | Risk Register'!B54</f>
        <v>0</v>
      </c>
      <c r="BM48" s="28" t="str">
        <f>IFERROR(IF(ISNUMBER('5.1 Register | Risk Register'!R54),
IF(OR(VLOOKUP('5.1 Register | Risk Register'!M54,$Z$9:$AA$59,2)=$V$12,VLOOKUP('5.1 Register | Risk Register'!M54,$Z$9:$AA$59,2)=$V$13,
VLOOKUP('5.1 Register | Risk Register'!O54,$Z$9:$AA$59,2)=$V$12, VLOOKUP('5.1 Register | Risk Register'!O54,$Z$9:$AA$59,2)=$V$13),BL48,1000)),"")</f>
        <v/>
      </c>
      <c r="BN48" s="28"/>
      <c r="BO48" s="28" t="str" cm="1">
        <f t="array" ref="BO48">IFERROR(INDEX($BM:$BM,_xlfn.AGGREGATE(15,6,ROW($BM$9:$BM$83)/(($BM$9:$BM$83&lt;1000)),ROWS(BO$9:BO48))),"")</f>
        <v/>
      </c>
      <c r="BP48" s="28" t="str">
        <f>IFERROR(VLOOKUP(BO48,'5.1 Register | Risk Register'!B54:Y128,'5.1 Register | Risk Register'!R$6,FALSE),"")</f>
        <v/>
      </c>
      <c r="BQ48" s="28"/>
      <c r="BR48" s="28"/>
      <c r="BS48" s="28">
        <v>40</v>
      </c>
      <c r="BT48" s="28" t="str">
        <f t="shared" si="3"/>
        <v/>
      </c>
      <c r="BU48" s="28" t="str" cm="1">
        <f t="array" ref="BU48">IFERROR(INDEX($BM:$BM,_xlfn.AGGREGATE(15,6,ROW($BM$9:$BM$83)/(($BM$9:$BM$83&lt;1000)),ROWS(BO$9:BO48))),"")</f>
        <v/>
      </c>
      <c r="BV48" s="28" t="str">
        <f>IFERROR(RANK(BT48,BT$9:BT$83)+(IF(BU49=BU48,1,0))+COUNTIF(BT$9:BT48,"="&amp;BT48)-1,"")</f>
        <v/>
      </c>
      <c r="BW48" s="28" t="str">
        <f t="shared" si="1"/>
        <v/>
      </c>
      <c r="BX48" s="28"/>
      <c r="BY48" s="28" t="str">
        <f t="shared" si="2"/>
        <v/>
      </c>
      <c r="BZ48" s="28"/>
      <c r="CA48" s="28" t="str">
        <f>_xlfn.IFNA(VLOOKUP($BY48,'5.1 Register | Risk Register'!$B$15:$Y$89,'5.1 Register | Risk Register'!H$6,FALSE),"")</f>
        <v/>
      </c>
      <c r="CB48" s="28"/>
    </row>
    <row r="49" spans="26:80" x14ac:dyDescent="0.3">
      <c r="Z49" s="294">
        <v>15</v>
      </c>
      <c r="AA49" s="20" t="s">
        <v>110</v>
      </c>
      <c r="AC49" s="33"/>
      <c r="AD49" s="289">
        <v>10</v>
      </c>
      <c r="AE49" s="20" t="s">
        <v>107</v>
      </c>
      <c r="AZ49" s="7"/>
      <c r="BA49" s="7"/>
      <c r="BB49" s="28">
        <f>'5.1 Register | Risk Register'!B55</f>
        <v>0</v>
      </c>
      <c r="BC49" s="28" t="str">
        <f>IFERROR(IF(ISNUMBER('5.1 Register | Risk Register'!R55),
IF(AND(VLOOKUP($BB49,'5.1 Register | Risk Register'!$B$15:$Y$89,'5.1 Register | Risk Register'!T$6,FALSE)=$AI$9,
VLOOKUP($BB49,'5.1 Register | Risk Register'!$B$15:$Y$89,'5.1 Register | Risk Register'!X$6,FALSE)&lt;&gt;$AL$12),BB49,1000)),"")</f>
        <v/>
      </c>
      <c r="BD49" s="20" t="str" cm="1">
        <f t="array" ref="BD49">IFERROR(INDEX($BC:$BC,_xlfn.AGGREGATE(15,6,ROW($BC$9:$BC$83)/(($BC$9:$BC$83&lt;1000)),ROWS(BD$9:BD49))),"")</f>
        <v/>
      </c>
      <c r="BE49" s="28" t="str">
        <f>_xlfn.IFNA(VLOOKUP($BD49,'5.1 Register | Risk Register'!$B$15:$Y$89,'5.1 Register | Risk Register'!H$6,FALSE),"")</f>
        <v/>
      </c>
      <c r="BF49" s="28" t="str">
        <f>_xlfn.IFNA(VLOOKUP($BD49,'5.1 Register | Risk Register'!$B$15:$Y$89,'5.1 Register | Risk Register'!D$6,FALSE),"")</f>
        <v/>
      </c>
      <c r="BG49" s="20" t="str">
        <f>_xlfn.IFNA(VLOOKUP($BD49,'5.1 Register | Risk Register'!$B$15:$Y$89,'5.1 Register | Risk Register'!K$6,FALSE),"")</f>
        <v/>
      </c>
      <c r="BH49" s="20" t="str">
        <f>_xlfn.IFNA(VLOOKUP($BD49,'5.1 Register | Risk Register'!$B$15:$Y$89,'5.1 Register | Risk Register'!L$6,FALSE),"")</f>
        <v/>
      </c>
      <c r="BI49" s="20" t="str">
        <f>_xlfn.IFNA(VLOOKUP($BD49,'5.1 Register | Risk Register'!$B$15:$Y$89,'5.1 Register | Risk Register'!N$6,FALSE),"")</f>
        <v/>
      </c>
      <c r="BJ49" s="313" t="str">
        <f>_xlfn.IFNA(VLOOKUP($BD49,'5.1 Register | Risk Register'!$B$15:$Y$89,'5.1 Register | Risk Register'!P$6,FALSE),"")</f>
        <v/>
      </c>
      <c r="BK49" s="7"/>
      <c r="BL49" s="20">
        <f>'5.1 Register | Risk Register'!B55</f>
        <v>0</v>
      </c>
      <c r="BM49" s="20" t="str">
        <f>IFERROR(IF(ISNUMBER('5.1 Register | Risk Register'!R55),
IF(OR(VLOOKUP('5.1 Register | Risk Register'!M55,$Z$9:$AA$59,2)=$V$12,VLOOKUP('5.1 Register | Risk Register'!M55,$Z$9:$AA$59,2)=$V$13,
VLOOKUP('5.1 Register | Risk Register'!O55,$Z$9:$AA$59,2)=$V$12, VLOOKUP('5.1 Register | Risk Register'!O55,$Z$9:$AA$59,2)=$V$13),BL49,1000)),"")</f>
        <v/>
      </c>
      <c r="BN49" s="20"/>
      <c r="BO49" s="28" t="str" cm="1">
        <f t="array" ref="BO49">IFERROR(INDEX($BM:$BM,_xlfn.AGGREGATE(15,6,ROW($BM$9:$BM$83)/(($BM$9:$BM$83&lt;1000)),ROWS(BO$9:BO49))),"")</f>
        <v/>
      </c>
      <c r="BP49" s="7" t="str">
        <f>IFERROR(VLOOKUP(BO49,'5.1 Register | Risk Register'!B55:Y129,'5.1 Register | Risk Register'!R$6,FALSE),"")</f>
        <v/>
      </c>
      <c r="BQ49" s="20"/>
      <c r="BR49" s="20"/>
      <c r="BS49" s="28">
        <v>41</v>
      </c>
      <c r="BT49" s="20" t="str">
        <f t="shared" si="3"/>
        <v/>
      </c>
      <c r="BU49" s="20" t="str" cm="1">
        <f t="array" ref="BU49">IFERROR(INDEX($BM:$BM,_xlfn.AGGREGATE(15,6,ROW($BM$9:$BM$83)/(($BM$9:$BM$83&lt;1000)),ROWS(BO$9:BO49))),"")</f>
        <v/>
      </c>
      <c r="BV49" s="28" t="str">
        <f>IFERROR(RANK(BT49,BT$9:BT$83)+(IF(BU50=BU49,1,0))+COUNTIF(BT$9:BT49,"="&amp;BT49)-1,"")</f>
        <v/>
      </c>
      <c r="BW49" s="20" t="str">
        <f t="shared" si="1"/>
        <v/>
      </c>
      <c r="BY49" s="20" t="str">
        <f t="shared" si="2"/>
        <v/>
      </c>
      <c r="BZ49" s="20"/>
      <c r="CA49" s="20" t="str">
        <f>_xlfn.IFNA(VLOOKUP($BY49,'5.1 Register | Risk Register'!$B$15:$Y$89,'5.1 Register | Risk Register'!H$6,FALSE),"")</f>
        <v/>
      </c>
      <c r="CB49" s="20"/>
    </row>
    <row r="50" spans="26:80" x14ac:dyDescent="0.3">
      <c r="Z50" s="294">
        <v>16</v>
      </c>
      <c r="AA50" s="20" t="s">
        <v>110</v>
      </c>
      <c r="AC50" s="33"/>
      <c r="AD50" s="289">
        <v>9</v>
      </c>
      <c r="AE50" s="20" t="s">
        <v>107</v>
      </c>
      <c r="AZ50" s="7"/>
      <c r="BA50" s="7"/>
      <c r="BB50" s="28">
        <f>'5.1 Register | Risk Register'!B56</f>
        <v>0</v>
      </c>
      <c r="BC50" s="28" t="str">
        <f>IFERROR(IF(ISNUMBER('5.1 Register | Risk Register'!R56),
IF(AND(VLOOKUP($BB50,'5.1 Register | Risk Register'!$B$15:$Y$89,'5.1 Register | Risk Register'!T$6,FALSE)=$AI$9,
VLOOKUP($BB50,'5.1 Register | Risk Register'!$B$15:$Y$89,'5.1 Register | Risk Register'!X$6,FALSE)&lt;&gt;$AL$12),BB50,1000)),"")</f>
        <v/>
      </c>
      <c r="BD50" s="20" t="str" cm="1">
        <f t="array" ref="BD50">IFERROR(INDEX($BC:$BC,_xlfn.AGGREGATE(15,6,ROW($BC$9:$BC$83)/(($BC$9:$BC$83&lt;1000)),ROWS(BD$9:BD50))),"")</f>
        <v/>
      </c>
      <c r="BE50" s="28" t="str">
        <f>_xlfn.IFNA(VLOOKUP($BD50,'5.1 Register | Risk Register'!$B$15:$Y$89,'5.1 Register | Risk Register'!H$6,FALSE),"")</f>
        <v/>
      </c>
      <c r="BF50" s="28" t="str">
        <f>_xlfn.IFNA(VLOOKUP($BD50,'5.1 Register | Risk Register'!$B$15:$Y$89,'5.1 Register | Risk Register'!D$6,FALSE),"")</f>
        <v/>
      </c>
      <c r="BG50" s="20" t="str">
        <f>_xlfn.IFNA(VLOOKUP($BD50,'5.1 Register | Risk Register'!$B$15:$Y$89,'5.1 Register | Risk Register'!K$6,FALSE),"")</f>
        <v/>
      </c>
      <c r="BH50" s="20" t="str">
        <f>_xlfn.IFNA(VLOOKUP($BD50,'5.1 Register | Risk Register'!$B$15:$Y$89,'5.1 Register | Risk Register'!L$6,FALSE),"")</f>
        <v/>
      </c>
      <c r="BI50" s="20" t="str">
        <f>_xlfn.IFNA(VLOOKUP($BD50,'5.1 Register | Risk Register'!$B$15:$Y$89,'5.1 Register | Risk Register'!N$6,FALSE),"")</f>
        <v/>
      </c>
      <c r="BJ50" s="313" t="str">
        <f>_xlfn.IFNA(VLOOKUP($BD50,'5.1 Register | Risk Register'!$B$15:$Y$89,'5.1 Register | Risk Register'!P$6,FALSE),"")</f>
        <v/>
      </c>
      <c r="BK50" s="7"/>
      <c r="BL50" s="20">
        <f>'5.1 Register | Risk Register'!B56</f>
        <v>0</v>
      </c>
      <c r="BM50" s="20" t="str">
        <f>IFERROR(IF(ISNUMBER('5.1 Register | Risk Register'!R56),
IF(OR(VLOOKUP('5.1 Register | Risk Register'!M56,$Z$9:$AA$59,2)=$V$12,VLOOKUP('5.1 Register | Risk Register'!M56,$Z$9:$AA$59,2)=$V$13,
VLOOKUP('5.1 Register | Risk Register'!O56,$Z$9:$AA$59,2)=$V$12, VLOOKUP('5.1 Register | Risk Register'!O56,$Z$9:$AA$59,2)=$V$13),BL50,1000)),"")</f>
        <v/>
      </c>
      <c r="BN50" s="20"/>
      <c r="BO50" s="28" t="str" cm="1">
        <f t="array" ref="BO50">IFERROR(INDEX($BM:$BM,_xlfn.AGGREGATE(15,6,ROW($BM$9:$BM$83)/(($BM$9:$BM$83&lt;1000)),ROWS(BO$9:BO50))),"")</f>
        <v/>
      </c>
      <c r="BP50" s="7" t="str">
        <f>IFERROR(VLOOKUP(BO50,'5.1 Register | Risk Register'!B56:Y130,'5.1 Register | Risk Register'!R$6,FALSE),"")</f>
        <v/>
      </c>
      <c r="BQ50" s="20"/>
      <c r="BR50" s="20"/>
      <c r="BS50" s="28">
        <v>42</v>
      </c>
      <c r="BT50" s="20" t="str">
        <f t="shared" si="3"/>
        <v/>
      </c>
      <c r="BU50" s="20" t="str" cm="1">
        <f t="array" ref="BU50">IFERROR(INDEX($BM:$BM,_xlfn.AGGREGATE(15,6,ROW($BM$9:$BM$83)/(($BM$9:$BM$83&lt;1000)),ROWS(BO$9:BO50))),"")</f>
        <v/>
      </c>
      <c r="BV50" s="28" t="str">
        <f>IFERROR(RANK(BT50,BT$9:BT$83)+(IF(BU51=BU50,1,0))+COUNTIF(BT$9:BT50,"="&amp;BT50)-1,"")</f>
        <v/>
      </c>
      <c r="BW50" s="20" t="str">
        <f t="shared" si="1"/>
        <v/>
      </c>
      <c r="BY50" s="20" t="str">
        <f t="shared" si="2"/>
        <v/>
      </c>
      <c r="BZ50" s="20"/>
      <c r="CA50" s="20" t="str">
        <f>_xlfn.IFNA(VLOOKUP($BY50,'5.1 Register | Risk Register'!$B$15:$Y$89,'5.1 Register | Risk Register'!H$6,FALSE),"")</f>
        <v/>
      </c>
      <c r="CB50" s="20"/>
    </row>
    <row r="51" spans="26:80" x14ac:dyDescent="0.3">
      <c r="Z51" s="294">
        <v>17</v>
      </c>
      <c r="AA51" s="20" t="s">
        <v>110</v>
      </c>
      <c r="AC51" s="33"/>
      <c r="AD51" s="289">
        <v>8</v>
      </c>
      <c r="AE51" s="20" t="s">
        <v>107</v>
      </c>
      <c r="AZ51" s="7"/>
      <c r="BA51" s="7"/>
      <c r="BB51" s="28">
        <f>'5.1 Register | Risk Register'!B57</f>
        <v>0</v>
      </c>
      <c r="BC51" s="28" t="str">
        <f>IFERROR(IF(ISNUMBER('5.1 Register | Risk Register'!R57),
IF(AND(VLOOKUP($BB51,'5.1 Register | Risk Register'!$B$15:$Y$89,'5.1 Register | Risk Register'!T$6,FALSE)=$AI$9,
VLOOKUP($BB51,'5.1 Register | Risk Register'!$B$15:$Y$89,'5.1 Register | Risk Register'!X$6,FALSE)&lt;&gt;$AL$12),BB51,1000)),"")</f>
        <v/>
      </c>
      <c r="BD51" s="20" t="str" cm="1">
        <f t="array" ref="BD51">IFERROR(INDEX($BC:$BC,_xlfn.AGGREGATE(15,6,ROW($BC$9:$BC$83)/(($BC$9:$BC$83&lt;1000)),ROWS(BD$9:BD51))),"")</f>
        <v/>
      </c>
      <c r="BE51" s="28" t="str">
        <f>_xlfn.IFNA(VLOOKUP($BD51,'5.1 Register | Risk Register'!$B$15:$Y$89,'5.1 Register | Risk Register'!H$6,FALSE),"")</f>
        <v/>
      </c>
      <c r="BF51" s="28" t="str">
        <f>_xlfn.IFNA(VLOOKUP($BD51,'5.1 Register | Risk Register'!$B$15:$Y$89,'5.1 Register | Risk Register'!D$6,FALSE),"")</f>
        <v/>
      </c>
      <c r="BG51" s="20" t="str">
        <f>_xlfn.IFNA(VLOOKUP($BD51,'5.1 Register | Risk Register'!$B$15:$Y$89,'5.1 Register | Risk Register'!K$6,FALSE),"")</f>
        <v/>
      </c>
      <c r="BH51" s="20" t="str">
        <f>_xlfn.IFNA(VLOOKUP($BD51,'5.1 Register | Risk Register'!$B$15:$Y$89,'5.1 Register | Risk Register'!L$6,FALSE),"")</f>
        <v/>
      </c>
      <c r="BI51" s="20" t="str">
        <f>_xlfn.IFNA(VLOOKUP($BD51,'5.1 Register | Risk Register'!$B$15:$Y$89,'5.1 Register | Risk Register'!N$6,FALSE),"")</f>
        <v/>
      </c>
      <c r="BJ51" s="313" t="str">
        <f>_xlfn.IFNA(VLOOKUP($BD51,'5.1 Register | Risk Register'!$B$15:$Y$89,'5.1 Register | Risk Register'!P$6,FALSE),"")</f>
        <v/>
      </c>
      <c r="BK51" s="7"/>
      <c r="BL51" s="20">
        <f>'5.1 Register | Risk Register'!B57</f>
        <v>0</v>
      </c>
      <c r="BM51" s="20" t="str">
        <f>IFERROR(IF(ISNUMBER('5.1 Register | Risk Register'!R57),
IF(OR(VLOOKUP('5.1 Register | Risk Register'!M57,$Z$9:$AA$59,2)=$V$12,VLOOKUP('5.1 Register | Risk Register'!M57,$Z$9:$AA$59,2)=$V$13,
VLOOKUP('5.1 Register | Risk Register'!O57,$Z$9:$AA$59,2)=$V$12, VLOOKUP('5.1 Register | Risk Register'!O57,$Z$9:$AA$59,2)=$V$13),BL51,1000)),"")</f>
        <v/>
      </c>
      <c r="BN51" s="20"/>
      <c r="BO51" s="28" t="str" cm="1">
        <f t="array" ref="BO51">IFERROR(INDEX($BM:$BM,_xlfn.AGGREGATE(15,6,ROW($BM$9:$BM$83)/(($BM$9:$BM$83&lt;1000)),ROWS(BO$9:BO51))),"")</f>
        <v/>
      </c>
      <c r="BP51" s="7" t="str">
        <f>IFERROR(VLOOKUP(BO51,'5.1 Register | Risk Register'!B57:Y131,'5.1 Register | Risk Register'!R$6,FALSE),"")</f>
        <v/>
      </c>
      <c r="BQ51" s="20"/>
      <c r="BR51" s="20"/>
      <c r="BS51" s="28">
        <v>43</v>
      </c>
      <c r="BT51" s="20" t="str">
        <f t="shared" si="3"/>
        <v/>
      </c>
      <c r="BU51" s="20" t="str" cm="1">
        <f t="array" ref="BU51">IFERROR(INDEX($BM:$BM,_xlfn.AGGREGATE(15,6,ROW($BM$9:$BM$83)/(($BM$9:$BM$83&lt;1000)),ROWS(BO$9:BO51))),"")</f>
        <v/>
      </c>
      <c r="BV51" s="28" t="str">
        <f>IFERROR(RANK(BT51,BT$9:BT$83)+(IF(BU52=BU51,1,0))+COUNTIF(BT$9:BT51,"="&amp;BT51)-1,"")</f>
        <v/>
      </c>
      <c r="BW51" s="20" t="str">
        <f t="shared" si="1"/>
        <v/>
      </c>
      <c r="BY51" s="20" t="str">
        <f t="shared" si="2"/>
        <v/>
      </c>
      <c r="BZ51" s="20"/>
      <c r="CA51" s="20" t="str">
        <f>_xlfn.IFNA(VLOOKUP($BY51,'5.1 Register | Risk Register'!$B$15:$Y$89,'5.1 Register | Risk Register'!H$6,FALSE),"")</f>
        <v/>
      </c>
      <c r="CB51" s="20"/>
    </row>
    <row r="52" spans="26:80" x14ac:dyDescent="0.3">
      <c r="Z52" s="294">
        <v>18</v>
      </c>
      <c r="AA52" s="20" t="s">
        <v>110</v>
      </c>
      <c r="AC52" s="33"/>
      <c r="AD52" s="289">
        <v>7</v>
      </c>
      <c r="AE52" s="20" t="s">
        <v>107</v>
      </c>
      <c r="AZ52" s="7"/>
      <c r="BA52" s="7"/>
      <c r="BB52" s="28">
        <f>'5.1 Register | Risk Register'!B58</f>
        <v>0</v>
      </c>
      <c r="BC52" s="28" t="str">
        <f>IFERROR(IF(ISNUMBER('5.1 Register | Risk Register'!R58),
IF(AND(VLOOKUP($BB52,'5.1 Register | Risk Register'!$B$15:$Y$89,'5.1 Register | Risk Register'!T$6,FALSE)=$AI$9,
VLOOKUP($BB52,'5.1 Register | Risk Register'!$B$15:$Y$89,'5.1 Register | Risk Register'!X$6,FALSE)&lt;&gt;$AL$12),BB52,1000)),"")</f>
        <v/>
      </c>
      <c r="BD52" s="20" t="str" cm="1">
        <f t="array" ref="BD52">IFERROR(INDEX($BC:$BC,_xlfn.AGGREGATE(15,6,ROW($BC$9:$BC$83)/(($BC$9:$BC$83&lt;1000)),ROWS(BD$9:BD52))),"")</f>
        <v/>
      </c>
      <c r="BE52" s="28" t="str">
        <f>_xlfn.IFNA(VLOOKUP($BD52,'5.1 Register | Risk Register'!$B$15:$Y$89,'5.1 Register | Risk Register'!H$6,FALSE),"")</f>
        <v/>
      </c>
      <c r="BF52" s="28" t="str">
        <f>_xlfn.IFNA(VLOOKUP($BD52,'5.1 Register | Risk Register'!$B$15:$Y$89,'5.1 Register | Risk Register'!D$6,FALSE),"")</f>
        <v/>
      </c>
      <c r="BG52" s="20" t="str">
        <f>_xlfn.IFNA(VLOOKUP($BD52,'5.1 Register | Risk Register'!$B$15:$Y$89,'5.1 Register | Risk Register'!K$6,FALSE),"")</f>
        <v/>
      </c>
      <c r="BH52" s="20" t="str">
        <f>_xlfn.IFNA(VLOOKUP($BD52,'5.1 Register | Risk Register'!$B$15:$Y$89,'5.1 Register | Risk Register'!L$6,FALSE),"")</f>
        <v/>
      </c>
      <c r="BI52" s="20" t="str">
        <f>_xlfn.IFNA(VLOOKUP($BD52,'5.1 Register | Risk Register'!$B$15:$Y$89,'5.1 Register | Risk Register'!N$6,FALSE),"")</f>
        <v/>
      </c>
      <c r="BJ52" s="313" t="str">
        <f>_xlfn.IFNA(VLOOKUP($BD52,'5.1 Register | Risk Register'!$B$15:$Y$89,'5.1 Register | Risk Register'!P$6,FALSE),"")</f>
        <v/>
      </c>
      <c r="BK52" s="7"/>
      <c r="BL52" s="20">
        <f>'5.1 Register | Risk Register'!B58</f>
        <v>0</v>
      </c>
      <c r="BM52" s="20" t="str">
        <f>IFERROR(IF(ISNUMBER('5.1 Register | Risk Register'!R58),
IF(OR(VLOOKUP('5.1 Register | Risk Register'!M58,$Z$9:$AA$59,2)=$V$12,VLOOKUP('5.1 Register | Risk Register'!M58,$Z$9:$AA$59,2)=$V$13,
VLOOKUP('5.1 Register | Risk Register'!O58,$Z$9:$AA$59,2)=$V$12, VLOOKUP('5.1 Register | Risk Register'!O58,$Z$9:$AA$59,2)=$V$13),BL52,1000)),"")</f>
        <v/>
      </c>
      <c r="BN52" s="20"/>
      <c r="BO52" s="28" t="str" cm="1">
        <f t="array" ref="BO52">IFERROR(INDEX($BM:$BM,_xlfn.AGGREGATE(15,6,ROW($BM$9:$BM$83)/(($BM$9:$BM$83&lt;1000)),ROWS(BO$9:BO52))),"")</f>
        <v/>
      </c>
      <c r="BP52" s="7" t="str">
        <f>IFERROR(VLOOKUP(BO52,'5.1 Register | Risk Register'!B58:Y132,'5.1 Register | Risk Register'!R$6,FALSE),"")</f>
        <v/>
      </c>
      <c r="BQ52" s="20"/>
      <c r="BR52" s="20"/>
      <c r="BS52" s="28">
        <v>44</v>
      </c>
      <c r="BT52" s="20" t="str">
        <f t="shared" si="3"/>
        <v/>
      </c>
      <c r="BU52" s="20" t="str" cm="1">
        <f t="array" ref="BU52">IFERROR(INDEX($BM:$BM,_xlfn.AGGREGATE(15,6,ROW($BM$9:$BM$83)/(($BM$9:$BM$83&lt;1000)),ROWS(BO$9:BO52))),"")</f>
        <v/>
      </c>
      <c r="BV52" s="28" t="str">
        <f>IFERROR(RANK(BT52,BT$9:BT$83)+(IF(BU53=BU52,1,0))+COUNTIF(BT$9:BT52,"="&amp;BT52)-1,"")</f>
        <v/>
      </c>
      <c r="BW52" s="20" t="str">
        <f t="shared" si="1"/>
        <v/>
      </c>
      <c r="BY52" s="20" t="str">
        <f t="shared" si="2"/>
        <v/>
      </c>
      <c r="BZ52" s="20"/>
      <c r="CA52" s="20" t="str">
        <f>_xlfn.IFNA(VLOOKUP($BY52,'5.1 Register | Risk Register'!$B$15:$Y$89,'5.1 Register | Risk Register'!H$6,FALSE),"")</f>
        <v/>
      </c>
      <c r="CB52" s="20"/>
    </row>
    <row r="53" spans="26:80" x14ac:dyDescent="0.3">
      <c r="Z53" s="294">
        <v>19</v>
      </c>
      <c r="AA53" s="20" t="s">
        <v>110</v>
      </c>
      <c r="AC53" s="33"/>
      <c r="AD53" s="289">
        <v>6</v>
      </c>
      <c r="AE53" s="20" t="s">
        <v>107</v>
      </c>
      <c r="AZ53" s="7"/>
      <c r="BA53" s="7"/>
      <c r="BB53" s="28">
        <f>'5.1 Register | Risk Register'!B59</f>
        <v>0</v>
      </c>
      <c r="BC53" s="28" t="str">
        <f>IFERROR(IF(ISNUMBER('5.1 Register | Risk Register'!R59),
IF(AND(VLOOKUP($BB53,'5.1 Register | Risk Register'!$B$15:$Y$89,'5.1 Register | Risk Register'!T$6,FALSE)=$AI$9,
VLOOKUP($BB53,'5.1 Register | Risk Register'!$B$15:$Y$89,'5.1 Register | Risk Register'!X$6,FALSE)&lt;&gt;$AL$12),BB53,1000)),"")</f>
        <v/>
      </c>
      <c r="BD53" s="20" t="str" cm="1">
        <f t="array" ref="BD53">IFERROR(INDEX($BC:$BC,_xlfn.AGGREGATE(15,6,ROW($BC$9:$BC$83)/(($BC$9:$BC$83&lt;1000)),ROWS(BD$9:BD53))),"")</f>
        <v/>
      </c>
      <c r="BE53" s="28" t="str">
        <f>_xlfn.IFNA(VLOOKUP($BD53,'5.1 Register | Risk Register'!$B$15:$Y$89,'5.1 Register | Risk Register'!H$6,FALSE),"")</f>
        <v/>
      </c>
      <c r="BF53" s="28" t="str">
        <f>_xlfn.IFNA(VLOOKUP($BD53,'5.1 Register | Risk Register'!$B$15:$Y$89,'5.1 Register | Risk Register'!D$6,FALSE),"")</f>
        <v/>
      </c>
      <c r="BG53" s="20" t="str">
        <f>_xlfn.IFNA(VLOOKUP($BD53,'5.1 Register | Risk Register'!$B$15:$Y$89,'5.1 Register | Risk Register'!K$6,FALSE),"")</f>
        <v/>
      </c>
      <c r="BH53" s="20" t="str">
        <f>_xlfn.IFNA(VLOOKUP($BD53,'5.1 Register | Risk Register'!$B$15:$Y$89,'5.1 Register | Risk Register'!L$6,FALSE),"")</f>
        <v/>
      </c>
      <c r="BI53" s="20" t="str">
        <f>_xlfn.IFNA(VLOOKUP($BD53,'5.1 Register | Risk Register'!$B$15:$Y$89,'5.1 Register | Risk Register'!N$6,FALSE),"")</f>
        <v/>
      </c>
      <c r="BJ53" s="313" t="str">
        <f>_xlfn.IFNA(VLOOKUP($BD53,'5.1 Register | Risk Register'!$B$15:$Y$89,'5.1 Register | Risk Register'!P$6,FALSE),"")</f>
        <v/>
      </c>
      <c r="BK53" s="7"/>
      <c r="BL53" s="20">
        <f>'5.1 Register | Risk Register'!B59</f>
        <v>0</v>
      </c>
      <c r="BM53" s="20" t="str">
        <f>IFERROR(IF(ISNUMBER('5.1 Register | Risk Register'!R59),
IF(OR(VLOOKUP('5.1 Register | Risk Register'!M59,$Z$9:$AA$59,2)=$V$12,VLOOKUP('5.1 Register | Risk Register'!M59,$Z$9:$AA$59,2)=$V$13,
VLOOKUP('5.1 Register | Risk Register'!O59,$Z$9:$AA$59,2)=$V$12, VLOOKUP('5.1 Register | Risk Register'!O59,$Z$9:$AA$59,2)=$V$13),BL53,1000)),"")</f>
        <v/>
      </c>
      <c r="BN53" s="20"/>
      <c r="BO53" s="28" t="str" cm="1">
        <f t="array" ref="BO53">IFERROR(INDEX($BM:$BM,_xlfn.AGGREGATE(15,6,ROW($BM$9:$BM$83)/(($BM$9:$BM$83&lt;1000)),ROWS(BO$9:BO53))),"")</f>
        <v/>
      </c>
      <c r="BP53" s="7" t="str">
        <f>IFERROR(VLOOKUP(BO53,'5.1 Register | Risk Register'!B59:Y133,'5.1 Register | Risk Register'!R$6,FALSE),"")</f>
        <v/>
      </c>
      <c r="BQ53" s="20"/>
      <c r="BR53" s="20"/>
      <c r="BS53" s="28">
        <v>45</v>
      </c>
      <c r="BT53" s="20" t="str">
        <f t="shared" si="3"/>
        <v/>
      </c>
      <c r="BU53" s="20" t="str" cm="1">
        <f t="array" ref="BU53">IFERROR(INDEX($BM:$BM,_xlfn.AGGREGATE(15,6,ROW($BM$9:$BM$83)/(($BM$9:$BM$83&lt;1000)),ROWS(BO$9:BO53))),"")</f>
        <v/>
      </c>
      <c r="BV53" s="28" t="str">
        <f>IFERROR(RANK(BT53,BT$9:BT$83)+(IF(BU54=BU53,1,0))+COUNTIF(BT$9:BT53,"="&amp;BT53)-1,"")</f>
        <v/>
      </c>
      <c r="BW53" s="20" t="str">
        <f t="shared" si="1"/>
        <v/>
      </c>
      <c r="BY53" s="20" t="str">
        <f t="shared" si="2"/>
        <v/>
      </c>
      <c r="BZ53" s="20"/>
      <c r="CA53" s="20" t="str">
        <f>_xlfn.IFNA(VLOOKUP($BY53,'5.1 Register | Risk Register'!$B$15:$Y$89,'5.1 Register | Risk Register'!H$6,FALSE),"")</f>
        <v/>
      </c>
      <c r="CB53" s="20"/>
    </row>
    <row r="54" spans="26:80" x14ac:dyDescent="0.3">
      <c r="Z54" s="295">
        <v>20</v>
      </c>
      <c r="AA54" s="20" t="s">
        <v>10</v>
      </c>
      <c r="AC54" s="33"/>
      <c r="AD54" s="290">
        <v>5</v>
      </c>
      <c r="AE54" s="33" t="s">
        <v>8</v>
      </c>
      <c r="AZ54" s="7"/>
      <c r="BA54" s="7"/>
      <c r="BB54" s="28">
        <f>'5.1 Register | Risk Register'!B60</f>
        <v>0</v>
      </c>
      <c r="BC54" s="28" t="str">
        <f>IFERROR(IF(ISNUMBER('5.1 Register | Risk Register'!R60),
IF(AND(VLOOKUP($BB54,'5.1 Register | Risk Register'!$B$15:$Y$89,'5.1 Register | Risk Register'!T$6,FALSE)=$AI$9,
VLOOKUP($BB54,'5.1 Register | Risk Register'!$B$15:$Y$89,'5.1 Register | Risk Register'!X$6,FALSE)&lt;&gt;$AL$12),BB54,1000)),"")</f>
        <v/>
      </c>
      <c r="BD54" s="20" t="str" cm="1">
        <f t="array" ref="BD54">IFERROR(INDEX($BC:$BC,_xlfn.AGGREGATE(15,6,ROW($BC$9:$BC$83)/(($BC$9:$BC$83&lt;1000)),ROWS(BD$9:BD54))),"")</f>
        <v/>
      </c>
      <c r="BE54" s="28" t="str">
        <f>_xlfn.IFNA(VLOOKUP($BD54,'5.1 Register | Risk Register'!$B$15:$Y$89,'5.1 Register | Risk Register'!H$6,FALSE),"")</f>
        <v/>
      </c>
      <c r="BF54" s="28" t="str">
        <f>_xlfn.IFNA(VLOOKUP($BD54,'5.1 Register | Risk Register'!$B$15:$Y$89,'5.1 Register | Risk Register'!D$6,FALSE),"")</f>
        <v/>
      </c>
      <c r="BG54" s="20" t="str">
        <f>_xlfn.IFNA(VLOOKUP($BD54,'5.1 Register | Risk Register'!$B$15:$Y$89,'5.1 Register | Risk Register'!K$6,FALSE),"")</f>
        <v/>
      </c>
      <c r="BH54" s="20" t="str">
        <f>_xlfn.IFNA(VLOOKUP($BD54,'5.1 Register | Risk Register'!$B$15:$Y$89,'5.1 Register | Risk Register'!L$6,FALSE),"")</f>
        <v/>
      </c>
      <c r="BI54" s="20" t="str">
        <f>_xlfn.IFNA(VLOOKUP($BD54,'5.1 Register | Risk Register'!$B$15:$Y$89,'5.1 Register | Risk Register'!N$6,FALSE),"")</f>
        <v/>
      </c>
      <c r="BJ54" s="313" t="str">
        <f>_xlfn.IFNA(VLOOKUP($BD54,'5.1 Register | Risk Register'!$B$15:$Y$89,'5.1 Register | Risk Register'!P$6,FALSE),"")</f>
        <v/>
      </c>
      <c r="BK54" s="7"/>
      <c r="BL54" s="20">
        <f>'5.1 Register | Risk Register'!B60</f>
        <v>0</v>
      </c>
      <c r="BM54" s="20" t="str">
        <f>IFERROR(IF(ISNUMBER('5.1 Register | Risk Register'!R60),
IF(OR(VLOOKUP('5.1 Register | Risk Register'!M60,$Z$9:$AA$59,2)=$V$12,VLOOKUP('5.1 Register | Risk Register'!M60,$Z$9:$AA$59,2)=$V$13,
VLOOKUP('5.1 Register | Risk Register'!O60,$Z$9:$AA$59,2)=$V$12, VLOOKUP('5.1 Register | Risk Register'!O60,$Z$9:$AA$59,2)=$V$13),BL54,1000)),"")</f>
        <v/>
      </c>
      <c r="BN54" s="20"/>
      <c r="BO54" s="28" t="str" cm="1">
        <f t="array" ref="BO54">IFERROR(INDEX($BM:$BM,_xlfn.AGGREGATE(15,6,ROW($BM$9:$BM$83)/(($BM$9:$BM$83&lt;1000)),ROWS(BO$9:BO54))),"")</f>
        <v/>
      </c>
      <c r="BP54" s="7" t="str">
        <f>IFERROR(VLOOKUP(BO54,'5.1 Register | Risk Register'!B60:Y134,'5.1 Register | Risk Register'!R$6,FALSE),"")</f>
        <v/>
      </c>
      <c r="BQ54" s="20"/>
      <c r="BR54" s="20"/>
      <c r="BS54" s="28">
        <v>46</v>
      </c>
      <c r="BT54" s="20" t="str">
        <f t="shared" si="3"/>
        <v/>
      </c>
      <c r="BU54" s="20" t="str" cm="1">
        <f t="array" ref="BU54">IFERROR(INDEX($BM:$BM,_xlfn.AGGREGATE(15,6,ROW($BM$9:$BM$83)/(($BM$9:$BM$83&lt;1000)),ROWS(BO$9:BO54))),"")</f>
        <v/>
      </c>
      <c r="BV54" s="28" t="str">
        <f>IFERROR(RANK(BT54,BT$9:BT$83)+(IF(BU55=BU54,1,0))+COUNTIF(BT$9:BT54,"="&amp;BT54)-1,"")</f>
        <v/>
      </c>
      <c r="BW54" s="20" t="str">
        <f t="shared" si="1"/>
        <v/>
      </c>
      <c r="BY54" s="20" t="str">
        <f t="shared" si="2"/>
        <v/>
      </c>
      <c r="BZ54" s="20"/>
      <c r="CA54" s="20" t="str">
        <f>_xlfn.IFNA(VLOOKUP($BY54,'5.1 Register | Risk Register'!$B$15:$Y$89,'5.1 Register | Risk Register'!H$6,FALSE),"")</f>
        <v/>
      </c>
      <c r="CB54" s="20"/>
    </row>
    <row r="55" spans="26:80" x14ac:dyDescent="0.3">
      <c r="Z55" s="295">
        <v>21</v>
      </c>
      <c r="AA55" s="20" t="s">
        <v>10</v>
      </c>
      <c r="AC55" s="33"/>
      <c r="AD55" s="290">
        <v>4</v>
      </c>
      <c r="AE55" s="33" t="s">
        <v>8</v>
      </c>
      <c r="AZ55" s="7"/>
      <c r="BA55" s="7"/>
      <c r="BB55" s="28">
        <f>'5.1 Register | Risk Register'!B61</f>
        <v>0</v>
      </c>
      <c r="BC55" s="28" t="str">
        <f>IFERROR(IF(ISNUMBER('5.1 Register | Risk Register'!R61),
IF(AND(VLOOKUP($BB55,'5.1 Register | Risk Register'!$B$15:$Y$89,'5.1 Register | Risk Register'!T$6,FALSE)=$AI$9,
VLOOKUP($BB55,'5.1 Register | Risk Register'!$B$15:$Y$89,'5.1 Register | Risk Register'!X$6,FALSE)&lt;&gt;$AL$12),BB55,1000)),"")</f>
        <v/>
      </c>
      <c r="BD55" s="20" t="str" cm="1">
        <f t="array" ref="BD55">IFERROR(INDEX($BC:$BC,_xlfn.AGGREGATE(15,6,ROW($BC$9:$BC$83)/(($BC$9:$BC$83&lt;1000)),ROWS(BD$9:BD55))),"")</f>
        <v/>
      </c>
      <c r="BE55" s="28" t="str">
        <f>_xlfn.IFNA(VLOOKUP($BD55,'5.1 Register | Risk Register'!$B$15:$Y$89,'5.1 Register | Risk Register'!H$6,FALSE),"")</f>
        <v/>
      </c>
      <c r="BF55" s="28" t="str">
        <f>_xlfn.IFNA(VLOOKUP($BD55,'5.1 Register | Risk Register'!$B$15:$Y$89,'5.1 Register | Risk Register'!D$6,FALSE),"")</f>
        <v/>
      </c>
      <c r="BG55" s="20" t="str">
        <f>_xlfn.IFNA(VLOOKUP($BD55,'5.1 Register | Risk Register'!$B$15:$Y$89,'5.1 Register | Risk Register'!K$6,FALSE),"")</f>
        <v/>
      </c>
      <c r="BH55" s="20" t="str">
        <f>_xlfn.IFNA(VLOOKUP($BD55,'5.1 Register | Risk Register'!$B$15:$Y$89,'5.1 Register | Risk Register'!L$6,FALSE),"")</f>
        <v/>
      </c>
      <c r="BI55" s="20" t="str">
        <f>_xlfn.IFNA(VLOOKUP($BD55,'5.1 Register | Risk Register'!$B$15:$Y$89,'5.1 Register | Risk Register'!N$6,FALSE),"")</f>
        <v/>
      </c>
      <c r="BJ55" s="313" t="str">
        <f>_xlfn.IFNA(VLOOKUP($BD55,'5.1 Register | Risk Register'!$B$15:$Y$89,'5.1 Register | Risk Register'!P$6,FALSE),"")</f>
        <v/>
      </c>
      <c r="BK55" s="7"/>
      <c r="BL55" s="20">
        <f>'5.1 Register | Risk Register'!B61</f>
        <v>0</v>
      </c>
      <c r="BM55" s="20" t="str">
        <f>IFERROR(IF(ISNUMBER('5.1 Register | Risk Register'!R61),
IF(OR(VLOOKUP('5.1 Register | Risk Register'!M61,$Z$9:$AA$59,2)=$V$12,VLOOKUP('5.1 Register | Risk Register'!M61,$Z$9:$AA$59,2)=$V$13,
VLOOKUP('5.1 Register | Risk Register'!O61,$Z$9:$AA$59,2)=$V$12, VLOOKUP('5.1 Register | Risk Register'!O61,$Z$9:$AA$59,2)=$V$13),BL55,1000)),"")</f>
        <v/>
      </c>
      <c r="BN55" s="20"/>
      <c r="BO55" s="28" t="str" cm="1">
        <f t="array" ref="BO55">IFERROR(INDEX($BM:$BM,_xlfn.AGGREGATE(15,6,ROW($BM$9:$BM$83)/(($BM$9:$BM$83&lt;1000)),ROWS(BO$9:BO55))),"")</f>
        <v/>
      </c>
      <c r="BP55" s="7" t="str">
        <f>IFERROR(VLOOKUP(BO55,'5.1 Register | Risk Register'!B61:Y135,'5.1 Register | Risk Register'!R$6,FALSE),"")</f>
        <v/>
      </c>
      <c r="BQ55" s="20"/>
      <c r="BR55" s="20"/>
      <c r="BS55" s="28">
        <v>47</v>
      </c>
      <c r="BT55" s="20" t="str">
        <f t="shared" si="3"/>
        <v/>
      </c>
      <c r="BU55" s="20" t="str" cm="1">
        <f t="array" ref="BU55">IFERROR(INDEX($BM:$BM,_xlfn.AGGREGATE(15,6,ROW($BM$9:$BM$83)/(($BM$9:$BM$83&lt;1000)),ROWS(BO$9:BO55))),"")</f>
        <v/>
      </c>
      <c r="BV55" s="28" t="str">
        <f>IFERROR(RANK(BT55,BT$9:BT$83)+(IF(BU56=BU55,1,0))+COUNTIF(BT$9:BT55,"="&amp;BT55)-1,"")</f>
        <v/>
      </c>
      <c r="BW55" s="20" t="str">
        <f t="shared" si="1"/>
        <v/>
      </c>
      <c r="BY55" s="20" t="str">
        <f t="shared" si="2"/>
        <v/>
      </c>
      <c r="BZ55" s="20"/>
      <c r="CA55" s="20" t="str">
        <f>_xlfn.IFNA(VLOOKUP($BY55,'5.1 Register | Risk Register'!$B$15:$Y$89,'5.1 Register | Risk Register'!H$6,FALSE),"")</f>
        <v/>
      </c>
      <c r="CB55" s="20"/>
    </row>
    <row r="56" spans="26:80" x14ac:dyDescent="0.3">
      <c r="Z56" s="295">
        <v>22</v>
      </c>
      <c r="AA56" s="20" t="s">
        <v>10</v>
      </c>
      <c r="AD56" s="290">
        <v>3</v>
      </c>
      <c r="AE56" s="33" t="s">
        <v>8</v>
      </c>
      <c r="AZ56" s="7"/>
      <c r="BA56" s="7"/>
      <c r="BB56" s="28">
        <f>'5.1 Register | Risk Register'!B62</f>
        <v>0</v>
      </c>
      <c r="BC56" s="28" t="str">
        <f>IFERROR(IF(ISNUMBER('5.1 Register | Risk Register'!R62),
IF(AND(VLOOKUP($BB56,'5.1 Register | Risk Register'!$B$15:$Y$89,'5.1 Register | Risk Register'!T$6,FALSE)=$AI$9,
VLOOKUP($BB56,'5.1 Register | Risk Register'!$B$15:$Y$89,'5.1 Register | Risk Register'!X$6,FALSE)&lt;&gt;$AL$12),BB56,1000)),"")</f>
        <v/>
      </c>
      <c r="BD56" s="20" t="str" cm="1">
        <f t="array" ref="BD56">IFERROR(INDEX($BC:$BC,_xlfn.AGGREGATE(15,6,ROW($BC$9:$BC$83)/(($BC$9:$BC$83&lt;1000)),ROWS(BD$9:BD56))),"")</f>
        <v/>
      </c>
      <c r="BE56" s="28" t="str">
        <f>_xlfn.IFNA(VLOOKUP($BD56,'5.1 Register | Risk Register'!$B$15:$Y$89,'5.1 Register | Risk Register'!H$6,FALSE),"")</f>
        <v/>
      </c>
      <c r="BF56" s="28" t="str">
        <f>_xlfn.IFNA(VLOOKUP($BD56,'5.1 Register | Risk Register'!$B$15:$Y$89,'5.1 Register | Risk Register'!D$6,FALSE),"")</f>
        <v/>
      </c>
      <c r="BG56" s="20" t="str">
        <f>_xlfn.IFNA(VLOOKUP($BD56,'5.1 Register | Risk Register'!$B$15:$Y$89,'5.1 Register | Risk Register'!K$6,FALSE),"")</f>
        <v/>
      </c>
      <c r="BH56" s="20" t="str">
        <f>_xlfn.IFNA(VLOOKUP($BD56,'5.1 Register | Risk Register'!$B$15:$Y$89,'5.1 Register | Risk Register'!L$6,FALSE),"")</f>
        <v/>
      </c>
      <c r="BI56" s="20" t="str">
        <f>_xlfn.IFNA(VLOOKUP($BD56,'5.1 Register | Risk Register'!$B$15:$Y$89,'5.1 Register | Risk Register'!N$6,FALSE),"")</f>
        <v/>
      </c>
      <c r="BJ56" s="313" t="str">
        <f>_xlfn.IFNA(VLOOKUP($BD56,'5.1 Register | Risk Register'!$B$15:$Y$89,'5.1 Register | Risk Register'!P$6,FALSE),"")</f>
        <v/>
      </c>
      <c r="BK56" s="7"/>
      <c r="BL56" s="20">
        <f>'5.1 Register | Risk Register'!B62</f>
        <v>0</v>
      </c>
      <c r="BM56" s="20" t="str">
        <f>IFERROR(IF(ISNUMBER('5.1 Register | Risk Register'!R62),
IF(OR(VLOOKUP('5.1 Register | Risk Register'!M62,$Z$9:$AA$59,2)=$V$12,VLOOKUP('5.1 Register | Risk Register'!M62,$Z$9:$AA$59,2)=$V$13,
VLOOKUP('5.1 Register | Risk Register'!O62,$Z$9:$AA$59,2)=$V$12, VLOOKUP('5.1 Register | Risk Register'!O62,$Z$9:$AA$59,2)=$V$13),BL56,1000)),"")</f>
        <v/>
      </c>
      <c r="BN56" s="20"/>
      <c r="BO56" s="28" t="str" cm="1">
        <f t="array" ref="BO56">IFERROR(INDEX($BM:$BM,_xlfn.AGGREGATE(15,6,ROW($BM$9:$BM$83)/(($BM$9:$BM$83&lt;1000)),ROWS(BO$9:BO56))),"")</f>
        <v/>
      </c>
      <c r="BP56" s="7" t="str">
        <f>IFERROR(VLOOKUP(BO56,'5.1 Register | Risk Register'!B62:Y136,'5.1 Register | Risk Register'!R$6,FALSE),"")</f>
        <v/>
      </c>
      <c r="BQ56" s="20"/>
      <c r="BR56" s="20"/>
      <c r="BS56" s="28">
        <v>48</v>
      </c>
      <c r="BT56" s="20" t="str">
        <f t="shared" si="3"/>
        <v/>
      </c>
      <c r="BU56" s="20" t="str" cm="1">
        <f t="array" ref="BU56">IFERROR(INDEX($BM:$BM,_xlfn.AGGREGATE(15,6,ROW($BM$9:$BM$83)/(($BM$9:$BM$83&lt;1000)),ROWS(BO$9:BO56))),"")</f>
        <v/>
      </c>
      <c r="BV56" s="28" t="str">
        <f>IFERROR(RANK(BT56,BT$9:BT$83)+(IF(BU57=BU56,1,0))+COUNTIF(BT$9:BT56,"="&amp;BT56)-1,"")</f>
        <v/>
      </c>
      <c r="BW56" s="20" t="str">
        <f t="shared" si="1"/>
        <v/>
      </c>
      <c r="BY56" s="20" t="str">
        <f t="shared" si="2"/>
        <v/>
      </c>
      <c r="BZ56" s="20"/>
      <c r="CA56" s="20" t="str">
        <f>_xlfn.IFNA(VLOOKUP($BY56,'5.1 Register | Risk Register'!$B$15:$Y$89,'5.1 Register | Risk Register'!H$6,FALSE),"")</f>
        <v/>
      </c>
      <c r="CB56" s="20"/>
    </row>
    <row r="57" spans="26:80" x14ac:dyDescent="0.3">
      <c r="Z57" s="295">
        <v>23</v>
      </c>
      <c r="AA57" s="20" t="s">
        <v>10</v>
      </c>
      <c r="AD57" s="290">
        <v>2</v>
      </c>
      <c r="AE57" s="33" t="s">
        <v>8</v>
      </c>
      <c r="AZ57" s="7"/>
      <c r="BA57" s="7"/>
      <c r="BB57" s="28">
        <f>'5.1 Register | Risk Register'!B63</f>
        <v>0</v>
      </c>
      <c r="BC57" s="28" t="str">
        <f>IFERROR(IF(ISNUMBER('5.1 Register | Risk Register'!R63),
IF(AND(VLOOKUP($BB57,'5.1 Register | Risk Register'!$B$15:$Y$89,'5.1 Register | Risk Register'!T$6,FALSE)=$AI$9,
VLOOKUP($BB57,'5.1 Register | Risk Register'!$B$15:$Y$89,'5.1 Register | Risk Register'!X$6,FALSE)&lt;&gt;$AL$12),BB57,1000)),"")</f>
        <v/>
      </c>
      <c r="BD57" s="20" t="str" cm="1">
        <f t="array" ref="BD57">IFERROR(INDEX($BC:$BC,_xlfn.AGGREGATE(15,6,ROW($BC$9:$BC$83)/(($BC$9:$BC$83&lt;1000)),ROWS(BD$9:BD57))),"")</f>
        <v/>
      </c>
      <c r="BE57" s="28" t="str">
        <f>_xlfn.IFNA(VLOOKUP($BD57,'5.1 Register | Risk Register'!$B$15:$Y$89,'5.1 Register | Risk Register'!H$6,FALSE),"")</f>
        <v/>
      </c>
      <c r="BF57" s="28" t="str">
        <f>_xlfn.IFNA(VLOOKUP($BD57,'5.1 Register | Risk Register'!$B$15:$Y$89,'5.1 Register | Risk Register'!D$6,FALSE),"")</f>
        <v/>
      </c>
      <c r="BG57" s="20" t="str">
        <f>_xlfn.IFNA(VLOOKUP($BD57,'5.1 Register | Risk Register'!$B$15:$Y$89,'5.1 Register | Risk Register'!K$6,FALSE),"")</f>
        <v/>
      </c>
      <c r="BH57" s="20" t="str">
        <f>_xlfn.IFNA(VLOOKUP($BD57,'5.1 Register | Risk Register'!$B$15:$Y$89,'5.1 Register | Risk Register'!L$6,FALSE),"")</f>
        <v/>
      </c>
      <c r="BI57" s="20" t="str">
        <f>_xlfn.IFNA(VLOOKUP($BD57,'5.1 Register | Risk Register'!$B$15:$Y$89,'5.1 Register | Risk Register'!N$6,FALSE),"")</f>
        <v/>
      </c>
      <c r="BJ57" s="313" t="str">
        <f>_xlfn.IFNA(VLOOKUP($BD57,'5.1 Register | Risk Register'!$B$15:$Y$89,'5.1 Register | Risk Register'!P$6,FALSE),"")</f>
        <v/>
      </c>
      <c r="BK57" s="7"/>
      <c r="BL57" s="20">
        <f>'5.1 Register | Risk Register'!B63</f>
        <v>0</v>
      </c>
      <c r="BM57" s="20" t="str">
        <f>IFERROR(IF(ISNUMBER('5.1 Register | Risk Register'!R63),
IF(OR(VLOOKUP('5.1 Register | Risk Register'!M63,$Z$9:$AA$59,2)=$V$12,VLOOKUP('5.1 Register | Risk Register'!M63,$Z$9:$AA$59,2)=$V$13,
VLOOKUP('5.1 Register | Risk Register'!O63,$Z$9:$AA$59,2)=$V$12, VLOOKUP('5.1 Register | Risk Register'!O63,$Z$9:$AA$59,2)=$V$13),BL57,1000)),"")</f>
        <v/>
      </c>
      <c r="BN57" s="20"/>
      <c r="BO57" s="28" t="str" cm="1">
        <f t="array" ref="BO57">IFERROR(INDEX($BM:$BM,_xlfn.AGGREGATE(15,6,ROW($BM$9:$BM$83)/(($BM$9:$BM$83&lt;1000)),ROWS(BO$9:BO57))),"")</f>
        <v/>
      </c>
      <c r="BP57" s="7" t="str">
        <f>IFERROR(VLOOKUP(BO57,'5.1 Register | Risk Register'!B63:Y137,'5.1 Register | Risk Register'!R$6,FALSE),"")</f>
        <v/>
      </c>
      <c r="BQ57" s="20"/>
      <c r="BR57" s="20"/>
      <c r="BS57" s="28">
        <v>49</v>
      </c>
      <c r="BT57" s="20" t="str">
        <f t="shared" si="3"/>
        <v/>
      </c>
      <c r="BU57" s="20" t="str" cm="1">
        <f t="array" ref="BU57">IFERROR(INDEX($BM:$BM,_xlfn.AGGREGATE(15,6,ROW($BM$9:$BM$83)/(($BM$9:$BM$83&lt;1000)),ROWS(BO$9:BO57))),"")</f>
        <v/>
      </c>
      <c r="BV57" s="28" t="str">
        <f>IFERROR(RANK(BT57,BT$9:BT$83)+(IF(BU58=BU57,1,0))+COUNTIF(BT$9:BT57,"="&amp;BT57)-1,"")</f>
        <v/>
      </c>
      <c r="BW57" s="20" t="str">
        <f t="shared" si="1"/>
        <v/>
      </c>
      <c r="BY57" s="20" t="str">
        <f t="shared" si="2"/>
        <v/>
      </c>
      <c r="BZ57" s="20"/>
      <c r="CA57" s="20" t="str">
        <f>_xlfn.IFNA(VLOOKUP($BY57,'5.1 Register | Risk Register'!$B$15:$Y$89,'5.1 Register | Risk Register'!H$6,FALSE),"")</f>
        <v/>
      </c>
      <c r="CB57" s="20"/>
    </row>
    <row r="58" spans="26:80" x14ac:dyDescent="0.3">
      <c r="Z58" s="295">
        <v>24</v>
      </c>
      <c r="AA58" s="20" t="s">
        <v>10</v>
      </c>
      <c r="AD58" s="290">
        <v>1</v>
      </c>
      <c r="AE58" s="33" t="s">
        <v>8</v>
      </c>
      <c r="AZ58" s="7"/>
      <c r="BA58" s="7"/>
      <c r="BB58" s="28">
        <f>'5.1 Register | Risk Register'!B64</f>
        <v>0</v>
      </c>
      <c r="BC58" s="28" t="str">
        <f>IFERROR(IF(ISNUMBER('5.1 Register | Risk Register'!R64),
IF(AND(VLOOKUP($BB58,'5.1 Register | Risk Register'!$B$15:$Y$89,'5.1 Register | Risk Register'!T$6,FALSE)=$AI$9,
VLOOKUP($BB58,'5.1 Register | Risk Register'!$B$15:$Y$89,'5.1 Register | Risk Register'!X$6,FALSE)&lt;&gt;$AL$12),BB58,1000)),"")</f>
        <v/>
      </c>
      <c r="BD58" s="20" t="str" cm="1">
        <f t="array" ref="BD58">IFERROR(INDEX($BC:$BC,_xlfn.AGGREGATE(15,6,ROW($BC$9:$BC$83)/(($BC$9:$BC$83&lt;1000)),ROWS(BD$9:BD58))),"")</f>
        <v/>
      </c>
      <c r="BE58" s="28" t="str">
        <f>_xlfn.IFNA(VLOOKUP($BD58,'5.1 Register | Risk Register'!$B$15:$Y$89,'5.1 Register | Risk Register'!H$6,FALSE),"")</f>
        <v/>
      </c>
      <c r="BF58" s="28" t="str">
        <f>_xlfn.IFNA(VLOOKUP($BD58,'5.1 Register | Risk Register'!$B$15:$Y$89,'5.1 Register | Risk Register'!D$6,FALSE),"")</f>
        <v/>
      </c>
      <c r="BG58" s="20" t="str">
        <f>_xlfn.IFNA(VLOOKUP($BD58,'5.1 Register | Risk Register'!$B$15:$Y$89,'5.1 Register | Risk Register'!K$6,FALSE),"")</f>
        <v/>
      </c>
      <c r="BH58" s="20" t="str">
        <f>_xlfn.IFNA(VLOOKUP($BD58,'5.1 Register | Risk Register'!$B$15:$Y$89,'5.1 Register | Risk Register'!L$6,FALSE),"")</f>
        <v/>
      </c>
      <c r="BI58" s="20" t="str">
        <f>_xlfn.IFNA(VLOOKUP($BD58,'5.1 Register | Risk Register'!$B$15:$Y$89,'5.1 Register | Risk Register'!N$6,FALSE),"")</f>
        <v/>
      </c>
      <c r="BJ58" s="313" t="str">
        <f>_xlfn.IFNA(VLOOKUP($BD58,'5.1 Register | Risk Register'!$B$15:$Y$89,'5.1 Register | Risk Register'!P$6,FALSE),"")</f>
        <v/>
      </c>
      <c r="BK58" s="7"/>
      <c r="BL58" s="20">
        <f>'5.1 Register | Risk Register'!B64</f>
        <v>0</v>
      </c>
      <c r="BM58" s="20" t="str">
        <f>IFERROR(IF(ISNUMBER('5.1 Register | Risk Register'!R64),
IF(OR(VLOOKUP('5.1 Register | Risk Register'!M64,$Z$9:$AA$59,2)=$V$12,VLOOKUP('5.1 Register | Risk Register'!M64,$Z$9:$AA$59,2)=$V$13,
VLOOKUP('5.1 Register | Risk Register'!O64,$Z$9:$AA$59,2)=$V$12, VLOOKUP('5.1 Register | Risk Register'!O64,$Z$9:$AA$59,2)=$V$13),BL58,1000)),"")</f>
        <v/>
      </c>
      <c r="BN58" s="20"/>
      <c r="BO58" s="28" t="str" cm="1">
        <f t="array" ref="BO58">IFERROR(INDEX($BM:$BM,_xlfn.AGGREGATE(15,6,ROW($BM$9:$BM$83)/(($BM$9:$BM$83&lt;1000)),ROWS(BO$9:BO58))),"")</f>
        <v/>
      </c>
      <c r="BP58" s="7" t="str">
        <f>IFERROR(VLOOKUP(BO58,'5.1 Register | Risk Register'!B64:Y138,'5.1 Register | Risk Register'!R$6,FALSE),"")</f>
        <v/>
      </c>
      <c r="BQ58" s="20"/>
      <c r="BR58" s="20"/>
      <c r="BS58" s="28">
        <v>50</v>
      </c>
      <c r="BT58" s="20" t="str">
        <f t="shared" si="3"/>
        <v/>
      </c>
      <c r="BU58" s="20" t="str" cm="1">
        <f t="array" ref="BU58">IFERROR(INDEX($BM:$BM,_xlfn.AGGREGATE(15,6,ROW($BM$9:$BM$83)/(($BM$9:$BM$83&lt;1000)),ROWS(BO$9:BO58))),"")</f>
        <v/>
      </c>
      <c r="BV58" s="28" t="str">
        <f>IFERROR(RANK(BT58,BT$9:BT$83)+(IF(BU59=BU58,1,0))+COUNTIF(BT$9:BT58,"="&amp;BT58)-1,"")</f>
        <v/>
      </c>
      <c r="BW58" s="20" t="str">
        <f t="shared" si="1"/>
        <v/>
      </c>
      <c r="BY58" s="20" t="str">
        <f t="shared" si="2"/>
        <v/>
      </c>
      <c r="BZ58" s="20"/>
      <c r="CA58" s="20" t="str">
        <f>_xlfn.IFNA(VLOOKUP($BY58,'5.1 Register | Risk Register'!$B$15:$Y$89,'5.1 Register | Risk Register'!H$6,FALSE),"")</f>
        <v/>
      </c>
      <c r="CB58" s="20"/>
    </row>
    <row r="59" spans="26:80" x14ac:dyDescent="0.3">
      <c r="Z59" s="295">
        <v>25</v>
      </c>
      <c r="AA59" s="20" t="s">
        <v>10</v>
      </c>
      <c r="AD59" s="291">
        <v>1</v>
      </c>
      <c r="AE59" s="33" t="s">
        <v>8</v>
      </c>
      <c r="AZ59" s="7"/>
      <c r="BA59" s="7"/>
      <c r="BB59" s="28">
        <f>'5.1 Register | Risk Register'!B65</f>
        <v>0</v>
      </c>
      <c r="BC59" s="28" t="str">
        <f>IFERROR(IF(ISNUMBER('5.1 Register | Risk Register'!R65),
IF(AND(VLOOKUP($BB59,'5.1 Register | Risk Register'!$B$15:$Y$89,'5.1 Register | Risk Register'!T$6,FALSE)=$AI$9,
VLOOKUP($BB59,'5.1 Register | Risk Register'!$B$15:$Y$89,'5.1 Register | Risk Register'!X$6,FALSE)&lt;&gt;$AL$12),BB59,1000)),"")</f>
        <v/>
      </c>
      <c r="BD59" s="20" t="str" cm="1">
        <f t="array" ref="BD59">IFERROR(INDEX($BC:$BC,_xlfn.AGGREGATE(15,6,ROW($BC$9:$BC$83)/(($BC$9:$BC$83&lt;1000)),ROWS(BD$9:BD59))),"")</f>
        <v/>
      </c>
      <c r="BE59" s="28" t="str">
        <f>_xlfn.IFNA(VLOOKUP($BD59,'5.1 Register | Risk Register'!$B$15:$Y$89,'5.1 Register | Risk Register'!H$6,FALSE),"")</f>
        <v/>
      </c>
      <c r="BF59" s="28" t="str">
        <f>_xlfn.IFNA(VLOOKUP($BD59,'5.1 Register | Risk Register'!$B$15:$Y$89,'5.1 Register | Risk Register'!D$6,FALSE),"")</f>
        <v/>
      </c>
      <c r="BG59" s="20" t="str">
        <f>_xlfn.IFNA(VLOOKUP($BD59,'5.1 Register | Risk Register'!$B$15:$Y$89,'5.1 Register | Risk Register'!K$6,FALSE),"")</f>
        <v/>
      </c>
      <c r="BH59" s="20" t="str">
        <f>_xlfn.IFNA(VLOOKUP($BD59,'5.1 Register | Risk Register'!$B$15:$Y$89,'5.1 Register | Risk Register'!L$6,FALSE),"")</f>
        <v/>
      </c>
      <c r="BI59" s="20" t="str">
        <f>_xlfn.IFNA(VLOOKUP($BD59,'5.1 Register | Risk Register'!$B$15:$Y$89,'5.1 Register | Risk Register'!N$6,FALSE),"")</f>
        <v/>
      </c>
      <c r="BJ59" s="313" t="str">
        <f>_xlfn.IFNA(VLOOKUP($BD59,'5.1 Register | Risk Register'!$B$15:$Y$89,'5.1 Register | Risk Register'!P$6,FALSE),"")</f>
        <v/>
      </c>
      <c r="BK59" s="7"/>
      <c r="BL59" s="20">
        <f>'5.1 Register | Risk Register'!B65</f>
        <v>0</v>
      </c>
      <c r="BM59" s="20" t="str">
        <f>IFERROR(IF(ISNUMBER('5.1 Register | Risk Register'!R65),
IF(OR(VLOOKUP('5.1 Register | Risk Register'!M65,$Z$9:$AA$59,2)=$V$12,VLOOKUP('5.1 Register | Risk Register'!M65,$Z$9:$AA$59,2)=$V$13,
VLOOKUP('5.1 Register | Risk Register'!O65,$Z$9:$AA$59,2)=$V$12, VLOOKUP('5.1 Register | Risk Register'!O65,$Z$9:$AA$59,2)=$V$13),BL59,1000)),"")</f>
        <v/>
      </c>
      <c r="BN59" s="20"/>
      <c r="BO59" s="28" t="str" cm="1">
        <f t="array" ref="BO59">IFERROR(INDEX($BM:$BM,_xlfn.AGGREGATE(15,6,ROW($BM$9:$BM$83)/(($BM$9:$BM$83&lt;1000)),ROWS(BO$9:BO59))),"")</f>
        <v/>
      </c>
      <c r="BP59" s="7" t="str">
        <f>IFERROR(VLOOKUP(BO59,'5.1 Register | Risk Register'!B65:Y139,'5.1 Register | Risk Register'!R$6,FALSE),"")</f>
        <v/>
      </c>
      <c r="BQ59" s="20"/>
      <c r="BR59" s="20"/>
      <c r="BS59" s="28">
        <v>51</v>
      </c>
      <c r="BT59" s="20" t="str">
        <f t="shared" si="3"/>
        <v/>
      </c>
      <c r="BU59" s="20" t="str" cm="1">
        <f t="array" ref="BU59">IFERROR(INDEX($BM:$BM,_xlfn.AGGREGATE(15,6,ROW($BM$9:$BM$83)/(($BM$9:$BM$83&lt;1000)),ROWS(BO$9:BO59))),"")</f>
        <v/>
      </c>
      <c r="BV59" s="28" t="str">
        <f>IFERROR(RANK(BT59,BT$9:BT$83)+(IF(BU60=BU59,1,0))+COUNTIF(BT$9:BT59,"="&amp;BT59)-1,"")</f>
        <v/>
      </c>
      <c r="BW59" s="20" t="str">
        <f t="shared" si="1"/>
        <v/>
      </c>
      <c r="BY59" s="20" t="str">
        <f t="shared" si="2"/>
        <v/>
      </c>
      <c r="BZ59" s="20"/>
      <c r="CA59" s="20" t="str">
        <f>_xlfn.IFNA(VLOOKUP($BY59,'5.1 Register | Risk Register'!$B$15:$Y$89,'5.1 Register | Risk Register'!H$6,FALSE),"")</f>
        <v/>
      </c>
      <c r="CB59" s="20"/>
    </row>
    <row r="60" spans="26:80" x14ac:dyDescent="0.3">
      <c r="AD60" s="291">
        <v>2</v>
      </c>
      <c r="AE60" s="33" t="s">
        <v>8</v>
      </c>
      <c r="AZ60" s="7"/>
      <c r="BA60" s="7"/>
      <c r="BB60" s="28">
        <f>'5.1 Register | Risk Register'!B66</f>
        <v>0</v>
      </c>
      <c r="BC60" s="28" t="str">
        <f>IFERROR(IF(ISNUMBER('5.1 Register | Risk Register'!R66),
IF(AND(VLOOKUP($BB60,'5.1 Register | Risk Register'!$B$15:$Y$89,'5.1 Register | Risk Register'!T$6,FALSE)=$AI$9,
VLOOKUP($BB60,'5.1 Register | Risk Register'!$B$15:$Y$89,'5.1 Register | Risk Register'!X$6,FALSE)&lt;&gt;$AL$12),BB60,1000)),"")</f>
        <v/>
      </c>
      <c r="BD60" s="20" t="str" cm="1">
        <f t="array" ref="BD60">IFERROR(INDEX($BC:$BC,_xlfn.AGGREGATE(15,6,ROW($BC$9:$BC$83)/(($BC$9:$BC$83&lt;1000)),ROWS(BD$9:BD60))),"")</f>
        <v/>
      </c>
      <c r="BE60" s="28" t="str">
        <f>_xlfn.IFNA(VLOOKUP($BD60,'5.1 Register | Risk Register'!$B$15:$Y$89,'5.1 Register | Risk Register'!H$6,FALSE),"")</f>
        <v/>
      </c>
      <c r="BF60" s="28" t="str">
        <f>_xlfn.IFNA(VLOOKUP($BD60,'5.1 Register | Risk Register'!$B$15:$Y$89,'5.1 Register | Risk Register'!D$6,FALSE),"")</f>
        <v/>
      </c>
      <c r="BG60" s="20" t="str">
        <f>_xlfn.IFNA(VLOOKUP($BD60,'5.1 Register | Risk Register'!$B$15:$Y$89,'5.1 Register | Risk Register'!K$6,FALSE),"")</f>
        <v/>
      </c>
      <c r="BH60" s="20" t="str">
        <f>_xlfn.IFNA(VLOOKUP($BD60,'5.1 Register | Risk Register'!$B$15:$Y$89,'5.1 Register | Risk Register'!L$6,FALSE),"")</f>
        <v/>
      </c>
      <c r="BI60" s="20" t="str">
        <f>_xlfn.IFNA(VLOOKUP($BD60,'5.1 Register | Risk Register'!$B$15:$Y$89,'5.1 Register | Risk Register'!N$6,FALSE),"")</f>
        <v/>
      </c>
      <c r="BJ60" s="313" t="str">
        <f>_xlfn.IFNA(VLOOKUP($BD60,'5.1 Register | Risk Register'!$B$15:$Y$89,'5.1 Register | Risk Register'!P$6,FALSE),"")</f>
        <v/>
      </c>
      <c r="BK60" s="7"/>
      <c r="BL60" s="20">
        <f>'5.1 Register | Risk Register'!B66</f>
        <v>0</v>
      </c>
      <c r="BM60" s="20" t="str">
        <f>IFERROR(IF(ISNUMBER('5.1 Register | Risk Register'!R66),
IF(OR(VLOOKUP('5.1 Register | Risk Register'!M66,$Z$9:$AA$59,2)=$V$12,VLOOKUP('5.1 Register | Risk Register'!M66,$Z$9:$AA$59,2)=$V$13,
VLOOKUP('5.1 Register | Risk Register'!O66,$Z$9:$AA$59,2)=$V$12, VLOOKUP('5.1 Register | Risk Register'!O66,$Z$9:$AA$59,2)=$V$13),BL60,1000)),"")</f>
        <v/>
      </c>
      <c r="BN60" s="20"/>
      <c r="BO60" s="28" t="str" cm="1">
        <f t="array" ref="BO60">IFERROR(INDEX($BM:$BM,_xlfn.AGGREGATE(15,6,ROW($BM$9:$BM$83)/(($BM$9:$BM$83&lt;1000)),ROWS(BO$9:BO60))),"")</f>
        <v/>
      </c>
      <c r="BP60" s="7" t="str">
        <f>IFERROR(VLOOKUP(BO60,'5.1 Register | Risk Register'!B66:Y140,'5.1 Register | Risk Register'!R$6,FALSE),"")</f>
        <v/>
      </c>
      <c r="BQ60" s="20"/>
      <c r="BR60" s="20"/>
      <c r="BS60" s="28">
        <v>52</v>
      </c>
      <c r="BT60" s="20" t="str">
        <f t="shared" si="3"/>
        <v/>
      </c>
      <c r="BU60" s="20" t="str" cm="1">
        <f t="array" ref="BU60">IFERROR(INDEX($BM:$BM,_xlfn.AGGREGATE(15,6,ROW($BM$9:$BM$83)/(($BM$9:$BM$83&lt;1000)),ROWS(BO$9:BO60))),"")</f>
        <v/>
      </c>
      <c r="BV60" s="28" t="str">
        <f>IFERROR(RANK(BT60,BT$9:BT$83)+(IF(BU61=BU60,1,0))+COUNTIF(BT$9:BT60,"="&amp;BT60)-1,"")</f>
        <v/>
      </c>
      <c r="BW60" s="20" t="str">
        <f t="shared" si="1"/>
        <v/>
      </c>
      <c r="BY60" s="20" t="str">
        <f t="shared" si="2"/>
        <v/>
      </c>
      <c r="BZ60" s="20"/>
      <c r="CA60" s="20" t="str">
        <f>_xlfn.IFNA(VLOOKUP($BY60,'5.1 Register | Risk Register'!$B$15:$Y$89,'5.1 Register | Risk Register'!H$6,FALSE),"")</f>
        <v/>
      </c>
      <c r="CB60" s="20"/>
    </row>
    <row r="61" spans="26:80" x14ac:dyDescent="0.3">
      <c r="AD61" s="291">
        <v>3</v>
      </c>
      <c r="AE61" s="33" t="s">
        <v>8</v>
      </c>
      <c r="AZ61" s="7"/>
      <c r="BA61" s="7"/>
      <c r="BB61" s="28">
        <f>'5.1 Register | Risk Register'!B67</f>
        <v>0</v>
      </c>
      <c r="BC61" s="28" t="str">
        <f>IFERROR(IF(ISNUMBER('5.1 Register | Risk Register'!R67),
IF(AND(VLOOKUP($BB61,'5.1 Register | Risk Register'!$B$15:$Y$89,'5.1 Register | Risk Register'!T$6,FALSE)=$AI$9,
VLOOKUP($BB61,'5.1 Register | Risk Register'!$B$15:$Y$89,'5.1 Register | Risk Register'!X$6,FALSE)&lt;&gt;$AL$12),BB61,1000)),"")</f>
        <v/>
      </c>
      <c r="BD61" s="20" t="str" cm="1">
        <f t="array" ref="BD61">IFERROR(INDEX($BC:$BC,_xlfn.AGGREGATE(15,6,ROW($BC$9:$BC$83)/(($BC$9:$BC$83&lt;1000)),ROWS(BD$9:BD61))),"")</f>
        <v/>
      </c>
      <c r="BE61" s="28" t="str">
        <f>_xlfn.IFNA(VLOOKUP($BD61,'5.1 Register | Risk Register'!$B$15:$Y$89,'5.1 Register | Risk Register'!H$6,FALSE),"")</f>
        <v/>
      </c>
      <c r="BF61" s="28" t="str">
        <f>_xlfn.IFNA(VLOOKUP($BD61,'5.1 Register | Risk Register'!$B$15:$Y$89,'5.1 Register | Risk Register'!D$6,FALSE),"")</f>
        <v/>
      </c>
      <c r="BG61" s="20" t="str">
        <f>_xlfn.IFNA(VLOOKUP($BD61,'5.1 Register | Risk Register'!$B$15:$Y$89,'5.1 Register | Risk Register'!K$6,FALSE),"")</f>
        <v/>
      </c>
      <c r="BH61" s="20" t="str">
        <f>_xlfn.IFNA(VLOOKUP($BD61,'5.1 Register | Risk Register'!$B$15:$Y$89,'5.1 Register | Risk Register'!L$6,FALSE),"")</f>
        <v/>
      </c>
      <c r="BI61" s="20" t="str">
        <f>_xlfn.IFNA(VLOOKUP($BD61,'5.1 Register | Risk Register'!$B$15:$Y$89,'5.1 Register | Risk Register'!N$6,FALSE),"")</f>
        <v/>
      </c>
      <c r="BJ61" s="313" t="str">
        <f>_xlfn.IFNA(VLOOKUP($BD61,'5.1 Register | Risk Register'!$B$15:$Y$89,'5.1 Register | Risk Register'!P$6,FALSE),"")</f>
        <v/>
      </c>
      <c r="BK61" s="7"/>
      <c r="BL61" s="20">
        <f>'5.1 Register | Risk Register'!B67</f>
        <v>0</v>
      </c>
      <c r="BM61" s="20" t="str">
        <f>IFERROR(IF(ISNUMBER('5.1 Register | Risk Register'!R67),
IF(OR(VLOOKUP('5.1 Register | Risk Register'!M67,$Z$9:$AA$59,2)=$V$12,VLOOKUP('5.1 Register | Risk Register'!M67,$Z$9:$AA$59,2)=$V$13,
VLOOKUP('5.1 Register | Risk Register'!O67,$Z$9:$AA$59,2)=$V$12, VLOOKUP('5.1 Register | Risk Register'!O67,$Z$9:$AA$59,2)=$V$13),BL61,1000)),"")</f>
        <v/>
      </c>
      <c r="BN61" s="20"/>
      <c r="BO61" s="28" t="str" cm="1">
        <f t="array" ref="BO61">IFERROR(INDEX($BM:$BM,_xlfn.AGGREGATE(15,6,ROW($BM$9:$BM$83)/(($BM$9:$BM$83&lt;1000)),ROWS(BO$9:BO61))),"")</f>
        <v/>
      </c>
      <c r="BP61" s="7" t="str">
        <f>IFERROR(VLOOKUP(BO61,'5.1 Register | Risk Register'!B67:Y141,'5.1 Register | Risk Register'!R$6,FALSE),"")</f>
        <v/>
      </c>
      <c r="BQ61" s="20"/>
      <c r="BR61" s="20"/>
      <c r="BS61" s="28">
        <v>53</v>
      </c>
      <c r="BT61" s="20" t="str">
        <f t="shared" si="3"/>
        <v/>
      </c>
      <c r="BU61" s="20" t="str" cm="1">
        <f t="array" ref="BU61">IFERROR(INDEX($BM:$BM,_xlfn.AGGREGATE(15,6,ROW($BM$9:$BM$83)/(($BM$9:$BM$83&lt;1000)),ROWS(BO$9:BO61))),"")</f>
        <v/>
      </c>
      <c r="BV61" s="28" t="str">
        <f>IFERROR(RANK(BT61,BT$9:BT$83)+(IF(BU62=BU61,1,0))+COUNTIF(BT$9:BT61,"="&amp;BT61)-1,"")</f>
        <v/>
      </c>
      <c r="BW61" s="20" t="str">
        <f t="shared" si="1"/>
        <v/>
      </c>
      <c r="BY61" s="20" t="str">
        <f t="shared" si="2"/>
        <v/>
      </c>
      <c r="BZ61" s="20"/>
      <c r="CA61" s="20" t="str">
        <f>_xlfn.IFNA(VLOOKUP($BY61,'5.1 Register | Risk Register'!$B$15:$Y$89,'5.1 Register | Risk Register'!H$6,FALSE),"")</f>
        <v/>
      </c>
      <c r="CB61" s="20"/>
    </row>
    <row r="62" spans="26:80" x14ac:dyDescent="0.3">
      <c r="AD62" s="291">
        <v>4</v>
      </c>
      <c r="AE62" s="33" t="s">
        <v>8</v>
      </c>
      <c r="AZ62" s="7"/>
      <c r="BA62" s="7"/>
      <c r="BB62" s="28">
        <f>'5.1 Register | Risk Register'!B68</f>
        <v>0</v>
      </c>
      <c r="BC62" s="28" t="str">
        <f>IFERROR(IF(ISNUMBER('5.1 Register | Risk Register'!R68),
IF(AND(VLOOKUP($BB62,'5.1 Register | Risk Register'!$B$15:$Y$89,'5.1 Register | Risk Register'!T$6,FALSE)=$AI$9,
VLOOKUP($BB62,'5.1 Register | Risk Register'!$B$15:$Y$89,'5.1 Register | Risk Register'!X$6,FALSE)&lt;&gt;$AL$12),BB62,1000)),"")</f>
        <v/>
      </c>
      <c r="BD62" s="20" t="str" cm="1">
        <f t="array" ref="BD62">IFERROR(INDEX($BC:$BC,_xlfn.AGGREGATE(15,6,ROW($BC$9:$BC$83)/(($BC$9:$BC$83&lt;1000)),ROWS(BD$9:BD62))),"")</f>
        <v/>
      </c>
      <c r="BE62" s="28" t="str">
        <f>_xlfn.IFNA(VLOOKUP($BD62,'5.1 Register | Risk Register'!$B$15:$Y$89,'5.1 Register | Risk Register'!H$6,FALSE),"")</f>
        <v/>
      </c>
      <c r="BF62" s="28" t="str">
        <f>_xlfn.IFNA(VLOOKUP($BD62,'5.1 Register | Risk Register'!$B$15:$Y$89,'5.1 Register | Risk Register'!D$6,FALSE),"")</f>
        <v/>
      </c>
      <c r="BG62" s="20" t="str">
        <f>_xlfn.IFNA(VLOOKUP($BD62,'5.1 Register | Risk Register'!$B$15:$Y$89,'5.1 Register | Risk Register'!K$6,FALSE),"")</f>
        <v/>
      </c>
      <c r="BH62" s="20" t="str">
        <f>_xlfn.IFNA(VLOOKUP($BD62,'5.1 Register | Risk Register'!$B$15:$Y$89,'5.1 Register | Risk Register'!L$6,FALSE),"")</f>
        <v/>
      </c>
      <c r="BI62" s="20" t="str">
        <f>_xlfn.IFNA(VLOOKUP($BD62,'5.1 Register | Risk Register'!$B$15:$Y$89,'5.1 Register | Risk Register'!N$6,FALSE),"")</f>
        <v/>
      </c>
      <c r="BJ62" s="313" t="str">
        <f>_xlfn.IFNA(VLOOKUP($BD62,'5.1 Register | Risk Register'!$B$15:$Y$89,'5.1 Register | Risk Register'!P$6,FALSE),"")</f>
        <v/>
      </c>
      <c r="BK62" s="7"/>
      <c r="BL62" s="20">
        <f>'5.1 Register | Risk Register'!B68</f>
        <v>0</v>
      </c>
      <c r="BM62" s="20" t="str">
        <f>IFERROR(IF(ISNUMBER('5.1 Register | Risk Register'!R68),
IF(OR(VLOOKUP('5.1 Register | Risk Register'!M68,$Z$9:$AA$59,2)=$V$12,VLOOKUP('5.1 Register | Risk Register'!M68,$Z$9:$AA$59,2)=$V$13,
VLOOKUP('5.1 Register | Risk Register'!O68,$Z$9:$AA$59,2)=$V$12, VLOOKUP('5.1 Register | Risk Register'!O68,$Z$9:$AA$59,2)=$V$13),BL62,1000)),"")</f>
        <v/>
      </c>
      <c r="BN62" s="20"/>
      <c r="BO62" s="28" t="str" cm="1">
        <f t="array" ref="BO62">IFERROR(INDEX($BM:$BM,_xlfn.AGGREGATE(15,6,ROW($BM$9:$BM$83)/(($BM$9:$BM$83&lt;1000)),ROWS(BO$9:BO62))),"")</f>
        <v/>
      </c>
      <c r="BP62" s="7" t="str">
        <f>IFERROR(VLOOKUP(BO62,'5.1 Register | Risk Register'!B68:Y142,'5.1 Register | Risk Register'!R$6,FALSE),"")</f>
        <v/>
      </c>
      <c r="BQ62" s="20"/>
      <c r="BR62" s="20"/>
      <c r="BS62" s="28">
        <v>54</v>
      </c>
      <c r="BT62" s="20" t="str">
        <f t="shared" si="3"/>
        <v/>
      </c>
      <c r="BU62" s="20" t="str" cm="1">
        <f t="array" ref="BU62">IFERROR(INDEX($BM:$BM,_xlfn.AGGREGATE(15,6,ROW($BM$9:$BM$83)/(($BM$9:$BM$83&lt;1000)),ROWS(BO$9:BO62))),"")</f>
        <v/>
      </c>
      <c r="BV62" s="28" t="str">
        <f>IFERROR(RANK(BT62,BT$9:BT$83)+(IF(BU63=BU62,1,0))+COUNTIF(BT$9:BT62,"="&amp;BT62)-1,"")</f>
        <v/>
      </c>
      <c r="BW62" s="20" t="str">
        <f t="shared" si="1"/>
        <v/>
      </c>
      <c r="BY62" s="20" t="str">
        <f t="shared" si="2"/>
        <v/>
      </c>
      <c r="BZ62" s="20"/>
      <c r="CA62" s="20" t="str">
        <f>_xlfn.IFNA(VLOOKUP($BY62,'5.1 Register | Risk Register'!$B$15:$Y$89,'5.1 Register | Risk Register'!H$6,FALSE),"")</f>
        <v/>
      </c>
      <c r="CB62" s="20"/>
    </row>
    <row r="63" spans="26:80" x14ac:dyDescent="0.3">
      <c r="AD63" s="291">
        <v>5</v>
      </c>
      <c r="AE63" s="33" t="s">
        <v>8</v>
      </c>
      <c r="AZ63" s="7"/>
      <c r="BA63" s="7"/>
      <c r="BB63" s="28">
        <f>'5.1 Register | Risk Register'!B69</f>
        <v>0</v>
      </c>
      <c r="BC63" s="28" t="str">
        <f>IFERROR(IF(ISNUMBER('5.1 Register | Risk Register'!R69),
IF(AND(VLOOKUP($BB63,'5.1 Register | Risk Register'!$B$15:$Y$89,'5.1 Register | Risk Register'!T$6,FALSE)=$AI$9,
VLOOKUP($BB63,'5.1 Register | Risk Register'!$B$15:$Y$89,'5.1 Register | Risk Register'!X$6,FALSE)&lt;&gt;$AL$12),BB63,1000)),"")</f>
        <v/>
      </c>
      <c r="BD63" s="20" t="str" cm="1">
        <f t="array" ref="BD63">IFERROR(INDEX($BC:$BC,_xlfn.AGGREGATE(15,6,ROW($BC$9:$BC$83)/(($BC$9:$BC$83&lt;1000)),ROWS(BD$9:BD63))),"")</f>
        <v/>
      </c>
      <c r="BE63" s="28" t="str">
        <f>_xlfn.IFNA(VLOOKUP($BD63,'5.1 Register | Risk Register'!$B$15:$Y$89,'5.1 Register | Risk Register'!H$6,FALSE),"")</f>
        <v/>
      </c>
      <c r="BF63" s="28" t="str">
        <f>_xlfn.IFNA(VLOOKUP($BD63,'5.1 Register | Risk Register'!$B$15:$Y$89,'5.1 Register | Risk Register'!D$6,FALSE),"")</f>
        <v/>
      </c>
      <c r="BG63" s="20" t="str">
        <f>_xlfn.IFNA(VLOOKUP($BD63,'5.1 Register | Risk Register'!$B$15:$Y$89,'5.1 Register | Risk Register'!K$6,FALSE),"")</f>
        <v/>
      </c>
      <c r="BH63" s="20" t="str">
        <f>_xlfn.IFNA(VLOOKUP($BD63,'5.1 Register | Risk Register'!$B$15:$Y$89,'5.1 Register | Risk Register'!L$6,FALSE),"")</f>
        <v/>
      </c>
      <c r="BI63" s="20" t="str">
        <f>_xlfn.IFNA(VLOOKUP($BD63,'5.1 Register | Risk Register'!$B$15:$Y$89,'5.1 Register | Risk Register'!N$6,FALSE),"")</f>
        <v/>
      </c>
      <c r="BJ63" s="313" t="str">
        <f>_xlfn.IFNA(VLOOKUP($BD63,'5.1 Register | Risk Register'!$B$15:$Y$89,'5.1 Register | Risk Register'!P$6,FALSE),"")</f>
        <v/>
      </c>
      <c r="BK63" s="7"/>
      <c r="BL63" s="20">
        <f>'5.1 Register | Risk Register'!B69</f>
        <v>0</v>
      </c>
      <c r="BM63" s="20" t="str">
        <f>IFERROR(IF(ISNUMBER('5.1 Register | Risk Register'!R69),
IF(OR(VLOOKUP('5.1 Register | Risk Register'!M69,$Z$9:$AA$59,2)=$V$12,VLOOKUP('5.1 Register | Risk Register'!M69,$Z$9:$AA$59,2)=$V$13,
VLOOKUP('5.1 Register | Risk Register'!O69,$Z$9:$AA$59,2)=$V$12, VLOOKUP('5.1 Register | Risk Register'!O69,$Z$9:$AA$59,2)=$V$13),BL63,1000)),"")</f>
        <v/>
      </c>
      <c r="BN63" s="20"/>
      <c r="BO63" s="28" t="str" cm="1">
        <f t="array" ref="BO63">IFERROR(INDEX($BM:$BM,_xlfn.AGGREGATE(15,6,ROW($BM$9:$BM$83)/(($BM$9:$BM$83&lt;1000)),ROWS(BO$9:BO63))),"")</f>
        <v/>
      </c>
      <c r="BP63" s="7" t="str">
        <f>IFERROR(VLOOKUP(BO63,'5.1 Register | Risk Register'!B69:Y143,'5.1 Register | Risk Register'!R$6,FALSE),"")</f>
        <v/>
      </c>
      <c r="BQ63" s="20"/>
      <c r="BR63" s="20"/>
      <c r="BS63" s="28">
        <v>55</v>
      </c>
      <c r="BT63" s="20" t="str">
        <f t="shared" si="3"/>
        <v/>
      </c>
      <c r="BU63" s="20" t="str" cm="1">
        <f t="array" ref="BU63">IFERROR(INDEX($BM:$BM,_xlfn.AGGREGATE(15,6,ROW($BM$9:$BM$83)/(($BM$9:$BM$83&lt;1000)),ROWS(BO$9:BO63))),"")</f>
        <v/>
      </c>
      <c r="BV63" s="28" t="str">
        <f>IFERROR(RANK(BT63,BT$9:BT$83)+(IF(BU64=BU63,1,0))+COUNTIF(BT$9:BT63,"="&amp;BT63)-1,"")</f>
        <v/>
      </c>
      <c r="BW63" s="20" t="str">
        <f t="shared" si="1"/>
        <v/>
      </c>
      <c r="BY63" s="20" t="str">
        <f t="shared" si="2"/>
        <v/>
      </c>
      <c r="BZ63" s="20"/>
      <c r="CA63" s="20" t="str">
        <f>_xlfn.IFNA(VLOOKUP($BY63,'5.1 Register | Risk Register'!$B$15:$Y$89,'5.1 Register | Risk Register'!H$6,FALSE),"")</f>
        <v/>
      </c>
      <c r="CB63" s="20"/>
    </row>
    <row r="64" spans="26:80" x14ac:dyDescent="0.3">
      <c r="AD64" s="292">
        <v>6</v>
      </c>
      <c r="AE64" s="20" t="s">
        <v>107</v>
      </c>
      <c r="AZ64" s="7"/>
      <c r="BA64" s="7"/>
      <c r="BB64" s="28">
        <f>'5.1 Register | Risk Register'!B70</f>
        <v>0</v>
      </c>
      <c r="BC64" s="28" t="str">
        <f>IFERROR(IF(ISNUMBER('5.1 Register | Risk Register'!R70),
IF(AND(VLOOKUP($BB64,'5.1 Register | Risk Register'!$B$15:$Y$89,'5.1 Register | Risk Register'!T$6,FALSE)=$AI$9,
VLOOKUP($BB64,'5.1 Register | Risk Register'!$B$15:$Y$89,'5.1 Register | Risk Register'!X$6,FALSE)&lt;&gt;$AL$12),BB64,1000)),"")</f>
        <v/>
      </c>
      <c r="BD64" s="20" t="str" cm="1">
        <f t="array" ref="BD64">IFERROR(INDEX($BC:$BC,_xlfn.AGGREGATE(15,6,ROW($BC$9:$BC$83)/(($BC$9:$BC$83&lt;1000)),ROWS(BD$9:BD64))),"")</f>
        <v/>
      </c>
      <c r="BE64" s="28" t="str">
        <f>_xlfn.IFNA(VLOOKUP($BD64,'5.1 Register | Risk Register'!$B$15:$Y$89,'5.1 Register | Risk Register'!H$6,FALSE),"")</f>
        <v/>
      </c>
      <c r="BF64" s="28" t="str">
        <f>_xlfn.IFNA(VLOOKUP($BD64,'5.1 Register | Risk Register'!$B$15:$Y$89,'5.1 Register | Risk Register'!D$6,FALSE),"")</f>
        <v/>
      </c>
      <c r="BG64" s="20" t="str">
        <f>_xlfn.IFNA(VLOOKUP($BD64,'5.1 Register | Risk Register'!$B$15:$Y$89,'5.1 Register | Risk Register'!K$6,FALSE),"")</f>
        <v/>
      </c>
      <c r="BH64" s="20" t="str">
        <f>_xlfn.IFNA(VLOOKUP($BD64,'5.1 Register | Risk Register'!$B$15:$Y$89,'5.1 Register | Risk Register'!L$6,FALSE),"")</f>
        <v/>
      </c>
      <c r="BI64" s="20" t="str">
        <f>_xlfn.IFNA(VLOOKUP($BD64,'5.1 Register | Risk Register'!$B$15:$Y$89,'5.1 Register | Risk Register'!N$6,FALSE),"")</f>
        <v/>
      </c>
      <c r="BJ64" s="313" t="str">
        <f>_xlfn.IFNA(VLOOKUP($BD64,'5.1 Register | Risk Register'!$B$15:$Y$89,'5.1 Register | Risk Register'!P$6,FALSE),"")</f>
        <v/>
      </c>
      <c r="BK64" s="7"/>
      <c r="BL64" s="20">
        <f>'5.1 Register | Risk Register'!B70</f>
        <v>0</v>
      </c>
      <c r="BM64" s="20" t="str">
        <f>IFERROR(IF(ISNUMBER('5.1 Register | Risk Register'!R70),
IF(OR(VLOOKUP('5.1 Register | Risk Register'!M70,$Z$9:$AA$59,2)=$V$12,VLOOKUP('5.1 Register | Risk Register'!M70,$Z$9:$AA$59,2)=$V$13,
VLOOKUP('5.1 Register | Risk Register'!O70,$Z$9:$AA$59,2)=$V$12, VLOOKUP('5.1 Register | Risk Register'!O70,$Z$9:$AA$59,2)=$V$13),BL64,1000)),"")</f>
        <v/>
      </c>
      <c r="BN64" s="20"/>
      <c r="BO64" s="28" t="str" cm="1">
        <f t="array" ref="BO64">IFERROR(INDEX($BM:$BM,_xlfn.AGGREGATE(15,6,ROW($BM$9:$BM$83)/(($BM$9:$BM$83&lt;1000)),ROWS(BO$9:BO64))),"")</f>
        <v/>
      </c>
      <c r="BP64" s="7" t="str">
        <f>IFERROR(VLOOKUP(BO64,'5.1 Register | Risk Register'!B70:Y144,'5.1 Register | Risk Register'!R$6,FALSE),"")</f>
        <v/>
      </c>
      <c r="BQ64" s="20"/>
      <c r="BR64" s="20"/>
      <c r="BS64" s="28">
        <v>56</v>
      </c>
      <c r="BT64" s="20" t="str">
        <f t="shared" si="3"/>
        <v/>
      </c>
      <c r="BU64" s="20" t="str" cm="1">
        <f t="array" ref="BU64">IFERROR(INDEX($BM:$BM,_xlfn.AGGREGATE(15,6,ROW($BM$9:$BM$83)/(($BM$9:$BM$83&lt;1000)),ROWS(BO$9:BO64))),"")</f>
        <v/>
      </c>
      <c r="BV64" s="28" t="str">
        <f>IFERROR(RANK(BT64,BT$9:BT$83)+(IF(BU65=BU64,1,0))+COUNTIF(BT$9:BT64,"="&amp;BT64)-1,"")</f>
        <v/>
      </c>
      <c r="BW64" s="20" t="str">
        <f t="shared" si="1"/>
        <v/>
      </c>
      <c r="BY64" s="20" t="str">
        <f t="shared" si="2"/>
        <v/>
      </c>
      <c r="BZ64" s="20"/>
      <c r="CA64" s="20" t="str">
        <f>_xlfn.IFNA(VLOOKUP($BY64,'5.1 Register | Risk Register'!$B$15:$Y$89,'5.1 Register | Risk Register'!H$6,FALSE),"")</f>
        <v/>
      </c>
      <c r="CB64" s="20"/>
    </row>
    <row r="65" spans="30:80" x14ac:dyDescent="0.3">
      <c r="AD65" s="292">
        <v>7</v>
      </c>
      <c r="AE65" s="20" t="s">
        <v>107</v>
      </c>
      <c r="AZ65" s="7"/>
      <c r="BA65" s="7"/>
      <c r="BB65" s="28">
        <f>'5.1 Register | Risk Register'!B71</f>
        <v>0</v>
      </c>
      <c r="BC65" s="28" t="str">
        <f>IFERROR(IF(ISNUMBER('5.1 Register | Risk Register'!R71),
IF(AND(VLOOKUP($BB65,'5.1 Register | Risk Register'!$B$15:$Y$89,'5.1 Register | Risk Register'!T$6,FALSE)=$AI$9,
VLOOKUP($BB65,'5.1 Register | Risk Register'!$B$15:$Y$89,'5.1 Register | Risk Register'!X$6,FALSE)&lt;&gt;$AL$12),BB65,1000)),"")</f>
        <v/>
      </c>
      <c r="BD65" s="20" t="str" cm="1">
        <f t="array" ref="BD65">IFERROR(INDEX($BC:$BC,_xlfn.AGGREGATE(15,6,ROW($BC$9:$BC$83)/(($BC$9:$BC$83&lt;1000)),ROWS(BD$9:BD65))),"")</f>
        <v/>
      </c>
      <c r="BE65" s="28" t="str">
        <f>_xlfn.IFNA(VLOOKUP($BD65,'5.1 Register | Risk Register'!$B$15:$Y$89,'5.1 Register | Risk Register'!H$6,FALSE),"")</f>
        <v/>
      </c>
      <c r="BF65" s="28" t="str">
        <f>_xlfn.IFNA(VLOOKUP($BD65,'5.1 Register | Risk Register'!$B$15:$Y$89,'5.1 Register | Risk Register'!D$6,FALSE),"")</f>
        <v/>
      </c>
      <c r="BG65" s="20" t="str">
        <f>_xlfn.IFNA(VLOOKUP($BD65,'5.1 Register | Risk Register'!$B$15:$Y$89,'5.1 Register | Risk Register'!K$6,FALSE),"")</f>
        <v/>
      </c>
      <c r="BH65" s="20" t="str">
        <f>_xlfn.IFNA(VLOOKUP($BD65,'5.1 Register | Risk Register'!$B$15:$Y$89,'5.1 Register | Risk Register'!L$6,FALSE),"")</f>
        <v/>
      </c>
      <c r="BI65" s="20" t="str">
        <f>_xlfn.IFNA(VLOOKUP($BD65,'5.1 Register | Risk Register'!$B$15:$Y$89,'5.1 Register | Risk Register'!N$6,FALSE),"")</f>
        <v/>
      </c>
      <c r="BJ65" s="313" t="str">
        <f>_xlfn.IFNA(VLOOKUP($BD65,'5.1 Register | Risk Register'!$B$15:$Y$89,'5.1 Register | Risk Register'!P$6,FALSE),"")</f>
        <v/>
      </c>
      <c r="BK65" s="7"/>
      <c r="BL65" s="20">
        <f>'5.1 Register | Risk Register'!B71</f>
        <v>0</v>
      </c>
      <c r="BM65" s="20" t="str">
        <f>IFERROR(IF(ISNUMBER('5.1 Register | Risk Register'!R71),
IF(OR(VLOOKUP('5.1 Register | Risk Register'!M71,$Z$9:$AA$59,2)=$V$12,VLOOKUP('5.1 Register | Risk Register'!M71,$Z$9:$AA$59,2)=$V$13,
VLOOKUP('5.1 Register | Risk Register'!O71,$Z$9:$AA$59,2)=$V$12, VLOOKUP('5.1 Register | Risk Register'!O71,$Z$9:$AA$59,2)=$V$13),BL65,1000)),"")</f>
        <v/>
      </c>
      <c r="BN65" s="20"/>
      <c r="BO65" s="28" t="str" cm="1">
        <f t="array" ref="BO65">IFERROR(INDEX($BM:$BM,_xlfn.AGGREGATE(15,6,ROW($BM$9:$BM$83)/(($BM$9:$BM$83&lt;1000)),ROWS(BO$9:BO65))),"")</f>
        <v/>
      </c>
      <c r="BP65" s="7" t="str">
        <f>IFERROR(VLOOKUP(BO65,'5.1 Register | Risk Register'!B71:Y145,'5.1 Register | Risk Register'!R$6,FALSE),"")</f>
        <v/>
      </c>
      <c r="BQ65" s="20"/>
      <c r="BR65" s="20"/>
      <c r="BS65" s="28">
        <v>57</v>
      </c>
      <c r="BT65" s="20" t="str">
        <f t="shared" si="3"/>
        <v/>
      </c>
      <c r="BU65" s="20" t="str" cm="1">
        <f t="array" ref="BU65">IFERROR(INDEX($BM:$BM,_xlfn.AGGREGATE(15,6,ROW($BM$9:$BM$83)/(($BM$9:$BM$83&lt;1000)),ROWS(BO$9:BO65))),"")</f>
        <v/>
      </c>
      <c r="BV65" s="28" t="str">
        <f>IFERROR(RANK(BT65,BT$9:BT$83)+(IF(BU66=BU65,1,0))+COUNTIF(BT$9:BT65,"="&amp;BT65)-1,"")</f>
        <v/>
      </c>
      <c r="BW65" s="20" t="str">
        <f t="shared" si="1"/>
        <v/>
      </c>
      <c r="BY65" s="20" t="str">
        <f t="shared" si="2"/>
        <v/>
      </c>
      <c r="BZ65" s="20"/>
      <c r="CA65" s="20" t="str">
        <f>_xlfn.IFNA(VLOOKUP($BY65,'5.1 Register | Risk Register'!$B$15:$Y$89,'5.1 Register | Risk Register'!H$6,FALSE),"")</f>
        <v/>
      </c>
      <c r="CB65" s="20"/>
    </row>
    <row r="66" spans="30:80" x14ac:dyDescent="0.3">
      <c r="AD66" s="292">
        <v>8</v>
      </c>
      <c r="AE66" s="20" t="s">
        <v>107</v>
      </c>
      <c r="AZ66" s="7"/>
      <c r="BA66" s="7"/>
      <c r="BB66" s="28">
        <f>'5.1 Register | Risk Register'!B72</f>
        <v>0</v>
      </c>
      <c r="BC66" s="28" t="str">
        <f>IFERROR(IF(ISNUMBER('5.1 Register | Risk Register'!R72),
IF(AND(VLOOKUP($BB66,'5.1 Register | Risk Register'!$B$15:$Y$89,'5.1 Register | Risk Register'!T$6,FALSE)=$AI$9,
VLOOKUP($BB66,'5.1 Register | Risk Register'!$B$15:$Y$89,'5.1 Register | Risk Register'!X$6,FALSE)&lt;&gt;$AL$12),BB66,1000)),"")</f>
        <v/>
      </c>
      <c r="BD66" s="20" t="str" cm="1">
        <f t="array" ref="BD66">IFERROR(INDEX($BC:$BC,_xlfn.AGGREGATE(15,6,ROW($BC$9:$BC$83)/(($BC$9:$BC$83&lt;1000)),ROWS(BD$9:BD66))),"")</f>
        <v/>
      </c>
      <c r="BE66" s="28" t="str">
        <f>_xlfn.IFNA(VLOOKUP($BD66,'5.1 Register | Risk Register'!$B$15:$Y$89,'5.1 Register | Risk Register'!H$6,FALSE),"")</f>
        <v/>
      </c>
      <c r="BF66" s="28" t="str">
        <f>_xlfn.IFNA(VLOOKUP($BD66,'5.1 Register | Risk Register'!$B$15:$Y$89,'5.1 Register | Risk Register'!D$6,FALSE),"")</f>
        <v/>
      </c>
      <c r="BG66" s="20" t="str">
        <f>_xlfn.IFNA(VLOOKUP($BD66,'5.1 Register | Risk Register'!$B$15:$Y$89,'5.1 Register | Risk Register'!K$6,FALSE),"")</f>
        <v/>
      </c>
      <c r="BH66" s="20" t="str">
        <f>_xlfn.IFNA(VLOOKUP($BD66,'5.1 Register | Risk Register'!$B$15:$Y$89,'5.1 Register | Risk Register'!L$6,FALSE),"")</f>
        <v/>
      </c>
      <c r="BI66" s="20" t="str">
        <f>_xlfn.IFNA(VLOOKUP($BD66,'5.1 Register | Risk Register'!$B$15:$Y$89,'5.1 Register | Risk Register'!N$6,FALSE),"")</f>
        <v/>
      </c>
      <c r="BJ66" s="313" t="str">
        <f>_xlfn.IFNA(VLOOKUP($BD66,'5.1 Register | Risk Register'!$B$15:$Y$89,'5.1 Register | Risk Register'!P$6,FALSE),"")</f>
        <v/>
      </c>
      <c r="BK66" s="7"/>
      <c r="BL66" s="20">
        <f>'5.1 Register | Risk Register'!B72</f>
        <v>0</v>
      </c>
      <c r="BM66" s="20" t="str">
        <f>IFERROR(IF(ISNUMBER('5.1 Register | Risk Register'!R72),
IF(OR(VLOOKUP('5.1 Register | Risk Register'!M72,$Z$9:$AA$59,2)=$V$12,VLOOKUP('5.1 Register | Risk Register'!M72,$Z$9:$AA$59,2)=$V$13,
VLOOKUP('5.1 Register | Risk Register'!O72,$Z$9:$AA$59,2)=$V$12, VLOOKUP('5.1 Register | Risk Register'!O72,$Z$9:$AA$59,2)=$V$13),BL66,1000)),"")</f>
        <v/>
      </c>
      <c r="BN66" s="20"/>
      <c r="BO66" s="28" t="str" cm="1">
        <f t="array" ref="BO66">IFERROR(INDEX($BM:$BM,_xlfn.AGGREGATE(15,6,ROW($BM$9:$BM$83)/(($BM$9:$BM$83&lt;1000)),ROWS(BO$9:BO66))),"")</f>
        <v/>
      </c>
      <c r="BP66" s="7" t="str">
        <f>IFERROR(VLOOKUP(BO66,'5.1 Register | Risk Register'!B72:Y146,'5.1 Register | Risk Register'!R$6,FALSE),"")</f>
        <v/>
      </c>
      <c r="BQ66" s="20"/>
      <c r="BR66" s="20"/>
      <c r="BS66" s="28">
        <v>58</v>
      </c>
      <c r="BT66" s="20" t="str">
        <f t="shared" si="3"/>
        <v/>
      </c>
      <c r="BU66" s="20" t="str" cm="1">
        <f t="array" ref="BU66">IFERROR(INDEX($BM:$BM,_xlfn.AGGREGATE(15,6,ROW($BM$9:$BM$83)/(($BM$9:$BM$83&lt;1000)),ROWS(BO$9:BO66))),"")</f>
        <v/>
      </c>
      <c r="BV66" s="28" t="str">
        <f>IFERROR(RANK(BT66,BT$9:BT$83)+(IF(BU67=BU66,1,0))+COUNTIF(BT$9:BT66,"="&amp;BT66)-1,"")</f>
        <v/>
      </c>
      <c r="BW66" s="20" t="str">
        <f t="shared" si="1"/>
        <v/>
      </c>
      <c r="BY66" s="20" t="str">
        <f t="shared" si="2"/>
        <v/>
      </c>
      <c r="BZ66" s="20"/>
      <c r="CA66" s="20" t="str">
        <f>_xlfn.IFNA(VLOOKUP($BY66,'5.1 Register | Risk Register'!$B$15:$Y$89,'5.1 Register | Risk Register'!H$6,FALSE),"")</f>
        <v/>
      </c>
      <c r="CB66" s="20"/>
    </row>
    <row r="67" spans="30:80" x14ac:dyDescent="0.3">
      <c r="AD67" s="292">
        <v>9</v>
      </c>
      <c r="AE67" s="20" t="s">
        <v>107</v>
      </c>
      <c r="AZ67" s="7"/>
      <c r="BA67" s="7"/>
      <c r="BB67" s="28">
        <f>'5.1 Register | Risk Register'!B73</f>
        <v>0</v>
      </c>
      <c r="BC67" s="28" t="str">
        <f>IFERROR(IF(ISNUMBER('5.1 Register | Risk Register'!R73),
IF(AND(VLOOKUP($BB67,'5.1 Register | Risk Register'!$B$15:$Y$89,'5.1 Register | Risk Register'!T$6,FALSE)=$AI$9,
VLOOKUP($BB67,'5.1 Register | Risk Register'!$B$15:$Y$89,'5.1 Register | Risk Register'!X$6,FALSE)&lt;&gt;$AL$12),BB67,1000)),"")</f>
        <v/>
      </c>
      <c r="BD67" s="20" t="str" cm="1">
        <f t="array" ref="BD67">IFERROR(INDEX($BC:$BC,_xlfn.AGGREGATE(15,6,ROW($BC$9:$BC$83)/(($BC$9:$BC$83&lt;1000)),ROWS(BD$9:BD67))),"")</f>
        <v/>
      </c>
      <c r="BE67" s="28" t="str">
        <f>_xlfn.IFNA(VLOOKUP($BD67,'5.1 Register | Risk Register'!$B$15:$Y$89,'5.1 Register | Risk Register'!H$6,FALSE),"")</f>
        <v/>
      </c>
      <c r="BF67" s="28" t="str">
        <f>_xlfn.IFNA(VLOOKUP($BD67,'5.1 Register | Risk Register'!$B$15:$Y$89,'5.1 Register | Risk Register'!D$6,FALSE),"")</f>
        <v/>
      </c>
      <c r="BG67" s="20" t="str">
        <f>_xlfn.IFNA(VLOOKUP($BD67,'5.1 Register | Risk Register'!$B$15:$Y$89,'5.1 Register | Risk Register'!K$6,FALSE),"")</f>
        <v/>
      </c>
      <c r="BH67" s="20" t="str">
        <f>_xlfn.IFNA(VLOOKUP($BD67,'5.1 Register | Risk Register'!$B$15:$Y$89,'5.1 Register | Risk Register'!L$6,FALSE),"")</f>
        <v/>
      </c>
      <c r="BI67" s="20" t="str">
        <f>_xlfn.IFNA(VLOOKUP($BD67,'5.1 Register | Risk Register'!$B$15:$Y$89,'5.1 Register | Risk Register'!N$6,FALSE),"")</f>
        <v/>
      </c>
      <c r="BJ67" s="313" t="str">
        <f>_xlfn.IFNA(VLOOKUP($BD67,'5.1 Register | Risk Register'!$B$15:$Y$89,'5.1 Register | Risk Register'!P$6,FALSE),"")</f>
        <v/>
      </c>
      <c r="BK67" s="7"/>
      <c r="BL67" s="20">
        <f>'5.1 Register | Risk Register'!B73</f>
        <v>0</v>
      </c>
      <c r="BM67" s="20" t="str">
        <f>IFERROR(IF(ISNUMBER('5.1 Register | Risk Register'!R73),
IF(OR(VLOOKUP('5.1 Register | Risk Register'!M73,$Z$9:$AA$59,2)=$V$12,VLOOKUP('5.1 Register | Risk Register'!M73,$Z$9:$AA$59,2)=$V$13,
VLOOKUP('5.1 Register | Risk Register'!O73,$Z$9:$AA$59,2)=$V$12, VLOOKUP('5.1 Register | Risk Register'!O73,$Z$9:$AA$59,2)=$V$13),BL67,1000)),"")</f>
        <v/>
      </c>
      <c r="BN67" s="20"/>
      <c r="BO67" s="28" t="str" cm="1">
        <f t="array" ref="BO67">IFERROR(INDEX($BM:$BM,_xlfn.AGGREGATE(15,6,ROW($BM$9:$BM$83)/(($BM$9:$BM$83&lt;1000)),ROWS(BO$9:BO67))),"")</f>
        <v/>
      </c>
      <c r="BP67" s="7" t="str">
        <f>IFERROR(VLOOKUP(BO67,'5.1 Register | Risk Register'!B73:Y147,'5.1 Register | Risk Register'!R$6,FALSE),"")</f>
        <v/>
      </c>
      <c r="BQ67" s="20"/>
      <c r="BR67" s="20"/>
      <c r="BS67" s="28">
        <v>59</v>
      </c>
      <c r="BT67" s="20" t="str">
        <f t="shared" si="3"/>
        <v/>
      </c>
      <c r="BU67" s="20" t="str" cm="1">
        <f t="array" ref="BU67">IFERROR(INDEX($BM:$BM,_xlfn.AGGREGATE(15,6,ROW($BM$9:$BM$83)/(($BM$9:$BM$83&lt;1000)),ROWS(BO$9:BO67))),"")</f>
        <v/>
      </c>
      <c r="BV67" s="28" t="str">
        <f>IFERROR(RANK(BT67,BT$9:BT$83)+(IF(BU68=BU67,1,0))+COUNTIF(BT$9:BT67,"="&amp;BT67)-1,"")</f>
        <v/>
      </c>
      <c r="BW67" s="20" t="str">
        <f t="shared" si="1"/>
        <v/>
      </c>
      <c r="BY67" s="20" t="str">
        <f t="shared" si="2"/>
        <v/>
      </c>
      <c r="BZ67" s="20"/>
      <c r="CA67" s="20" t="str">
        <f>_xlfn.IFNA(VLOOKUP($BY67,'5.1 Register | Risk Register'!$B$15:$Y$89,'5.1 Register | Risk Register'!H$6,FALSE),"")</f>
        <v/>
      </c>
      <c r="CB67" s="20"/>
    </row>
    <row r="68" spans="30:80" x14ac:dyDescent="0.3">
      <c r="AD68" s="292">
        <v>10</v>
      </c>
      <c r="AE68" s="20" t="s">
        <v>107</v>
      </c>
      <c r="AZ68" s="7"/>
      <c r="BA68" s="7"/>
      <c r="BB68" s="28">
        <f>'5.1 Register | Risk Register'!B74</f>
        <v>0</v>
      </c>
      <c r="BC68" s="28" t="str">
        <f>IFERROR(IF(ISNUMBER('5.1 Register | Risk Register'!R74),
IF(AND(VLOOKUP($BB68,'5.1 Register | Risk Register'!$B$15:$Y$89,'5.1 Register | Risk Register'!T$6,FALSE)=$AI$9,
VLOOKUP($BB68,'5.1 Register | Risk Register'!$B$15:$Y$89,'5.1 Register | Risk Register'!X$6,FALSE)&lt;&gt;$AL$12),BB68,1000)),"")</f>
        <v/>
      </c>
      <c r="BD68" s="20" t="str" cm="1">
        <f t="array" ref="BD68">IFERROR(INDEX($BC:$BC,_xlfn.AGGREGATE(15,6,ROW($BC$9:$BC$83)/(($BC$9:$BC$83&lt;1000)),ROWS(BD$9:BD68))),"")</f>
        <v/>
      </c>
      <c r="BE68" s="28" t="str">
        <f>_xlfn.IFNA(VLOOKUP($BD68,'5.1 Register | Risk Register'!$B$15:$Y$89,'5.1 Register | Risk Register'!H$6,FALSE),"")</f>
        <v/>
      </c>
      <c r="BF68" s="28" t="str">
        <f>_xlfn.IFNA(VLOOKUP($BD68,'5.1 Register | Risk Register'!$B$15:$Y$89,'5.1 Register | Risk Register'!D$6,FALSE),"")</f>
        <v/>
      </c>
      <c r="BG68" s="20" t="str">
        <f>_xlfn.IFNA(VLOOKUP($BD68,'5.1 Register | Risk Register'!$B$15:$Y$89,'5.1 Register | Risk Register'!K$6,FALSE),"")</f>
        <v/>
      </c>
      <c r="BH68" s="20" t="str">
        <f>_xlfn.IFNA(VLOOKUP($BD68,'5.1 Register | Risk Register'!$B$15:$Y$89,'5.1 Register | Risk Register'!L$6,FALSE),"")</f>
        <v/>
      </c>
      <c r="BI68" s="20" t="str">
        <f>_xlfn.IFNA(VLOOKUP($BD68,'5.1 Register | Risk Register'!$B$15:$Y$89,'5.1 Register | Risk Register'!N$6,FALSE),"")</f>
        <v/>
      </c>
      <c r="BJ68" s="313" t="str">
        <f>_xlfn.IFNA(VLOOKUP($BD68,'5.1 Register | Risk Register'!$B$15:$Y$89,'5.1 Register | Risk Register'!P$6,FALSE),"")</f>
        <v/>
      </c>
      <c r="BK68" s="7"/>
      <c r="BL68" s="20">
        <f>'5.1 Register | Risk Register'!B74</f>
        <v>0</v>
      </c>
      <c r="BM68" s="20" t="str">
        <f>IFERROR(IF(ISNUMBER('5.1 Register | Risk Register'!R74),
IF(OR(VLOOKUP('5.1 Register | Risk Register'!M74,$Z$9:$AA$59,2)=$V$12,VLOOKUP('5.1 Register | Risk Register'!M74,$Z$9:$AA$59,2)=$V$13,
VLOOKUP('5.1 Register | Risk Register'!O74,$Z$9:$AA$59,2)=$V$12, VLOOKUP('5.1 Register | Risk Register'!O74,$Z$9:$AA$59,2)=$V$13),BL68,1000)),"")</f>
        <v/>
      </c>
      <c r="BN68" s="20"/>
      <c r="BO68" s="28" t="str" cm="1">
        <f t="array" ref="BO68">IFERROR(INDEX($BM:$BM,_xlfn.AGGREGATE(15,6,ROW($BM$9:$BM$83)/(($BM$9:$BM$83&lt;1000)),ROWS(BO$9:BO68))),"")</f>
        <v/>
      </c>
      <c r="BP68" s="7" t="str">
        <f>IFERROR(VLOOKUP(BO68,'5.1 Register | Risk Register'!B74:Y148,'5.1 Register | Risk Register'!R$6,FALSE),"")</f>
        <v/>
      </c>
      <c r="BQ68" s="20"/>
      <c r="BR68" s="20"/>
      <c r="BS68" s="28">
        <v>60</v>
      </c>
      <c r="BT68" s="20" t="str">
        <f t="shared" si="3"/>
        <v/>
      </c>
      <c r="BU68" s="20" t="str" cm="1">
        <f t="array" ref="BU68">IFERROR(INDEX($BM:$BM,_xlfn.AGGREGATE(15,6,ROW($BM$9:$BM$83)/(($BM$9:$BM$83&lt;1000)),ROWS(BO$9:BO68))),"")</f>
        <v/>
      </c>
      <c r="BV68" s="28" t="str">
        <f>IFERROR(RANK(BT68,BT$9:BT$83)+(IF(BU69=BU68,1,0))+COUNTIF(BT$9:BT68,"="&amp;BT68)-1,"")</f>
        <v/>
      </c>
      <c r="BW68" s="20" t="str">
        <f t="shared" si="1"/>
        <v/>
      </c>
      <c r="BY68" s="20" t="str">
        <f t="shared" si="2"/>
        <v/>
      </c>
      <c r="BZ68" s="20"/>
      <c r="CA68" s="20" t="str">
        <f>_xlfn.IFNA(VLOOKUP($BY68,'5.1 Register | Risk Register'!$B$15:$Y$89,'5.1 Register | Risk Register'!H$6,FALSE),"")</f>
        <v/>
      </c>
      <c r="CB68" s="20"/>
    </row>
    <row r="69" spans="30:80" x14ac:dyDescent="0.3">
      <c r="AD69" s="292">
        <v>11</v>
      </c>
      <c r="AE69" s="20" t="s">
        <v>107</v>
      </c>
      <c r="AZ69" s="7"/>
      <c r="BA69" s="7"/>
      <c r="BB69" s="28">
        <f>'5.1 Register | Risk Register'!B75</f>
        <v>0</v>
      </c>
      <c r="BC69" s="28" t="str">
        <f>IFERROR(IF(ISNUMBER('5.1 Register | Risk Register'!R75),
IF(AND(VLOOKUP($BB69,'5.1 Register | Risk Register'!$B$15:$Y$89,'5.1 Register | Risk Register'!T$6,FALSE)=$AI$9,
VLOOKUP($BB69,'5.1 Register | Risk Register'!$B$15:$Y$89,'5.1 Register | Risk Register'!X$6,FALSE)&lt;&gt;$AL$12),BB69,1000)),"")</f>
        <v/>
      </c>
      <c r="BD69" s="20" t="str" cm="1">
        <f t="array" ref="BD69">IFERROR(INDEX($BC:$BC,_xlfn.AGGREGATE(15,6,ROW($BC$9:$BC$83)/(($BC$9:$BC$83&lt;1000)),ROWS(BD$9:BD69))),"")</f>
        <v/>
      </c>
      <c r="BE69" s="28" t="str">
        <f>_xlfn.IFNA(VLOOKUP($BD69,'5.1 Register | Risk Register'!$B$15:$Y$89,'5.1 Register | Risk Register'!H$6,FALSE),"")</f>
        <v/>
      </c>
      <c r="BF69" s="28" t="str">
        <f>_xlfn.IFNA(VLOOKUP($BD69,'5.1 Register | Risk Register'!$B$15:$Y$89,'5.1 Register | Risk Register'!D$6,FALSE),"")</f>
        <v/>
      </c>
      <c r="BG69" s="20" t="str">
        <f>_xlfn.IFNA(VLOOKUP($BD69,'5.1 Register | Risk Register'!$B$15:$Y$89,'5.1 Register | Risk Register'!K$6,FALSE),"")</f>
        <v/>
      </c>
      <c r="BH69" s="20" t="str">
        <f>_xlfn.IFNA(VLOOKUP($BD69,'5.1 Register | Risk Register'!$B$15:$Y$89,'5.1 Register | Risk Register'!L$6,FALSE),"")</f>
        <v/>
      </c>
      <c r="BI69" s="20" t="str">
        <f>_xlfn.IFNA(VLOOKUP($BD69,'5.1 Register | Risk Register'!$B$15:$Y$89,'5.1 Register | Risk Register'!N$6,FALSE),"")</f>
        <v/>
      </c>
      <c r="BJ69" s="313" t="str">
        <f>_xlfn.IFNA(VLOOKUP($BD69,'5.1 Register | Risk Register'!$B$15:$Y$89,'5.1 Register | Risk Register'!P$6,FALSE),"")</f>
        <v/>
      </c>
      <c r="BK69" s="7"/>
      <c r="BL69" s="20">
        <f>'5.1 Register | Risk Register'!B75</f>
        <v>0</v>
      </c>
      <c r="BM69" s="20" t="str">
        <f>IFERROR(IF(ISNUMBER('5.1 Register | Risk Register'!R75),
IF(OR(VLOOKUP('5.1 Register | Risk Register'!M75,$Z$9:$AA$59,2)=$V$12,VLOOKUP('5.1 Register | Risk Register'!M75,$Z$9:$AA$59,2)=$V$13,
VLOOKUP('5.1 Register | Risk Register'!O75,$Z$9:$AA$59,2)=$V$12, VLOOKUP('5.1 Register | Risk Register'!O75,$Z$9:$AA$59,2)=$V$13),BL69,1000)),"")</f>
        <v/>
      </c>
      <c r="BN69" s="20"/>
      <c r="BO69" s="28" t="str" cm="1">
        <f t="array" ref="BO69">IFERROR(INDEX($BM:$BM,_xlfn.AGGREGATE(15,6,ROW($BM$9:$BM$83)/(($BM$9:$BM$83&lt;1000)),ROWS(BO$9:BO69))),"")</f>
        <v/>
      </c>
      <c r="BP69" s="7" t="str">
        <f>IFERROR(VLOOKUP(BO69,'5.1 Register | Risk Register'!B75:Y149,'5.1 Register | Risk Register'!R$6,FALSE),"")</f>
        <v/>
      </c>
      <c r="BQ69" s="20"/>
      <c r="BR69" s="20"/>
      <c r="BS69" s="28">
        <v>61</v>
      </c>
      <c r="BT69" s="20" t="str">
        <f t="shared" si="3"/>
        <v/>
      </c>
      <c r="BU69" s="20" t="str" cm="1">
        <f t="array" ref="BU69">IFERROR(INDEX($BM:$BM,_xlfn.AGGREGATE(15,6,ROW($BM$9:$BM$83)/(($BM$9:$BM$83&lt;1000)),ROWS(BO$9:BO69))),"")</f>
        <v/>
      </c>
      <c r="BV69" s="28" t="str">
        <f>IFERROR(RANK(BT69,BT$9:BT$83)+(IF(BU70=BU69,1,0))+COUNTIF(BT$9:BT69,"="&amp;BT69)-1,"")</f>
        <v/>
      </c>
      <c r="BW69" s="20" t="str">
        <f t="shared" si="1"/>
        <v/>
      </c>
      <c r="BY69" s="20" t="str">
        <f t="shared" si="2"/>
        <v/>
      </c>
      <c r="BZ69" s="20"/>
      <c r="CA69" s="20" t="str">
        <f>_xlfn.IFNA(VLOOKUP($BY69,'5.1 Register | Risk Register'!$B$15:$Y$89,'5.1 Register | Risk Register'!H$6,FALSE),"")</f>
        <v/>
      </c>
      <c r="CB69" s="20"/>
    </row>
    <row r="70" spans="30:80" x14ac:dyDescent="0.3">
      <c r="AD70" s="293">
        <v>12</v>
      </c>
      <c r="AE70" s="20" t="s">
        <v>9</v>
      </c>
      <c r="AZ70" s="7"/>
      <c r="BA70" s="7"/>
      <c r="BB70" s="28">
        <f>'5.1 Register | Risk Register'!B76</f>
        <v>0</v>
      </c>
      <c r="BC70" s="28" t="str">
        <f>IFERROR(IF(ISNUMBER('5.1 Register | Risk Register'!R76),
IF(AND(VLOOKUP($BB70,'5.1 Register | Risk Register'!$B$15:$Y$89,'5.1 Register | Risk Register'!T$6,FALSE)=$AI$9,
VLOOKUP($BB70,'5.1 Register | Risk Register'!$B$15:$Y$89,'5.1 Register | Risk Register'!X$6,FALSE)&lt;&gt;$AL$12),BB70,1000)),"")</f>
        <v/>
      </c>
      <c r="BD70" s="20" t="str" cm="1">
        <f t="array" ref="BD70">IFERROR(INDEX($BC:$BC,_xlfn.AGGREGATE(15,6,ROW($BC$9:$BC$83)/(($BC$9:$BC$83&lt;1000)),ROWS(BD$9:BD70))),"")</f>
        <v/>
      </c>
      <c r="BE70" s="28" t="str">
        <f>_xlfn.IFNA(VLOOKUP($BD70,'5.1 Register | Risk Register'!$B$15:$Y$89,'5.1 Register | Risk Register'!H$6,FALSE),"")</f>
        <v/>
      </c>
      <c r="BF70" s="28" t="str">
        <f>_xlfn.IFNA(VLOOKUP($BD70,'5.1 Register | Risk Register'!$B$15:$Y$89,'5.1 Register | Risk Register'!D$6,FALSE),"")</f>
        <v/>
      </c>
      <c r="BG70" s="20" t="str">
        <f>_xlfn.IFNA(VLOOKUP($BD70,'5.1 Register | Risk Register'!$B$15:$Y$89,'5.1 Register | Risk Register'!K$6,FALSE),"")</f>
        <v/>
      </c>
      <c r="BH70" s="20" t="str">
        <f>_xlfn.IFNA(VLOOKUP($BD70,'5.1 Register | Risk Register'!$B$15:$Y$89,'5.1 Register | Risk Register'!L$6,FALSE),"")</f>
        <v/>
      </c>
      <c r="BI70" s="20" t="str">
        <f>_xlfn.IFNA(VLOOKUP($BD70,'5.1 Register | Risk Register'!$B$15:$Y$89,'5.1 Register | Risk Register'!N$6,FALSE),"")</f>
        <v/>
      </c>
      <c r="BJ70" s="313" t="str">
        <f>_xlfn.IFNA(VLOOKUP($BD70,'5.1 Register | Risk Register'!$B$15:$Y$89,'5.1 Register | Risk Register'!P$6,FALSE),"")</f>
        <v/>
      </c>
      <c r="BK70" s="7"/>
      <c r="BL70" s="20">
        <f>'5.1 Register | Risk Register'!B76</f>
        <v>0</v>
      </c>
      <c r="BM70" s="20" t="str">
        <f>IFERROR(IF(ISNUMBER('5.1 Register | Risk Register'!R76),
IF(OR(VLOOKUP('5.1 Register | Risk Register'!M76,$Z$9:$AA$59,2)=$V$12,VLOOKUP('5.1 Register | Risk Register'!M76,$Z$9:$AA$59,2)=$V$13,
VLOOKUP('5.1 Register | Risk Register'!O76,$Z$9:$AA$59,2)=$V$12, VLOOKUP('5.1 Register | Risk Register'!O76,$Z$9:$AA$59,2)=$V$13),BL70,1000)),"")</f>
        <v/>
      </c>
      <c r="BN70" s="20"/>
      <c r="BO70" s="28" t="str" cm="1">
        <f t="array" ref="BO70">IFERROR(INDEX($BM:$BM,_xlfn.AGGREGATE(15,6,ROW($BM$9:$BM$83)/(($BM$9:$BM$83&lt;1000)),ROWS(BO$9:BO70))),"")</f>
        <v/>
      </c>
      <c r="BP70" s="7" t="str">
        <f>IFERROR(VLOOKUP(BO70,'5.1 Register | Risk Register'!B76:Y150,'5.1 Register | Risk Register'!R$6,FALSE),"")</f>
        <v/>
      </c>
      <c r="BQ70" s="20"/>
      <c r="BR70" s="20"/>
      <c r="BS70" s="28">
        <v>62</v>
      </c>
      <c r="BT70" s="20" t="str">
        <f t="shared" si="3"/>
        <v/>
      </c>
      <c r="BU70" s="20" t="str" cm="1">
        <f t="array" ref="BU70">IFERROR(INDEX($BM:$BM,_xlfn.AGGREGATE(15,6,ROW($BM$9:$BM$83)/(($BM$9:$BM$83&lt;1000)),ROWS(BO$9:BO70))),"")</f>
        <v/>
      </c>
      <c r="BV70" s="28" t="str">
        <f>IFERROR(RANK(BT70,BT$9:BT$83)+(IF(BU71=BU70,1,0))+COUNTIF(BT$9:BT70,"="&amp;BT70)-1,"")</f>
        <v/>
      </c>
      <c r="BW70" s="20" t="str">
        <f t="shared" si="1"/>
        <v/>
      </c>
      <c r="BY70" s="20" t="str">
        <f t="shared" si="2"/>
        <v/>
      </c>
      <c r="BZ70" s="20"/>
      <c r="CA70" s="20" t="str">
        <f>_xlfn.IFNA(VLOOKUP($BY70,'5.1 Register | Risk Register'!$B$15:$Y$89,'5.1 Register | Risk Register'!H$6,FALSE),"")</f>
        <v/>
      </c>
      <c r="CB70" s="20"/>
    </row>
    <row r="71" spans="30:80" x14ac:dyDescent="0.3">
      <c r="AD71" s="293">
        <v>13</v>
      </c>
      <c r="AE71" s="20" t="s">
        <v>9</v>
      </c>
      <c r="AZ71" s="7"/>
      <c r="BA71" s="7"/>
      <c r="BB71" s="28">
        <f>'5.1 Register | Risk Register'!B77</f>
        <v>0</v>
      </c>
      <c r="BC71" s="28" t="str">
        <f>IFERROR(IF(ISNUMBER('5.1 Register | Risk Register'!R77),
IF(AND(VLOOKUP($BB71,'5.1 Register | Risk Register'!$B$15:$Y$89,'5.1 Register | Risk Register'!T$6,FALSE)=$AI$9,
VLOOKUP($BB71,'5.1 Register | Risk Register'!$B$15:$Y$89,'5.1 Register | Risk Register'!X$6,FALSE)&lt;&gt;$AL$12),BB71,1000)),"")</f>
        <v/>
      </c>
      <c r="BD71" s="20" t="str" cm="1">
        <f t="array" ref="BD71">IFERROR(INDEX($BC:$BC,_xlfn.AGGREGATE(15,6,ROW($BC$9:$BC$83)/(($BC$9:$BC$83&lt;1000)),ROWS(BD$9:BD71))),"")</f>
        <v/>
      </c>
      <c r="BE71" s="28" t="str">
        <f>_xlfn.IFNA(VLOOKUP($BD71,'5.1 Register | Risk Register'!$B$15:$Y$89,'5.1 Register | Risk Register'!H$6,FALSE),"")</f>
        <v/>
      </c>
      <c r="BF71" s="28" t="str">
        <f>_xlfn.IFNA(VLOOKUP($BD71,'5.1 Register | Risk Register'!$B$15:$Y$89,'5.1 Register | Risk Register'!D$6,FALSE),"")</f>
        <v/>
      </c>
      <c r="BG71" s="20" t="str">
        <f>_xlfn.IFNA(VLOOKUP($BD71,'5.1 Register | Risk Register'!$B$15:$Y$89,'5.1 Register | Risk Register'!K$6,FALSE),"")</f>
        <v/>
      </c>
      <c r="BH71" s="20" t="str">
        <f>_xlfn.IFNA(VLOOKUP($BD71,'5.1 Register | Risk Register'!$B$15:$Y$89,'5.1 Register | Risk Register'!L$6,FALSE),"")</f>
        <v/>
      </c>
      <c r="BI71" s="20" t="str">
        <f>_xlfn.IFNA(VLOOKUP($BD71,'5.1 Register | Risk Register'!$B$15:$Y$89,'5.1 Register | Risk Register'!N$6,FALSE),"")</f>
        <v/>
      </c>
      <c r="BJ71" s="313" t="str">
        <f>_xlfn.IFNA(VLOOKUP($BD71,'5.1 Register | Risk Register'!$B$15:$Y$89,'5.1 Register | Risk Register'!P$6,FALSE),"")</f>
        <v/>
      </c>
      <c r="BK71" s="7"/>
      <c r="BL71" s="20">
        <f>'5.1 Register | Risk Register'!B77</f>
        <v>0</v>
      </c>
      <c r="BM71" s="20" t="str">
        <f>IFERROR(IF(ISNUMBER('5.1 Register | Risk Register'!R77),
IF(OR(VLOOKUP('5.1 Register | Risk Register'!M77,$Z$9:$AA$59,2)=$V$12,VLOOKUP('5.1 Register | Risk Register'!M77,$Z$9:$AA$59,2)=$V$13,
VLOOKUP('5.1 Register | Risk Register'!O77,$Z$9:$AA$59,2)=$V$12, VLOOKUP('5.1 Register | Risk Register'!O77,$Z$9:$AA$59,2)=$V$13),BL71,1000)),"")</f>
        <v/>
      </c>
      <c r="BN71" s="20"/>
      <c r="BO71" s="28" t="str" cm="1">
        <f t="array" ref="BO71">IFERROR(INDEX($BM:$BM,_xlfn.AGGREGATE(15,6,ROW($BM$9:$BM$83)/(($BM$9:$BM$83&lt;1000)),ROWS(BO$9:BO71))),"")</f>
        <v/>
      </c>
      <c r="BP71" s="7" t="str">
        <f>IFERROR(VLOOKUP(BO71,'5.1 Register | Risk Register'!B77:Y151,'5.1 Register | Risk Register'!R$6,FALSE),"")</f>
        <v/>
      </c>
      <c r="BQ71" s="20"/>
      <c r="BR71" s="20"/>
      <c r="BS71" s="28">
        <v>63</v>
      </c>
      <c r="BT71" s="20" t="str">
        <f t="shared" si="3"/>
        <v/>
      </c>
      <c r="BU71" s="20" t="str" cm="1">
        <f t="array" ref="BU71">IFERROR(INDEX($BM:$BM,_xlfn.AGGREGATE(15,6,ROW($BM$9:$BM$83)/(($BM$9:$BM$83&lt;1000)),ROWS(BO$9:BO71))),"")</f>
        <v/>
      </c>
      <c r="BV71" s="28" t="str">
        <f>IFERROR(RANK(BT71,BT$9:BT$83)+(IF(BU72=BU71,1,0))+COUNTIF(BT$9:BT71,"="&amp;BT71)-1,"")</f>
        <v/>
      </c>
      <c r="BW71" s="20" t="str">
        <f t="shared" si="1"/>
        <v/>
      </c>
      <c r="BY71" s="20" t="str">
        <f t="shared" si="2"/>
        <v/>
      </c>
      <c r="BZ71" s="20"/>
      <c r="CA71" s="20" t="str">
        <f>_xlfn.IFNA(VLOOKUP($BY71,'5.1 Register | Risk Register'!$B$15:$Y$89,'5.1 Register | Risk Register'!H$6,FALSE),"")</f>
        <v/>
      </c>
      <c r="CB71" s="20"/>
    </row>
    <row r="72" spans="30:80" x14ac:dyDescent="0.3">
      <c r="AD72" s="293">
        <v>14</v>
      </c>
      <c r="AE72" s="20" t="s">
        <v>9</v>
      </c>
      <c r="AZ72" s="7"/>
      <c r="BA72" s="7"/>
      <c r="BB72" s="28">
        <f>'5.1 Register | Risk Register'!B78</f>
        <v>0</v>
      </c>
      <c r="BC72" s="28" t="str">
        <f>IFERROR(IF(ISNUMBER('5.1 Register | Risk Register'!R78),
IF(AND(VLOOKUP($BB72,'5.1 Register | Risk Register'!$B$15:$Y$89,'5.1 Register | Risk Register'!T$6,FALSE)=$AI$9,
VLOOKUP($BB72,'5.1 Register | Risk Register'!$B$15:$Y$89,'5.1 Register | Risk Register'!X$6,FALSE)&lt;&gt;$AL$12),BB72,1000)),"")</f>
        <v/>
      </c>
      <c r="BD72" s="20" t="str" cm="1">
        <f t="array" ref="BD72">IFERROR(INDEX($BC:$BC,_xlfn.AGGREGATE(15,6,ROW($BC$9:$BC$83)/(($BC$9:$BC$83&lt;1000)),ROWS(BD$9:BD72))),"")</f>
        <v/>
      </c>
      <c r="BE72" s="28" t="str">
        <f>_xlfn.IFNA(VLOOKUP($BD72,'5.1 Register | Risk Register'!$B$15:$Y$89,'5.1 Register | Risk Register'!H$6,FALSE),"")</f>
        <v/>
      </c>
      <c r="BF72" s="28" t="str">
        <f>_xlfn.IFNA(VLOOKUP($BD72,'5.1 Register | Risk Register'!$B$15:$Y$89,'5.1 Register | Risk Register'!D$6,FALSE),"")</f>
        <v/>
      </c>
      <c r="BG72" s="20" t="str">
        <f>_xlfn.IFNA(VLOOKUP($BD72,'5.1 Register | Risk Register'!$B$15:$Y$89,'5.1 Register | Risk Register'!K$6,FALSE),"")</f>
        <v/>
      </c>
      <c r="BH72" s="20" t="str">
        <f>_xlfn.IFNA(VLOOKUP($BD72,'5.1 Register | Risk Register'!$B$15:$Y$89,'5.1 Register | Risk Register'!L$6,FALSE),"")</f>
        <v/>
      </c>
      <c r="BI72" s="20" t="str">
        <f>_xlfn.IFNA(VLOOKUP($BD72,'5.1 Register | Risk Register'!$B$15:$Y$89,'5.1 Register | Risk Register'!N$6,FALSE),"")</f>
        <v/>
      </c>
      <c r="BJ72" s="313" t="str">
        <f>_xlfn.IFNA(VLOOKUP($BD72,'5.1 Register | Risk Register'!$B$15:$Y$89,'5.1 Register | Risk Register'!P$6,FALSE),"")</f>
        <v/>
      </c>
      <c r="BK72" s="7"/>
      <c r="BL72" s="20">
        <f>'5.1 Register | Risk Register'!B78</f>
        <v>0</v>
      </c>
      <c r="BM72" s="20" t="str">
        <f>IFERROR(IF(ISNUMBER('5.1 Register | Risk Register'!R78),
IF(OR(VLOOKUP('5.1 Register | Risk Register'!M78,$Z$9:$AA$59,2)=$V$12,VLOOKUP('5.1 Register | Risk Register'!M78,$Z$9:$AA$59,2)=$V$13,
VLOOKUP('5.1 Register | Risk Register'!O78,$Z$9:$AA$59,2)=$V$12, VLOOKUP('5.1 Register | Risk Register'!O78,$Z$9:$AA$59,2)=$V$13),BL72,1000)),"")</f>
        <v/>
      </c>
      <c r="BN72" s="20"/>
      <c r="BO72" s="28" t="str" cm="1">
        <f t="array" ref="BO72">IFERROR(INDEX($BM:$BM,_xlfn.AGGREGATE(15,6,ROW($BM$9:$BM$83)/(($BM$9:$BM$83&lt;1000)),ROWS(BO$9:BO72))),"")</f>
        <v/>
      </c>
      <c r="BP72" s="7" t="str">
        <f>IFERROR(VLOOKUP(BO72,'5.1 Register | Risk Register'!B78:Y152,'5.1 Register | Risk Register'!R$6,FALSE),"")</f>
        <v/>
      </c>
      <c r="BQ72" s="20"/>
      <c r="BR72" s="20"/>
      <c r="BS72" s="28">
        <v>64</v>
      </c>
      <c r="BT72" s="20" t="str">
        <f t="shared" si="3"/>
        <v/>
      </c>
      <c r="BU72" s="20" t="str" cm="1">
        <f t="array" ref="BU72">IFERROR(INDEX($BM:$BM,_xlfn.AGGREGATE(15,6,ROW($BM$9:$BM$83)/(($BM$9:$BM$83&lt;1000)),ROWS(BO$9:BO72))),"")</f>
        <v/>
      </c>
      <c r="BV72" s="28" t="str">
        <f>IFERROR(RANK(BT72,BT$9:BT$83)+(IF(BU73=BU72,1,0))+COUNTIF(BT$9:BT72,"="&amp;BT72)-1,"")</f>
        <v/>
      </c>
      <c r="BW72" s="20" t="str">
        <f t="shared" si="1"/>
        <v/>
      </c>
      <c r="BY72" s="20" t="str">
        <f t="shared" si="2"/>
        <v/>
      </c>
      <c r="BZ72" s="20"/>
      <c r="CA72" s="20" t="str">
        <f>_xlfn.IFNA(VLOOKUP($BY72,'5.1 Register | Risk Register'!$B$15:$Y$89,'5.1 Register | Risk Register'!H$6,FALSE),"")</f>
        <v/>
      </c>
      <c r="CB72" s="20"/>
    </row>
    <row r="73" spans="30:80" x14ac:dyDescent="0.3">
      <c r="AD73" s="293">
        <v>15</v>
      </c>
      <c r="AE73" s="20" t="s">
        <v>9</v>
      </c>
      <c r="AZ73" s="7"/>
      <c r="BA73" s="7"/>
      <c r="BB73" s="28">
        <f>'5.1 Register | Risk Register'!B79</f>
        <v>0</v>
      </c>
      <c r="BC73" s="28" t="str">
        <f>IFERROR(IF(ISNUMBER('5.1 Register | Risk Register'!R79),
IF(AND(VLOOKUP($BB73,'5.1 Register | Risk Register'!$B$15:$Y$89,'5.1 Register | Risk Register'!T$6,FALSE)=$AI$9,
VLOOKUP($BB73,'5.1 Register | Risk Register'!$B$15:$Y$89,'5.1 Register | Risk Register'!X$6,FALSE)&lt;&gt;$AL$12),BB73,1000)),"")</f>
        <v/>
      </c>
      <c r="BD73" s="20" t="str" cm="1">
        <f t="array" ref="BD73">IFERROR(INDEX($BC:$BC,_xlfn.AGGREGATE(15,6,ROW($BC$9:$BC$83)/(($BC$9:$BC$83&lt;1000)),ROWS(BD$9:BD73))),"")</f>
        <v/>
      </c>
      <c r="BE73" s="28" t="str">
        <f>_xlfn.IFNA(VLOOKUP($BD73,'5.1 Register | Risk Register'!$B$15:$Y$89,'5.1 Register | Risk Register'!H$6,FALSE),"")</f>
        <v/>
      </c>
      <c r="BF73" s="28" t="str">
        <f>_xlfn.IFNA(VLOOKUP($BD73,'5.1 Register | Risk Register'!$B$15:$Y$89,'5.1 Register | Risk Register'!D$6,FALSE),"")</f>
        <v/>
      </c>
      <c r="BG73" s="20" t="str">
        <f>_xlfn.IFNA(VLOOKUP($BD73,'5.1 Register | Risk Register'!$B$15:$Y$89,'5.1 Register | Risk Register'!K$6,FALSE),"")</f>
        <v/>
      </c>
      <c r="BH73" s="20" t="str">
        <f>_xlfn.IFNA(VLOOKUP($BD73,'5.1 Register | Risk Register'!$B$15:$Y$89,'5.1 Register | Risk Register'!L$6,FALSE),"")</f>
        <v/>
      </c>
      <c r="BI73" s="20" t="str">
        <f>_xlfn.IFNA(VLOOKUP($BD73,'5.1 Register | Risk Register'!$B$15:$Y$89,'5.1 Register | Risk Register'!N$6,FALSE),"")</f>
        <v/>
      </c>
      <c r="BJ73" s="313" t="str">
        <f>_xlfn.IFNA(VLOOKUP($BD73,'5.1 Register | Risk Register'!$B$15:$Y$89,'5.1 Register | Risk Register'!P$6,FALSE),"")</f>
        <v/>
      </c>
      <c r="BK73" s="7"/>
      <c r="BL73" s="20">
        <f>'5.1 Register | Risk Register'!B79</f>
        <v>0</v>
      </c>
      <c r="BM73" s="20" t="str">
        <f>IFERROR(IF(ISNUMBER('5.1 Register | Risk Register'!R79),
IF(OR(VLOOKUP('5.1 Register | Risk Register'!M79,$Z$9:$AA$59,2)=$V$12,VLOOKUP('5.1 Register | Risk Register'!M79,$Z$9:$AA$59,2)=$V$13,
VLOOKUP('5.1 Register | Risk Register'!O79,$Z$9:$AA$59,2)=$V$12, VLOOKUP('5.1 Register | Risk Register'!O79,$Z$9:$AA$59,2)=$V$13),BL73,1000)),"")</f>
        <v/>
      </c>
      <c r="BN73" s="20"/>
      <c r="BO73" s="28" t="str" cm="1">
        <f t="array" ref="BO73">IFERROR(INDEX($BM:$BM,_xlfn.AGGREGATE(15,6,ROW($BM$9:$BM$83)/(($BM$9:$BM$83&lt;1000)),ROWS(BO$9:BO73))),"")</f>
        <v/>
      </c>
      <c r="BP73" s="7" t="str">
        <f>IFERROR(VLOOKUP(BO73,'5.1 Register | Risk Register'!B79:Y153,'5.1 Register | Risk Register'!R$6,FALSE),"")</f>
        <v/>
      </c>
      <c r="BQ73" s="20"/>
      <c r="BR73" s="20"/>
      <c r="BS73" s="28">
        <v>65</v>
      </c>
      <c r="BT73" s="20" t="str">
        <f t="shared" ref="BT73:BT83" si="4">IFERROR(ABS(BP73),"")</f>
        <v/>
      </c>
      <c r="BU73" s="20" t="str" cm="1">
        <f t="array" ref="BU73">IFERROR(INDEX($BM:$BM,_xlfn.AGGREGATE(15,6,ROW($BM$9:$BM$83)/(($BM$9:$BM$83&lt;1000)),ROWS(BO$9:BO73))),"")</f>
        <v/>
      </c>
      <c r="BV73" s="28" t="str">
        <f>IFERROR(RANK(BT73,BT$9:BT$83)+(IF(BU74=BU73,1,0))+COUNTIF(BT$9:BT73,"="&amp;BT73)-1,"")</f>
        <v/>
      </c>
      <c r="BW73" s="20" t="str">
        <f t="shared" si="1"/>
        <v/>
      </c>
      <c r="BY73" s="20" t="str">
        <f t="shared" si="2"/>
        <v/>
      </c>
      <c r="BZ73" s="20"/>
      <c r="CA73" s="20" t="str">
        <f>_xlfn.IFNA(VLOOKUP($BY73,'5.1 Register | Risk Register'!$B$15:$Y$89,'5.1 Register | Risk Register'!H$6,FALSE),"")</f>
        <v/>
      </c>
      <c r="CB73" s="20"/>
    </row>
    <row r="74" spans="30:80" x14ac:dyDescent="0.3">
      <c r="AD74" s="293">
        <v>16</v>
      </c>
      <c r="AE74" s="20" t="s">
        <v>9</v>
      </c>
      <c r="AZ74" s="7"/>
      <c r="BA74" s="7"/>
      <c r="BB74" s="28">
        <f>'5.1 Register | Risk Register'!B80</f>
        <v>0</v>
      </c>
      <c r="BC74" s="28" t="str">
        <f>IFERROR(IF(ISNUMBER('5.1 Register | Risk Register'!R80),
IF(AND(VLOOKUP($BB74,'5.1 Register | Risk Register'!$B$15:$Y$89,'5.1 Register | Risk Register'!T$6,FALSE)=$AI$9,
VLOOKUP($BB74,'5.1 Register | Risk Register'!$B$15:$Y$89,'5.1 Register | Risk Register'!X$6,FALSE)&lt;&gt;$AL$12),BB74,1000)),"")</f>
        <v/>
      </c>
      <c r="BD74" s="20" t="str" cm="1">
        <f t="array" ref="BD74">IFERROR(INDEX($BC:$BC,_xlfn.AGGREGATE(15,6,ROW($BC$9:$BC$83)/(($BC$9:$BC$83&lt;1000)),ROWS(BD$9:BD74))),"")</f>
        <v/>
      </c>
      <c r="BE74" s="28" t="str">
        <f>_xlfn.IFNA(VLOOKUP($BD74,'5.1 Register | Risk Register'!$B$15:$Y$89,'5.1 Register | Risk Register'!H$6,FALSE),"")</f>
        <v/>
      </c>
      <c r="BF74" s="28" t="str">
        <f>_xlfn.IFNA(VLOOKUP($BD74,'5.1 Register | Risk Register'!$B$15:$Y$89,'5.1 Register | Risk Register'!D$6,FALSE),"")</f>
        <v/>
      </c>
      <c r="BG74" s="20" t="str">
        <f>_xlfn.IFNA(VLOOKUP($BD74,'5.1 Register | Risk Register'!$B$15:$Y$89,'5.1 Register | Risk Register'!K$6,FALSE),"")</f>
        <v/>
      </c>
      <c r="BH74" s="20" t="str">
        <f>_xlfn.IFNA(VLOOKUP($BD74,'5.1 Register | Risk Register'!$B$15:$Y$89,'5.1 Register | Risk Register'!L$6,FALSE),"")</f>
        <v/>
      </c>
      <c r="BI74" s="20" t="str">
        <f>_xlfn.IFNA(VLOOKUP($BD74,'5.1 Register | Risk Register'!$B$15:$Y$89,'5.1 Register | Risk Register'!N$6,FALSE),"")</f>
        <v/>
      </c>
      <c r="BJ74" s="313" t="str">
        <f>_xlfn.IFNA(VLOOKUP($BD74,'5.1 Register | Risk Register'!$B$15:$Y$89,'5.1 Register | Risk Register'!P$6,FALSE),"")</f>
        <v/>
      </c>
      <c r="BK74" s="7"/>
      <c r="BL74" s="20">
        <f>'5.1 Register | Risk Register'!B80</f>
        <v>0</v>
      </c>
      <c r="BM74" s="20" t="str">
        <f>IFERROR(IF(ISNUMBER('5.1 Register | Risk Register'!R80),
IF(OR(VLOOKUP('5.1 Register | Risk Register'!M80,$Z$9:$AA$59,2)=$V$12,VLOOKUP('5.1 Register | Risk Register'!M80,$Z$9:$AA$59,2)=$V$13,
VLOOKUP('5.1 Register | Risk Register'!O80,$Z$9:$AA$59,2)=$V$12, VLOOKUP('5.1 Register | Risk Register'!O80,$Z$9:$AA$59,2)=$V$13),BL74,1000)),"")</f>
        <v/>
      </c>
      <c r="BN74" s="20"/>
      <c r="BO74" s="28" t="str" cm="1">
        <f t="array" ref="BO74">IFERROR(INDEX($BM:$BM,_xlfn.AGGREGATE(15,6,ROW($BM$9:$BM$83)/(($BM$9:$BM$83&lt;1000)),ROWS(BO$9:BO74))),"")</f>
        <v/>
      </c>
      <c r="BP74" s="7" t="str">
        <f>IFERROR(VLOOKUP(BO74,'5.1 Register | Risk Register'!B80:Y154,'5.1 Register | Risk Register'!R$6,FALSE),"")</f>
        <v/>
      </c>
      <c r="BQ74" s="20"/>
      <c r="BR74" s="20"/>
      <c r="BS74" s="28">
        <v>66</v>
      </c>
      <c r="BT74" s="20" t="str">
        <f t="shared" si="4"/>
        <v/>
      </c>
      <c r="BU74" s="20" t="str" cm="1">
        <f t="array" ref="BU74">IFERROR(INDEX($BM:$BM,_xlfn.AGGREGATE(15,6,ROW($BM$9:$BM$83)/(($BM$9:$BM$83&lt;1000)),ROWS(BO$9:BO74))),"")</f>
        <v/>
      </c>
      <c r="BV74" s="28" t="str">
        <f>IFERROR(RANK(BT74,BT$9:BT$83)+(IF(BU75=BU74,1,0))+COUNTIF(BT$9:BT74,"="&amp;BT74)-1,"")</f>
        <v/>
      </c>
      <c r="BW74" s="20" t="str">
        <f t="shared" ref="BW74:BW83" si="5">BU74</f>
        <v/>
      </c>
      <c r="BY74" s="20" t="str">
        <f t="shared" ref="BY74:BY83" si="6">IFERROR(VLOOKUP(BS74,BV$9:BW$83,2,FALSE), "")</f>
        <v/>
      </c>
      <c r="BZ74" s="20"/>
      <c r="CA74" s="20" t="str">
        <f>_xlfn.IFNA(VLOOKUP($BY74,'5.1 Register | Risk Register'!$B$15:$Y$89,'5.1 Register | Risk Register'!H$6,FALSE),"")</f>
        <v/>
      </c>
      <c r="CB74" s="20"/>
    </row>
    <row r="75" spans="30:80" x14ac:dyDescent="0.3">
      <c r="AD75" s="293">
        <v>17</v>
      </c>
      <c r="AE75" s="20" t="s">
        <v>9</v>
      </c>
      <c r="AZ75" s="7"/>
      <c r="BA75" s="7"/>
      <c r="BB75" s="28">
        <f>'5.1 Register | Risk Register'!B81</f>
        <v>0</v>
      </c>
      <c r="BC75" s="28" t="str">
        <f>IFERROR(IF(ISNUMBER('5.1 Register | Risk Register'!R81),
IF(AND(VLOOKUP($BB75,'5.1 Register | Risk Register'!$B$15:$Y$89,'5.1 Register | Risk Register'!T$6,FALSE)=$AI$9,
VLOOKUP($BB75,'5.1 Register | Risk Register'!$B$15:$Y$89,'5.1 Register | Risk Register'!X$6,FALSE)&lt;&gt;$AL$12),BB75,1000)),"")</f>
        <v/>
      </c>
      <c r="BD75" s="20" t="str" cm="1">
        <f t="array" ref="BD75">IFERROR(INDEX($BC:$BC,_xlfn.AGGREGATE(15,6,ROW($BC$9:$BC$83)/(($BC$9:$BC$83&lt;1000)),ROWS(BD$9:BD75))),"")</f>
        <v/>
      </c>
      <c r="BE75" s="28" t="str">
        <f>_xlfn.IFNA(VLOOKUP($BD75,'5.1 Register | Risk Register'!$B$15:$Y$89,'5.1 Register | Risk Register'!H$6,FALSE),"")</f>
        <v/>
      </c>
      <c r="BF75" s="28" t="str">
        <f>_xlfn.IFNA(VLOOKUP($BD75,'5.1 Register | Risk Register'!$B$15:$Y$89,'5.1 Register | Risk Register'!D$6,FALSE),"")</f>
        <v/>
      </c>
      <c r="BG75" s="20" t="str">
        <f>_xlfn.IFNA(VLOOKUP($BD75,'5.1 Register | Risk Register'!$B$15:$Y$89,'5.1 Register | Risk Register'!K$6,FALSE),"")</f>
        <v/>
      </c>
      <c r="BH75" s="20" t="str">
        <f>_xlfn.IFNA(VLOOKUP($BD75,'5.1 Register | Risk Register'!$B$15:$Y$89,'5.1 Register | Risk Register'!L$6,FALSE),"")</f>
        <v/>
      </c>
      <c r="BI75" s="20" t="str">
        <f>_xlfn.IFNA(VLOOKUP($BD75,'5.1 Register | Risk Register'!$B$15:$Y$89,'5.1 Register | Risk Register'!N$6,FALSE),"")</f>
        <v/>
      </c>
      <c r="BJ75" s="313" t="str">
        <f>_xlfn.IFNA(VLOOKUP($BD75,'5.1 Register | Risk Register'!$B$15:$Y$89,'5.1 Register | Risk Register'!P$6,FALSE),"")</f>
        <v/>
      </c>
      <c r="BK75" s="7"/>
      <c r="BL75" s="20">
        <f>'5.1 Register | Risk Register'!B81</f>
        <v>0</v>
      </c>
      <c r="BM75" s="20" t="str">
        <f>IFERROR(IF(ISNUMBER('5.1 Register | Risk Register'!R81),
IF(OR(VLOOKUP('5.1 Register | Risk Register'!M81,$Z$9:$AA$59,2)=$V$12,VLOOKUP('5.1 Register | Risk Register'!M81,$Z$9:$AA$59,2)=$V$13,
VLOOKUP('5.1 Register | Risk Register'!O81,$Z$9:$AA$59,2)=$V$12, VLOOKUP('5.1 Register | Risk Register'!O81,$Z$9:$AA$59,2)=$V$13),BL75,1000)),"")</f>
        <v/>
      </c>
      <c r="BN75" s="20"/>
      <c r="BO75" s="28" t="str" cm="1">
        <f t="array" ref="BO75">IFERROR(INDEX($BM:$BM,_xlfn.AGGREGATE(15,6,ROW($BM$9:$BM$83)/(($BM$9:$BM$83&lt;1000)),ROWS(BO$9:BO75))),"")</f>
        <v/>
      </c>
      <c r="BP75" s="7" t="str">
        <f>IFERROR(VLOOKUP(BO75,'5.1 Register | Risk Register'!B81:Y155,'5.1 Register | Risk Register'!R$6,FALSE),"")</f>
        <v/>
      </c>
      <c r="BQ75" s="20"/>
      <c r="BR75" s="20"/>
      <c r="BS75" s="28">
        <v>67</v>
      </c>
      <c r="BT75" s="20" t="str">
        <f t="shared" si="4"/>
        <v/>
      </c>
      <c r="BU75" s="20" t="str" cm="1">
        <f t="array" ref="BU75">IFERROR(INDEX($BM:$BM,_xlfn.AGGREGATE(15,6,ROW($BM$9:$BM$83)/(($BM$9:$BM$83&lt;1000)),ROWS(BO$9:BO75))),"")</f>
        <v/>
      </c>
      <c r="BV75" s="28" t="str">
        <f>IFERROR(RANK(BT75,BT$9:BT$83)+(IF(BU76=BU75,1,0))+COUNTIF(BT$9:BT75,"="&amp;BT75)-1,"")</f>
        <v/>
      </c>
      <c r="BW75" s="20" t="str">
        <f t="shared" si="5"/>
        <v/>
      </c>
      <c r="BY75" s="20" t="str">
        <f t="shared" si="6"/>
        <v/>
      </c>
      <c r="BZ75" s="20"/>
      <c r="CA75" s="20" t="str">
        <f>_xlfn.IFNA(VLOOKUP($BY75,'5.1 Register | Risk Register'!$B$15:$Y$89,'5.1 Register | Risk Register'!H$6,FALSE),"")</f>
        <v/>
      </c>
      <c r="CB75" s="20"/>
    </row>
    <row r="76" spans="30:80" x14ac:dyDescent="0.3">
      <c r="AD76" s="293">
        <v>18</v>
      </c>
      <c r="AE76" s="20" t="s">
        <v>9</v>
      </c>
      <c r="AZ76" s="7"/>
      <c r="BA76" s="7"/>
      <c r="BB76" s="28">
        <f>'5.1 Register | Risk Register'!B82</f>
        <v>0</v>
      </c>
      <c r="BC76" s="28" t="str">
        <f>IFERROR(IF(ISNUMBER('5.1 Register | Risk Register'!R82),
IF(AND(VLOOKUP($BB76,'5.1 Register | Risk Register'!$B$15:$Y$89,'5.1 Register | Risk Register'!T$6,FALSE)=$AI$9,
VLOOKUP($BB76,'5.1 Register | Risk Register'!$B$15:$Y$89,'5.1 Register | Risk Register'!X$6,FALSE)&lt;&gt;$AL$12),BB76,1000)),"")</f>
        <v/>
      </c>
      <c r="BD76" s="20" t="str" cm="1">
        <f t="array" ref="BD76">IFERROR(INDEX($BC:$BC,_xlfn.AGGREGATE(15,6,ROW($BC$9:$BC$83)/(($BC$9:$BC$83&lt;1000)),ROWS(BD$9:BD76))),"")</f>
        <v/>
      </c>
      <c r="BE76" s="28" t="str">
        <f>_xlfn.IFNA(VLOOKUP($BD76,'5.1 Register | Risk Register'!$B$15:$Y$89,'5.1 Register | Risk Register'!H$6,FALSE),"")</f>
        <v/>
      </c>
      <c r="BF76" s="28" t="str">
        <f>_xlfn.IFNA(VLOOKUP($BD76,'5.1 Register | Risk Register'!$B$15:$Y$89,'5.1 Register | Risk Register'!D$6,FALSE),"")</f>
        <v/>
      </c>
      <c r="BG76" s="20" t="str">
        <f>_xlfn.IFNA(VLOOKUP($BD76,'5.1 Register | Risk Register'!$B$15:$Y$89,'5.1 Register | Risk Register'!K$6,FALSE),"")</f>
        <v/>
      </c>
      <c r="BH76" s="20" t="str">
        <f>_xlfn.IFNA(VLOOKUP($BD76,'5.1 Register | Risk Register'!$B$15:$Y$89,'5.1 Register | Risk Register'!L$6,FALSE),"")</f>
        <v/>
      </c>
      <c r="BI76" s="20" t="str">
        <f>_xlfn.IFNA(VLOOKUP($BD76,'5.1 Register | Risk Register'!$B$15:$Y$89,'5.1 Register | Risk Register'!N$6,FALSE),"")</f>
        <v/>
      </c>
      <c r="BJ76" s="313" t="str">
        <f>_xlfn.IFNA(VLOOKUP($BD76,'5.1 Register | Risk Register'!$B$15:$Y$89,'5.1 Register | Risk Register'!P$6,FALSE),"")</f>
        <v/>
      </c>
      <c r="BK76" s="7"/>
      <c r="BL76" s="20">
        <f>'5.1 Register | Risk Register'!B82</f>
        <v>0</v>
      </c>
      <c r="BM76" s="20" t="str">
        <f>IFERROR(IF(ISNUMBER('5.1 Register | Risk Register'!R82),
IF(OR(VLOOKUP('5.1 Register | Risk Register'!M82,$Z$9:$AA$59,2)=$V$12,VLOOKUP('5.1 Register | Risk Register'!M82,$Z$9:$AA$59,2)=$V$13,
VLOOKUP('5.1 Register | Risk Register'!O82,$Z$9:$AA$59,2)=$V$12, VLOOKUP('5.1 Register | Risk Register'!O82,$Z$9:$AA$59,2)=$V$13),BL76,1000)),"")</f>
        <v/>
      </c>
      <c r="BN76" s="20"/>
      <c r="BO76" s="28" t="str" cm="1">
        <f t="array" ref="BO76">IFERROR(INDEX($BM:$BM,_xlfn.AGGREGATE(15,6,ROW($BM$9:$BM$83)/(($BM$9:$BM$83&lt;1000)),ROWS(BO$9:BO76))),"")</f>
        <v/>
      </c>
      <c r="BP76" s="7" t="str">
        <f>IFERROR(VLOOKUP(BO76,'5.1 Register | Risk Register'!B82:Y156,'5.1 Register | Risk Register'!R$6,FALSE),"")</f>
        <v/>
      </c>
      <c r="BQ76" s="20"/>
      <c r="BR76" s="20"/>
      <c r="BS76" s="28">
        <v>68</v>
      </c>
      <c r="BT76" s="20" t="str">
        <f t="shared" si="4"/>
        <v/>
      </c>
      <c r="BU76" s="20" t="str" cm="1">
        <f t="array" ref="BU76">IFERROR(INDEX($BM:$BM,_xlfn.AGGREGATE(15,6,ROW($BM$9:$BM$83)/(($BM$9:$BM$83&lt;1000)),ROWS(BO$9:BO76))),"")</f>
        <v/>
      </c>
      <c r="BV76" s="28" t="str">
        <f>IFERROR(RANK(BT76,BT$9:BT$83)+(IF(BU77=BU76,1,0))+COUNTIF(BT$9:BT76,"="&amp;BT76)-1,"")</f>
        <v/>
      </c>
      <c r="BW76" s="20" t="str">
        <f t="shared" si="5"/>
        <v/>
      </c>
      <c r="BY76" s="20" t="str">
        <f t="shared" si="6"/>
        <v/>
      </c>
      <c r="BZ76" s="20"/>
      <c r="CA76" s="20" t="str">
        <f>_xlfn.IFNA(VLOOKUP($BY76,'5.1 Register | Risk Register'!$B$15:$Y$89,'5.1 Register | Risk Register'!H$6,FALSE),"")</f>
        <v/>
      </c>
      <c r="CB76" s="20"/>
    </row>
    <row r="77" spans="30:80" x14ac:dyDescent="0.3">
      <c r="AD77" s="293">
        <v>19</v>
      </c>
      <c r="AE77" s="20" t="s">
        <v>9</v>
      </c>
      <c r="AZ77" s="7"/>
      <c r="BA77" s="7"/>
      <c r="BB77" s="28">
        <f>'5.1 Register | Risk Register'!B83</f>
        <v>0</v>
      </c>
      <c r="BC77" s="28" t="str">
        <f>IFERROR(IF(ISNUMBER('5.1 Register | Risk Register'!R83),
IF(AND(VLOOKUP($BB77,'5.1 Register | Risk Register'!$B$15:$Y$89,'5.1 Register | Risk Register'!T$6,FALSE)=$AI$9,
VLOOKUP($BB77,'5.1 Register | Risk Register'!$B$15:$Y$89,'5.1 Register | Risk Register'!X$6,FALSE)&lt;&gt;$AL$12),BB77,1000)),"")</f>
        <v/>
      </c>
      <c r="BD77" s="20" t="str" cm="1">
        <f t="array" ref="BD77">IFERROR(INDEX($BC:$BC,_xlfn.AGGREGATE(15,6,ROW($BC$9:$BC$83)/(($BC$9:$BC$83&lt;1000)),ROWS(BD$9:BD77))),"")</f>
        <v/>
      </c>
      <c r="BE77" s="28" t="str">
        <f>_xlfn.IFNA(VLOOKUP($BD77,'5.1 Register | Risk Register'!$B$15:$Y$89,'5.1 Register | Risk Register'!H$6,FALSE),"")</f>
        <v/>
      </c>
      <c r="BF77" s="28" t="str">
        <f>_xlfn.IFNA(VLOOKUP($BD77,'5.1 Register | Risk Register'!$B$15:$Y$89,'5.1 Register | Risk Register'!D$6,FALSE),"")</f>
        <v/>
      </c>
      <c r="BG77" s="20" t="str">
        <f>_xlfn.IFNA(VLOOKUP($BD77,'5.1 Register | Risk Register'!$B$15:$Y$89,'5.1 Register | Risk Register'!K$6,FALSE),"")</f>
        <v/>
      </c>
      <c r="BH77" s="20" t="str">
        <f>_xlfn.IFNA(VLOOKUP($BD77,'5.1 Register | Risk Register'!$B$15:$Y$89,'5.1 Register | Risk Register'!L$6,FALSE),"")</f>
        <v/>
      </c>
      <c r="BI77" s="20" t="str">
        <f>_xlfn.IFNA(VLOOKUP($BD77,'5.1 Register | Risk Register'!$B$15:$Y$89,'5.1 Register | Risk Register'!N$6,FALSE),"")</f>
        <v/>
      </c>
      <c r="BJ77" s="313" t="str">
        <f>_xlfn.IFNA(VLOOKUP($BD77,'5.1 Register | Risk Register'!$B$15:$Y$89,'5.1 Register | Risk Register'!P$6,FALSE),"")</f>
        <v/>
      </c>
      <c r="BK77" s="7"/>
      <c r="BL77" s="20">
        <f>'5.1 Register | Risk Register'!B83</f>
        <v>0</v>
      </c>
      <c r="BM77" s="20" t="str">
        <f>IFERROR(IF(ISNUMBER('5.1 Register | Risk Register'!R83),
IF(OR(VLOOKUP('5.1 Register | Risk Register'!M83,$Z$9:$AA$59,2)=$V$12,VLOOKUP('5.1 Register | Risk Register'!M83,$Z$9:$AA$59,2)=$V$13,
VLOOKUP('5.1 Register | Risk Register'!O83,$Z$9:$AA$59,2)=$V$12, VLOOKUP('5.1 Register | Risk Register'!O83,$Z$9:$AA$59,2)=$V$13),BL77,1000)),"")</f>
        <v/>
      </c>
      <c r="BN77" s="20"/>
      <c r="BO77" s="28" t="str" cm="1">
        <f t="array" ref="BO77">IFERROR(INDEX($BM:$BM,_xlfn.AGGREGATE(15,6,ROW($BM$9:$BM$83)/(($BM$9:$BM$83&lt;1000)),ROWS(BO$9:BO77))),"")</f>
        <v/>
      </c>
      <c r="BP77" s="7" t="str">
        <f>IFERROR(VLOOKUP(BO77,'5.1 Register | Risk Register'!B83:Y157,'5.1 Register | Risk Register'!R$6,FALSE),"")</f>
        <v/>
      </c>
      <c r="BQ77" s="20"/>
      <c r="BR77" s="20"/>
      <c r="BS77" s="28">
        <v>69</v>
      </c>
      <c r="BT77" s="20" t="str">
        <f t="shared" si="4"/>
        <v/>
      </c>
      <c r="BU77" s="20" t="str" cm="1">
        <f t="array" ref="BU77">IFERROR(INDEX($BM:$BM,_xlfn.AGGREGATE(15,6,ROW($BM$9:$BM$83)/(($BM$9:$BM$83&lt;1000)),ROWS(BO$9:BO77))),"")</f>
        <v/>
      </c>
      <c r="BV77" s="28" t="str">
        <f>IFERROR(RANK(BT77,BT$9:BT$83)+(IF(BU78=BU77,1,0))+COUNTIF(BT$9:BT77,"="&amp;BT77)-1,"")</f>
        <v/>
      </c>
      <c r="BW77" s="20" t="str">
        <f t="shared" si="5"/>
        <v/>
      </c>
      <c r="BY77" s="20" t="str">
        <f t="shared" si="6"/>
        <v/>
      </c>
      <c r="BZ77" s="20"/>
      <c r="CA77" s="20" t="str">
        <f>_xlfn.IFNA(VLOOKUP($BY77,'5.1 Register | Risk Register'!$B$15:$Y$89,'5.1 Register | Risk Register'!H$6,FALSE),"")</f>
        <v/>
      </c>
      <c r="CB77" s="20"/>
    </row>
    <row r="78" spans="30:80" x14ac:dyDescent="0.3">
      <c r="AD78" s="293">
        <v>20</v>
      </c>
      <c r="AE78" s="20" t="s">
        <v>9</v>
      </c>
      <c r="AZ78" s="7"/>
      <c r="BA78" s="7"/>
      <c r="BB78" s="28">
        <f>'5.1 Register | Risk Register'!B84</f>
        <v>0</v>
      </c>
      <c r="BC78" s="28" t="str">
        <f>IFERROR(IF(ISNUMBER('5.1 Register | Risk Register'!R84),
IF(AND(VLOOKUP($BB78,'5.1 Register | Risk Register'!$B$15:$Y$89,'5.1 Register | Risk Register'!T$6,FALSE)=$AI$9,
VLOOKUP($BB78,'5.1 Register | Risk Register'!$B$15:$Y$89,'5.1 Register | Risk Register'!X$6,FALSE)&lt;&gt;$AL$12),BB78,1000)),"")</f>
        <v/>
      </c>
      <c r="BD78" s="20" t="str" cm="1">
        <f t="array" ref="BD78">IFERROR(INDEX($BC:$BC,_xlfn.AGGREGATE(15,6,ROW($BC$9:$BC$83)/(($BC$9:$BC$83&lt;1000)),ROWS(BD$9:BD78))),"")</f>
        <v/>
      </c>
      <c r="BE78" s="28" t="str">
        <f>_xlfn.IFNA(VLOOKUP($BD78,'5.1 Register | Risk Register'!$B$15:$Y$89,'5.1 Register | Risk Register'!H$6,FALSE),"")</f>
        <v/>
      </c>
      <c r="BF78" s="28" t="str">
        <f>_xlfn.IFNA(VLOOKUP($BD78,'5.1 Register | Risk Register'!$B$15:$Y$89,'5.1 Register | Risk Register'!D$6,FALSE),"")</f>
        <v/>
      </c>
      <c r="BG78" s="20" t="str">
        <f>_xlfn.IFNA(VLOOKUP($BD78,'5.1 Register | Risk Register'!$B$15:$Y$89,'5.1 Register | Risk Register'!K$6,FALSE),"")</f>
        <v/>
      </c>
      <c r="BH78" s="20" t="str">
        <f>_xlfn.IFNA(VLOOKUP($BD78,'5.1 Register | Risk Register'!$B$15:$Y$89,'5.1 Register | Risk Register'!L$6,FALSE),"")</f>
        <v/>
      </c>
      <c r="BI78" s="20" t="str">
        <f>_xlfn.IFNA(VLOOKUP($BD78,'5.1 Register | Risk Register'!$B$15:$Y$89,'5.1 Register | Risk Register'!N$6,FALSE),"")</f>
        <v/>
      </c>
      <c r="BJ78" s="313" t="str">
        <f>_xlfn.IFNA(VLOOKUP($BD78,'5.1 Register | Risk Register'!$B$15:$Y$89,'5.1 Register | Risk Register'!P$6,FALSE),"")</f>
        <v/>
      </c>
      <c r="BK78" s="7"/>
      <c r="BL78" s="20">
        <f>'5.1 Register | Risk Register'!B84</f>
        <v>0</v>
      </c>
      <c r="BM78" s="20" t="str">
        <f>IFERROR(IF(ISNUMBER('5.1 Register | Risk Register'!R84),
IF(OR(VLOOKUP('5.1 Register | Risk Register'!M84,$Z$9:$AA$59,2)=$V$12,VLOOKUP('5.1 Register | Risk Register'!M84,$Z$9:$AA$59,2)=$V$13,
VLOOKUP('5.1 Register | Risk Register'!O84,$Z$9:$AA$59,2)=$V$12, VLOOKUP('5.1 Register | Risk Register'!O84,$Z$9:$AA$59,2)=$V$13),BL78,1000)),"")</f>
        <v/>
      </c>
      <c r="BN78" s="20"/>
      <c r="BO78" s="28" t="str" cm="1">
        <f t="array" ref="BO78">IFERROR(INDEX($BM:$BM,_xlfn.AGGREGATE(15,6,ROW($BM$9:$BM$83)/(($BM$9:$BM$83&lt;1000)),ROWS(BO$9:BO78))),"")</f>
        <v/>
      </c>
      <c r="BP78" s="7" t="str">
        <f>IFERROR(VLOOKUP(BO78,'5.1 Register | Risk Register'!B84:Y158,'5.1 Register | Risk Register'!R$6,FALSE),"")</f>
        <v/>
      </c>
      <c r="BQ78" s="20"/>
      <c r="BR78" s="20"/>
      <c r="BS78" s="28">
        <v>70</v>
      </c>
      <c r="BT78" s="20" t="str">
        <f t="shared" si="4"/>
        <v/>
      </c>
      <c r="BU78" s="20" t="str" cm="1">
        <f t="array" ref="BU78">IFERROR(INDEX($BM:$BM,_xlfn.AGGREGATE(15,6,ROW($BM$9:$BM$83)/(($BM$9:$BM$83&lt;1000)),ROWS(BO$9:BO78))),"")</f>
        <v/>
      </c>
      <c r="BV78" s="28" t="str">
        <f>IFERROR(RANK(BT78,BT$9:BT$83)+(IF(BU79=BU78,1,0))+COUNTIF(BT$9:BT78,"="&amp;BT78)-1,"")</f>
        <v/>
      </c>
      <c r="BW78" s="20" t="str">
        <f t="shared" si="5"/>
        <v/>
      </c>
      <c r="BY78" s="20" t="str">
        <f t="shared" si="6"/>
        <v/>
      </c>
      <c r="BZ78" s="20"/>
      <c r="CA78" s="20" t="str">
        <f>_xlfn.IFNA(VLOOKUP($BY78,'5.1 Register | Risk Register'!$B$15:$Y$89,'5.1 Register | Risk Register'!H$6,FALSE),"")</f>
        <v/>
      </c>
      <c r="CB78" s="20"/>
    </row>
    <row r="79" spans="30:80" x14ac:dyDescent="0.3">
      <c r="AD79" s="293">
        <v>21</v>
      </c>
      <c r="AE79" s="20" t="s">
        <v>9</v>
      </c>
      <c r="AZ79" s="7"/>
      <c r="BA79" s="7"/>
      <c r="BB79" s="28">
        <f>'5.1 Register | Risk Register'!B85</f>
        <v>0</v>
      </c>
      <c r="BC79" s="28" t="str">
        <f>IFERROR(IF(ISNUMBER('5.1 Register | Risk Register'!R85),
IF(AND(VLOOKUP($BB79,'5.1 Register | Risk Register'!$B$15:$Y$89,'5.1 Register | Risk Register'!T$6,FALSE)=$AI$9,
VLOOKUP($BB79,'5.1 Register | Risk Register'!$B$15:$Y$89,'5.1 Register | Risk Register'!X$6,FALSE)&lt;&gt;$AL$12),BB79,1000)),"")</f>
        <v/>
      </c>
      <c r="BD79" s="20" t="str" cm="1">
        <f t="array" ref="BD79">IFERROR(INDEX($BC:$BC,_xlfn.AGGREGATE(15,6,ROW($BC$9:$BC$83)/(($BC$9:$BC$83&lt;1000)),ROWS(BD$9:BD79))),"")</f>
        <v/>
      </c>
      <c r="BE79" s="28" t="str">
        <f>_xlfn.IFNA(VLOOKUP($BD79,'5.1 Register | Risk Register'!$B$15:$Y$89,'5.1 Register | Risk Register'!H$6,FALSE),"")</f>
        <v/>
      </c>
      <c r="BF79" s="28" t="str">
        <f>_xlfn.IFNA(VLOOKUP($BD79,'5.1 Register | Risk Register'!$B$15:$Y$89,'5.1 Register | Risk Register'!D$6,FALSE),"")</f>
        <v/>
      </c>
      <c r="BG79" s="20" t="str">
        <f>_xlfn.IFNA(VLOOKUP($BD79,'5.1 Register | Risk Register'!$B$15:$Y$89,'5.1 Register | Risk Register'!K$6,FALSE),"")</f>
        <v/>
      </c>
      <c r="BH79" s="20" t="str">
        <f>_xlfn.IFNA(VLOOKUP($BD79,'5.1 Register | Risk Register'!$B$15:$Y$89,'5.1 Register | Risk Register'!L$6,FALSE),"")</f>
        <v/>
      </c>
      <c r="BI79" s="20" t="str">
        <f>_xlfn.IFNA(VLOOKUP($BD79,'5.1 Register | Risk Register'!$B$15:$Y$89,'5.1 Register | Risk Register'!N$6,FALSE),"")</f>
        <v/>
      </c>
      <c r="BJ79" s="313" t="str">
        <f>_xlfn.IFNA(VLOOKUP($BD79,'5.1 Register | Risk Register'!$B$15:$Y$89,'5.1 Register | Risk Register'!P$6,FALSE),"")</f>
        <v/>
      </c>
      <c r="BK79" s="7"/>
      <c r="BL79" s="20">
        <f>'5.1 Register | Risk Register'!B85</f>
        <v>0</v>
      </c>
      <c r="BM79" s="20" t="str">
        <f>IFERROR(IF(ISNUMBER('5.1 Register | Risk Register'!R85),
IF(OR(VLOOKUP('5.1 Register | Risk Register'!M85,$Z$9:$AA$59,2)=$V$12,VLOOKUP('5.1 Register | Risk Register'!M85,$Z$9:$AA$59,2)=$V$13,
VLOOKUP('5.1 Register | Risk Register'!O85,$Z$9:$AA$59,2)=$V$12, VLOOKUP('5.1 Register | Risk Register'!O85,$Z$9:$AA$59,2)=$V$13),BL79,1000)),"")</f>
        <v/>
      </c>
      <c r="BN79" s="20"/>
      <c r="BO79" s="28" t="str" cm="1">
        <f t="array" ref="BO79">IFERROR(INDEX($BM:$BM,_xlfn.AGGREGATE(15,6,ROW($BM$9:$BM$83)/(($BM$9:$BM$83&lt;1000)),ROWS(BO$9:BO79))),"")</f>
        <v/>
      </c>
      <c r="BP79" s="7" t="str">
        <f>IFERROR(VLOOKUP(BO79,'5.1 Register | Risk Register'!B85:Y159,'5.1 Register | Risk Register'!R$6,FALSE),"")</f>
        <v/>
      </c>
      <c r="BQ79" s="20"/>
      <c r="BR79" s="20"/>
      <c r="BS79" s="28">
        <v>71</v>
      </c>
      <c r="BT79" s="20" t="str">
        <f t="shared" si="4"/>
        <v/>
      </c>
      <c r="BU79" s="20" t="str" cm="1">
        <f t="array" ref="BU79">IFERROR(INDEX($BM:$BM,_xlfn.AGGREGATE(15,6,ROW($BM$9:$BM$83)/(($BM$9:$BM$83&lt;1000)),ROWS(BO$9:BO79))),"")</f>
        <v/>
      </c>
      <c r="BV79" s="28" t="str">
        <f>IFERROR(RANK(BT79,BT$9:BT$83)+(IF(BU80=BU79,1,0))+COUNTIF(BT$9:BT79,"="&amp;BT79)-1,"")</f>
        <v/>
      </c>
      <c r="BW79" s="20" t="str">
        <f t="shared" si="5"/>
        <v/>
      </c>
      <c r="BY79" s="20" t="str">
        <f t="shared" si="6"/>
        <v/>
      </c>
      <c r="BZ79" s="20"/>
      <c r="CA79" s="20" t="str">
        <f>_xlfn.IFNA(VLOOKUP($BY79,'5.1 Register | Risk Register'!$B$15:$Y$89,'5.1 Register | Risk Register'!H$6,FALSE),"")</f>
        <v/>
      </c>
      <c r="CB79" s="20"/>
    </row>
    <row r="80" spans="30:80" x14ac:dyDescent="0.3">
      <c r="AD80" s="293">
        <v>22</v>
      </c>
      <c r="AE80" s="20" t="s">
        <v>9</v>
      </c>
      <c r="AZ80" s="7"/>
      <c r="BA80" s="7"/>
      <c r="BB80" s="28">
        <f>'5.1 Register | Risk Register'!B86</f>
        <v>0</v>
      </c>
      <c r="BC80" s="28" t="str">
        <f>IFERROR(IF(ISNUMBER('5.1 Register | Risk Register'!R86),
IF(AND(VLOOKUP($BB80,'5.1 Register | Risk Register'!$B$15:$Y$89,'5.1 Register | Risk Register'!T$6,FALSE)=$AI$9,
VLOOKUP($BB80,'5.1 Register | Risk Register'!$B$15:$Y$89,'5.1 Register | Risk Register'!X$6,FALSE)&lt;&gt;$AL$12),BB80,1000)),"")</f>
        <v/>
      </c>
      <c r="BD80" s="20" t="str" cm="1">
        <f t="array" ref="BD80">IFERROR(INDEX($BC:$BC,_xlfn.AGGREGATE(15,6,ROW($BC$9:$BC$83)/(($BC$9:$BC$83&lt;1000)),ROWS(BD$9:BD80))),"")</f>
        <v/>
      </c>
      <c r="BE80" s="28" t="str">
        <f>_xlfn.IFNA(VLOOKUP($BD80,'5.1 Register | Risk Register'!$B$15:$Y$89,'5.1 Register | Risk Register'!H$6,FALSE),"")</f>
        <v/>
      </c>
      <c r="BF80" s="28" t="str">
        <f>_xlfn.IFNA(VLOOKUP($BD80,'5.1 Register | Risk Register'!$B$15:$Y$89,'5.1 Register | Risk Register'!D$6,FALSE),"")</f>
        <v/>
      </c>
      <c r="BG80" s="20" t="str">
        <f>_xlfn.IFNA(VLOOKUP($BD80,'5.1 Register | Risk Register'!$B$15:$Y$89,'5.1 Register | Risk Register'!K$6,FALSE),"")</f>
        <v/>
      </c>
      <c r="BH80" s="20" t="str">
        <f>_xlfn.IFNA(VLOOKUP($BD80,'5.1 Register | Risk Register'!$B$15:$Y$89,'5.1 Register | Risk Register'!L$6,FALSE),"")</f>
        <v/>
      </c>
      <c r="BI80" s="20" t="str">
        <f>_xlfn.IFNA(VLOOKUP($BD80,'5.1 Register | Risk Register'!$B$15:$Y$89,'5.1 Register | Risk Register'!N$6,FALSE),"")</f>
        <v/>
      </c>
      <c r="BJ80" s="313" t="str">
        <f>_xlfn.IFNA(VLOOKUP($BD80,'5.1 Register | Risk Register'!$B$15:$Y$89,'5.1 Register | Risk Register'!P$6,FALSE),"")</f>
        <v/>
      </c>
      <c r="BK80" s="7"/>
      <c r="BL80" s="20">
        <f>'5.1 Register | Risk Register'!B86</f>
        <v>0</v>
      </c>
      <c r="BM80" s="20" t="str">
        <f>IFERROR(IF(ISNUMBER('5.1 Register | Risk Register'!R86),
IF(OR(VLOOKUP('5.1 Register | Risk Register'!M86,$Z$9:$AA$59,2)=$V$12,VLOOKUP('5.1 Register | Risk Register'!M86,$Z$9:$AA$59,2)=$V$13,
VLOOKUP('5.1 Register | Risk Register'!O86,$Z$9:$AA$59,2)=$V$12, VLOOKUP('5.1 Register | Risk Register'!O86,$Z$9:$AA$59,2)=$V$13),BL80,1000)),"")</f>
        <v/>
      </c>
      <c r="BN80" s="20"/>
      <c r="BO80" s="28" t="str" cm="1">
        <f t="array" ref="BO80">IFERROR(INDEX($BM:$BM,_xlfn.AGGREGATE(15,6,ROW($BM$9:$BM$83)/(($BM$9:$BM$83&lt;1000)),ROWS(BO$9:BO80))),"")</f>
        <v/>
      </c>
      <c r="BP80" s="7" t="str">
        <f>IFERROR(VLOOKUP(BO80,'5.1 Register | Risk Register'!B86:Y160,'5.1 Register | Risk Register'!R$6,FALSE),"")</f>
        <v/>
      </c>
      <c r="BQ80" s="20"/>
      <c r="BR80" s="20"/>
      <c r="BS80" s="28">
        <v>72</v>
      </c>
      <c r="BT80" s="20" t="str">
        <f t="shared" si="4"/>
        <v/>
      </c>
      <c r="BU80" s="20" t="str" cm="1">
        <f t="array" ref="BU80">IFERROR(INDEX($BM:$BM,_xlfn.AGGREGATE(15,6,ROW($BM$9:$BM$83)/(($BM$9:$BM$83&lt;1000)),ROWS(BO$9:BO80))),"")</f>
        <v/>
      </c>
      <c r="BV80" s="28" t="str">
        <f>IFERROR(RANK(BT80,BT$9:BT$83)+(IF(BU81=BU80,1,0))+COUNTIF(BT$9:BT80,"="&amp;BT80)-1,"")</f>
        <v/>
      </c>
      <c r="BW80" s="20" t="str">
        <f t="shared" si="5"/>
        <v/>
      </c>
      <c r="BY80" s="20" t="str">
        <f t="shared" si="6"/>
        <v/>
      </c>
      <c r="BZ80" s="20"/>
      <c r="CA80" s="20" t="str">
        <f>_xlfn.IFNA(VLOOKUP($BY80,'5.1 Register | Risk Register'!$B$15:$Y$89,'5.1 Register | Risk Register'!H$6,FALSE),"")</f>
        <v/>
      </c>
      <c r="CB80" s="20"/>
    </row>
    <row r="81" spans="30:80" x14ac:dyDescent="0.3">
      <c r="AD81" s="293">
        <v>23</v>
      </c>
      <c r="AE81" s="20" t="s">
        <v>9</v>
      </c>
      <c r="AZ81" s="7"/>
      <c r="BA81" s="7"/>
      <c r="BB81" s="28">
        <f>'5.1 Register | Risk Register'!B87</f>
        <v>0</v>
      </c>
      <c r="BC81" s="28" t="str">
        <f>IFERROR(IF(ISNUMBER('5.1 Register | Risk Register'!R87),
IF(AND(VLOOKUP($BB81,'5.1 Register | Risk Register'!$B$15:$Y$89,'5.1 Register | Risk Register'!T$6,FALSE)=$AI$9,
VLOOKUP($BB81,'5.1 Register | Risk Register'!$B$15:$Y$89,'5.1 Register | Risk Register'!X$6,FALSE)&lt;&gt;$AL$12),BB81,1000)),"")</f>
        <v/>
      </c>
      <c r="BD81" s="20" t="str" cm="1">
        <f t="array" ref="BD81">IFERROR(INDEX($BC:$BC,_xlfn.AGGREGATE(15,6,ROW($BC$9:$BC$83)/(($BC$9:$BC$83&lt;1000)),ROWS(BD$9:BD81))),"")</f>
        <v/>
      </c>
      <c r="BE81" s="28" t="str">
        <f>_xlfn.IFNA(VLOOKUP($BD81,'5.1 Register | Risk Register'!$B$15:$Y$89,'5.1 Register | Risk Register'!H$6,FALSE),"")</f>
        <v/>
      </c>
      <c r="BF81" s="28" t="str">
        <f>_xlfn.IFNA(VLOOKUP($BD81,'5.1 Register | Risk Register'!$B$15:$Y$89,'5.1 Register | Risk Register'!D$6,FALSE),"")</f>
        <v/>
      </c>
      <c r="BG81" s="20" t="str">
        <f>_xlfn.IFNA(VLOOKUP($BD81,'5.1 Register | Risk Register'!$B$15:$Y$89,'5.1 Register | Risk Register'!K$6,FALSE),"")</f>
        <v/>
      </c>
      <c r="BH81" s="20" t="str">
        <f>_xlfn.IFNA(VLOOKUP($BD81,'5.1 Register | Risk Register'!$B$15:$Y$89,'5.1 Register | Risk Register'!L$6,FALSE),"")</f>
        <v/>
      </c>
      <c r="BI81" s="20" t="str">
        <f>_xlfn.IFNA(VLOOKUP($BD81,'5.1 Register | Risk Register'!$B$15:$Y$89,'5.1 Register | Risk Register'!N$6,FALSE),"")</f>
        <v/>
      </c>
      <c r="BJ81" s="313" t="str">
        <f>_xlfn.IFNA(VLOOKUP($BD81,'5.1 Register | Risk Register'!$B$15:$Y$89,'5.1 Register | Risk Register'!P$6,FALSE),"")</f>
        <v/>
      </c>
      <c r="BK81" s="7"/>
      <c r="BL81" s="20">
        <f>'5.1 Register | Risk Register'!B87</f>
        <v>0</v>
      </c>
      <c r="BM81" s="20" t="str">
        <f>IFERROR(IF(ISNUMBER('5.1 Register | Risk Register'!R87),
IF(OR(VLOOKUP('5.1 Register | Risk Register'!M87,$Z$9:$AA$59,2)=$V$12,VLOOKUP('5.1 Register | Risk Register'!M87,$Z$9:$AA$59,2)=$V$13,
VLOOKUP('5.1 Register | Risk Register'!O87,$Z$9:$AA$59,2)=$V$12, VLOOKUP('5.1 Register | Risk Register'!O87,$Z$9:$AA$59,2)=$V$13),BL81,1000)),"")</f>
        <v/>
      </c>
      <c r="BN81" s="20"/>
      <c r="BO81" s="28" t="str" cm="1">
        <f t="array" ref="BO81">IFERROR(INDEX($BM:$BM,_xlfn.AGGREGATE(15,6,ROW($BM$9:$BM$83)/(($BM$9:$BM$83&lt;1000)),ROWS(BO$9:BO81))),"")</f>
        <v/>
      </c>
      <c r="BP81" s="7" t="str">
        <f>IFERROR(VLOOKUP(BO81,'5.1 Register | Risk Register'!B87:Y161,'5.1 Register | Risk Register'!R$6,FALSE),"")</f>
        <v/>
      </c>
      <c r="BQ81" s="20"/>
      <c r="BR81" s="20"/>
      <c r="BS81" s="28">
        <v>73</v>
      </c>
      <c r="BT81" s="20" t="str">
        <f t="shared" si="4"/>
        <v/>
      </c>
      <c r="BU81" s="20" t="str" cm="1">
        <f t="array" ref="BU81">IFERROR(INDEX($BM:$BM,_xlfn.AGGREGATE(15,6,ROW($BM$9:$BM$83)/(($BM$9:$BM$83&lt;1000)),ROWS(BO$9:BO81))),"")</f>
        <v/>
      </c>
      <c r="BV81" s="28" t="str">
        <f>IFERROR(RANK(BT81,BT$9:BT$83)+(IF(BU82=BU81,1,0))+COUNTIF(BT$9:BT81,"="&amp;BT81)-1,"")</f>
        <v/>
      </c>
      <c r="BW81" s="20" t="str">
        <f t="shared" si="5"/>
        <v/>
      </c>
      <c r="BY81" s="20" t="str">
        <f t="shared" si="6"/>
        <v/>
      </c>
      <c r="BZ81" s="20"/>
      <c r="CA81" s="20" t="str">
        <f>_xlfn.IFNA(VLOOKUP($BY81,'5.1 Register | Risk Register'!$B$15:$Y$89,'5.1 Register | Risk Register'!H$6,FALSE),"")</f>
        <v/>
      </c>
      <c r="CB81" s="20"/>
    </row>
    <row r="82" spans="30:80" x14ac:dyDescent="0.3">
      <c r="AD82" s="294">
        <v>24</v>
      </c>
      <c r="AE82" s="20" t="s">
        <v>110</v>
      </c>
      <c r="AZ82" s="7"/>
      <c r="BA82" s="7"/>
      <c r="BB82" s="28">
        <f>'5.1 Register | Risk Register'!B88</f>
        <v>0</v>
      </c>
      <c r="BC82" s="28" t="str">
        <f>IFERROR(IF(ISNUMBER('5.1 Register | Risk Register'!R88),
IF(AND(VLOOKUP($BB82,'5.1 Register | Risk Register'!$B$15:$Y$89,'5.1 Register | Risk Register'!T$6,FALSE)=$AI$9,
VLOOKUP($BB82,'5.1 Register | Risk Register'!$B$15:$Y$89,'5.1 Register | Risk Register'!X$6,FALSE)&lt;&gt;$AL$12),BB82,1000)),"")</f>
        <v/>
      </c>
      <c r="BD82" s="20" t="str" cm="1">
        <f t="array" ref="BD82">IFERROR(INDEX($BC:$BC,_xlfn.AGGREGATE(15,6,ROW($BC$9:$BC$83)/(($BC$9:$BC$83&lt;1000)),ROWS(BD$9:BD82))),"")</f>
        <v/>
      </c>
      <c r="BE82" s="28" t="str">
        <f>_xlfn.IFNA(VLOOKUP($BD82,'5.1 Register | Risk Register'!$B$15:$Y$89,'5.1 Register | Risk Register'!H$6,FALSE),"")</f>
        <v/>
      </c>
      <c r="BF82" s="28" t="str">
        <f>_xlfn.IFNA(VLOOKUP($BD82,'5.1 Register | Risk Register'!$B$15:$Y$89,'5.1 Register | Risk Register'!D$6,FALSE),"")</f>
        <v/>
      </c>
      <c r="BG82" s="20" t="str">
        <f>_xlfn.IFNA(VLOOKUP($BD82,'5.1 Register | Risk Register'!$B$15:$Y$89,'5.1 Register | Risk Register'!K$6,FALSE),"")</f>
        <v/>
      </c>
      <c r="BH82" s="20" t="str">
        <f>_xlfn.IFNA(VLOOKUP($BD82,'5.1 Register | Risk Register'!$B$15:$Y$89,'5.1 Register | Risk Register'!L$6,FALSE),"")</f>
        <v/>
      </c>
      <c r="BI82" s="20" t="str">
        <f>_xlfn.IFNA(VLOOKUP($BD82,'5.1 Register | Risk Register'!$B$15:$Y$89,'5.1 Register | Risk Register'!N$6,FALSE),"")</f>
        <v/>
      </c>
      <c r="BJ82" s="313" t="str">
        <f>_xlfn.IFNA(VLOOKUP($BD82,'5.1 Register | Risk Register'!$B$15:$Y$89,'5.1 Register | Risk Register'!P$6,FALSE),"")</f>
        <v/>
      </c>
      <c r="BK82" s="7"/>
      <c r="BL82" s="20">
        <f>'5.1 Register | Risk Register'!B88</f>
        <v>0</v>
      </c>
      <c r="BM82" s="20" t="str">
        <f>IFERROR(IF(ISNUMBER('5.1 Register | Risk Register'!R88),
IF(OR(VLOOKUP('5.1 Register | Risk Register'!M88,$Z$9:$AA$59,2)=$V$12,VLOOKUP('5.1 Register | Risk Register'!M88,$Z$9:$AA$59,2)=$V$13,
VLOOKUP('5.1 Register | Risk Register'!O88,$Z$9:$AA$59,2)=$V$12, VLOOKUP('5.1 Register | Risk Register'!O88,$Z$9:$AA$59,2)=$V$13),BL82,1000)),"")</f>
        <v/>
      </c>
      <c r="BN82" s="20"/>
      <c r="BO82" s="28" t="str" cm="1">
        <f t="array" ref="BO82">IFERROR(INDEX($BM:$BM,_xlfn.AGGREGATE(15,6,ROW($BM$9:$BM$83)/(($BM$9:$BM$83&lt;1000)),ROWS(BO$9:BO82))),"")</f>
        <v/>
      </c>
      <c r="BP82" s="7" t="str">
        <f>IFERROR(VLOOKUP(BO82,'5.1 Register | Risk Register'!B88:Y162,'5.1 Register | Risk Register'!R$6,FALSE),"")</f>
        <v/>
      </c>
      <c r="BQ82" s="20"/>
      <c r="BR82" s="20"/>
      <c r="BS82" s="28">
        <v>74</v>
      </c>
      <c r="BT82" s="20" t="str">
        <f t="shared" si="4"/>
        <v/>
      </c>
      <c r="BU82" s="20" t="str" cm="1">
        <f t="array" ref="BU82">IFERROR(INDEX($BM:$BM,_xlfn.AGGREGATE(15,6,ROW($BM$9:$BM$83)/(($BM$9:$BM$83&lt;1000)),ROWS(BO$9:BO82))),"")</f>
        <v/>
      </c>
      <c r="BV82" s="28" t="str">
        <f>IFERROR(RANK(BT82,BT$9:BT$83)+(IF(BU83=BU82,1,0))+COUNTIF(BT$9:BT82,"="&amp;BT82)-1,"")</f>
        <v/>
      </c>
      <c r="BW82" s="20" t="str">
        <f t="shared" si="5"/>
        <v/>
      </c>
      <c r="BY82" s="20" t="str">
        <f t="shared" si="6"/>
        <v/>
      </c>
      <c r="BZ82" s="20"/>
      <c r="CA82" s="20" t="str">
        <f>_xlfn.IFNA(VLOOKUP($BY82,'5.1 Register | Risk Register'!$B$15:$Y$89,'5.1 Register | Risk Register'!H$6,FALSE),"")</f>
        <v/>
      </c>
      <c r="CB82" s="20"/>
    </row>
    <row r="83" spans="30:80" x14ac:dyDescent="0.3">
      <c r="AD83" s="294">
        <v>25</v>
      </c>
      <c r="AE83" s="20" t="s">
        <v>110</v>
      </c>
      <c r="AZ83" s="7"/>
      <c r="BA83" s="7"/>
      <c r="BB83" s="28">
        <f>'5.1 Register | Risk Register'!B89</f>
        <v>0</v>
      </c>
      <c r="BC83" s="28" t="str">
        <f>IFERROR(IF(ISNUMBER('5.1 Register | Risk Register'!R89),
IF(AND(VLOOKUP($BB83,'5.1 Register | Risk Register'!$B$15:$Y$89,'5.1 Register | Risk Register'!T$6,FALSE)=$AI$9,
VLOOKUP($BB83,'5.1 Register | Risk Register'!$B$15:$Y$89,'5.1 Register | Risk Register'!X$6,FALSE)&lt;&gt;$AL$12),BB83,1000)),"")</f>
        <v/>
      </c>
      <c r="BD83" s="20" t="str" cm="1">
        <f t="array" ref="BD83">IFERROR(INDEX($BC:$BC,_xlfn.AGGREGATE(15,6,ROW($BC$9:$BC$83)/(($BC$9:$BC$83&lt;1000)),ROWS(BD$9:BD83))),"")</f>
        <v/>
      </c>
      <c r="BE83" s="28" t="str">
        <f>_xlfn.IFNA(VLOOKUP($BD83,'5.1 Register | Risk Register'!$B$15:$Y$89,'5.1 Register | Risk Register'!H$6,FALSE),"")</f>
        <v/>
      </c>
      <c r="BF83" s="28" t="str">
        <f>_xlfn.IFNA(VLOOKUP($BD83,'5.1 Register | Risk Register'!$B$15:$Y$89,'5.1 Register | Risk Register'!D$6,FALSE),"")</f>
        <v/>
      </c>
      <c r="BG83" s="20" t="str">
        <f>_xlfn.IFNA(VLOOKUP($BD83,'5.1 Register | Risk Register'!$B$15:$Y$89,'5.1 Register | Risk Register'!K$6,FALSE),"")</f>
        <v/>
      </c>
      <c r="BH83" s="20" t="str">
        <f>_xlfn.IFNA(VLOOKUP($BD83,'5.1 Register | Risk Register'!$B$15:$Y$89,'5.1 Register | Risk Register'!L$6,FALSE),"")</f>
        <v/>
      </c>
      <c r="BI83" s="20" t="str">
        <f>_xlfn.IFNA(VLOOKUP($BD83,'5.1 Register | Risk Register'!$B$15:$Y$89,'5.1 Register | Risk Register'!N$6,FALSE),"")</f>
        <v/>
      </c>
      <c r="BJ83" s="313" t="str">
        <f>_xlfn.IFNA(VLOOKUP($BD83,'5.1 Register | Risk Register'!$B$15:$Y$89,'5.1 Register | Risk Register'!P$6,FALSE),"")</f>
        <v/>
      </c>
      <c r="BK83" s="7"/>
      <c r="BL83" s="20">
        <f>'5.1 Register | Risk Register'!B89</f>
        <v>0</v>
      </c>
      <c r="BM83" s="20" t="str">
        <f>IFERROR(IF(ISNUMBER('5.1 Register | Risk Register'!R89),
IF(OR(VLOOKUP('5.1 Register | Risk Register'!M89,$Z$9:$AA$59,2)=$V$12,VLOOKUP('5.1 Register | Risk Register'!M89,$Z$9:$AA$59,2)=$V$13,
VLOOKUP('5.1 Register | Risk Register'!O89,$Z$9:$AA$59,2)=$V$12, VLOOKUP('5.1 Register | Risk Register'!O89,$Z$9:$AA$59,2)=$V$13),BL83,1000)),"")</f>
        <v/>
      </c>
      <c r="BN83" s="20"/>
      <c r="BO83" s="28" t="str" cm="1">
        <f t="array" ref="BO83">IFERROR(INDEX($BM:$BM,_xlfn.AGGREGATE(15,6,ROW($BM$9:$BM$83)/(($BM$9:$BM$83&lt;1000)),ROWS(BO$9:BO83))),"")</f>
        <v/>
      </c>
      <c r="BP83" s="7" t="str">
        <f>IFERROR(VLOOKUP(BO83,'5.1 Register | Risk Register'!B89:Y163,'5.1 Register | Risk Register'!R$6,FALSE),"")</f>
        <v/>
      </c>
      <c r="BQ83" s="20"/>
      <c r="BR83" s="20"/>
      <c r="BS83" s="28">
        <v>75</v>
      </c>
      <c r="BT83" s="20" t="str">
        <f t="shared" si="4"/>
        <v/>
      </c>
      <c r="BU83" s="20" t="str" cm="1">
        <f t="array" ref="BU83">IFERROR(INDEX($BM:$BM,_xlfn.AGGREGATE(15,6,ROW($BM$9:$BM$83)/(($BM$9:$BM$83&lt;1000)),ROWS(BO$9:BO83))),"")</f>
        <v/>
      </c>
      <c r="BV83" s="28" t="str">
        <f>IFERROR(RANK(BT83,BT$9:BT$83)+(IF(BU84=BU83,1,0))+COUNTIF(BT$9:BT83,"="&amp;BT83)-1,"")</f>
        <v/>
      </c>
      <c r="BW83" s="20" t="str">
        <f t="shared" si="5"/>
        <v/>
      </c>
      <c r="BY83" s="20" t="str">
        <f t="shared" si="6"/>
        <v/>
      </c>
      <c r="BZ83" s="20"/>
      <c r="CA83" s="20" t="str">
        <f>_xlfn.IFNA(VLOOKUP($BY83,'5.1 Register | Risk Register'!$B$15:$Y$89,'5.1 Register | Risk Register'!H$6,FALSE),"")</f>
        <v/>
      </c>
      <c r="CB83" s="20"/>
    </row>
    <row r="84" spans="30:80" x14ac:dyDescent="0.3">
      <c r="AD84" s="294">
        <v>26</v>
      </c>
      <c r="AE84" s="20" t="s">
        <v>110</v>
      </c>
      <c r="AZ84" s="7"/>
      <c r="BA84" s="7"/>
      <c r="BC84" s="20"/>
      <c r="BD84" s="20"/>
      <c r="BJ84" s="7"/>
      <c r="BK84" s="7"/>
      <c r="BM84" s="20"/>
      <c r="BN84" s="20"/>
      <c r="BO84" s="7"/>
      <c r="BP84" s="7"/>
      <c r="BQ84" s="20"/>
      <c r="BR84" s="20"/>
      <c r="BV84" s="7"/>
      <c r="BZ84" s="20"/>
    </row>
    <row r="85" spans="30:80" x14ac:dyDescent="0.3">
      <c r="AD85" s="294">
        <v>27</v>
      </c>
      <c r="AE85" s="20" t="s">
        <v>110</v>
      </c>
      <c r="AZ85" s="7"/>
      <c r="BA85" s="7"/>
      <c r="BC85" s="20"/>
      <c r="BD85" s="20"/>
      <c r="BJ85" s="7"/>
      <c r="BK85" s="7"/>
      <c r="BM85" s="20"/>
      <c r="BN85" s="20"/>
      <c r="BO85" s="7"/>
      <c r="BP85" s="7"/>
      <c r="BQ85" s="20"/>
      <c r="BR85" s="20"/>
      <c r="BV85" s="7"/>
      <c r="BZ85" s="20"/>
    </row>
    <row r="86" spans="30:80" x14ac:dyDescent="0.3">
      <c r="AD86" s="294">
        <v>28</v>
      </c>
      <c r="AE86" s="20" t="s">
        <v>110</v>
      </c>
      <c r="AZ86" s="7"/>
      <c r="BA86" s="7"/>
      <c r="BC86" s="20"/>
      <c r="BD86" s="20"/>
      <c r="BJ86" s="7"/>
      <c r="BK86" s="7"/>
      <c r="BM86" s="20"/>
      <c r="BN86" s="20"/>
      <c r="BO86" s="7"/>
      <c r="BP86" s="7"/>
      <c r="BQ86" s="20"/>
      <c r="BR86" s="20"/>
      <c r="BV86" s="7"/>
      <c r="BZ86" s="20"/>
    </row>
    <row r="87" spans="30:80" x14ac:dyDescent="0.3">
      <c r="AD87" s="294">
        <v>29</v>
      </c>
      <c r="AE87" s="20" t="s">
        <v>110</v>
      </c>
    </row>
    <row r="88" spans="30:80" x14ac:dyDescent="0.3">
      <c r="AD88" s="294">
        <v>30</v>
      </c>
      <c r="AE88" s="20" t="s">
        <v>110</v>
      </c>
    </row>
    <row r="89" spans="30:80" x14ac:dyDescent="0.3">
      <c r="AD89" s="294">
        <v>31</v>
      </c>
      <c r="AE89" s="20" t="s">
        <v>110</v>
      </c>
    </row>
    <row r="90" spans="30:80" x14ac:dyDescent="0.3">
      <c r="AD90" s="294">
        <v>32</v>
      </c>
      <c r="AE90" s="20" t="s">
        <v>110</v>
      </c>
    </row>
    <row r="91" spans="30:80" x14ac:dyDescent="0.3">
      <c r="AD91" s="294">
        <v>33</v>
      </c>
      <c r="AE91" s="20" t="s">
        <v>110</v>
      </c>
    </row>
    <row r="92" spans="30:80" x14ac:dyDescent="0.3">
      <c r="AD92" s="294">
        <v>34</v>
      </c>
      <c r="AE92" s="20" t="s">
        <v>110</v>
      </c>
    </row>
    <row r="93" spans="30:80" x14ac:dyDescent="0.3">
      <c r="AD93" s="294">
        <v>35</v>
      </c>
      <c r="AE93" s="20" t="s">
        <v>110</v>
      </c>
    </row>
    <row r="94" spans="30:80" x14ac:dyDescent="0.3">
      <c r="AD94" s="294">
        <v>36</v>
      </c>
      <c r="AE94" s="20" t="s">
        <v>110</v>
      </c>
    </row>
    <row r="95" spans="30:80" x14ac:dyDescent="0.3">
      <c r="AD95" s="294">
        <v>37</v>
      </c>
      <c r="AE95" s="20" t="s">
        <v>110</v>
      </c>
    </row>
    <row r="96" spans="30:80" x14ac:dyDescent="0.3">
      <c r="AD96" s="294">
        <v>38</v>
      </c>
      <c r="AE96" s="20" t="s">
        <v>110</v>
      </c>
    </row>
    <row r="97" spans="30:31" x14ac:dyDescent="0.3">
      <c r="AD97" s="294">
        <v>39</v>
      </c>
      <c r="AE97" s="20" t="s">
        <v>110</v>
      </c>
    </row>
    <row r="98" spans="30:31" x14ac:dyDescent="0.3">
      <c r="AD98" s="295">
        <v>40</v>
      </c>
      <c r="AE98" s="33" t="s">
        <v>10</v>
      </c>
    </row>
    <row r="99" spans="30:31" x14ac:dyDescent="0.3">
      <c r="AD99" s="295">
        <v>41</v>
      </c>
      <c r="AE99" s="33" t="s">
        <v>10</v>
      </c>
    </row>
    <row r="100" spans="30:31" x14ac:dyDescent="0.3">
      <c r="AD100" s="295">
        <v>42</v>
      </c>
      <c r="AE100" s="33" t="s">
        <v>10</v>
      </c>
    </row>
    <row r="101" spans="30:31" x14ac:dyDescent="0.3">
      <c r="AD101" s="295">
        <v>43</v>
      </c>
      <c r="AE101" s="33" t="s">
        <v>10</v>
      </c>
    </row>
    <row r="102" spans="30:31" x14ac:dyDescent="0.3">
      <c r="AD102" s="295">
        <v>44</v>
      </c>
      <c r="AE102" s="33" t="s">
        <v>10</v>
      </c>
    </row>
    <row r="103" spans="30:31" x14ac:dyDescent="0.3">
      <c r="AD103" s="295">
        <v>45</v>
      </c>
      <c r="AE103" s="33" t="s">
        <v>10</v>
      </c>
    </row>
    <row r="104" spans="30:31" x14ac:dyDescent="0.3">
      <c r="AD104" s="295">
        <v>46</v>
      </c>
      <c r="AE104" s="33" t="s">
        <v>10</v>
      </c>
    </row>
    <row r="105" spans="30:31" x14ac:dyDescent="0.3">
      <c r="AD105" s="295">
        <v>47</v>
      </c>
      <c r="AE105" s="33" t="s">
        <v>10</v>
      </c>
    </row>
    <row r="106" spans="30:31" x14ac:dyDescent="0.3">
      <c r="AD106" s="295">
        <v>48</v>
      </c>
      <c r="AE106" s="33" t="s">
        <v>10</v>
      </c>
    </row>
    <row r="107" spans="30:31" x14ac:dyDescent="0.3">
      <c r="AD107" s="295">
        <v>49</v>
      </c>
      <c r="AE107" s="33" t="s">
        <v>10</v>
      </c>
    </row>
    <row r="108" spans="30:31" x14ac:dyDescent="0.3">
      <c r="AD108" s="295">
        <v>50</v>
      </c>
      <c r="AE108" s="33" t="s">
        <v>10</v>
      </c>
    </row>
    <row r="109" spans="30:31" x14ac:dyDescent="0.3">
      <c r="AD109" s="33"/>
    </row>
    <row r="110" spans="30:31" x14ac:dyDescent="0.3">
      <c r="AD110" s="33"/>
    </row>
    <row r="111" spans="30:31" x14ac:dyDescent="0.3">
      <c r="AD111" s="33"/>
    </row>
    <row r="112" spans="30:31" x14ac:dyDescent="0.3">
      <c r="AD112" s="33"/>
    </row>
    <row r="113" spans="30:30" x14ac:dyDescent="0.3">
      <c r="AD113" s="33"/>
    </row>
    <row r="114" spans="30:30" x14ac:dyDescent="0.3">
      <c r="AD114" s="33"/>
    </row>
    <row r="115" spans="30:30" x14ac:dyDescent="0.3">
      <c r="AD115" s="33"/>
    </row>
    <row r="360" spans="208:208" x14ac:dyDescent="0.3">
      <c r="GZ360" s="7" t="s">
        <v>136</v>
      </c>
    </row>
  </sheetData>
  <sortState xmlns:xlrd2="http://schemas.microsoft.com/office/spreadsheetml/2017/richdata2" ref="M9:M26">
    <sortCondition ref="M9:M26"/>
  </sortState>
  <mergeCells count="6">
    <mergeCell ref="AV7:AX7"/>
    <mergeCell ref="O7:P7"/>
    <mergeCell ref="Z7:AA7"/>
    <mergeCell ref="AD7:AE7"/>
    <mergeCell ref="AO7:AP7"/>
    <mergeCell ref="AR7:AT7"/>
  </mergeCells>
  <hyperlinks>
    <hyperlink ref="B5" r:id="rId1" xr:uid="{B83447AE-0933-4185-A6E3-B54B742D3710}"/>
  </hyperlinks>
  <pageMargins left="0.7" right="0.7" top="0.75" bottom="0.75" header="0.3" footer="0.3"/>
  <pageSetup scale="54" orientation="portrait" r:id="rId2"/>
  <rowBreaks count="2" manualBreakCount="2">
    <brk id="59" min="1" max="84" man="1"/>
    <brk id="114" min="1" max="208" man="1"/>
  </rowBreaks>
  <colBreaks count="5" manualBreakCount="5">
    <brk id="14" max="107" man="1"/>
    <brk id="22" max="107" man="1"/>
    <brk id="51" max="107" man="1"/>
    <brk id="63" max="107" man="1"/>
    <brk id="79" max="107"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0F2E8-850B-43D1-A559-E8337093D3CA}">
  <sheetPr codeName="Sheet11">
    <tabColor rgb="FFFFFF00"/>
  </sheetPr>
  <dimension ref="A1:G79"/>
  <sheetViews>
    <sheetView showGridLines="0" zoomScale="85" zoomScaleNormal="85" zoomScaleSheetLayoutView="70" workbookViewId="0"/>
  </sheetViews>
  <sheetFormatPr defaultColWidth="9.109375" defaultRowHeight="14.4" x14ac:dyDescent="0.3"/>
  <cols>
    <col min="1" max="1" width="5.6640625" style="40" customWidth="1"/>
    <col min="2" max="2" width="45.6640625" style="40" customWidth="1"/>
    <col min="3" max="3" width="13.6640625" style="40" customWidth="1"/>
    <col min="4" max="5" width="58.5546875" style="40" customWidth="1"/>
    <col min="6" max="6" width="47.5546875" style="40" customWidth="1"/>
    <col min="7" max="7" width="5.6640625" style="40" customWidth="1"/>
    <col min="8" max="16384" width="9.109375" style="40"/>
  </cols>
  <sheetData>
    <row r="1" spans="1:7" ht="25.05" customHeight="1" x14ac:dyDescent="0.3">
      <c r="A1"/>
      <c r="B1"/>
      <c r="C1"/>
      <c r="D1"/>
      <c r="E1"/>
      <c r="F1"/>
      <c r="G1"/>
    </row>
    <row r="2" spans="1:7" ht="18" customHeight="1" x14ac:dyDescent="0.3">
      <c r="A2"/>
      <c r="B2" s="6"/>
      <c r="C2" s="6"/>
      <c r="D2" s="6"/>
      <c r="E2" s="6"/>
      <c r="F2" s="6"/>
      <c r="G2"/>
    </row>
    <row r="3" spans="1:7" ht="20.100000000000001" customHeight="1" x14ac:dyDescent="0.3">
      <c r="A3"/>
      <c r="B3" s="6"/>
      <c r="C3" s="35" t="s">
        <v>6</v>
      </c>
      <c r="D3" s="35"/>
      <c r="E3" s="35"/>
      <c r="F3" s="36"/>
      <c r="G3"/>
    </row>
    <row r="4" spans="1:7" ht="20.100000000000001" customHeight="1" x14ac:dyDescent="0.3">
      <c r="A4"/>
      <c r="B4" s="6"/>
      <c r="C4" s="6"/>
      <c r="D4" s="35"/>
      <c r="E4" s="35"/>
      <c r="F4" s="36"/>
      <c r="G4"/>
    </row>
    <row r="5" spans="1:7" ht="18" customHeight="1" thickBot="1" x14ac:dyDescent="0.35">
      <c r="A5"/>
      <c r="B5" s="8"/>
      <c r="C5" s="8"/>
      <c r="D5" s="8"/>
      <c r="E5" s="8"/>
      <c r="F5" s="8"/>
      <c r="G5"/>
    </row>
    <row r="6" spans="1:7" ht="15" customHeight="1" x14ac:dyDescent="0.3">
      <c r="A6"/>
      <c r="B6" s="145"/>
      <c r="C6" s="47"/>
      <c r="D6" s="45"/>
      <c r="E6" s="45"/>
      <c r="F6" s="146"/>
      <c r="G6"/>
    </row>
    <row r="7" spans="1:7" ht="15" customHeight="1" x14ac:dyDescent="0.3">
      <c r="A7"/>
      <c r="B7" s="147"/>
      <c r="C7" s="48"/>
      <c r="D7" s="46"/>
      <c r="E7" s="46"/>
      <c r="F7" s="148"/>
      <c r="G7"/>
    </row>
    <row r="8" spans="1:7" ht="15" customHeight="1" x14ac:dyDescent="0.3">
      <c r="A8"/>
      <c r="B8" s="147"/>
      <c r="C8" s="48"/>
      <c r="D8" s="46"/>
      <c r="E8" s="46"/>
      <c r="F8" s="148"/>
      <c r="G8"/>
    </row>
    <row r="9" spans="1:7" ht="15" customHeight="1" x14ac:dyDescent="0.3">
      <c r="A9"/>
      <c r="B9" s="147"/>
      <c r="C9" s="48"/>
      <c r="D9" s="46"/>
      <c r="E9" s="46"/>
      <c r="F9" s="148"/>
      <c r="G9"/>
    </row>
    <row r="10" spans="1:7" ht="15" customHeight="1" x14ac:dyDescent="0.3">
      <c r="A10"/>
      <c r="B10" s="147"/>
      <c r="C10" s="48"/>
      <c r="D10" s="46"/>
      <c r="E10" s="46"/>
      <c r="F10" s="148"/>
      <c r="G10"/>
    </row>
    <row r="11" spans="1:7" ht="15" customHeight="1" x14ac:dyDescent="0.3">
      <c r="A11"/>
      <c r="B11" s="147"/>
      <c r="C11" s="48"/>
      <c r="D11" s="46"/>
      <c r="E11" s="46"/>
      <c r="F11" s="148"/>
      <c r="G11"/>
    </row>
    <row r="12" spans="1:7" ht="15" customHeight="1" x14ac:dyDescent="0.3">
      <c r="A12"/>
      <c r="B12" s="147"/>
      <c r="C12" s="48"/>
      <c r="D12" s="46"/>
      <c r="E12" s="46"/>
      <c r="F12" s="148"/>
      <c r="G12"/>
    </row>
    <row r="13" spans="1:7" ht="15" customHeight="1" x14ac:dyDescent="0.3">
      <c r="A13"/>
      <c r="B13" s="147"/>
      <c r="C13" s="48"/>
      <c r="D13" s="46"/>
      <c r="E13" s="46"/>
      <c r="F13" s="148"/>
      <c r="G13"/>
    </row>
    <row r="14" spans="1:7" ht="15" customHeight="1" x14ac:dyDescent="0.3">
      <c r="A14"/>
      <c r="B14" s="147"/>
      <c r="C14" s="48"/>
      <c r="D14" s="46"/>
      <c r="E14" s="46"/>
      <c r="F14" s="148"/>
      <c r="G14"/>
    </row>
    <row r="15" spans="1:7" ht="15" customHeight="1" x14ac:dyDescent="0.3">
      <c r="A15"/>
      <c r="B15" s="147"/>
      <c r="C15" s="48"/>
      <c r="D15" s="46"/>
      <c r="E15" s="46"/>
      <c r="F15" s="148"/>
      <c r="G15"/>
    </row>
    <row r="16" spans="1:7" ht="15" customHeight="1" x14ac:dyDescent="0.3">
      <c r="A16"/>
      <c r="B16" s="147"/>
      <c r="C16" s="48"/>
      <c r="D16" s="46"/>
      <c r="E16" s="46"/>
      <c r="F16" s="148"/>
      <c r="G16"/>
    </row>
    <row r="17" spans="1:7" ht="15" customHeight="1" x14ac:dyDescent="0.3">
      <c r="A17"/>
      <c r="B17" s="147"/>
      <c r="C17" s="48"/>
      <c r="D17" s="46"/>
      <c r="E17" s="46"/>
      <c r="F17" s="148"/>
      <c r="G17"/>
    </row>
    <row r="18" spans="1:7" ht="15" customHeight="1" x14ac:dyDescent="0.3">
      <c r="A18"/>
      <c r="B18" s="147"/>
      <c r="C18" s="48"/>
      <c r="D18" s="46"/>
      <c r="E18" s="46"/>
      <c r="F18" s="148"/>
      <c r="G18"/>
    </row>
    <row r="19" spans="1:7" ht="15" customHeight="1" x14ac:dyDescent="0.3">
      <c r="A19"/>
      <c r="B19" s="147"/>
      <c r="C19" s="48"/>
      <c r="D19" s="46"/>
      <c r="E19" s="46"/>
      <c r="F19" s="148"/>
      <c r="G19"/>
    </row>
    <row r="20" spans="1:7" ht="15" customHeight="1" x14ac:dyDescent="0.3">
      <c r="A20"/>
      <c r="B20" s="147"/>
      <c r="C20" s="48"/>
      <c r="D20" s="46"/>
      <c r="E20" s="46"/>
      <c r="F20" s="148"/>
      <c r="G20"/>
    </row>
    <row r="21" spans="1:7" ht="15" customHeight="1" x14ac:dyDescent="0.3">
      <c r="A21"/>
      <c r="B21" s="147"/>
      <c r="C21" s="48"/>
      <c r="D21" s="46"/>
      <c r="E21" s="46"/>
      <c r="F21" s="148"/>
      <c r="G21"/>
    </row>
    <row r="22" spans="1:7" ht="15" customHeight="1" x14ac:dyDescent="0.3">
      <c r="A22"/>
      <c r="B22" s="147"/>
      <c r="C22" s="48"/>
      <c r="D22" s="46"/>
      <c r="E22" s="46"/>
      <c r="F22" s="148"/>
      <c r="G22"/>
    </row>
    <row r="23" spans="1:7" ht="15" customHeight="1" x14ac:dyDescent="0.3">
      <c r="A23"/>
      <c r="B23" s="147"/>
      <c r="C23" s="48"/>
      <c r="D23" s="46"/>
      <c r="E23" s="46"/>
      <c r="F23" s="148"/>
      <c r="G23"/>
    </row>
    <row r="24" spans="1:7" ht="15" customHeight="1" x14ac:dyDescent="0.3">
      <c r="A24"/>
      <c r="B24" s="147"/>
      <c r="C24" s="48"/>
      <c r="D24" s="46"/>
      <c r="E24" s="46"/>
      <c r="F24" s="148"/>
      <c r="G24"/>
    </row>
    <row r="25" spans="1:7" ht="15" customHeight="1" x14ac:dyDescent="0.3">
      <c r="A25"/>
      <c r="B25" s="147"/>
      <c r="C25" s="48"/>
      <c r="D25" s="46"/>
      <c r="E25" s="46"/>
      <c r="F25" s="148"/>
      <c r="G25"/>
    </row>
    <row r="26" spans="1:7" ht="15" customHeight="1" x14ac:dyDescent="0.3">
      <c r="A26"/>
      <c r="B26" s="147"/>
      <c r="C26" s="48"/>
      <c r="D26" s="46"/>
      <c r="E26" s="46"/>
      <c r="F26" s="148"/>
      <c r="G26"/>
    </row>
    <row r="27" spans="1:7" ht="15" customHeight="1" x14ac:dyDescent="0.3">
      <c r="A27"/>
      <c r="B27" s="147"/>
      <c r="C27" s="48"/>
      <c r="D27" s="46"/>
      <c r="E27" s="46"/>
      <c r="F27" s="148"/>
      <c r="G27"/>
    </row>
    <row r="28" spans="1:7" ht="15" customHeight="1" x14ac:dyDescent="0.3">
      <c r="A28"/>
      <c r="B28" s="147"/>
      <c r="C28" s="48"/>
      <c r="D28" s="46"/>
      <c r="E28" s="46"/>
      <c r="F28" s="148"/>
      <c r="G28"/>
    </row>
    <row r="29" spans="1:7" ht="15" customHeight="1" x14ac:dyDescent="0.3">
      <c r="A29"/>
      <c r="B29" s="147"/>
      <c r="C29" s="48"/>
      <c r="D29" s="46"/>
      <c r="E29" s="46"/>
      <c r="F29" s="148"/>
      <c r="G29"/>
    </row>
    <row r="30" spans="1:7" ht="15" customHeight="1" x14ac:dyDescent="0.3">
      <c r="A30"/>
      <c r="B30" s="147"/>
      <c r="C30" s="48"/>
      <c r="D30" s="46"/>
      <c r="E30" s="46"/>
      <c r="F30" s="148"/>
      <c r="G30"/>
    </row>
    <row r="31" spans="1:7" ht="15" customHeight="1" x14ac:dyDescent="0.3">
      <c r="A31"/>
      <c r="B31" s="147"/>
      <c r="C31" s="48"/>
      <c r="D31" s="46"/>
      <c r="E31" s="46"/>
      <c r="F31" s="148"/>
      <c r="G31"/>
    </row>
    <row r="32" spans="1:7" ht="15" customHeight="1" x14ac:dyDescent="0.3">
      <c r="A32"/>
      <c r="B32" s="147"/>
      <c r="C32" s="48"/>
      <c r="D32" s="46"/>
      <c r="E32" s="46"/>
      <c r="F32" s="148"/>
      <c r="G32"/>
    </row>
    <row r="33" spans="1:7" ht="15" customHeight="1" x14ac:dyDescent="0.3">
      <c r="A33"/>
      <c r="B33" s="147"/>
      <c r="C33" s="48"/>
      <c r="D33" s="46"/>
      <c r="E33" s="46"/>
      <c r="F33" s="148"/>
      <c r="G33"/>
    </row>
    <row r="34" spans="1:7" ht="15" customHeight="1" x14ac:dyDescent="0.3">
      <c r="A34"/>
      <c r="B34" s="147"/>
      <c r="C34" s="48"/>
      <c r="D34" s="46"/>
      <c r="E34" s="46"/>
      <c r="F34" s="148"/>
      <c r="G34"/>
    </row>
    <row r="35" spans="1:7" ht="15" customHeight="1" x14ac:dyDescent="0.3">
      <c r="A35"/>
      <c r="B35" s="147"/>
      <c r="C35" s="48"/>
      <c r="D35" s="46"/>
      <c r="E35" s="46"/>
      <c r="F35" s="148"/>
      <c r="G35"/>
    </row>
    <row r="36" spans="1:7" ht="15" customHeight="1" x14ac:dyDescent="0.3">
      <c r="A36"/>
      <c r="B36" s="147"/>
      <c r="C36" s="48"/>
      <c r="D36" s="46"/>
      <c r="E36" s="46"/>
      <c r="F36" s="148"/>
      <c r="G36"/>
    </row>
    <row r="37" spans="1:7" ht="15" customHeight="1" x14ac:dyDescent="0.3">
      <c r="A37"/>
      <c r="B37" s="147"/>
      <c r="C37" s="48"/>
      <c r="D37" s="46"/>
      <c r="E37" s="46"/>
      <c r="F37" s="148"/>
      <c r="G37"/>
    </row>
    <row r="38" spans="1:7" ht="15" customHeight="1" x14ac:dyDescent="0.3">
      <c r="A38"/>
      <c r="B38" s="147"/>
      <c r="C38" s="48"/>
      <c r="D38" s="46"/>
      <c r="E38" s="46"/>
      <c r="F38" s="148"/>
      <c r="G38"/>
    </row>
    <row r="39" spans="1:7" ht="15" customHeight="1" x14ac:dyDescent="0.3">
      <c r="A39"/>
      <c r="B39" s="147"/>
      <c r="C39" s="48"/>
      <c r="D39" s="46"/>
      <c r="E39" s="46"/>
      <c r="F39" s="148"/>
      <c r="G39"/>
    </row>
    <row r="40" spans="1:7" ht="15" customHeight="1" x14ac:dyDescent="0.3">
      <c r="A40"/>
      <c r="B40" s="147"/>
      <c r="C40" s="48"/>
      <c r="D40" s="46"/>
      <c r="E40" s="46"/>
      <c r="F40" s="148"/>
      <c r="G40"/>
    </row>
    <row r="41" spans="1:7" ht="15" customHeight="1" x14ac:dyDescent="0.3">
      <c r="A41"/>
      <c r="B41" s="147"/>
      <c r="C41" s="48"/>
      <c r="D41" s="46"/>
      <c r="E41" s="46"/>
      <c r="F41" s="148"/>
      <c r="G41"/>
    </row>
    <row r="42" spans="1:7" ht="15" customHeight="1" x14ac:dyDescent="0.3">
      <c r="A42"/>
      <c r="B42" s="147"/>
      <c r="C42" s="48"/>
      <c r="D42" s="46"/>
      <c r="E42" s="46"/>
      <c r="F42" s="148"/>
      <c r="G42"/>
    </row>
    <row r="43" spans="1:7" ht="15" customHeight="1" x14ac:dyDescent="0.3">
      <c r="A43"/>
      <c r="B43" s="147"/>
      <c r="C43" s="48"/>
      <c r="D43" s="46"/>
      <c r="E43" s="46"/>
      <c r="F43" s="148"/>
      <c r="G43"/>
    </row>
    <row r="44" spans="1:7" ht="15" customHeight="1" x14ac:dyDescent="0.3">
      <c r="A44"/>
      <c r="B44" s="147"/>
      <c r="C44" s="48"/>
      <c r="D44" s="46"/>
      <c r="E44" s="46"/>
      <c r="F44" s="148"/>
      <c r="G44"/>
    </row>
    <row r="45" spans="1:7" ht="15" customHeight="1" x14ac:dyDescent="0.3">
      <c r="A45"/>
      <c r="B45" s="147"/>
      <c r="C45" s="48"/>
      <c r="D45" s="46"/>
      <c r="E45" s="46"/>
      <c r="F45" s="148"/>
      <c r="G45"/>
    </row>
    <row r="46" spans="1:7" ht="15" customHeight="1" x14ac:dyDescent="0.3">
      <c r="A46"/>
      <c r="B46" s="147"/>
      <c r="C46" s="48"/>
      <c r="D46" s="46"/>
      <c r="E46" s="46"/>
      <c r="F46" s="148"/>
      <c r="G46"/>
    </row>
    <row r="47" spans="1:7" ht="15" customHeight="1" x14ac:dyDescent="0.3">
      <c r="A47"/>
      <c r="B47" s="147"/>
      <c r="C47" s="48"/>
      <c r="D47" s="46"/>
      <c r="E47" s="46"/>
      <c r="F47" s="148"/>
      <c r="G47"/>
    </row>
    <row r="48" spans="1:7" ht="15" customHeight="1" x14ac:dyDescent="0.3">
      <c r="A48"/>
      <c r="B48" s="147"/>
      <c r="C48" s="48"/>
      <c r="D48" s="46"/>
      <c r="E48" s="46"/>
      <c r="F48" s="148"/>
      <c r="G48"/>
    </row>
    <row r="49" spans="1:7" ht="15" customHeight="1" x14ac:dyDescent="0.3">
      <c r="A49"/>
      <c r="B49" s="147"/>
      <c r="C49" s="48"/>
      <c r="D49" s="46"/>
      <c r="E49" s="46"/>
      <c r="F49" s="148"/>
      <c r="G49"/>
    </row>
    <row r="50" spans="1:7" ht="15" customHeight="1" x14ac:dyDescent="0.3">
      <c r="A50"/>
      <c r="B50" s="147"/>
      <c r="C50" s="48"/>
      <c r="D50" s="46"/>
      <c r="E50" s="46"/>
      <c r="F50" s="148"/>
      <c r="G50"/>
    </row>
    <row r="51" spans="1:7" ht="15" customHeight="1" x14ac:dyDescent="0.3">
      <c r="A51"/>
      <c r="B51" s="147"/>
      <c r="C51" s="48"/>
      <c r="D51" s="46"/>
      <c r="E51" s="46"/>
      <c r="F51" s="148"/>
      <c r="G51"/>
    </row>
    <row r="52" spans="1:7" ht="15" customHeight="1" x14ac:dyDescent="0.3">
      <c r="A52"/>
      <c r="B52" s="147"/>
      <c r="C52" s="48"/>
      <c r="D52" s="46"/>
      <c r="E52" s="46"/>
      <c r="F52" s="148"/>
      <c r="G52"/>
    </row>
    <row r="53" spans="1:7" ht="15" customHeight="1" x14ac:dyDescent="0.3">
      <c r="A53"/>
      <c r="B53" s="147"/>
      <c r="C53" s="48"/>
      <c r="D53" s="46"/>
      <c r="E53" s="46"/>
      <c r="F53" s="148"/>
      <c r="G53"/>
    </row>
    <row r="54" spans="1:7" ht="15" customHeight="1" x14ac:dyDescent="0.3">
      <c r="A54"/>
      <c r="B54" s="147"/>
      <c r="C54" s="48"/>
      <c r="D54" s="46"/>
      <c r="E54" s="46"/>
      <c r="F54" s="148"/>
      <c r="G54"/>
    </row>
    <row r="55" spans="1:7" ht="15" customHeight="1" x14ac:dyDescent="0.3">
      <c r="A55"/>
      <c r="B55" s="147"/>
      <c r="C55" s="48"/>
      <c r="D55" s="46"/>
      <c r="E55" s="46"/>
      <c r="F55" s="148"/>
      <c r="G55"/>
    </row>
    <row r="56" spans="1:7" ht="15" customHeight="1" x14ac:dyDescent="0.3">
      <c r="A56"/>
      <c r="B56" s="147"/>
      <c r="C56" s="48"/>
      <c r="D56" s="46"/>
      <c r="E56" s="46"/>
      <c r="F56" s="148"/>
      <c r="G56"/>
    </row>
    <row r="57" spans="1:7" ht="15" customHeight="1" x14ac:dyDescent="0.3">
      <c r="A57"/>
      <c r="B57" s="147"/>
      <c r="C57" s="48"/>
      <c r="D57" s="46"/>
      <c r="E57" s="46"/>
      <c r="F57" s="148"/>
      <c r="G57"/>
    </row>
    <row r="58" spans="1:7" ht="15" customHeight="1" x14ac:dyDescent="0.3">
      <c r="A58"/>
      <c r="B58" s="147"/>
      <c r="C58" s="48"/>
      <c r="D58" s="46"/>
      <c r="E58" s="46"/>
      <c r="F58" s="148"/>
      <c r="G58"/>
    </row>
    <row r="59" spans="1:7" ht="15" customHeight="1" x14ac:dyDescent="0.3">
      <c r="A59"/>
      <c r="B59" s="147"/>
      <c r="C59" s="48"/>
      <c r="D59" s="46"/>
      <c r="E59" s="46"/>
      <c r="F59" s="148"/>
      <c r="G59"/>
    </row>
    <row r="60" spans="1:7" ht="15" customHeight="1" x14ac:dyDescent="0.3">
      <c r="A60"/>
      <c r="B60" s="147"/>
      <c r="C60" s="48"/>
      <c r="D60" s="46"/>
      <c r="E60" s="46"/>
      <c r="F60" s="148"/>
      <c r="G60"/>
    </row>
    <row r="61" spans="1:7" ht="15" customHeight="1" x14ac:dyDescent="0.3">
      <c r="A61"/>
      <c r="B61" s="147"/>
      <c r="C61" s="48"/>
      <c r="D61" s="46"/>
      <c r="E61" s="46"/>
      <c r="F61" s="148"/>
      <c r="G61"/>
    </row>
    <row r="62" spans="1:7" ht="15" customHeight="1" x14ac:dyDescent="0.3">
      <c r="A62"/>
      <c r="B62" s="147"/>
      <c r="C62" s="48"/>
      <c r="D62" s="46"/>
      <c r="E62" s="46"/>
      <c r="F62" s="148"/>
      <c r="G62"/>
    </row>
    <row r="63" spans="1:7" ht="15" customHeight="1" x14ac:dyDescent="0.3">
      <c r="A63"/>
      <c r="B63" s="147"/>
      <c r="C63" s="48"/>
      <c r="D63" s="46"/>
      <c r="E63" s="46"/>
      <c r="F63" s="148"/>
      <c r="G63"/>
    </row>
    <row r="64" spans="1:7" ht="15" customHeight="1" x14ac:dyDescent="0.3">
      <c r="A64"/>
      <c r="B64" s="147"/>
      <c r="C64" s="48"/>
      <c r="D64" s="46"/>
      <c r="E64" s="46"/>
      <c r="F64" s="148"/>
      <c r="G64"/>
    </row>
    <row r="65" spans="1:7" ht="15" customHeight="1" x14ac:dyDescent="0.3">
      <c r="A65"/>
      <c r="B65" s="147"/>
      <c r="C65" s="48"/>
      <c r="D65" s="46"/>
      <c r="E65" s="46"/>
      <c r="F65" s="148"/>
      <c r="G65"/>
    </row>
    <row r="66" spans="1:7" ht="15" customHeight="1" x14ac:dyDescent="0.3">
      <c r="A66"/>
      <c r="B66" s="147"/>
      <c r="C66" s="48"/>
      <c r="D66" s="46"/>
      <c r="E66" s="46"/>
      <c r="F66" s="148"/>
      <c r="G66"/>
    </row>
    <row r="67" spans="1:7" ht="15" customHeight="1" x14ac:dyDescent="0.3">
      <c r="A67"/>
      <c r="B67" s="147"/>
      <c r="C67" s="48"/>
      <c r="D67" s="46"/>
      <c r="E67" s="46"/>
      <c r="F67" s="148"/>
      <c r="G67"/>
    </row>
    <row r="68" spans="1:7" ht="15" customHeight="1" x14ac:dyDescent="0.3">
      <c r="A68"/>
      <c r="B68" s="147"/>
      <c r="C68" s="48"/>
      <c r="D68" s="46"/>
      <c r="E68" s="46"/>
      <c r="F68" s="148"/>
      <c r="G68"/>
    </row>
    <row r="69" spans="1:7" ht="15" customHeight="1" x14ac:dyDescent="0.3">
      <c r="A69"/>
      <c r="B69" s="147"/>
      <c r="C69" s="48"/>
      <c r="D69" s="46"/>
      <c r="E69" s="46"/>
      <c r="F69" s="148"/>
      <c r="G69"/>
    </row>
    <row r="70" spans="1:7" ht="15" customHeight="1" x14ac:dyDescent="0.3">
      <c r="A70"/>
      <c r="B70" s="147"/>
      <c r="C70" s="48"/>
      <c r="D70" s="46"/>
      <c r="E70" s="46"/>
      <c r="F70" s="148"/>
      <c r="G70"/>
    </row>
    <row r="71" spans="1:7" ht="15" customHeight="1" x14ac:dyDescent="0.3">
      <c r="A71"/>
      <c r="B71" s="147"/>
      <c r="C71" s="48"/>
      <c r="D71" s="46"/>
      <c r="E71" s="46"/>
      <c r="F71" s="148"/>
      <c r="G71"/>
    </row>
    <row r="72" spans="1:7" ht="15" customHeight="1" x14ac:dyDescent="0.3">
      <c r="A72"/>
      <c r="B72" s="147"/>
      <c r="C72" s="48"/>
      <c r="D72" s="46"/>
      <c r="E72" s="46"/>
      <c r="F72" s="148"/>
      <c r="G72"/>
    </row>
    <row r="73" spans="1:7" ht="15" customHeight="1" x14ac:dyDescent="0.3">
      <c r="A73"/>
      <c r="B73" s="147"/>
      <c r="C73" s="48"/>
      <c r="D73" s="46"/>
      <c r="E73" s="46"/>
      <c r="F73" s="148"/>
      <c r="G73"/>
    </row>
    <row r="74" spans="1:7" ht="15" customHeight="1" x14ac:dyDescent="0.3">
      <c r="A74"/>
      <c r="B74" s="147"/>
      <c r="C74" s="48"/>
      <c r="D74" s="46"/>
      <c r="E74" s="46"/>
      <c r="F74" s="148"/>
      <c r="G74"/>
    </row>
    <row r="75" spans="1:7" ht="15" customHeight="1" x14ac:dyDescent="0.3">
      <c r="A75"/>
      <c r="B75" s="147"/>
      <c r="C75" s="48"/>
      <c r="D75" s="46"/>
      <c r="E75" s="46"/>
      <c r="F75" s="148"/>
      <c r="G75"/>
    </row>
    <row r="76" spans="1:7" ht="15" customHeight="1" x14ac:dyDescent="0.3">
      <c r="A76"/>
      <c r="B76" s="147"/>
      <c r="C76" s="48"/>
      <c r="D76" s="46"/>
      <c r="E76" s="46"/>
      <c r="F76" s="148"/>
      <c r="G76"/>
    </row>
    <row r="77" spans="1:7" ht="15" customHeight="1" x14ac:dyDescent="0.3">
      <c r="A77"/>
      <c r="B77" s="147"/>
      <c r="C77" s="48"/>
      <c r="D77" s="46"/>
      <c r="E77" s="46"/>
      <c r="F77" s="148"/>
      <c r="G77"/>
    </row>
    <row r="78" spans="1:7" ht="15" customHeight="1" thickBot="1" x14ac:dyDescent="0.35">
      <c r="A78"/>
      <c r="B78" s="149"/>
      <c r="C78" s="152"/>
      <c r="D78" s="150"/>
      <c r="E78" s="150"/>
      <c r="F78" s="151"/>
      <c r="G78"/>
    </row>
    <row r="79" spans="1:7" ht="25.05" customHeight="1" x14ac:dyDescent="0.3">
      <c r="A79"/>
      <c r="B79"/>
      <c r="C79"/>
      <c r="D79"/>
      <c r="E79"/>
      <c r="F79"/>
      <c r="G79"/>
    </row>
  </sheetData>
  <pageMargins left="0.5" right="0.5" top="0.5" bottom="0.5" header="0.3" footer="0.3"/>
  <pageSetup scale="55" orientation="landscape" horizontalDpi="2400" verticalDpi="2400" r:id="rId1"/>
  <headerFooter>
    <oddFooter>1</oddFooter>
  </headerFooter>
  <rowBreaks count="1" manualBreakCount="1">
    <brk id="48" min="1" max="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D5375-2849-4ED5-B2BF-0420BC254D9E}">
  <sheetPr codeName="Sheet12">
    <tabColor theme="5"/>
  </sheetPr>
  <dimension ref="A1:E80"/>
  <sheetViews>
    <sheetView showGridLines="0" zoomScale="85" zoomScaleNormal="85" zoomScaleSheetLayoutView="100" workbookViewId="0"/>
  </sheetViews>
  <sheetFormatPr defaultColWidth="9.109375" defaultRowHeight="14.4" x14ac:dyDescent="0.3"/>
  <cols>
    <col min="1" max="1" width="5.6640625" style="40" customWidth="1"/>
    <col min="2" max="3" width="45.6640625" style="40" customWidth="1"/>
    <col min="4" max="4" width="43.5546875" style="40" customWidth="1"/>
    <col min="5" max="5" width="5.6640625" style="40" customWidth="1"/>
    <col min="6" max="16384" width="9.109375" style="40"/>
  </cols>
  <sheetData>
    <row r="1" spans="1:5" ht="25.05" customHeight="1" x14ac:dyDescent="0.3">
      <c r="A1"/>
      <c r="B1"/>
      <c r="C1"/>
      <c r="D1"/>
      <c r="E1"/>
    </row>
    <row r="2" spans="1:5" ht="18" customHeight="1" x14ac:dyDescent="0.3">
      <c r="A2"/>
      <c r="B2" s="6"/>
      <c r="C2" s="6"/>
      <c r="D2" s="6"/>
      <c r="E2"/>
    </row>
    <row r="3" spans="1:5" ht="20.100000000000001" customHeight="1" x14ac:dyDescent="0.3">
      <c r="A3"/>
      <c r="B3" s="6"/>
      <c r="C3" s="35" t="s">
        <v>189</v>
      </c>
      <c r="D3" s="36"/>
      <c r="E3"/>
    </row>
    <row r="4" spans="1:5" ht="20.100000000000001" customHeight="1" x14ac:dyDescent="0.3">
      <c r="A4"/>
      <c r="B4" s="6"/>
      <c r="C4" s="35"/>
      <c r="D4" s="36"/>
      <c r="E4"/>
    </row>
    <row r="5" spans="1:5" ht="18" customHeight="1" thickBot="1" x14ac:dyDescent="0.35">
      <c r="A5"/>
      <c r="B5" s="8"/>
      <c r="C5" s="8"/>
      <c r="D5" s="8"/>
      <c r="E5"/>
    </row>
    <row r="6" spans="1:5" ht="15" customHeight="1" x14ac:dyDescent="0.3">
      <c r="A6"/>
      <c r="B6" s="145"/>
      <c r="C6" s="45"/>
      <c r="D6" s="146"/>
      <c r="E6"/>
    </row>
    <row r="7" spans="1:5" ht="15" customHeight="1" x14ac:dyDescent="0.3">
      <c r="A7"/>
      <c r="B7" s="147"/>
      <c r="C7" s="46"/>
      <c r="D7" s="148"/>
      <c r="E7"/>
    </row>
    <row r="8" spans="1:5" ht="15" customHeight="1" x14ac:dyDescent="0.3">
      <c r="A8"/>
      <c r="B8" s="147"/>
      <c r="C8" s="46"/>
      <c r="D8" s="148"/>
      <c r="E8"/>
    </row>
    <row r="9" spans="1:5" ht="15" customHeight="1" x14ac:dyDescent="0.3">
      <c r="A9"/>
      <c r="B9" s="147"/>
      <c r="C9" s="46"/>
      <c r="D9" s="148"/>
      <c r="E9"/>
    </row>
    <row r="10" spans="1:5" ht="15" customHeight="1" x14ac:dyDescent="0.3">
      <c r="A10"/>
      <c r="B10" s="147"/>
      <c r="C10" s="46"/>
      <c r="D10" s="148"/>
      <c r="E10"/>
    </row>
    <row r="11" spans="1:5" ht="15" customHeight="1" x14ac:dyDescent="0.3">
      <c r="A11"/>
      <c r="B11" s="147"/>
      <c r="C11" s="46"/>
      <c r="D11" s="148"/>
      <c r="E11"/>
    </row>
    <row r="12" spans="1:5" ht="15" customHeight="1" x14ac:dyDescent="0.3">
      <c r="A12"/>
      <c r="B12" s="147"/>
      <c r="C12" s="46"/>
      <c r="D12" s="148"/>
      <c r="E12"/>
    </row>
    <row r="13" spans="1:5" ht="15.45" customHeight="1" x14ac:dyDescent="0.3">
      <c r="A13"/>
      <c r="B13" s="147"/>
      <c r="C13" s="46"/>
      <c r="D13" s="148"/>
      <c r="E13"/>
    </row>
    <row r="14" spans="1:5" ht="15" customHeight="1" x14ac:dyDescent="0.3">
      <c r="A14"/>
      <c r="B14" s="147"/>
      <c r="C14" s="46"/>
      <c r="D14" s="148"/>
      <c r="E14"/>
    </row>
    <row r="15" spans="1:5" ht="15" customHeight="1" x14ac:dyDescent="0.3">
      <c r="A15"/>
      <c r="B15" s="147"/>
      <c r="C15" s="46"/>
      <c r="D15" s="148"/>
      <c r="E15"/>
    </row>
    <row r="16" spans="1:5" ht="15" customHeight="1" x14ac:dyDescent="0.3">
      <c r="A16"/>
      <c r="B16" s="147"/>
      <c r="C16" s="46"/>
      <c r="D16" s="148"/>
      <c r="E16"/>
    </row>
    <row r="17" spans="1:5" ht="15" customHeight="1" x14ac:dyDescent="0.3">
      <c r="A17"/>
      <c r="B17" s="147"/>
      <c r="C17" s="46"/>
      <c r="D17" s="148"/>
      <c r="E17"/>
    </row>
    <row r="18" spans="1:5" ht="15" customHeight="1" x14ac:dyDescent="0.3">
      <c r="A18"/>
      <c r="B18" s="147"/>
      <c r="C18" s="46"/>
      <c r="D18" s="148"/>
      <c r="E18"/>
    </row>
    <row r="19" spans="1:5" ht="15" customHeight="1" x14ac:dyDescent="0.3">
      <c r="A19"/>
      <c r="B19" s="147"/>
      <c r="C19" s="46"/>
      <c r="D19" s="148"/>
      <c r="E19"/>
    </row>
    <row r="20" spans="1:5" ht="15" customHeight="1" x14ac:dyDescent="0.3">
      <c r="A20"/>
      <c r="B20" s="147"/>
      <c r="C20" s="46"/>
      <c r="D20" s="148"/>
      <c r="E20"/>
    </row>
    <row r="21" spans="1:5" ht="15" customHeight="1" x14ac:dyDescent="0.3">
      <c r="A21"/>
      <c r="B21" s="147"/>
      <c r="C21" s="46"/>
      <c r="D21" s="148"/>
      <c r="E21"/>
    </row>
    <row r="22" spans="1:5" ht="15" customHeight="1" x14ac:dyDescent="0.3">
      <c r="A22"/>
      <c r="B22" s="147"/>
      <c r="C22" s="46"/>
      <c r="D22" s="148"/>
      <c r="E22"/>
    </row>
    <row r="23" spans="1:5" ht="15" customHeight="1" x14ac:dyDescent="0.3">
      <c r="A23"/>
      <c r="B23" s="147"/>
      <c r="C23" s="46"/>
      <c r="D23" s="148"/>
      <c r="E23"/>
    </row>
    <row r="24" spans="1:5" ht="15" customHeight="1" x14ac:dyDescent="0.3">
      <c r="A24"/>
      <c r="B24" s="147"/>
      <c r="C24" s="46"/>
      <c r="D24" s="148"/>
      <c r="E24"/>
    </row>
    <row r="25" spans="1:5" ht="15" customHeight="1" x14ac:dyDescent="0.3">
      <c r="A25"/>
      <c r="B25" s="147"/>
      <c r="C25" s="46"/>
      <c r="D25" s="148"/>
      <c r="E25"/>
    </row>
    <row r="26" spans="1:5" ht="15" customHeight="1" x14ac:dyDescent="0.3">
      <c r="A26"/>
      <c r="B26" s="147"/>
      <c r="C26" s="46"/>
      <c r="D26" s="148"/>
      <c r="E26"/>
    </row>
    <row r="27" spans="1:5" ht="15" customHeight="1" x14ac:dyDescent="0.3">
      <c r="A27"/>
      <c r="B27" s="147"/>
      <c r="C27" s="46"/>
      <c r="D27" s="148"/>
      <c r="E27"/>
    </row>
    <row r="28" spans="1:5" ht="15" customHeight="1" x14ac:dyDescent="0.3">
      <c r="A28"/>
      <c r="B28" s="147"/>
      <c r="C28" s="46"/>
      <c r="D28" s="148"/>
      <c r="E28"/>
    </row>
    <row r="29" spans="1:5" ht="15" customHeight="1" x14ac:dyDescent="0.3">
      <c r="A29"/>
      <c r="B29" s="147"/>
      <c r="C29" s="46"/>
      <c r="D29" s="148"/>
      <c r="E29"/>
    </row>
    <row r="30" spans="1:5" ht="15" customHeight="1" x14ac:dyDescent="0.3">
      <c r="A30"/>
      <c r="B30" s="147"/>
      <c r="C30" s="46"/>
      <c r="D30" s="148"/>
      <c r="E30"/>
    </row>
    <row r="31" spans="1:5" ht="15" customHeight="1" x14ac:dyDescent="0.3">
      <c r="A31"/>
      <c r="B31" s="147"/>
      <c r="C31" s="46"/>
      <c r="D31" s="148"/>
      <c r="E31"/>
    </row>
    <row r="32" spans="1:5" ht="15" customHeight="1" x14ac:dyDescent="0.3">
      <c r="A32"/>
      <c r="B32" s="147"/>
      <c r="C32" s="46"/>
      <c r="D32" s="148"/>
      <c r="E32"/>
    </row>
    <row r="33" spans="1:5" ht="15" customHeight="1" x14ac:dyDescent="0.3">
      <c r="A33"/>
      <c r="B33" s="147"/>
      <c r="C33" s="46"/>
      <c r="D33" s="148"/>
      <c r="E33"/>
    </row>
    <row r="34" spans="1:5" ht="15" customHeight="1" x14ac:dyDescent="0.3">
      <c r="A34"/>
      <c r="B34" s="147"/>
      <c r="C34" s="46"/>
      <c r="D34" s="148"/>
      <c r="E34"/>
    </row>
    <row r="35" spans="1:5" ht="15" customHeight="1" x14ac:dyDescent="0.3">
      <c r="A35"/>
      <c r="B35" s="147"/>
      <c r="C35" s="46"/>
      <c r="D35" s="148"/>
      <c r="E35"/>
    </row>
    <row r="36" spans="1:5" ht="15" customHeight="1" x14ac:dyDescent="0.3">
      <c r="A36"/>
      <c r="B36" s="147"/>
      <c r="C36" s="46"/>
      <c r="D36" s="148"/>
      <c r="E36"/>
    </row>
    <row r="37" spans="1:5" ht="15" customHeight="1" x14ac:dyDescent="0.3">
      <c r="A37"/>
      <c r="B37" s="147"/>
      <c r="C37" s="46"/>
      <c r="D37" s="148"/>
      <c r="E37"/>
    </row>
    <row r="38" spans="1:5" ht="15" customHeight="1" x14ac:dyDescent="0.3">
      <c r="A38"/>
      <c r="B38" s="147"/>
      <c r="C38" s="46"/>
      <c r="D38" s="148"/>
      <c r="E38"/>
    </row>
    <row r="39" spans="1:5" ht="15" customHeight="1" x14ac:dyDescent="0.3">
      <c r="A39"/>
      <c r="B39" s="147"/>
      <c r="C39" s="46"/>
      <c r="D39" s="148"/>
      <c r="E39"/>
    </row>
    <row r="40" spans="1:5" ht="15" customHeight="1" x14ac:dyDescent="0.3">
      <c r="A40"/>
      <c r="B40" s="147"/>
      <c r="C40" s="46"/>
      <c r="D40" s="148"/>
      <c r="E40"/>
    </row>
    <row r="41" spans="1:5" ht="15" customHeight="1" x14ac:dyDescent="0.3">
      <c r="A41"/>
      <c r="B41" s="147"/>
      <c r="C41" s="46"/>
      <c r="D41" s="148"/>
      <c r="E41"/>
    </row>
    <row r="42" spans="1:5" ht="15" customHeight="1" x14ac:dyDescent="0.3">
      <c r="A42"/>
      <c r="B42" s="147"/>
      <c r="C42" s="46"/>
      <c r="D42" s="148"/>
      <c r="E42"/>
    </row>
    <row r="43" spans="1:5" ht="15" customHeight="1" x14ac:dyDescent="0.3">
      <c r="A43"/>
      <c r="B43" s="147"/>
      <c r="C43" s="46"/>
      <c r="D43" s="148"/>
      <c r="E43"/>
    </row>
    <row r="44" spans="1:5" ht="15" customHeight="1" x14ac:dyDescent="0.3">
      <c r="A44"/>
      <c r="B44" s="147"/>
      <c r="C44" s="46"/>
      <c r="D44" s="148"/>
      <c r="E44"/>
    </row>
    <row r="45" spans="1:5" ht="15" customHeight="1" x14ac:dyDescent="0.3">
      <c r="A45"/>
      <c r="B45" s="147"/>
      <c r="C45" s="46"/>
      <c r="D45" s="148"/>
      <c r="E45"/>
    </row>
    <row r="46" spans="1:5" ht="15" customHeight="1" x14ac:dyDescent="0.3">
      <c r="A46"/>
      <c r="B46" s="147"/>
      <c r="C46" s="46"/>
      <c r="D46" s="148"/>
      <c r="E46"/>
    </row>
    <row r="47" spans="1:5" ht="15" customHeight="1" x14ac:dyDescent="0.3">
      <c r="A47"/>
      <c r="B47" s="147"/>
      <c r="C47" s="46"/>
      <c r="D47" s="148"/>
      <c r="E47"/>
    </row>
    <row r="48" spans="1:5" ht="15" customHeight="1" x14ac:dyDescent="0.3">
      <c r="A48"/>
      <c r="B48" s="147"/>
      <c r="C48" s="46"/>
      <c r="D48" s="148"/>
      <c r="E48"/>
    </row>
    <row r="49" spans="1:5" ht="15" customHeight="1" x14ac:dyDescent="0.3">
      <c r="A49"/>
      <c r="B49" s="147"/>
      <c r="C49" s="46"/>
      <c r="D49" s="148"/>
      <c r="E49"/>
    </row>
    <row r="50" spans="1:5" ht="15" customHeight="1" x14ac:dyDescent="0.3">
      <c r="A50"/>
      <c r="B50" s="147"/>
      <c r="C50" s="46"/>
      <c r="D50" s="148"/>
      <c r="E50"/>
    </row>
    <row r="51" spans="1:5" ht="15" customHeight="1" x14ac:dyDescent="0.3">
      <c r="A51"/>
      <c r="B51" s="147"/>
      <c r="C51" s="46"/>
      <c r="D51" s="148"/>
      <c r="E51"/>
    </row>
    <row r="52" spans="1:5" ht="15" customHeight="1" x14ac:dyDescent="0.3">
      <c r="A52"/>
      <c r="B52" s="147"/>
      <c r="C52" s="46"/>
      <c r="D52" s="148"/>
      <c r="E52"/>
    </row>
    <row r="53" spans="1:5" ht="15" customHeight="1" x14ac:dyDescent="0.3">
      <c r="A53"/>
      <c r="B53" s="147"/>
      <c r="C53" s="46"/>
      <c r="D53" s="148"/>
      <c r="E53"/>
    </row>
    <row r="54" spans="1:5" ht="15" customHeight="1" x14ac:dyDescent="0.3">
      <c r="A54"/>
      <c r="B54" s="147"/>
      <c r="C54" s="46"/>
      <c r="D54" s="148"/>
      <c r="E54"/>
    </row>
    <row r="55" spans="1:5" ht="15" customHeight="1" x14ac:dyDescent="0.3">
      <c r="A55"/>
      <c r="B55" s="147"/>
      <c r="C55" s="46"/>
      <c r="D55" s="148"/>
      <c r="E55"/>
    </row>
    <row r="56" spans="1:5" ht="15" customHeight="1" x14ac:dyDescent="0.3">
      <c r="A56"/>
      <c r="B56" s="147"/>
      <c r="C56" s="46"/>
      <c r="D56" s="148"/>
      <c r="E56"/>
    </row>
    <row r="57" spans="1:5" ht="15" customHeight="1" x14ac:dyDescent="0.3">
      <c r="A57"/>
      <c r="B57" s="147"/>
      <c r="C57" s="46"/>
      <c r="D57" s="148"/>
      <c r="E57"/>
    </row>
    <row r="58" spans="1:5" ht="15" customHeight="1" x14ac:dyDescent="0.3">
      <c r="A58"/>
      <c r="B58" s="147"/>
      <c r="C58" s="46"/>
      <c r="D58" s="148"/>
      <c r="E58"/>
    </row>
    <row r="59" spans="1:5" ht="15" customHeight="1" x14ac:dyDescent="0.3">
      <c r="A59"/>
      <c r="B59" s="147"/>
      <c r="C59" s="46"/>
      <c r="D59" s="148"/>
      <c r="E59"/>
    </row>
    <row r="60" spans="1:5" ht="15" customHeight="1" x14ac:dyDescent="0.3">
      <c r="A60"/>
      <c r="B60" s="147"/>
      <c r="C60" s="46"/>
      <c r="D60" s="148"/>
      <c r="E60"/>
    </row>
    <row r="61" spans="1:5" ht="15" customHeight="1" x14ac:dyDescent="0.3">
      <c r="A61"/>
      <c r="B61" s="147"/>
      <c r="C61" s="46"/>
      <c r="D61" s="148"/>
      <c r="E61"/>
    </row>
    <row r="62" spans="1:5" ht="15" customHeight="1" x14ac:dyDescent="0.3">
      <c r="A62"/>
      <c r="B62" s="147"/>
      <c r="C62" s="46"/>
      <c r="D62" s="148"/>
      <c r="E62"/>
    </row>
    <row r="63" spans="1:5" ht="15" customHeight="1" x14ac:dyDescent="0.3">
      <c r="A63"/>
      <c r="B63" s="147"/>
      <c r="C63" s="46"/>
      <c r="D63" s="148"/>
      <c r="E63"/>
    </row>
    <row r="64" spans="1:5" ht="15" customHeight="1" x14ac:dyDescent="0.3">
      <c r="A64"/>
      <c r="B64" s="147"/>
      <c r="C64" s="46"/>
      <c r="D64" s="148"/>
      <c r="E64"/>
    </row>
    <row r="65" spans="1:5" ht="15" customHeight="1" x14ac:dyDescent="0.3">
      <c r="A65"/>
      <c r="B65" s="147"/>
      <c r="C65" s="46"/>
      <c r="D65" s="148"/>
      <c r="E65"/>
    </row>
    <row r="66" spans="1:5" ht="15" customHeight="1" x14ac:dyDescent="0.3">
      <c r="A66"/>
      <c r="B66" s="147"/>
      <c r="C66" s="46"/>
      <c r="D66" s="148"/>
      <c r="E66"/>
    </row>
    <row r="67" spans="1:5" ht="15" customHeight="1" x14ac:dyDescent="0.3">
      <c r="A67"/>
      <c r="B67" s="147"/>
      <c r="C67" s="46"/>
      <c r="D67" s="148"/>
      <c r="E67"/>
    </row>
    <row r="68" spans="1:5" ht="15" customHeight="1" x14ac:dyDescent="0.3">
      <c r="A68"/>
      <c r="B68" s="147"/>
      <c r="C68" s="46"/>
      <c r="D68" s="148"/>
      <c r="E68"/>
    </row>
    <row r="69" spans="1:5" ht="15" customHeight="1" x14ac:dyDescent="0.3">
      <c r="A69"/>
      <c r="B69" s="147"/>
      <c r="C69" s="46"/>
      <c r="D69" s="148"/>
      <c r="E69"/>
    </row>
    <row r="70" spans="1:5" ht="15" customHeight="1" x14ac:dyDescent="0.3">
      <c r="A70"/>
      <c r="B70" s="147"/>
      <c r="C70" s="46"/>
      <c r="D70" s="148"/>
      <c r="E70"/>
    </row>
    <row r="71" spans="1:5" ht="15" customHeight="1" x14ac:dyDescent="0.3">
      <c r="A71"/>
      <c r="B71" s="147"/>
      <c r="C71" s="46"/>
      <c r="D71" s="148"/>
      <c r="E71"/>
    </row>
    <row r="72" spans="1:5" ht="15" customHeight="1" x14ac:dyDescent="0.3">
      <c r="A72"/>
      <c r="B72" s="147"/>
      <c r="C72" s="46"/>
      <c r="D72" s="148"/>
      <c r="E72"/>
    </row>
    <row r="73" spans="1:5" ht="15" customHeight="1" x14ac:dyDescent="0.3">
      <c r="A73"/>
      <c r="B73" s="147"/>
      <c r="C73" s="46"/>
      <c r="D73" s="148"/>
      <c r="E73"/>
    </row>
    <row r="74" spans="1:5" ht="15" customHeight="1" x14ac:dyDescent="0.3">
      <c r="A74"/>
      <c r="B74" s="147"/>
      <c r="C74" s="46"/>
      <c r="D74" s="148"/>
      <c r="E74"/>
    </row>
    <row r="75" spans="1:5" ht="15" customHeight="1" x14ac:dyDescent="0.3">
      <c r="A75"/>
      <c r="B75" s="147"/>
      <c r="C75" s="46"/>
      <c r="D75" s="148"/>
      <c r="E75"/>
    </row>
    <row r="76" spans="1:5" ht="15" customHeight="1" x14ac:dyDescent="0.3">
      <c r="A76"/>
      <c r="B76" s="147"/>
      <c r="C76" s="46"/>
      <c r="D76" s="148"/>
      <c r="E76"/>
    </row>
    <row r="77" spans="1:5" ht="15" customHeight="1" x14ac:dyDescent="0.3">
      <c r="A77"/>
      <c r="B77" s="147"/>
      <c r="C77" s="46"/>
      <c r="D77" s="148"/>
      <c r="E77"/>
    </row>
    <row r="78" spans="1:5" ht="15" customHeight="1" x14ac:dyDescent="0.3">
      <c r="A78"/>
      <c r="B78" s="147"/>
      <c r="C78" s="46"/>
      <c r="D78" s="148"/>
      <c r="E78"/>
    </row>
    <row r="79" spans="1:5" ht="15" customHeight="1" thickBot="1" x14ac:dyDescent="0.35">
      <c r="A79"/>
      <c r="B79" s="149"/>
      <c r="C79" s="150"/>
      <c r="D79" s="151"/>
      <c r="E79"/>
    </row>
    <row r="80" spans="1:5" ht="25.05" customHeight="1" x14ac:dyDescent="0.3">
      <c r="A80"/>
      <c r="B80"/>
      <c r="C80"/>
      <c r="D80"/>
      <c r="E80"/>
    </row>
  </sheetData>
  <pageMargins left="0.5" right="0.5" top="0.5" bottom="0.5" header="0.3" footer="0.3"/>
  <pageSetup scale="70" orientation="portrait" horizontalDpi="2400" verticalDpi="2400" r:id="rId1"/>
  <headerFooter>
    <oddFooter>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5"/>
  </sheetPr>
  <dimension ref="A1:Z91"/>
  <sheetViews>
    <sheetView showGridLines="0" zoomScale="85" zoomScaleNormal="85" zoomScaleSheetLayoutView="40" workbookViewId="0"/>
  </sheetViews>
  <sheetFormatPr defaultColWidth="8.88671875" defaultRowHeight="15.6" x14ac:dyDescent="0.3"/>
  <cols>
    <col min="1" max="1" width="5.6640625" style="217" customWidth="1"/>
    <col min="2" max="2" width="6.6640625" style="218" customWidth="1"/>
    <col min="3" max="4" width="6.6640625" style="219" customWidth="1"/>
    <col min="5" max="5" width="18.6640625" style="218" customWidth="1"/>
    <col min="6" max="6" width="50.6640625" style="218" customWidth="1"/>
    <col min="7" max="7" width="40.6640625" style="218" customWidth="1"/>
    <col min="8" max="9" width="6.6640625" style="219" customWidth="1"/>
    <col min="10" max="10" width="8.21875" style="219" customWidth="1"/>
    <col min="11" max="12" width="6.6640625" style="218" customWidth="1"/>
    <col min="13" max="13" width="5.5546875" style="218" customWidth="1"/>
    <col min="14" max="16" width="6.6640625" style="218" customWidth="1"/>
    <col min="17" max="17" width="20.6640625" style="218" customWidth="1"/>
    <col min="18" max="20" width="6.6640625" style="218" customWidth="1"/>
    <col min="21" max="21" width="6.6640625" style="220" customWidth="1"/>
    <col min="22" max="22" width="50.6640625" style="221" customWidth="1"/>
    <col min="23" max="24" width="6.6640625" style="220" customWidth="1"/>
    <col min="25" max="25" width="51.21875" style="218" customWidth="1"/>
    <col min="26" max="16384" width="8.88671875" style="220"/>
  </cols>
  <sheetData>
    <row r="1" spans="1:26" ht="25.05" customHeight="1" x14ac:dyDescent="0.3">
      <c r="A1" s="1"/>
      <c r="B1" s="3"/>
      <c r="C1" s="2"/>
      <c r="D1" s="2"/>
      <c r="E1" s="3"/>
      <c r="F1" s="3"/>
      <c r="G1" s="3"/>
      <c r="H1" s="2"/>
      <c r="I1" s="2"/>
      <c r="J1" s="2"/>
      <c r="K1" s="3"/>
      <c r="L1" s="3"/>
      <c r="M1" s="3"/>
      <c r="N1" s="3"/>
      <c r="O1" s="3"/>
      <c r="P1" s="3"/>
      <c r="Q1" s="3"/>
      <c r="R1" s="3"/>
      <c r="S1" s="3"/>
      <c r="T1" s="3"/>
      <c r="U1"/>
      <c r="V1" s="4"/>
      <c r="W1"/>
      <c r="X1"/>
      <c r="Y1" s="3"/>
      <c r="Z1"/>
    </row>
    <row r="2" spans="1:26" ht="18" customHeight="1" x14ac:dyDescent="0.3">
      <c r="A2"/>
      <c r="B2" s="6"/>
      <c r="C2" s="6"/>
      <c r="D2" s="6"/>
      <c r="E2" s="6"/>
      <c r="F2" s="6"/>
      <c r="G2"/>
      <c r="H2" s="6"/>
      <c r="I2" s="6"/>
      <c r="J2" s="6"/>
      <c r="K2"/>
      <c r="L2" s="6"/>
      <c r="M2" s="6"/>
      <c r="N2" s="6"/>
      <c r="O2" s="6"/>
      <c r="P2" s="6"/>
      <c r="Q2" s="6"/>
      <c r="R2" s="6"/>
      <c r="S2" s="6"/>
      <c r="T2" s="6"/>
      <c r="U2" s="6"/>
      <c r="V2" s="6"/>
      <c r="W2" s="6"/>
      <c r="X2" s="6"/>
      <c r="Y2" s="6"/>
      <c r="Z2"/>
    </row>
    <row r="3" spans="1:26" ht="20.100000000000001" customHeight="1" x14ac:dyDescent="0.3">
      <c r="A3"/>
      <c r="B3" s="6"/>
      <c r="C3" s="6"/>
      <c r="D3" s="6"/>
      <c r="E3" s="6"/>
      <c r="F3" s="35" t="s">
        <v>11</v>
      </c>
      <c r="G3"/>
      <c r="H3" s="6"/>
      <c r="I3" s="6"/>
      <c r="J3" s="6"/>
      <c r="K3"/>
      <c r="L3" s="6"/>
      <c r="M3" s="6"/>
      <c r="N3" s="6"/>
      <c r="O3" s="6"/>
      <c r="P3" s="6"/>
      <c r="Q3" s="6"/>
      <c r="R3" s="6"/>
      <c r="S3" s="6"/>
      <c r="T3" s="6"/>
      <c r="U3" s="6"/>
      <c r="V3" s="6"/>
      <c r="W3" s="6"/>
      <c r="X3" s="6"/>
      <c r="Y3" s="6"/>
      <c r="Z3"/>
    </row>
    <row r="4" spans="1:26" ht="20.100000000000001" customHeight="1" x14ac:dyDescent="0.3">
      <c r="A4"/>
      <c r="B4" s="6"/>
      <c r="C4" s="6"/>
      <c r="D4" s="6"/>
      <c r="E4" s="6"/>
      <c r="F4" s="36"/>
      <c r="G4"/>
      <c r="H4" s="6"/>
      <c r="I4" s="6"/>
      <c r="J4" s="6"/>
      <c r="K4" s="6"/>
      <c r="L4" s="6"/>
      <c r="M4" s="6"/>
      <c r="N4" s="6"/>
      <c r="O4" s="6"/>
      <c r="P4" s="6"/>
      <c r="Q4" s="6"/>
      <c r="R4" s="6"/>
      <c r="S4" s="6"/>
      <c r="T4" s="6"/>
      <c r="U4" s="6"/>
      <c r="V4" s="6"/>
      <c r="W4" s="6"/>
      <c r="X4" s="6"/>
      <c r="Y4" s="6"/>
      <c r="Z4"/>
    </row>
    <row r="5" spans="1:26" ht="18" customHeight="1" x14ac:dyDescent="0.3">
      <c r="A5"/>
      <c r="B5" s="6"/>
      <c r="C5" s="6"/>
      <c r="D5" s="6"/>
      <c r="E5" s="6"/>
      <c r="F5" s="6"/>
      <c r="G5" s="6"/>
      <c r="H5" s="6"/>
      <c r="I5" s="6"/>
      <c r="J5" s="6"/>
      <c r="K5" s="6"/>
      <c r="L5" s="6"/>
      <c r="M5" s="6"/>
      <c r="N5" s="6"/>
      <c r="O5" s="6"/>
      <c r="P5" s="6"/>
      <c r="Q5" s="6"/>
      <c r="R5" s="6"/>
      <c r="S5" s="6"/>
      <c r="T5" s="6"/>
      <c r="U5" s="6"/>
      <c r="V5" s="6"/>
      <c r="W5" s="6"/>
      <c r="X5" s="6"/>
      <c r="Y5" s="6"/>
      <c r="Z5"/>
    </row>
    <row r="6" spans="1:26" ht="15" hidden="1" customHeight="1" x14ac:dyDescent="0.3">
      <c r="A6"/>
      <c r="B6" s="34">
        <v>1</v>
      </c>
      <c r="C6" s="34">
        <v>2</v>
      </c>
      <c r="D6" s="34">
        <v>3</v>
      </c>
      <c r="E6" s="34">
        <v>4</v>
      </c>
      <c r="F6" s="34">
        <v>5</v>
      </c>
      <c r="G6" s="34">
        <v>6</v>
      </c>
      <c r="H6" s="34">
        <v>7</v>
      </c>
      <c r="I6" s="34">
        <v>8</v>
      </c>
      <c r="J6" s="34">
        <v>9</v>
      </c>
      <c r="K6" s="34">
        <v>10</v>
      </c>
      <c r="L6" s="34">
        <v>11</v>
      </c>
      <c r="M6" s="34">
        <v>12</v>
      </c>
      <c r="N6" s="34">
        <v>13</v>
      </c>
      <c r="O6" s="34">
        <v>14</v>
      </c>
      <c r="P6" s="34">
        <v>15</v>
      </c>
      <c r="Q6" s="34">
        <v>16</v>
      </c>
      <c r="R6" s="34">
        <v>17</v>
      </c>
      <c r="S6" s="34">
        <v>18</v>
      </c>
      <c r="T6" s="34">
        <v>19</v>
      </c>
      <c r="U6" s="34">
        <v>20</v>
      </c>
      <c r="V6" s="34">
        <v>21</v>
      </c>
      <c r="W6" s="34">
        <v>22</v>
      </c>
      <c r="X6" s="34">
        <v>23</v>
      </c>
      <c r="Y6" s="34">
        <v>24</v>
      </c>
      <c r="Z6"/>
    </row>
    <row r="7" spans="1:26" ht="24" customHeight="1" x14ac:dyDescent="0.3">
      <c r="A7"/>
      <c r="B7" s="141" t="s">
        <v>149</v>
      </c>
      <c r="C7" s="142"/>
      <c r="D7" s="2"/>
      <c r="E7" s="2"/>
      <c r="F7" s="324"/>
      <c r="G7" s="323"/>
      <c r="H7" s="2"/>
      <c r="I7" s="2"/>
      <c r="J7" s="2"/>
      <c r="K7" s="3"/>
      <c r="L7" s="3"/>
      <c r="M7" s="3"/>
      <c r="N7" s="3"/>
      <c r="O7" s="3"/>
      <c r="P7" s="3"/>
      <c r="Q7" s="3"/>
      <c r="R7" s="3"/>
      <c r="S7" s="3"/>
      <c r="T7" s="3"/>
      <c r="U7"/>
      <c r="V7" s="4"/>
      <c r="W7"/>
      <c r="X7"/>
      <c r="Y7" s="3"/>
      <c r="Z7"/>
    </row>
    <row r="8" spans="1:26" ht="24" customHeight="1" x14ac:dyDescent="0.3">
      <c r="A8"/>
      <c r="B8" s="141" t="s">
        <v>188</v>
      </c>
      <c r="C8" s="142"/>
      <c r="D8"/>
      <c r="E8"/>
      <c r="F8" s="324"/>
      <c r="G8" s="323"/>
      <c r="H8" s="2"/>
      <c r="I8" s="2"/>
      <c r="J8" s="2"/>
      <c r="K8" s="3"/>
      <c r="L8" s="3"/>
      <c r="M8" s="3"/>
      <c r="N8" s="3"/>
      <c r="O8" s="3"/>
      <c r="P8" s="3"/>
      <c r="Q8" s="3"/>
      <c r="R8" s="3"/>
      <c r="S8" s="3"/>
      <c r="T8" s="3"/>
      <c r="U8"/>
      <c r="V8" s="4"/>
      <c r="W8"/>
      <c r="X8"/>
      <c r="Y8" s="3"/>
      <c r="Z8"/>
    </row>
    <row r="9" spans="1:26" ht="24" customHeight="1" x14ac:dyDescent="0.3">
      <c r="A9"/>
      <c r="B9" s="141" t="s">
        <v>157</v>
      </c>
      <c r="C9"/>
      <c r="D9"/>
      <c r="E9"/>
      <c r="F9" s="341"/>
      <c r="G9" s="276"/>
      <c r="H9" s="2"/>
      <c r="I9" s="2"/>
      <c r="J9" s="2"/>
      <c r="K9" s="3"/>
      <c r="L9" s="3"/>
      <c r="M9" s="3"/>
      <c r="N9" s="3"/>
      <c r="O9" s="3"/>
      <c r="P9" s="3"/>
      <c r="Q9" s="3"/>
      <c r="R9" s="3"/>
      <c r="S9"/>
      <c r="T9" s="3"/>
      <c r="U9"/>
      <c r="V9" s="4"/>
      <c r="W9"/>
      <c r="X9"/>
      <c r="Y9" s="3"/>
      <c r="Z9"/>
    </row>
    <row r="10" spans="1:26" ht="24" customHeight="1" thickBot="1" x14ac:dyDescent="0.35">
      <c r="A10"/>
      <c r="B10" s="141"/>
      <c r="C10"/>
      <c r="D10"/>
      <c r="E10"/>
      <c r="F10" s="276"/>
      <c r="G10" s="276"/>
      <c r="H10" s="2"/>
      <c r="I10" s="2"/>
      <c r="J10" s="2"/>
      <c r="K10" s="3"/>
      <c r="L10" s="3"/>
      <c r="M10" s="3"/>
      <c r="N10" s="3"/>
      <c r="O10" s="3"/>
      <c r="P10" s="3"/>
      <c r="Q10" s="3"/>
      <c r="R10" s="3"/>
      <c r="S10"/>
      <c r="T10" s="3"/>
      <c r="U10"/>
      <c r="V10" s="4"/>
      <c r="W10"/>
      <c r="X10"/>
      <c r="Y10" s="331"/>
      <c r="Z10"/>
    </row>
    <row r="11" spans="1:26" ht="24" customHeight="1" thickBot="1" x14ac:dyDescent="0.35">
      <c r="A11"/>
      <c r="B11" s="353" t="s">
        <v>225</v>
      </c>
      <c r="C11" s="353"/>
      <c r="D11" s="353"/>
      <c r="E11" s="353"/>
      <c r="F11" s="353"/>
      <c r="G11" s="353"/>
      <c r="H11" s="353"/>
      <c r="I11" s="353"/>
      <c r="J11" s="353"/>
      <c r="K11" s="355" t="s">
        <v>226</v>
      </c>
      <c r="L11" s="355"/>
      <c r="M11" s="355"/>
      <c r="N11" s="355"/>
      <c r="O11" s="355"/>
      <c r="P11" s="355"/>
      <c r="Q11" s="355"/>
      <c r="R11" s="355"/>
      <c r="S11" s="355"/>
      <c r="T11" s="355"/>
      <c r="U11" s="345" t="s">
        <v>227</v>
      </c>
      <c r="V11" s="345"/>
      <c r="W11" s="345"/>
      <c r="X11" s="345"/>
      <c r="Y11" s="345"/>
      <c r="Z11"/>
    </row>
    <row r="12" spans="1:26" ht="15" customHeight="1" x14ac:dyDescent="0.3">
      <c r="A12"/>
      <c r="B12" s="237"/>
      <c r="C12" s="238"/>
      <c r="D12" s="238"/>
      <c r="E12" s="239"/>
      <c r="F12" s="239"/>
      <c r="G12" s="239"/>
      <c r="H12" s="238"/>
      <c r="I12" s="238"/>
      <c r="J12" s="238"/>
      <c r="K12" s="240"/>
      <c r="L12" s="240"/>
      <c r="M12" s="236"/>
      <c r="N12" s="240"/>
      <c r="O12" s="236"/>
      <c r="P12" s="240"/>
      <c r="Q12" s="240"/>
      <c r="R12" s="235"/>
      <c r="S12" s="240"/>
      <c r="T12" s="239"/>
      <c r="U12" s="240"/>
      <c r="V12" s="241"/>
      <c r="W12" s="240"/>
      <c r="X12" s="240"/>
      <c r="Y12" s="242"/>
      <c r="Z12"/>
    </row>
    <row r="13" spans="1:26" ht="21.6" customHeight="1" x14ac:dyDescent="0.3">
      <c r="A13"/>
      <c r="B13" s="356" t="s">
        <v>53</v>
      </c>
      <c r="C13" s="346" t="s">
        <v>221</v>
      </c>
      <c r="D13" s="346" t="s">
        <v>40</v>
      </c>
      <c r="E13" s="349" t="s">
        <v>50</v>
      </c>
      <c r="F13" s="349" t="s">
        <v>51</v>
      </c>
      <c r="G13" s="349" t="s">
        <v>52</v>
      </c>
      <c r="H13" s="348" t="s">
        <v>47</v>
      </c>
      <c r="I13" s="348" t="s">
        <v>222</v>
      </c>
      <c r="J13" s="348" t="s">
        <v>223</v>
      </c>
      <c r="K13" s="348" t="s">
        <v>16</v>
      </c>
      <c r="L13" s="354" t="s">
        <v>45</v>
      </c>
      <c r="M13" s="354"/>
      <c r="N13" s="354" t="s">
        <v>46</v>
      </c>
      <c r="O13" s="354"/>
      <c r="P13" s="354"/>
      <c r="Q13" s="354"/>
      <c r="R13" s="348" t="s">
        <v>17</v>
      </c>
      <c r="S13" s="346" t="s">
        <v>224</v>
      </c>
      <c r="T13" s="346" t="s">
        <v>12</v>
      </c>
      <c r="U13" s="346" t="s">
        <v>13</v>
      </c>
      <c r="V13" s="349" t="s">
        <v>14</v>
      </c>
      <c r="W13" s="346" t="s">
        <v>15</v>
      </c>
      <c r="X13" s="346" t="s">
        <v>166</v>
      </c>
      <c r="Y13" s="351" t="s">
        <v>65</v>
      </c>
      <c r="Z13"/>
    </row>
    <row r="14" spans="1:26" ht="110.25" customHeight="1" x14ac:dyDescent="0.3">
      <c r="A14"/>
      <c r="B14" s="356"/>
      <c r="C14" s="347"/>
      <c r="D14" s="347"/>
      <c r="E14" s="350"/>
      <c r="F14" s="350"/>
      <c r="G14" s="350"/>
      <c r="H14" s="348"/>
      <c r="I14" s="348"/>
      <c r="J14" s="348"/>
      <c r="K14" s="348"/>
      <c r="L14" s="303" t="s">
        <v>147</v>
      </c>
      <c r="M14" s="303" t="s">
        <v>148</v>
      </c>
      <c r="N14" s="303" t="s">
        <v>147</v>
      </c>
      <c r="O14" s="303" t="s">
        <v>148</v>
      </c>
      <c r="P14" s="303" t="s">
        <v>197</v>
      </c>
      <c r="Q14" s="304" t="s">
        <v>49</v>
      </c>
      <c r="R14" s="348"/>
      <c r="S14" s="347"/>
      <c r="T14" s="347"/>
      <c r="U14" s="347"/>
      <c r="V14" s="350"/>
      <c r="W14" s="347"/>
      <c r="X14" s="347"/>
      <c r="Y14" s="352"/>
      <c r="Z14"/>
    </row>
    <row r="15" spans="1:26" ht="60" customHeight="1" x14ac:dyDescent="0.3">
      <c r="A15" s="1"/>
      <c r="B15" s="9">
        <v>1</v>
      </c>
      <c r="C15" s="10"/>
      <c r="D15" s="10"/>
      <c r="E15" s="11"/>
      <c r="F15" s="130"/>
      <c r="G15" s="129"/>
      <c r="H15" s="10"/>
      <c r="I15" s="10"/>
      <c r="J15" s="10"/>
      <c r="K15" s="309"/>
      <c r="L15" s="21"/>
      <c r="M15" s="22">
        <f t="shared" ref="M15:M46" si="0">IFERROR($K15*L15,"N/A")</f>
        <v>0</v>
      </c>
      <c r="N15" s="21"/>
      <c r="O15" s="22">
        <f t="shared" ref="O15:O46" si="1">IFERROR($K15*N15,"N/A")</f>
        <v>0</v>
      </c>
      <c r="P15" s="311"/>
      <c r="Q15" s="84"/>
      <c r="R15" s="310">
        <f t="shared" ref="R15:R27" si="2">IF(ISNUMBER(M15),M15,0)+IF(ISNUMBER(O15),O15,0)</f>
        <v>0</v>
      </c>
      <c r="S15" s="314"/>
      <c r="T15" s="12"/>
      <c r="U15" s="99"/>
      <c r="V15" s="14"/>
      <c r="W15" s="13"/>
      <c r="X15" s="226"/>
      <c r="Y15" s="15"/>
      <c r="Z15"/>
    </row>
    <row r="16" spans="1:26" ht="60" customHeight="1" x14ac:dyDescent="0.3">
      <c r="A16" s="5"/>
      <c r="B16" s="9">
        <v>2</v>
      </c>
      <c r="C16" s="10"/>
      <c r="D16" s="10"/>
      <c r="E16" s="11"/>
      <c r="F16" s="130"/>
      <c r="G16" s="129"/>
      <c r="H16" s="10"/>
      <c r="I16" s="10"/>
      <c r="J16" s="10"/>
      <c r="K16" s="21"/>
      <c r="L16" s="21"/>
      <c r="M16" s="22">
        <f t="shared" si="0"/>
        <v>0</v>
      </c>
      <c r="N16" s="21"/>
      <c r="O16" s="22">
        <f t="shared" si="1"/>
        <v>0</v>
      </c>
      <c r="P16" s="311"/>
      <c r="Q16" s="84"/>
      <c r="R16" s="22">
        <f t="shared" si="2"/>
        <v>0</v>
      </c>
      <c r="S16" s="314"/>
      <c r="T16" s="12"/>
      <c r="U16" s="99"/>
      <c r="V16" s="14"/>
      <c r="W16" s="13"/>
      <c r="X16" s="226"/>
      <c r="Y16" s="15"/>
      <c r="Z16"/>
    </row>
    <row r="17" spans="1:26" ht="60" customHeight="1" x14ac:dyDescent="0.3">
      <c r="A17" s="5"/>
      <c r="B17" s="9">
        <v>3</v>
      </c>
      <c r="C17" s="10"/>
      <c r="D17" s="10"/>
      <c r="E17" s="11"/>
      <c r="F17" s="130"/>
      <c r="G17" s="129"/>
      <c r="H17" s="10"/>
      <c r="I17" s="10"/>
      <c r="J17" s="10"/>
      <c r="K17" s="21"/>
      <c r="L17" s="21"/>
      <c r="M17" s="22">
        <f t="shared" si="0"/>
        <v>0</v>
      </c>
      <c r="N17" s="21"/>
      <c r="O17" s="22">
        <f t="shared" si="1"/>
        <v>0</v>
      </c>
      <c r="P17" s="311"/>
      <c r="Q17" s="84"/>
      <c r="R17" s="22">
        <f t="shared" si="2"/>
        <v>0</v>
      </c>
      <c r="S17" s="314"/>
      <c r="T17" s="12"/>
      <c r="U17" s="99"/>
      <c r="V17" s="14"/>
      <c r="W17" s="13"/>
      <c r="X17" s="226"/>
      <c r="Y17" s="15"/>
      <c r="Z17"/>
    </row>
    <row r="18" spans="1:26" ht="60" customHeight="1" x14ac:dyDescent="0.3">
      <c r="A18" s="5"/>
      <c r="B18" s="9">
        <v>4</v>
      </c>
      <c r="C18" s="10"/>
      <c r="D18" s="10"/>
      <c r="E18" s="11"/>
      <c r="F18" s="130"/>
      <c r="G18" s="131"/>
      <c r="H18" s="10"/>
      <c r="I18" s="10"/>
      <c r="J18" s="10"/>
      <c r="K18" s="21"/>
      <c r="L18" s="21"/>
      <c r="M18" s="22">
        <f t="shared" si="0"/>
        <v>0</v>
      </c>
      <c r="N18" s="21"/>
      <c r="O18" s="22">
        <f t="shared" si="1"/>
        <v>0</v>
      </c>
      <c r="P18" s="311"/>
      <c r="Q18" s="84"/>
      <c r="R18" s="22">
        <f t="shared" si="2"/>
        <v>0</v>
      </c>
      <c r="S18" s="314"/>
      <c r="T18" s="12"/>
      <c r="U18" s="99"/>
      <c r="V18" s="14"/>
      <c r="W18" s="13"/>
      <c r="X18" s="226"/>
      <c r="Y18" s="15"/>
      <c r="Z18"/>
    </row>
    <row r="19" spans="1:26" ht="60" customHeight="1" x14ac:dyDescent="0.3">
      <c r="A19" s="5"/>
      <c r="B19" s="9">
        <v>5</v>
      </c>
      <c r="C19" s="10"/>
      <c r="D19" s="10"/>
      <c r="E19" s="11"/>
      <c r="F19" s="130"/>
      <c r="G19" s="129"/>
      <c r="H19" s="10"/>
      <c r="I19" s="10"/>
      <c r="J19" s="10"/>
      <c r="K19" s="21"/>
      <c r="L19" s="21"/>
      <c r="M19" s="22">
        <f t="shared" si="0"/>
        <v>0</v>
      </c>
      <c r="N19" s="21"/>
      <c r="O19" s="22">
        <f t="shared" si="1"/>
        <v>0</v>
      </c>
      <c r="P19" s="311"/>
      <c r="Q19" s="84"/>
      <c r="R19" s="22">
        <f t="shared" si="2"/>
        <v>0</v>
      </c>
      <c r="S19" s="314"/>
      <c r="T19" s="12"/>
      <c r="U19" s="99"/>
      <c r="V19" s="14"/>
      <c r="W19" s="13"/>
      <c r="X19" s="226"/>
      <c r="Y19" s="15"/>
      <c r="Z19"/>
    </row>
    <row r="20" spans="1:26" ht="15" hidden="1" customHeight="1" x14ac:dyDescent="0.3">
      <c r="A20" s="5"/>
      <c r="B20" s="9"/>
      <c r="C20" s="10"/>
      <c r="D20" s="10"/>
      <c r="E20" s="11"/>
      <c r="F20" s="130"/>
      <c r="G20" s="129"/>
      <c r="H20" s="10"/>
      <c r="I20" s="10"/>
      <c r="J20" s="10"/>
      <c r="K20" s="309"/>
      <c r="L20" s="21"/>
      <c r="M20" s="22">
        <f t="shared" si="0"/>
        <v>0</v>
      </c>
      <c r="N20" s="21"/>
      <c r="O20" s="22">
        <f t="shared" si="1"/>
        <v>0</v>
      </c>
      <c r="P20" s="311"/>
      <c r="Q20" s="84"/>
      <c r="R20" s="22">
        <f t="shared" si="2"/>
        <v>0</v>
      </c>
      <c r="S20" s="314"/>
      <c r="T20" s="12"/>
      <c r="U20" s="99"/>
      <c r="V20" s="14"/>
      <c r="W20" s="13"/>
      <c r="X20" s="226"/>
      <c r="Y20" s="15"/>
      <c r="Z20"/>
    </row>
    <row r="21" spans="1:26" ht="15" hidden="1" customHeight="1" x14ac:dyDescent="0.3">
      <c r="A21" s="5"/>
      <c r="B21" s="9"/>
      <c r="C21" s="10"/>
      <c r="D21" s="10"/>
      <c r="E21" s="11"/>
      <c r="F21" s="130"/>
      <c r="G21" s="129"/>
      <c r="H21" s="10"/>
      <c r="I21" s="10"/>
      <c r="J21" s="10"/>
      <c r="K21" s="21"/>
      <c r="L21" s="21"/>
      <c r="M21" s="22">
        <f t="shared" si="0"/>
        <v>0</v>
      </c>
      <c r="N21" s="21"/>
      <c r="O21" s="22">
        <f t="shared" si="1"/>
        <v>0</v>
      </c>
      <c r="P21" s="311"/>
      <c r="Q21" s="84"/>
      <c r="R21" s="22">
        <f t="shared" si="2"/>
        <v>0</v>
      </c>
      <c r="S21" s="314"/>
      <c r="T21" s="12"/>
      <c r="U21" s="99"/>
      <c r="V21" s="14"/>
      <c r="W21" s="13"/>
      <c r="X21" s="226"/>
      <c r="Y21" s="15"/>
      <c r="Z21"/>
    </row>
    <row r="22" spans="1:26" ht="15" hidden="1" customHeight="1" x14ac:dyDescent="0.3">
      <c r="A22" s="5"/>
      <c r="B22" s="9"/>
      <c r="C22" s="10"/>
      <c r="D22" s="10"/>
      <c r="E22" s="11"/>
      <c r="F22" s="130"/>
      <c r="G22" s="131"/>
      <c r="H22" s="10"/>
      <c r="I22" s="10"/>
      <c r="J22" s="10"/>
      <c r="K22" s="21"/>
      <c r="L22" s="21"/>
      <c r="M22" s="22">
        <f t="shared" si="0"/>
        <v>0</v>
      </c>
      <c r="N22" s="21"/>
      <c r="O22" s="22">
        <f t="shared" si="1"/>
        <v>0</v>
      </c>
      <c r="P22" s="311"/>
      <c r="Q22" s="84"/>
      <c r="R22" s="22">
        <f t="shared" si="2"/>
        <v>0</v>
      </c>
      <c r="S22" s="314"/>
      <c r="T22" s="12"/>
      <c r="U22" s="99"/>
      <c r="V22" s="14"/>
      <c r="W22" s="13"/>
      <c r="X22" s="226"/>
      <c r="Y22" s="15"/>
      <c r="Z22"/>
    </row>
    <row r="23" spans="1:26" ht="15" hidden="1" customHeight="1" x14ac:dyDescent="0.3">
      <c r="A23" s="5"/>
      <c r="B23" s="9"/>
      <c r="C23" s="10"/>
      <c r="D23" s="10"/>
      <c r="E23" s="11"/>
      <c r="F23" s="130"/>
      <c r="G23" s="131"/>
      <c r="H23" s="10"/>
      <c r="I23" s="10"/>
      <c r="J23" s="10"/>
      <c r="K23" s="21"/>
      <c r="L23" s="21"/>
      <c r="M23" s="22">
        <f t="shared" si="0"/>
        <v>0</v>
      </c>
      <c r="N23" s="21"/>
      <c r="O23" s="22">
        <f t="shared" si="1"/>
        <v>0</v>
      </c>
      <c r="P23" s="311"/>
      <c r="Q23" s="84"/>
      <c r="R23" s="22">
        <f t="shared" si="2"/>
        <v>0</v>
      </c>
      <c r="S23" s="314"/>
      <c r="T23" s="12"/>
      <c r="U23" s="99"/>
      <c r="V23" s="14"/>
      <c r="W23" s="13"/>
      <c r="X23" s="226"/>
      <c r="Y23" s="15"/>
      <c r="Z23"/>
    </row>
    <row r="24" spans="1:26" ht="15" hidden="1" customHeight="1" x14ac:dyDescent="0.3">
      <c r="A24" s="5"/>
      <c r="B24" s="9"/>
      <c r="C24" s="10"/>
      <c r="D24" s="10"/>
      <c r="E24" s="11"/>
      <c r="F24" s="130"/>
      <c r="G24" s="131"/>
      <c r="H24" s="10"/>
      <c r="I24" s="10"/>
      <c r="J24" s="10"/>
      <c r="K24" s="21"/>
      <c r="L24" s="21"/>
      <c r="M24" s="22">
        <f t="shared" si="0"/>
        <v>0</v>
      </c>
      <c r="N24" s="21"/>
      <c r="O24" s="22">
        <f t="shared" si="1"/>
        <v>0</v>
      </c>
      <c r="P24" s="311"/>
      <c r="Q24" s="84"/>
      <c r="R24" s="22">
        <f t="shared" si="2"/>
        <v>0</v>
      </c>
      <c r="S24" s="314"/>
      <c r="T24" s="12"/>
      <c r="U24" s="99"/>
      <c r="V24" s="14"/>
      <c r="W24" s="13"/>
      <c r="X24" s="226"/>
      <c r="Y24" s="15"/>
      <c r="Z24"/>
    </row>
    <row r="25" spans="1:26" ht="15" hidden="1" customHeight="1" x14ac:dyDescent="0.3">
      <c r="A25" s="5"/>
      <c r="B25" s="9"/>
      <c r="C25" s="10"/>
      <c r="D25" s="10"/>
      <c r="E25" s="11"/>
      <c r="F25" s="130"/>
      <c r="G25" s="131"/>
      <c r="H25" s="10"/>
      <c r="I25" s="10"/>
      <c r="J25" s="10"/>
      <c r="K25" s="21"/>
      <c r="L25" s="21"/>
      <c r="M25" s="22">
        <f t="shared" si="0"/>
        <v>0</v>
      </c>
      <c r="N25" s="21"/>
      <c r="O25" s="22">
        <f t="shared" si="1"/>
        <v>0</v>
      </c>
      <c r="P25" s="311"/>
      <c r="Q25" s="84"/>
      <c r="R25" s="22">
        <f t="shared" si="2"/>
        <v>0</v>
      </c>
      <c r="S25" s="314"/>
      <c r="T25" s="12"/>
      <c r="U25" s="99"/>
      <c r="V25" s="14"/>
      <c r="W25" s="13"/>
      <c r="X25" s="226"/>
      <c r="Y25" s="15"/>
      <c r="Z25"/>
    </row>
    <row r="26" spans="1:26" ht="15" hidden="1" customHeight="1" x14ac:dyDescent="0.3">
      <c r="A26" s="5"/>
      <c r="B26" s="9"/>
      <c r="C26" s="10"/>
      <c r="D26" s="10"/>
      <c r="E26" s="11"/>
      <c r="F26" s="130"/>
      <c r="G26" s="129"/>
      <c r="H26" s="10"/>
      <c r="I26" s="10"/>
      <c r="J26" s="10"/>
      <c r="K26" s="21"/>
      <c r="L26" s="21"/>
      <c r="M26" s="22">
        <f t="shared" si="0"/>
        <v>0</v>
      </c>
      <c r="N26" s="21"/>
      <c r="O26" s="22">
        <f t="shared" si="1"/>
        <v>0</v>
      </c>
      <c r="P26" s="311"/>
      <c r="Q26" s="84"/>
      <c r="R26" s="22">
        <f t="shared" si="2"/>
        <v>0</v>
      </c>
      <c r="S26" s="314"/>
      <c r="T26" s="12"/>
      <c r="U26" s="99"/>
      <c r="V26" s="14"/>
      <c r="W26" s="13"/>
      <c r="X26" s="226"/>
      <c r="Y26" s="15"/>
      <c r="Z26"/>
    </row>
    <row r="27" spans="1:26" ht="15" hidden="1" customHeight="1" x14ac:dyDescent="0.3">
      <c r="A27" s="5"/>
      <c r="B27" s="9"/>
      <c r="C27" s="10"/>
      <c r="D27" s="10"/>
      <c r="E27" s="11"/>
      <c r="F27" s="130"/>
      <c r="G27" s="129"/>
      <c r="H27" s="10"/>
      <c r="I27" s="10"/>
      <c r="J27" s="10"/>
      <c r="K27" s="21"/>
      <c r="L27" s="21"/>
      <c r="M27" s="22">
        <f t="shared" si="0"/>
        <v>0</v>
      </c>
      <c r="N27" s="21"/>
      <c r="O27" s="22">
        <f t="shared" si="1"/>
        <v>0</v>
      </c>
      <c r="P27" s="311"/>
      <c r="Q27" s="84"/>
      <c r="R27" s="22">
        <f t="shared" si="2"/>
        <v>0</v>
      </c>
      <c r="S27" s="314"/>
      <c r="T27" s="12"/>
      <c r="U27" s="99"/>
      <c r="V27" s="14"/>
      <c r="W27" s="13"/>
      <c r="X27" s="226"/>
      <c r="Y27" s="15"/>
      <c r="Z27"/>
    </row>
    <row r="28" spans="1:26" ht="15" hidden="1" customHeight="1" x14ac:dyDescent="0.3">
      <c r="A28" s="5"/>
      <c r="B28" s="9"/>
      <c r="C28" s="10"/>
      <c r="D28" s="10"/>
      <c r="E28" s="11"/>
      <c r="F28" s="130"/>
      <c r="G28" s="130"/>
      <c r="H28" s="10"/>
      <c r="I28" s="10"/>
      <c r="J28" s="10"/>
      <c r="K28" s="21"/>
      <c r="L28" s="21"/>
      <c r="M28" s="22">
        <f t="shared" si="0"/>
        <v>0</v>
      </c>
      <c r="N28" s="21"/>
      <c r="O28" s="22">
        <f t="shared" si="1"/>
        <v>0</v>
      </c>
      <c r="P28" s="311"/>
      <c r="Q28" s="84"/>
      <c r="R28" s="22">
        <f>IF(ISNUMBER(M28),ABS(M28),0)+IF(ISNUMBER(O28),ABS(O28),0)</f>
        <v>0</v>
      </c>
      <c r="S28" s="314"/>
      <c r="T28" s="12"/>
      <c r="U28" s="99"/>
      <c r="V28" s="14"/>
      <c r="W28" s="13"/>
      <c r="X28" s="226"/>
      <c r="Y28" s="15"/>
      <c r="Z28"/>
    </row>
    <row r="29" spans="1:26" ht="15" hidden="1" customHeight="1" x14ac:dyDescent="0.3">
      <c r="A29" s="5"/>
      <c r="B29" s="9"/>
      <c r="C29" s="10"/>
      <c r="D29" s="10"/>
      <c r="E29" s="11"/>
      <c r="F29" s="130"/>
      <c r="G29" s="131"/>
      <c r="H29" s="10"/>
      <c r="I29" s="10"/>
      <c r="J29" s="10"/>
      <c r="K29" s="21"/>
      <c r="L29" s="21"/>
      <c r="M29" s="22">
        <f t="shared" si="0"/>
        <v>0</v>
      </c>
      <c r="N29" s="21"/>
      <c r="O29" s="22">
        <f t="shared" si="1"/>
        <v>0</v>
      </c>
      <c r="P29" s="311"/>
      <c r="Q29" s="84"/>
      <c r="R29" s="22">
        <f t="shared" ref="R29:R60" si="3">IF(ISNUMBER(M29),M29,0)+IF(ISNUMBER(O29),O29,0)</f>
        <v>0</v>
      </c>
      <c r="S29" s="314"/>
      <c r="T29" s="12"/>
      <c r="U29" s="99"/>
      <c r="V29" s="14"/>
      <c r="W29" s="13"/>
      <c r="X29" s="226"/>
      <c r="Y29" s="15"/>
      <c r="Z29"/>
    </row>
    <row r="30" spans="1:26" ht="15" hidden="1" customHeight="1" x14ac:dyDescent="0.3">
      <c r="A30" s="5"/>
      <c r="B30" s="9"/>
      <c r="C30" s="10"/>
      <c r="D30" s="10"/>
      <c r="E30" s="11"/>
      <c r="F30" s="130"/>
      <c r="G30" s="131"/>
      <c r="H30" s="10"/>
      <c r="I30" s="10"/>
      <c r="J30" s="10"/>
      <c r="K30" s="21"/>
      <c r="L30" s="21"/>
      <c r="M30" s="22">
        <f t="shared" si="0"/>
        <v>0</v>
      </c>
      <c r="N30" s="21"/>
      <c r="O30" s="22">
        <f t="shared" si="1"/>
        <v>0</v>
      </c>
      <c r="P30" s="311"/>
      <c r="Q30" s="84"/>
      <c r="R30" s="22">
        <f t="shared" si="3"/>
        <v>0</v>
      </c>
      <c r="S30" s="314"/>
      <c r="T30" s="12"/>
      <c r="U30" s="99"/>
      <c r="V30" s="14"/>
      <c r="W30" s="13"/>
      <c r="X30" s="226"/>
      <c r="Y30" s="15"/>
      <c r="Z30"/>
    </row>
    <row r="31" spans="1:26" ht="15" hidden="1" customHeight="1" x14ac:dyDescent="0.3">
      <c r="A31" s="5"/>
      <c r="B31" s="9"/>
      <c r="C31" s="10"/>
      <c r="D31" s="10"/>
      <c r="E31" s="11"/>
      <c r="F31" s="130"/>
      <c r="G31" s="131"/>
      <c r="H31" s="10"/>
      <c r="I31" s="10"/>
      <c r="J31" s="10"/>
      <c r="K31" s="21"/>
      <c r="L31" s="21"/>
      <c r="M31" s="22">
        <f t="shared" si="0"/>
        <v>0</v>
      </c>
      <c r="N31" s="21"/>
      <c r="O31" s="22">
        <f t="shared" si="1"/>
        <v>0</v>
      </c>
      <c r="P31" s="311"/>
      <c r="Q31" s="84"/>
      <c r="R31" s="22">
        <f t="shared" si="3"/>
        <v>0</v>
      </c>
      <c r="S31" s="314"/>
      <c r="T31" s="12"/>
      <c r="U31" s="99"/>
      <c r="V31" s="14"/>
      <c r="W31" s="13"/>
      <c r="X31" s="226"/>
      <c r="Y31" s="15"/>
      <c r="Z31"/>
    </row>
    <row r="32" spans="1:26" ht="15" hidden="1" customHeight="1" x14ac:dyDescent="0.3">
      <c r="A32" s="5"/>
      <c r="B32" s="9"/>
      <c r="C32" s="10"/>
      <c r="D32" s="10"/>
      <c r="E32" s="11"/>
      <c r="F32" s="130"/>
      <c r="G32" s="131"/>
      <c r="H32" s="10"/>
      <c r="I32" s="10"/>
      <c r="J32" s="10"/>
      <c r="K32" s="21"/>
      <c r="L32" s="21"/>
      <c r="M32" s="22">
        <f t="shared" si="0"/>
        <v>0</v>
      </c>
      <c r="N32" s="21"/>
      <c r="O32" s="22">
        <f t="shared" si="1"/>
        <v>0</v>
      </c>
      <c r="P32" s="311"/>
      <c r="Q32" s="84"/>
      <c r="R32" s="22">
        <f t="shared" si="3"/>
        <v>0</v>
      </c>
      <c r="S32" s="314"/>
      <c r="T32" s="12"/>
      <c r="U32" s="99"/>
      <c r="V32" s="14"/>
      <c r="W32" s="13"/>
      <c r="X32" s="226"/>
      <c r="Y32" s="15"/>
      <c r="Z32"/>
    </row>
    <row r="33" spans="1:26" ht="15" hidden="1" customHeight="1" x14ac:dyDescent="0.3">
      <c r="A33" s="5"/>
      <c r="B33" s="9"/>
      <c r="C33" s="10"/>
      <c r="D33" s="10"/>
      <c r="E33" s="11"/>
      <c r="F33" s="130"/>
      <c r="G33" s="131"/>
      <c r="H33" s="10"/>
      <c r="I33" s="10"/>
      <c r="J33" s="10"/>
      <c r="K33" s="21"/>
      <c r="L33" s="21"/>
      <c r="M33" s="22">
        <f t="shared" si="0"/>
        <v>0</v>
      </c>
      <c r="N33" s="21"/>
      <c r="O33" s="22">
        <f t="shared" si="1"/>
        <v>0</v>
      </c>
      <c r="P33" s="311"/>
      <c r="Q33" s="84"/>
      <c r="R33" s="22">
        <f t="shared" si="3"/>
        <v>0</v>
      </c>
      <c r="S33" s="314"/>
      <c r="T33" s="12"/>
      <c r="U33" s="99"/>
      <c r="V33" s="14"/>
      <c r="W33" s="13"/>
      <c r="X33" s="226"/>
      <c r="Y33" s="15"/>
      <c r="Z33"/>
    </row>
    <row r="34" spans="1:26" ht="15" hidden="1" customHeight="1" x14ac:dyDescent="0.3">
      <c r="A34" s="5"/>
      <c r="B34" s="9"/>
      <c r="C34" s="10"/>
      <c r="D34" s="10"/>
      <c r="E34" s="11"/>
      <c r="F34" s="130"/>
      <c r="G34" s="131"/>
      <c r="H34" s="10"/>
      <c r="I34" s="10"/>
      <c r="J34" s="10"/>
      <c r="K34" s="21"/>
      <c r="L34" s="21"/>
      <c r="M34" s="22">
        <f t="shared" si="0"/>
        <v>0</v>
      </c>
      <c r="N34" s="21"/>
      <c r="O34" s="22">
        <f t="shared" si="1"/>
        <v>0</v>
      </c>
      <c r="P34" s="311"/>
      <c r="Q34" s="84"/>
      <c r="R34" s="22">
        <f t="shared" si="3"/>
        <v>0</v>
      </c>
      <c r="S34" s="314"/>
      <c r="T34" s="12"/>
      <c r="U34" s="99"/>
      <c r="V34" s="14"/>
      <c r="W34" s="13"/>
      <c r="X34" s="226"/>
      <c r="Y34" s="15"/>
      <c r="Z34"/>
    </row>
    <row r="35" spans="1:26" ht="15" hidden="1" customHeight="1" x14ac:dyDescent="0.3">
      <c r="A35" s="5"/>
      <c r="B35" s="9"/>
      <c r="C35" s="10"/>
      <c r="D35" s="10"/>
      <c r="E35" s="11"/>
      <c r="F35" s="130"/>
      <c r="G35" s="131"/>
      <c r="H35" s="10"/>
      <c r="I35" s="10"/>
      <c r="J35" s="10"/>
      <c r="K35" s="21"/>
      <c r="L35" s="21"/>
      <c r="M35" s="22">
        <f t="shared" si="0"/>
        <v>0</v>
      </c>
      <c r="N35" s="21"/>
      <c r="O35" s="22">
        <f t="shared" si="1"/>
        <v>0</v>
      </c>
      <c r="P35" s="311"/>
      <c r="Q35" s="84"/>
      <c r="R35" s="22">
        <f t="shared" si="3"/>
        <v>0</v>
      </c>
      <c r="S35" s="314"/>
      <c r="T35" s="12"/>
      <c r="U35" s="99"/>
      <c r="V35" s="14"/>
      <c r="W35" s="13"/>
      <c r="X35" s="226"/>
      <c r="Y35" s="15"/>
      <c r="Z35"/>
    </row>
    <row r="36" spans="1:26" ht="15" hidden="1" customHeight="1" x14ac:dyDescent="0.3">
      <c r="A36" s="5"/>
      <c r="B36" s="9"/>
      <c r="C36" s="10"/>
      <c r="D36" s="10"/>
      <c r="E36" s="11"/>
      <c r="F36" s="130"/>
      <c r="G36" s="131"/>
      <c r="H36" s="10"/>
      <c r="I36" s="10"/>
      <c r="J36" s="10"/>
      <c r="K36" s="21"/>
      <c r="L36" s="21"/>
      <c r="M36" s="22">
        <f t="shared" si="0"/>
        <v>0</v>
      </c>
      <c r="N36" s="21"/>
      <c r="O36" s="22">
        <f t="shared" si="1"/>
        <v>0</v>
      </c>
      <c r="P36" s="311"/>
      <c r="Q36" s="84"/>
      <c r="R36" s="22">
        <f t="shared" si="3"/>
        <v>0</v>
      </c>
      <c r="S36" s="314"/>
      <c r="T36" s="12"/>
      <c r="U36" s="99"/>
      <c r="V36" s="14"/>
      <c r="W36" s="13"/>
      <c r="X36" s="226"/>
      <c r="Y36" s="15"/>
      <c r="Z36"/>
    </row>
    <row r="37" spans="1:26" ht="15" hidden="1" customHeight="1" x14ac:dyDescent="0.3">
      <c r="A37" s="5"/>
      <c r="B37" s="9"/>
      <c r="C37" s="10"/>
      <c r="D37" s="10"/>
      <c r="E37" s="11"/>
      <c r="F37" s="130"/>
      <c r="G37" s="131"/>
      <c r="H37" s="10"/>
      <c r="I37" s="10"/>
      <c r="J37" s="10"/>
      <c r="K37" s="21"/>
      <c r="L37" s="21"/>
      <c r="M37" s="22">
        <f t="shared" si="0"/>
        <v>0</v>
      </c>
      <c r="N37" s="21"/>
      <c r="O37" s="22">
        <f t="shared" si="1"/>
        <v>0</v>
      </c>
      <c r="P37" s="311"/>
      <c r="Q37" s="84"/>
      <c r="R37" s="22">
        <f t="shared" si="3"/>
        <v>0</v>
      </c>
      <c r="S37" s="314"/>
      <c r="T37" s="12"/>
      <c r="U37" s="99"/>
      <c r="V37" s="14"/>
      <c r="W37" s="13"/>
      <c r="X37" s="226"/>
      <c r="Y37" s="15"/>
      <c r="Z37"/>
    </row>
    <row r="38" spans="1:26" ht="15" hidden="1" customHeight="1" x14ac:dyDescent="0.3">
      <c r="A38" s="1"/>
      <c r="B38" s="9"/>
      <c r="C38" s="10"/>
      <c r="D38" s="10"/>
      <c r="E38" s="11"/>
      <c r="F38" s="130"/>
      <c r="G38" s="131"/>
      <c r="H38" s="10"/>
      <c r="I38" s="10"/>
      <c r="J38" s="10"/>
      <c r="K38" s="21"/>
      <c r="L38" s="21"/>
      <c r="M38" s="22">
        <f t="shared" si="0"/>
        <v>0</v>
      </c>
      <c r="N38" s="21"/>
      <c r="O38" s="22">
        <f t="shared" si="1"/>
        <v>0</v>
      </c>
      <c r="P38" s="311"/>
      <c r="Q38" s="84"/>
      <c r="R38" s="22">
        <f t="shared" si="3"/>
        <v>0</v>
      </c>
      <c r="S38" s="314"/>
      <c r="T38" s="12"/>
      <c r="U38" s="99"/>
      <c r="V38" s="14"/>
      <c r="W38" s="13"/>
      <c r="X38" s="226"/>
      <c r="Y38" s="15"/>
      <c r="Z38"/>
    </row>
    <row r="39" spans="1:26" ht="15" hidden="1" customHeight="1" x14ac:dyDescent="0.3">
      <c r="A39" s="1"/>
      <c r="B39" s="9"/>
      <c r="C39" s="10"/>
      <c r="D39" s="10"/>
      <c r="E39" s="11"/>
      <c r="F39" s="130"/>
      <c r="G39" s="131"/>
      <c r="H39" s="10"/>
      <c r="I39" s="10"/>
      <c r="J39" s="10"/>
      <c r="K39" s="21"/>
      <c r="L39" s="21"/>
      <c r="M39" s="22">
        <f t="shared" si="0"/>
        <v>0</v>
      </c>
      <c r="N39" s="21"/>
      <c r="O39" s="22">
        <f t="shared" si="1"/>
        <v>0</v>
      </c>
      <c r="P39" s="311"/>
      <c r="Q39" s="84"/>
      <c r="R39" s="22">
        <f t="shared" si="3"/>
        <v>0</v>
      </c>
      <c r="S39" s="314"/>
      <c r="T39" s="12"/>
      <c r="U39" s="99"/>
      <c r="V39" s="14"/>
      <c r="W39" s="13"/>
      <c r="X39" s="226"/>
      <c r="Y39" s="15"/>
      <c r="Z39"/>
    </row>
    <row r="40" spans="1:26" ht="15" hidden="1" customHeight="1" x14ac:dyDescent="0.3">
      <c r="A40" s="1"/>
      <c r="B40" s="9"/>
      <c r="C40" s="10"/>
      <c r="D40" s="10"/>
      <c r="E40" s="11"/>
      <c r="F40" s="130"/>
      <c r="G40" s="131"/>
      <c r="H40" s="10"/>
      <c r="I40" s="10"/>
      <c r="J40" s="10"/>
      <c r="K40" s="21"/>
      <c r="L40" s="21"/>
      <c r="M40" s="22">
        <f t="shared" si="0"/>
        <v>0</v>
      </c>
      <c r="N40" s="21"/>
      <c r="O40" s="22">
        <f t="shared" si="1"/>
        <v>0</v>
      </c>
      <c r="P40" s="311"/>
      <c r="Q40" s="84"/>
      <c r="R40" s="22">
        <f t="shared" si="3"/>
        <v>0</v>
      </c>
      <c r="S40" s="314"/>
      <c r="T40" s="12"/>
      <c r="U40" s="99"/>
      <c r="V40" s="14"/>
      <c r="W40" s="13"/>
      <c r="X40" s="226"/>
      <c r="Y40" s="15"/>
      <c r="Z40"/>
    </row>
    <row r="41" spans="1:26" ht="15" hidden="1" customHeight="1" x14ac:dyDescent="0.3">
      <c r="A41" s="1"/>
      <c r="B41" s="9"/>
      <c r="C41" s="10"/>
      <c r="D41" s="10"/>
      <c r="E41" s="11"/>
      <c r="F41" s="130"/>
      <c r="G41" s="131"/>
      <c r="H41" s="10"/>
      <c r="I41" s="10"/>
      <c r="J41" s="10"/>
      <c r="K41" s="21"/>
      <c r="L41" s="21"/>
      <c r="M41" s="22">
        <f t="shared" si="0"/>
        <v>0</v>
      </c>
      <c r="N41" s="21"/>
      <c r="O41" s="22">
        <f t="shared" si="1"/>
        <v>0</v>
      </c>
      <c r="P41" s="311"/>
      <c r="Q41" s="84"/>
      <c r="R41" s="22">
        <f t="shared" si="3"/>
        <v>0</v>
      </c>
      <c r="S41" s="314"/>
      <c r="T41" s="12"/>
      <c r="U41" s="99"/>
      <c r="V41" s="14"/>
      <c r="W41" s="13"/>
      <c r="X41" s="226"/>
      <c r="Y41" s="15"/>
      <c r="Z41"/>
    </row>
    <row r="42" spans="1:26" ht="15" hidden="1" customHeight="1" x14ac:dyDescent="0.3">
      <c r="A42" s="1"/>
      <c r="B42" s="9"/>
      <c r="C42" s="10"/>
      <c r="D42" s="10"/>
      <c r="E42" s="11"/>
      <c r="F42" s="130"/>
      <c r="G42" s="131"/>
      <c r="H42" s="10"/>
      <c r="I42" s="10"/>
      <c r="J42" s="10"/>
      <c r="K42" s="21"/>
      <c r="L42" s="21"/>
      <c r="M42" s="22">
        <f t="shared" si="0"/>
        <v>0</v>
      </c>
      <c r="N42" s="21"/>
      <c r="O42" s="22">
        <f t="shared" si="1"/>
        <v>0</v>
      </c>
      <c r="P42" s="311"/>
      <c r="Q42" s="84"/>
      <c r="R42" s="22">
        <f t="shared" si="3"/>
        <v>0</v>
      </c>
      <c r="S42" s="314"/>
      <c r="T42" s="12"/>
      <c r="U42" s="99"/>
      <c r="V42" s="14"/>
      <c r="W42" s="13"/>
      <c r="X42" s="226"/>
      <c r="Y42" s="15"/>
      <c r="Z42"/>
    </row>
    <row r="43" spans="1:26" ht="15" hidden="1" customHeight="1" x14ac:dyDescent="0.3">
      <c r="A43" s="1"/>
      <c r="B43" s="9"/>
      <c r="C43" s="10"/>
      <c r="D43" s="10"/>
      <c r="E43" s="11"/>
      <c r="F43" s="130"/>
      <c r="G43" s="131"/>
      <c r="H43" s="10"/>
      <c r="I43" s="10"/>
      <c r="J43" s="10"/>
      <c r="K43" s="21"/>
      <c r="L43" s="21"/>
      <c r="M43" s="22">
        <f t="shared" si="0"/>
        <v>0</v>
      </c>
      <c r="N43" s="21"/>
      <c r="O43" s="22">
        <f t="shared" si="1"/>
        <v>0</v>
      </c>
      <c r="P43" s="311"/>
      <c r="Q43" s="84"/>
      <c r="R43" s="22">
        <f t="shared" si="3"/>
        <v>0</v>
      </c>
      <c r="S43" s="314"/>
      <c r="T43" s="12"/>
      <c r="U43" s="99"/>
      <c r="V43" s="14"/>
      <c r="W43" s="13"/>
      <c r="X43" s="226"/>
      <c r="Y43" s="15"/>
      <c r="Z43"/>
    </row>
    <row r="44" spans="1:26" ht="15" hidden="1" customHeight="1" x14ac:dyDescent="0.3">
      <c r="A44" s="1"/>
      <c r="B44" s="9"/>
      <c r="C44" s="10"/>
      <c r="D44" s="10"/>
      <c r="E44" s="11"/>
      <c r="F44" s="130"/>
      <c r="G44" s="131"/>
      <c r="H44" s="10"/>
      <c r="I44" s="10"/>
      <c r="J44" s="10"/>
      <c r="K44" s="21"/>
      <c r="L44" s="21"/>
      <c r="M44" s="22">
        <f t="shared" si="0"/>
        <v>0</v>
      </c>
      <c r="N44" s="21"/>
      <c r="O44" s="22">
        <f t="shared" si="1"/>
        <v>0</v>
      </c>
      <c r="P44" s="311"/>
      <c r="Q44" s="84"/>
      <c r="R44" s="22">
        <f t="shared" si="3"/>
        <v>0</v>
      </c>
      <c r="S44" s="314"/>
      <c r="T44" s="12"/>
      <c r="U44" s="99"/>
      <c r="V44" s="14"/>
      <c r="W44" s="13"/>
      <c r="X44" s="226"/>
      <c r="Y44" s="15"/>
      <c r="Z44"/>
    </row>
    <row r="45" spans="1:26" ht="15" hidden="1" customHeight="1" x14ac:dyDescent="0.3">
      <c r="A45" s="1"/>
      <c r="B45" s="9"/>
      <c r="C45" s="10"/>
      <c r="D45" s="10"/>
      <c r="E45" s="11"/>
      <c r="F45" s="130"/>
      <c r="G45" s="131"/>
      <c r="H45" s="10"/>
      <c r="I45" s="10"/>
      <c r="J45" s="10"/>
      <c r="K45" s="21"/>
      <c r="L45" s="21"/>
      <c r="M45" s="22">
        <f t="shared" si="0"/>
        <v>0</v>
      </c>
      <c r="N45" s="21"/>
      <c r="O45" s="22">
        <f t="shared" si="1"/>
        <v>0</v>
      </c>
      <c r="P45" s="311"/>
      <c r="Q45" s="84"/>
      <c r="R45" s="22">
        <f t="shared" si="3"/>
        <v>0</v>
      </c>
      <c r="S45" s="314"/>
      <c r="T45" s="12"/>
      <c r="U45" s="99"/>
      <c r="V45" s="14"/>
      <c r="W45" s="13"/>
      <c r="X45" s="226"/>
      <c r="Y45" s="15"/>
      <c r="Z45"/>
    </row>
    <row r="46" spans="1:26" ht="15" hidden="1" customHeight="1" x14ac:dyDescent="0.3">
      <c r="A46" s="1"/>
      <c r="B46" s="9"/>
      <c r="C46" s="10"/>
      <c r="D46" s="10"/>
      <c r="E46" s="11"/>
      <c r="F46" s="130"/>
      <c r="G46" s="131"/>
      <c r="H46" s="10"/>
      <c r="I46" s="10"/>
      <c r="J46" s="10"/>
      <c r="K46" s="21"/>
      <c r="L46" s="21"/>
      <c r="M46" s="22">
        <f t="shared" si="0"/>
        <v>0</v>
      </c>
      <c r="N46" s="21"/>
      <c r="O46" s="22">
        <f t="shared" si="1"/>
        <v>0</v>
      </c>
      <c r="P46" s="311"/>
      <c r="Q46" s="84"/>
      <c r="R46" s="22">
        <f t="shared" si="3"/>
        <v>0</v>
      </c>
      <c r="S46" s="314"/>
      <c r="T46" s="12"/>
      <c r="U46" s="99"/>
      <c r="V46" s="14"/>
      <c r="W46" s="13"/>
      <c r="X46" s="226"/>
      <c r="Y46" s="15"/>
      <c r="Z46"/>
    </row>
    <row r="47" spans="1:26" ht="15" hidden="1" customHeight="1" x14ac:dyDescent="0.3">
      <c r="A47" s="1"/>
      <c r="B47" s="9"/>
      <c r="C47" s="10"/>
      <c r="D47" s="10"/>
      <c r="E47" s="11"/>
      <c r="F47" s="130"/>
      <c r="G47" s="131"/>
      <c r="H47" s="10"/>
      <c r="I47" s="10"/>
      <c r="J47" s="10"/>
      <c r="K47" s="21"/>
      <c r="L47" s="21"/>
      <c r="M47" s="22">
        <f t="shared" ref="M47:M78" si="4">IFERROR($K47*L47,"N/A")</f>
        <v>0</v>
      </c>
      <c r="N47" s="21"/>
      <c r="O47" s="22">
        <f t="shared" ref="O47:O78" si="5">IFERROR($K47*N47,"N/A")</f>
        <v>0</v>
      </c>
      <c r="P47" s="311"/>
      <c r="Q47" s="84"/>
      <c r="R47" s="22">
        <f t="shared" si="3"/>
        <v>0</v>
      </c>
      <c r="S47" s="314"/>
      <c r="T47" s="12"/>
      <c r="U47" s="99"/>
      <c r="V47" s="14"/>
      <c r="W47" s="13"/>
      <c r="X47" s="226"/>
      <c r="Y47" s="15"/>
      <c r="Z47"/>
    </row>
    <row r="48" spans="1:26" ht="15" hidden="1" customHeight="1" x14ac:dyDescent="0.3">
      <c r="A48" s="1"/>
      <c r="B48" s="9"/>
      <c r="C48" s="10"/>
      <c r="D48" s="10"/>
      <c r="E48" s="11"/>
      <c r="F48" s="130"/>
      <c r="G48" s="131"/>
      <c r="H48" s="10"/>
      <c r="I48" s="10"/>
      <c r="J48" s="10"/>
      <c r="K48" s="21"/>
      <c r="L48" s="21"/>
      <c r="M48" s="22">
        <f t="shared" si="4"/>
        <v>0</v>
      </c>
      <c r="N48" s="21"/>
      <c r="O48" s="22">
        <f t="shared" si="5"/>
        <v>0</v>
      </c>
      <c r="P48" s="311"/>
      <c r="Q48" s="84"/>
      <c r="R48" s="22">
        <f t="shared" si="3"/>
        <v>0</v>
      </c>
      <c r="S48" s="314"/>
      <c r="T48" s="12"/>
      <c r="U48" s="99"/>
      <c r="V48" s="14"/>
      <c r="W48" s="13"/>
      <c r="X48" s="226"/>
      <c r="Y48" s="15"/>
      <c r="Z48"/>
    </row>
    <row r="49" spans="1:26" ht="15" hidden="1" customHeight="1" x14ac:dyDescent="0.3">
      <c r="A49" s="1"/>
      <c r="B49" s="9"/>
      <c r="C49" s="10"/>
      <c r="D49" s="10"/>
      <c r="E49" s="11"/>
      <c r="F49" s="130"/>
      <c r="G49" s="131"/>
      <c r="H49" s="10"/>
      <c r="I49" s="10"/>
      <c r="J49" s="10"/>
      <c r="K49" s="21"/>
      <c r="L49" s="21"/>
      <c r="M49" s="22">
        <f t="shared" si="4"/>
        <v>0</v>
      </c>
      <c r="N49" s="21"/>
      <c r="O49" s="22">
        <f t="shared" si="5"/>
        <v>0</v>
      </c>
      <c r="P49" s="311"/>
      <c r="Q49" s="84"/>
      <c r="R49" s="22">
        <f t="shared" si="3"/>
        <v>0</v>
      </c>
      <c r="S49" s="314"/>
      <c r="T49" s="12"/>
      <c r="U49" s="99"/>
      <c r="V49" s="14"/>
      <c r="W49" s="13"/>
      <c r="X49" s="226"/>
      <c r="Y49" s="15"/>
      <c r="Z49"/>
    </row>
    <row r="50" spans="1:26" ht="15" hidden="1" customHeight="1" x14ac:dyDescent="0.3">
      <c r="A50" s="1"/>
      <c r="B50" s="9"/>
      <c r="C50" s="10"/>
      <c r="D50" s="10"/>
      <c r="E50" s="11"/>
      <c r="F50" s="130"/>
      <c r="G50" s="131"/>
      <c r="H50" s="10"/>
      <c r="I50" s="10"/>
      <c r="J50" s="10"/>
      <c r="K50" s="21"/>
      <c r="L50" s="21"/>
      <c r="M50" s="22">
        <f t="shared" si="4"/>
        <v>0</v>
      </c>
      <c r="N50" s="21"/>
      <c r="O50" s="22">
        <f t="shared" si="5"/>
        <v>0</v>
      </c>
      <c r="P50" s="311"/>
      <c r="Q50" s="84"/>
      <c r="R50" s="22">
        <f t="shared" si="3"/>
        <v>0</v>
      </c>
      <c r="S50" s="314"/>
      <c r="T50" s="12"/>
      <c r="U50" s="99"/>
      <c r="V50" s="14"/>
      <c r="W50" s="13"/>
      <c r="X50" s="226"/>
      <c r="Y50" s="15"/>
      <c r="Z50"/>
    </row>
    <row r="51" spans="1:26" ht="15" hidden="1" customHeight="1" x14ac:dyDescent="0.3">
      <c r="A51" s="1"/>
      <c r="B51" s="9"/>
      <c r="C51" s="10"/>
      <c r="D51" s="10"/>
      <c r="E51" s="11"/>
      <c r="F51" s="130"/>
      <c r="G51" s="131"/>
      <c r="H51" s="10"/>
      <c r="I51" s="10"/>
      <c r="J51" s="10"/>
      <c r="K51" s="21"/>
      <c r="L51" s="21"/>
      <c r="M51" s="22">
        <f t="shared" si="4"/>
        <v>0</v>
      </c>
      <c r="N51" s="21"/>
      <c r="O51" s="22">
        <f t="shared" si="5"/>
        <v>0</v>
      </c>
      <c r="P51" s="311"/>
      <c r="Q51" s="84"/>
      <c r="R51" s="22">
        <f t="shared" si="3"/>
        <v>0</v>
      </c>
      <c r="S51" s="314"/>
      <c r="T51" s="12"/>
      <c r="U51" s="99"/>
      <c r="V51" s="14"/>
      <c r="W51" s="13"/>
      <c r="X51" s="226"/>
      <c r="Y51" s="15"/>
      <c r="Z51"/>
    </row>
    <row r="52" spans="1:26" ht="15" hidden="1" customHeight="1" x14ac:dyDescent="0.3">
      <c r="A52" s="1"/>
      <c r="B52" s="9"/>
      <c r="C52" s="10"/>
      <c r="D52" s="10"/>
      <c r="E52" s="11"/>
      <c r="F52" s="130"/>
      <c r="G52" s="131"/>
      <c r="H52" s="10"/>
      <c r="I52" s="10"/>
      <c r="J52" s="10"/>
      <c r="K52" s="21"/>
      <c r="L52" s="21"/>
      <c r="M52" s="22">
        <f t="shared" si="4"/>
        <v>0</v>
      </c>
      <c r="N52" s="21"/>
      <c r="O52" s="22">
        <f t="shared" si="5"/>
        <v>0</v>
      </c>
      <c r="P52" s="311"/>
      <c r="Q52" s="84"/>
      <c r="R52" s="22">
        <f t="shared" si="3"/>
        <v>0</v>
      </c>
      <c r="S52" s="314"/>
      <c r="T52" s="12"/>
      <c r="U52" s="99"/>
      <c r="V52" s="14"/>
      <c r="W52" s="13"/>
      <c r="X52" s="226"/>
      <c r="Y52" s="15"/>
      <c r="Z52"/>
    </row>
    <row r="53" spans="1:26" ht="15" hidden="1" customHeight="1" x14ac:dyDescent="0.3">
      <c r="A53" s="1"/>
      <c r="B53" s="9"/>
      <c r="C53" s="10"/>
      <c r="D53" s="10"/>
      <c r="E53" s="11"/>
      <c r="F53" s="130"/>
      <c r="G53" s="131"/>
      <c r="H53" s="10"/>
      <c r="I53" s="10"/>
      <c r="J53" s="10"/>
      <c r="K53" s="21"/>
      <c r="L53" s="21"/>
      <c r="M53" s="22">
        <f t="shared" si="4"/>
        <v>0</v>
      </c>
      <c r="N53" s="21"/>
      <c r="O53" s="22">
        <f t="shared" si="5"/>
        <v>0</v>
      </c>
      <c r="P53" s="311"/>
      <c r="Q53" s="84"/>
      <c r="R53" s="22">
        <f t="shared" si="3"/>
        <v>0</v>
      </c>
      <c r="S53" s="314"/>
      <c r="T53" s="12"/>
      <c r="U53" s="99"/>
      <c r="V53" s="14"/>
      <c r="W53" s="13"/>
      <c r="X53" s="226"/>
      <c r="Y53" s="15"/>
      <c r="Z53"/>
    </row>
    <row r="54" spans="1:26" ht="15" hidden="1" customHeight="1" x14ac:dyDescent="0.3">
      <c r="A54" s="1"/>
      <c r="B54" s="9"/>
      <c r="C54" s="10"/>
      <c r="D54" s="10"/>
      <c r="E54" s="11"/>
      <c r="F54" s="130"/>
      <c r="G54" s="131"/>
      <c r="H54" s="10"/>
      <c r="I54" s="10"/>
      <c r="J54" s="10"/>
      <c r="K54" s="21"/>
      <c r="L54" s="21"/>
      <c r="M54" s="22">
        <f t="shared" si="4"/>
        <v>0</v>
      </c>
      <c r="N54" s="21"/>
      <c r="O54" s="22">
        <f t="shared" si="5"/>
        <v>0</v>
      </c>
      <c r="P54" s="311"/>
      <c r="Q54" s="84"/>
      <c r="R54" s="22">
        <f t="shared" si="3"/>
        <v>0</v>
      </c>
      <c r="S54" s="314"/>
      <c r="T54" s="12"/>
      <c r="U54" s="99"/>
      <c r="V54" s="14"/>
      <c r="W54" s="13"/>
      <c r="X54" s="226"/>
      <c r="Y54" s="15"/>
      <c r="Z54"/>
    </row>
    <row r="55" spans="1:26" ht="15" hidden="1" customHeight="1" x14ac:dyDescent="0.3">
      <c r="A55" s="1"/>
      <c r="B55" s="9"/>
      <c r="C55" s="10"/>
      <c r="D55" s="10"/>
      <c r="E55" s="11"/>
      <c r="F55" s="130"/>
      <c r="G55" s="131"/>
      <c r="H55" s="10"/>
      <c r="I55" s="10"/>
      <c r="J55" s="10"/>
      <c r="K55" s="21"/>
      <c r="L55" s="21"/>
      <c r="M55" s="22">
        <f t="shared" si="4"/>
        <v>0</v>
      </c>
      <c r="N55" s="21"/>
      <c r="O55" s="22">
        <f t="shared" si="5"/>
        <v>0</v>
      </c>
      <c r="P55" s="311"/>
      <c r="Q55" s="84"/>
      <c r="R55" s="22">
        <f t="shared" si="3"/>
        <v>0</v>
      </c>
      <c r="S55" s="314"/>
      <c r="T55" s="12"/>
      <c r="U55" s="99"/>
      <c r="V55" s="14"/>
      <c r="W55" s="13"/>
      <c r="X55" s="226"/>
      <c r="Y55" s="15"/>
      <c r="Z55"/>
    </row>
    <row r="56" spans="1:26" ht="15" hidden="1" customHeight="1" x14ac:dyDescent="0.3">
      <c r="A56" s="1"/>
      <c r="B56" s="9"/>
      <c r="C56" s="10"/>
      <c r="D56" s="10"/>
      <c r="E56" s="11"/>
      <c r="F56" s="130"/>
      <c r="G56" s="131"/>
      <c r="H56" s="10"/>
      <c r="I56" s="10"/>
      <c r="J56" s="10"/>
      <c r="K56" s="21"/>
      <c r="L56" s="21"/>
      <c r="M56" s="22">
        <f t="shared" si="4"/>
        <v>0</v>
      </c>
      <c r="N56" s="21"/>
      <c r="O56" s="22">
        <f t="shared" si="5"/>
        <v>0</v>
      </c>
      <c r="P56" s="311"/>
      <c r="Q56" s="84"/>
      <c r="R56" s="22">
        <f t="shared" si="3"/>
        <v>0</v>
      </c>
      <c r="S56" s="314"/>
      <c r="T56" s="12"/>
      <c r="U56" s="99"/>
      <c r="V56" s="14"/>
      <c r="W56" s="13"/>
      <c r="X56" s="226"/>
      <c r="Y56" s="15"/>
      <c r="Z56"/>
    </row>
    <row r="57" spans="1:26" ht="15" hidden="1" customHeight="1" x14ac:dyDescent="0.3">
      <c r="A57" s="1"/>
      <c r="B57" s="9"/>
      <c r="C57" s="10"/>
      <c r="D57" s="10"/>
      <c r="E57" s="11"/>
      <c r="F57" s="130"/>
      <c r="G57" s="131"/>
      <c r="H57" s="10"/>
      <c r="I57" s="10"/>
      <c r="J57" s="10"/>
      <c r="K57" s="21"/>
      <c r="L57" s="21"/>
      <c r="M57" s="22">
        <f t="shared" si="4"/>
        <v>0</v>
      </c>
      <c r="N57" s="21"/>
      <c r="O57" s="22">
        <f t="shared" si="5"/>
        <v>0</v>
      </c>
      <c r="P57" s="311"/>
      <c r="Q57" s="84"/>
      <c r="R57" s="22">
        <f t="shared" si="3"/>
        <v>0</v>
      </c>
      <c r="S57" s="314"/>
      <c r="T57" s="12"/>
      <c r="U57" s="99"/>
      <c r="V57" s="14"/>
      <c r="W57" s="13"/>
      <c r="X57" s="226"/>
      <c r="Y57" s="15"/>
      <c r="Z57"/>
    </row>
    <row r="58" spans="1:26" ht="15" hidden="1" customHeight="1" x14ac:dyDescent="0.3">
      <c r="A58" s="1"/>
      <c r="B58" s="9"/>
      <c r="C58" s="10"/>
      <c r="D58" s="10"/>
      <c r="E58" s="11"/>
      <c r="F58" s="130"/>
      <c r="G58" s="131"/>
      <c r="H58" s="10"/>
      <c r="I58" s="10"/>
      <c r="J58" s="10"/>
      <c r="K58" s="21"/>
      <c r="L58" s="21"/>
      <c r="M58" s="22">
        <f t="shared" si="4"/>
        <v>0</v>
      </c>
      <c r="N58" s="21"/>
      <c r="O58" s="22">
        <f t="shared" si="5"/>
        <v>0</v>
      </c>
      <c r="P58" s="311"/>
      <c r="Q58" s="84"/>
      <c r="R58" s="22">
        <f t="shared" si="3"/>
        <v>0</v>
      </c>
      <c r="S58" s="314"/>
      <c r="T58" s="12"/>
      <c r="U58" s="99"/>
      <c r="V58" s="14"/>
      <c r="W58" s="13"/>
      <c r="X58" s="226"/>
      <c r="Y58" s="15"/>
      <c r="Z58"/>
    </row>
    <row r="59" spans="1:26" ht="15" hidden="1" customHeight="1" x14ac:dyDescent="0.3">
      <c r="A59" s="1"/>
      <c r="B59" s="9"/>
      <c r="C59" s="10"/>
      <c r="D59" s="10"/>
      <c r="E59" s="11"/>
      <c r="F59" s="130"/>
      <c r="G59" s="131"/>
      <c r="H59" s="10"/>
      <c r="I59" s="10"/>
      <c r="J59" s="10"/>
      <c r="K59" s="21"/>
      <c r="L59" s="21"/>
      <c r="M59" s="22">
        <f t="shared" si="4"/>
        <v>0</v>
      </c>
      <c r="N59" s="21"/>
      <c r="O59" s="22">
        <f t="shared" si="5"/>
        <v>0</v>
      </c>
      <c r="P59" s="311"/>
      <c r="Q59" s="84"/>
      <c r="R59" s="22">
        <f t="shared" si="3"/>
        <v>0</v>
      </c>
      <c r="S59" s="314"/>
      <c r="T59" s="12"/>
      <c r="U59" s="99"/>
      <c r="V59" s="14"/>
      <c r="W59" s="13"/>
      <c r="X59" s="226"/>
      <c r="Y59" s="15"/>
      <c r="Z59"/>
    </row>
    <row r="60" spans="1:26" ht="15" hidden="1" customHeight="1" x14ac:dyDescent="0.3">
      <c r="A60" s="1"/>
      <c r="B60" s="9"/>
      <c r="C60" s="10"/>
      <c r="D60" s="10"/>
      <c r="E60" s="11"/>
      <c r="F60" s="130"/>
      <c r="G60" s="131"/>
      <c r="H60" s="10"/>
      <c r="I60" s="10"/>
      <c r="J60" s="10"/>
      <c r="K60" s="21"/>
      <c r="L60" s="21"/>
      <c r="M60" s="22">
        <f t="shared" si="4"/>
        <v>0</v>
      </c>
      <c r="N60" s="21"/>
      <c r="O60" s="22">
        <f t="shared" si="5"/>
        <v>0</v>
      </c>
      <c r="P60" s="311"/>
      <c r="Q60" s="84"/>
      <c r="R60" s="22">
        <f t="shared" si="3"/>
        <v>0</v>
      </c>
      <c r="S60" s="314"/>
      <c r="T60" s="12"/>
      <c r="U60" s="99"/>
      <c r="V60" s="14"/>
      <c r="W60" s="13"/>
      <c r="X60" s="226"/>
      <c r="Y60" s="15"/>
      <c r="Z60"/>
    </row>
    <row r="61" spans="1:26" ht="15" hidden="1" customHeight="1" x14ac:dyDescent="0.3">
      <c r="A61" s="1"/>
      <c r="B61" s="9"/>
      <c r="C61" s="10"/>
      <c r="D61" s="10"/>
      <c r="E61" s="11"/>
      <c r="F61" s="130"/>
      <c r="G61" s="131"/>
      <c r="H61" s="10"/>
      <c r="I61" s="10"/>
      <c r="J61" s="10"/>
      <c r="K61" s="21"/>
      <c r="L61" s="21"/>
      <c r="M61" s="22">
        <f t="shared" si="4"/>
        <v>0</v>
      </c>
      <c r="N61" s="21"/>
      <c r="O61" s="22">
        <f t="shared" si="5"/>
        <v>0</v>
      </c>
      <c r="P61" s="311"/>
      <c r="Q61" s="84"/>
      <c r="R61" s="22">
        <f t="shared" ref="R61:R89" si="6">IF(ISNUMBER(M61),M61,0)+IF(ISNUMBER(O61),O61,0)</f>
        <v>0</v>
      </c>
      <c r="S61" s="314"/>
      <c r="T61" s="12"/>
      <c r="U61" s="99"/>
      <c r="V61" s="14"/>
      <c r="W61" s="13"/>
      <c r="X61" s="226"/>
      <c r="Y61" s="15"/>
      <c r="Z61"/>
    </row>
    <row r="62" spans="1:26" ht="15" hidden="1" customHeight="1" x14ac:dyDescent="0.3">
      <c r="A62" s="1"/>
      <c r="B62" s="9"/>
      <c r="C62" s="10"/>
      <c r="D62" s="10"/>
      <c r="E62" s="11"/>
      <c r="F62" s="130"/>
      <c r="G62" s="131"/>
      <c r="H62" s="10"/>
      <c r="I62" s="10"/>
      <c r="J62" s="10"/>
      <c r="K62" s="21"/>
      <c r="L62" s="21"/>
      <c r="M62" s="22">
        <f t="shared" si="4"/>
        <v>0</v>
      </c>
      <c r="N62" s="21"/>
      <c r="O62" s="22">
        <f t="shared" si="5"/>
        <v>0</v>
      </c>
      <c r="P62" s="311"/>
      <c r="Q62" s="84"/>
      <c r="R62" s="22">
        <f t="shared" si="6"/>
        <v>0</v>
      </c>
      <c r="S62" s="314"/>
      <c r="T62" s="12"/>
      <c r="U62" s="99"/>
      <c r="V62" s="14"/>
      <c r="W62" s="13"/>
      <c r="X62" s="226"/>
      <c r="Y62" s="15"/>
      <c r="Z62"/>
    </row>
    <row r="63" spans="1:26" ht="15" hidden="1" customHeight="1" x14ac:dyDescent="0.3">
      <c r="A63" s="1"/>
      <c r="B63" s="9"/>
      <c r="C63" s="10"/>
      <c r="D63" s="10"/>
      <c r="E63" s="11"/>
      <c r="F63" s="130"/>
      <c r="G63" s="131"/>
      <c r="H63" s="10"/>
      <c r="I63" s="10"/>
      <c r="J63" s="10"/>
      <c r="K63" s="21"/>
      <c r="L63" s="21"/>
      <c r="M63" s="22">
        <f t="shared" si="4"/>
        <v>0</v>
      </c>
      <c r="N63" s="21"/>
      <c r="O63" s="22">
        <f t="shared" si="5"/>
        <v>0</v>
      </c>
      <c r="P63" s="311"/>
      <c r="Q63" s="84"/>
      <c r="R63" s="22">
        <f t="shared" si="6"/>
        <v>0</v>
      </c>
      <c r="S63" s="314"/>
      <c r="T63" s="12"/>
      <c r="U63" s="99"/>
      <c r="V63" s="14"/>
      <c r="W63" s="13"/>
      <c r="X63" s="226"/>
      <c r="Y63" s="15"/>
      <c r="Z63"/>
    </row>
    <row r="64" spans="1:26" ht="15" hidden="1" customHeight="1" x14ac:dyDescent="0.3">
      <c r="A64" s="1"/>
      <c r="B64" s="9"/>
      <c r="C64" s="10"/>
      <c r="D64" s="10"/>
      <c r="E64" s="11"/>
      <c r="F64" s="130"/>
      <c r="G64" s="131"/>
      <c r="H64" s="10"/>
      <c r="I64" s="10"/>
      <c r="J64" s="10"/>
      <c r="K64" s="21"/>
      <c r="L64" s="21"/>
      <c r="M64" s="22">
        <f t="shared" si="4"/>
        <v>0</v>
      </c>
      <c r="N64" s="21"/>
      <c r="O64" s="22">
        <f t="shared" si="5"/>
        <v>0</v>
      </c>
      <c r="P64" s="311"/>
      <c r="Q64" s="84"/>
      <c r="R64" s="22">
        <f t="shared" si="6"/>
        <v>0</v>
      </c>
      <c r="S64" s="314"/>
      <c r="T64" s="12"/>
      <c r="U64" s="99"/>
      <c r="V64" s="14"/>
      <c r="W64" s="13"/>
      <c r="X64" s="226"/>
      <c r="Y64" s="15"/>
      <c r="Z64"/>
    </row>
    <row r="65" spans="1:26" ht="15" hidden="1" customHeight="1" x14ac:dyDescent="0.3">
      <c r="A65" s="1"/>
      <c r="B65" s="9"/>
      <c r="C65" s="10"/>
      <c r="D65" s="10"/>
      <c r="E65" s="11"/>
      <c r="F65" s="130"/>
      <c r="G65" s="131"/>
      <c r="H65" s="10"/>
      <c r="I65" s="10"/>
      <c r="J65" s="10"/>
      <c r="K65" s="21"/>
      <c r="L65" s="21"/>
      <c r="M65" s="22">
        <f t="shared" si="4"/>
        <v>0</v>
      </c>
      <c r="N65" s="21"/>
      <c r="O65" s="22">
        <f t="shared" si="5"/>
        <v>0</v>
      </c>
      <c r="P65" s="311"/>
      <c r="Q65" s="84"/>
      <c r="R65" s="22">
        <f t="shared" si="6"/>
        <v>0</v>
      </c>
      <c r="S65" s="314"/>
      <c r="T65" s="12"/>
      <c r="U65" s="99"/>
      <c r="V65" s="14"/>
      <c r="W65" s="13"/>
      <c r="X65" s="226"/>
      <c r="Y65" s="15"/>
      <c r="Z65"/>
    </row>
    <row r="66" spans="1:26" ht="15" hidden="1" customHeight="1" x14ac:dyDescent="0.3">
      <c r="A66" s="1"/>
      <c r="B66" s="9"/>
      <c r="C66" s="10"/>
      <c r="D66" s="10"/>
      <c r="E66" s="11"/>
      <c r="F66" s="130"/>
      <c r="G66" s="131"/>
      <c r="H66" s="10"/>
      <c r="I66" s="10"/>
      <c r="J66" s="10"/>
      <c r="K66" s="21"/>
      <c r="L66" s="21"/>
      <c r="M66" s="22">
        <f t="shared" si="4"/>
        <v>0</v>
      </c>
      <c r="N66" s="21"/>
      <c r="O66" s="22">
        <f t="shared" si="5"/>
        <v>0</v>
      </c>
      <c r="P66" s="311"/>
      <c r="Q66" s="84"/>
      <c r="R66" s="22">
        <f t="shared" si="6"/>
        <v>0</v>
      </c>
      <c r="S66" s="314"/>
      <c r="T66" s="12"/>
      <c r="U66" s="99"/>
      <c r="V66" s="14"/>
      <c r="W66" s="13"/>
      <c r="X66" s="226"/>
      <c r="Y66" s="15"/>
      <c r="Z66"/>
    </row>
    <row r="67" spans="1:26" ht="15" hidden="1" customHeight="1" x14ac:dyDescent="0.3">
      <c r="A67" s="1"/>
      <c r="B67" s="9"/>
      <c r="C67" s="10"/>
      <c r="D67" s="10"/>
      <c r="E67" s="11"/>
      <c r="F67" s="130"/>
      <c r="G67" s="131"/>
      <c r="H67" s="10"/>
      <c r="I67" s="10"/>
      <c r="J67" s="10"/>
      <c r="K67" s="21"/>
      <c r="L67" s="21"/>
      <c r="M67" s="22">
        <f t="shared" si="4"/>
        <v>0</v>
      </c>
      <c r="N67" s="21"/>
      <c r="O67" s="22">
        <f t="shared" si="5"/>
        <v>0</v>
      </c>
      <c r="P67" s="311"/>
      <c r="Q67" s="84"/>
      <c r="R67" s="22">
        <f t="shared" si="6"/>
        <v>0</v>
      </c>
      <c r="S67" s="314"/>
      <c r="T67" s="12"/>
      <c r="U67" s="99"/>
      <c r="V67" s="14"/>
      <c r="W67" s="13"/>
      <c r="X67" s="226"/>
      <c r="Y67" s="15"/>
      <c r="Z67"/>
    </row>
    <row r="68" spans="1:26" ht="15" hidden="1" customHeight="1" x14ac:dyDescent="0.3">
      <c r="A68" s="1"/>
      <c r="B68" s="9"/>
      <c r="C68" s="10"/>
      <c r="D68" s="10"/>
      <c r="E68" s="11"/>
      <c r="F68" s="130"/>
      <c r="G68" s="131"/>
      <c r="H68" s="10"/>
      <c r="I68" s="10"/>
      <c r="J68" s="10"/>
      <c r="K68" s="21"/>
      <c r="L68" s="21"/>
      <c r="M68" s="22">
        <f t="shared" si="4"/>
        <v>0</v>
      </c>
      <c r="N68" s="21"/>
      <c r="O68" s="22">
        <f t="shared" si="5"/>
        <v>0</v>
      </c>
      <c r="P68" s="311"/>
      <c r="Q68" s="84"/>
      <c r="R68" s="22">
        <f t="shared" si="6"/>
        <v>0</v>
      </c>
      <c r="S68" s="314"/>
      <c r="T68" s="12"/>
      <c r="U68" s="99"/>
      <c r="V68" s="14"/>
      <c r="W68" s="13"/>
      <c r="X68" s="226"/>
      <c r="Y68" s="15"/>
      <c r="Z68"/>
    </row>
    <row r="69" spans="1:26" ht="15" hidden="1" customHeight="1" x14ac:dyDescent="0.3">
      <c r="A69" s="1"/>
      <c r="B69" s="9"/>
      <c r="C69" s="10"/>
      <c r="D69" s="10"/>
      <c r="E69" s="11"/>
      <c r="F69" s="130"/>
      <c r="G69" s="131"/>
      <c r="H69" s="10"/>
      <c r="I69" s="10"/>
      <c r="J69" s="10"/>
      <c r="K69" s="21"/>
      <c r="L69" s="21"/>
      <c r="M69" s="22">
        <f t="shared" si="4"/>
        <v>0</v>
      </c>
      <c r="N69" s="21"/>
      <c r="O69" s="22">
        <f t="shared" si="5"/>
        <v>0</v>
      </c>
      <c r="P69" s="311"/>
      <c r="Q69" s="84"/>
      <c r="R69" s="22">
        <f t="shared" si="6"/>
        <v>0</v>
      </c>
      <c r="S69" s="314"/>
      <c r="T69" s="12"/>
      <c r="U69" s="99"/>
      <c r="V69" s="14"/>
      <c r="W69" s="13"/>
      <c r="X69" s="226"/>
      <c r="Y69" s="15"/>
      <c r="Z69"/>
    </row>
    <row r="70" spans="1:26" ht="15" hidden="1" customHeight="1" x14ac:dyDescent="0.3">
      <c r="A70" s="1"/>
      <c r="B70" s="9"/>
      <c r="C70" s="10"/>
      <c r="D70" s="10"/>
      <c r="E70" s="11"/>
      <c r="F70" s="130"/>
      <c r="G70" s="131"/>
      <c r="H70" s="10"/>
      <c r="I70" s="10"/>
      <c r="J70" s="10"/>
      <c r="K70" s="21"/>
      <c r="L70" s="21"/>
      <c r="M70" s="22">
        <f t="shared" si="4"/>
        <v>0</v>
      </c>
      <c r="N70" s="21"/>
      <c r="O70" s="22">
        <f t="shared" si="5"/>
        <v>0</v>
      </c>
      <c r="P70" s="311"/>
      <c r="Q70" s="84"/>
      <c r="R70" s="22">
        <f t="shared" si="6"/>
        <v>0</v>
      </c>
      <c r="S70" s="314"/>
      <c r="T70" s="12"/>
      <c r="U70" s="99"/>
      <c r="V70" s="14"/>
      <c r="W70" s="13"/>
      <c r="X70" s="226"/>
      <c r="Y70" s="15"/>
      <c r="Z70"/>
    </row>
    <row r="71" spans="1:26" ht="15" hidden="1" customHeight="1" x14ac:dyDescent="0.3">
      <c r="A71" s="1"/>
      <c r="B71" s="9"/>
      <c r="C71" s="10"/>
      <c r="D71" s="10"/>
      <c r="E71" s="11"/>
      <c r="F71" s="130"/>
      <c r="G71" s="131"/>
      <c r="H71" s="10"/>
      <c r="I71" s="10"/>
      <c r="J71" s="10"/>
      <c r="K71" s="21"/>
      <c r="L71" s="21"/>
      <c r="M71" s="22">
        <f t="shared" si="4"/>
        <v>0</v>
      </c>
      <c r="N71" s="21"/>
      <c r="O71" s="22">
        <f t="shared" si="5"/>
        <v>0</v>
      </c>
      <c r="P71" s="311"/>
      <c r="Q71" s="84"/>
      <c r="R71" s="22">
        <f t="shared" si="6"/>
        <v>0</v>
      </c>
      <c r="S71" s="314"/>
      <c r="T71" s="12"/>
      <c r="U71" s="99"/>
      <c r="V71" s="14"/>
      <c r="W71" s="13"/>
      <c r="X71" s="226"/>
      <c r="Y71" s="15"/>
      <c r="Z71"/>
    </row>
    <row r="72" spans="1:26" ht="15" hidden="1" customHeight="1" x14ac:dyDescent="0.3">
      <c r="A72" s="1"/>
      <c r="B72" s="9"/>
      <c r="C72" s="10"/>
      <c r="D72" s="10"/>
      <c r="E72" s="11"/>
      <c r="F72" s="130"/>
      <c r="G72" s="131"/>
      <c r="H72" s="10"/>
      <c r="I72" s="10"/>
      <c r="J72" s="10"/>
      <c r="K72" s="21"/>
      <c r="L72" s="21"/>
      <c r="M72" s="22">
        <f t="shared" si="4"/>
        <v>0</v>
      </c>
      <c r="N72" s="21"/>
      <c r="O72" s="22">
        <f t="shared" si="5"/>
        <v>0</v>
      </c>
      <c r="P72" s="311"/>
      <c r="Q72" s="84"/>
      <c r="R72" s="22">
        <f t="shared" si="6"/>
        <v>0</v>
      </c>
      <c r="S72" s="314"/>
      <c r="T72" s="12"/>
      <c r="U72" s="99"/>
      <c r="V72" s="14"/>
      <c r="W72" s="13"/>
      <c r="X72" s="226"/>
      <c r="Y72" s="15"/>
      <c r="Z72"/>
    </row>
    <row r="73" spans="1:26" ht="15" hidden="1" customHeight="1" x14ac:dyDescent="0.3">
      <c r="A73" s="1"/>
      <c r="B73" s="9"/>
      <c r="C73" s="10"/>
      <c r="D73" s="10"/>
      <c r="E73" s="11"/>
      <c r="F73" s="130"/>
      <c r="G73" s="131"/>
      <c r="H73" s="10"/>
      <c r="I73" s="10"/>
      <c r="J73" s="10"/>
      <c r="K73" s="21"/>
      <c r="L73" s="21"/>
      <c r="M73" s="22">
        <f t="shared" si="4"/>
        <v>0</v>
      </c>
      <c r="N73" s="21"/>
      <c r="O73" s="22">
        <f t="shared" si="5"/>
        <v>0</v>
      </c>
      <c r="P73" s="311"/>
      <c r="Q73" s="84"/>
      <c r="R73" s="22">
        <f t="shared" si="6"/>
        <v>0</v>
      </c>
      <c r="S73" s="314"/>
      <c r="T73" s="12"/>
      <c r="U73" s="99"/>
      <c r="V73" s="14"/>
      <c r="W73" s="13"/>
      <c r="X73" s="226"/>
      <c r="Y73" s="15"/>
      <c r="Z73"/>
    </row>
    <row r="74" spans="1:26" ht="15" hidden="1" customHeight="1" x14ac:dyDescent="0.3">
      <c r="A74" s="1"/>
      <c r="B74" s="9"/>
      <c r="C74" s="10"/>
      <c r="D74" s="10"/>
      <c r="E74" s="11"/>
      <c r="F74" s="130"/>
      <c r="G74" s="131"/>
      <c r="H74" s="10"/>
      <c r="I74" s="10"/>
      <c r="J74" s="10"/>
      <c r="K74" s="21"/>
      <c r="L74" s="21"/>
      <c r="M74" s="22">
        <f t="shared" si="4"/>
        <v>0</v>
      </c>
      <c r="N74" s="21"/>
      <c r="O74" s="22">
        <f t="shared" si="5"/>
        <v>0</v>
      </c>
      <c r="P74" s="311"/>
      <c r="Q74" s="84"/>
      <c r="R74" s="22">
        <f t="shared" si="6"/>
        <v>0</v>
      </c>
      <c r="S74" s="314"/>
      <c r="T74" s="12"/>
      <c r="U74" s="99"/>
      <c r="V74" s="14"/>
      <c r="W74" s="13"/>
      <c r="X74" s="226"/>
      <c r="Y74" s="15"/>
      <c r="Z74"/>
    </row>
    <row r="75" spans="1:26" ht="15" hidden="1" customHeight="1" x14ac:dyDescent="0.3">
      <c r="A75" s="1"/>
      <c r="B75" s="9"/>
      <c r="C75" s="10"/>
      <c r="D75" s="10"/>
      <c r="E75" s="11"/>
      <c r="F75" s="130"/>
      <c r="G75" s="131"/>
      <c r="H75" s="10"/>
      <c r="I75" s="10"/>
      <c r="J75" s="10"/>
      <c r="K75" s="21"/>
      <c r="L75" s="21"/>
      <c r="M75" s="22">
        <f t="shared" si="4"/>
        <v>0</v>
      </c>
      <c r="N75" s="21"/>
      <c r="O75" s="22">
        <f t="shared" si="5"/>
        <v>0</v>
      </c>
      <c r="P75" s="311"/>
      <c r="Q75" s="84"/>
      <c r="R75" s="22">
        <f t="shared" si="6"/>
        <v>0</v>
      </c>
      <c r="S75" s="314"/>
      <c r="T75" s="12"/>
      <c r="U75" s="99"/>
      <c r="V75" s="14"/>
      <c r="W75" s="13"/>
      <c r="X75" s="226"/>
      <c r="Y75" s="15"/>
      <c r="Z75"/>
    </row>
    <row r="76" spans="1:26" ht="15" hidden="1" customHeight="1" x14ac:dyDescent="0.3">
      <c r="A76" s="1"/>
      <c r="B76" s="9"/>
      <c r="C76" s="10"/>
      <c r="D76" s="10"/>
      <c r="E76" s="11"/>
      <c r="F76" s="130"/>
      <c r="G76" s="131"/>
      <c r="H76" s="10"/>
      <c r="I76" s="10"/>
      <c r="J76" s="10"/>
      <c r="K76" s="21"/>
      <c r="L76" s="21"/>
      <c r="M76" s="22">
        <f t="shared" si="4"/>
        <v>0</v>
      </c>
      <c r="N76" s="21"/>
      <c r="O76" s="22">
        <f t="shared" si="5"/>
        <v>0</v>
      </c>
      <c r="P76" s="311"/>
      <c r="Q76" s="84"/>
      <c r="R76" s="22">
        <f t="shared" si="6"/>
        <v>0</v>
      </c>
      <c r="S76" s="314"/>
      <c r="T76" s="12"/>
      <c r="U76" s="99"/>
      <c r="V76" s="14"/>
      <c r="W76" s="13"/>
      <c r="X76" s="226"/>
      <c r="Y76" s="15"/>
      <c r="Z76"/>
    </row>
    <row r="77" spans="1:26" ht="15" hidden="1" customHeight="1" x14ac:dyDescent="0.3">
      <c r="A77" s="1"/>
      <c r="B77" s="9"/>
      <c r="C77" s="10"/>
      <c r="D77" s="10"/>
      <c r="E77" s="11"/>
      <c r="F77" s="130"/>
      <c r="G77" s="131"/>
      <c r="H77" s="10"/>
      <c r="I77" s="10"/>
      <c r="J77" s="10"/>
      <c r="K77" s="21"/>
      <c r="L77" s="21"/>
      <c r="M77" s="22">
        <f t="shared" si="4"/>
        <v>0</v>
      </c>
      <c r="N77" s="21"/>
      <c r="O77" s="22">
        <f t="shared" si="5"/>
        <v>0</v>
      </c>
      <c r="P77" s="311"/>
      <c r="Q77" s="84"/>
      <c r="R77" s="22">
        <f t="shared" si="6"/>
        <v>0</v>
      </c>
      <c r="S77" s="314"/>
      <c r="T77" s="12"/>
      <c r="U77" s="99"/>
      <c r="V77" s="14"/>
      <c r="W77" s="13"/>
      <c r="X77" s="226"/>
      <c r="Y77" s="15"/>
      <c r="Z77"/>
    </row>
    <row r="78" spans="1:26" ht="15" hidden="1" customHeight="1" x14ac:dyDescent="0.3">
      <c r="A78" s="1"/>
      <c r="B78" s="9"/>
      <c r="C78" s="10"/>
      <c r="D78" s="10"/>
      <c r="E78" s="11"/>
      <c r="F78" s="130"/>
      <c r="G78" s="131"/>
      <c r="H78" s="10"/>
      <c r="I78" s="10"/>
      <c r="J78" s="10"/>
      <c r="K78" s="21"/>
      <c r="L78" s="21"/>
      <c r="M78" s="22">
        <f t="shared" si="4"/>
        <v>0</v>
      </c>
      <c r="N78" s="21"/>
      <c r="O78" s="22">
        <f t="shared" si="5"/>
        <v>0</v>
      </c>
      <c r="P78" s="311"/>
      <c r="Q78" s="84"/>
      <c r="R78" s="22">
        <f t="shared" si="6"/>
        <v>0</v>
      </c>
      <c r="S78" s="314"/>
      <c r="T78" s="12"/>
      <c r="U78" s="99"/>
      <c r="V78" s="14"/>
      <c r="W78" s="13"/>
      <c r="X78" s="226"/>
      <c r="Y78" s="15"/>
      <c r="Z78"/>
    </row>
    <row r="79" spans="1:26" ht="15" hidden="1" customHeight="1" x14ac:dyDescent="0.3">
      <c r="A79" s="1"/>
      <c r="B79" s="9"/>
      <c r="C79" s="10"/>
      <c r="D79" s="10"/>
      <c r="E79" s="11"/>
      <c r="F79" s="130"/>
      <c r="G79" s="131"/>
      <c r="H79" s="10"/>
      <c r="I79" s="10"/>
      <c r="J79" s="10"/>
      <c r="K79" s="21"/>
      <c r="L79" s="21"/>
      <c r="M79" s="22">
        <f t="shared" ref="M79:M89" si="7">IFERROR($K79*L79,"N/A")</f>
        <v>0</v>
      </c>
      <c r="N79" s="21"/>
      <c r="O79" s="22">
        <f t="shared" ref="O79:O89" si="8">IFERROR($K79*N79,"N/A")</f>
        <v>0</v>
      </c>
      <c r="P79" s="311"/>
      <c r="Q79" s="84"/>
      <c r="R79" s="22">
        <f t="shared" si="6"/>
        <v>0</v>
      </c>
      <c r="S79" s="314"/>
      <c r="T79" s="12"/>
      <c r="U79" s="99"/>
      <c r="V79" s="14"/>
      <c r="W79" s="13"/>
      <c r="X79" s="226"/>
      <c r="Y79" s="15"/>
      <c r="Z79"/>
    </row>
    <row r="80" spans="1:26" ht="15" hidden="1" customHeight="1" x14ac:dyDescent="0.3">
      <c r="A80" s="1"/>
      <c r="B80" s="9"/>
      <c r="C80" s="10"/>
      <c r="D80" s="10"/>
      <c r="E80" s="11"/>
      <c r="F80" s="130"/>
      <c r="G80" s="131"/>
      <c r="H80" s="10"/>
      <c r="I80" s="10"/>
      <c r="J80" s="10"/>
      <c r="K80" s="21"/>
      <c r="L80" s="21"/>
      <c r="M80" s="22">
        <f t="shared" si="7"/>
        <v>0</v>
      </c>
      <c r="N80" s="21"/>
      <c r="O80" s="22">
        <f t="shared" si="8"/>
        <v>0</v>
      </c>
      <c r="P80" s="311"/>
      <c r="Q80" s="84"/>
      <c r="R80" s="22">
        <f t="shared" si="6"/>
        <v>0</v>
      </c>
      <c r="S80" s="314"/>
      <c r="T80" s="12"/>
      <c r="U80" s="99"/>
      <c r="V80" s="14"/>
      <c r="W80" s="13"/>
      <c r="X80" s="226"/>
      <c r="Y80" s="15"/>
      <c r="Z80"/>
    </row>
    <row r="81" spans="1:26" ht="15" hidden="1" customHeight="1" x14ac:dyDescent="0.3">
      <c r="A81" s="1"/>
      <c r="B81" s="9"/>
      <c r="C81" s="10"/>
      <c r="D81" s="10"/>
      <c r="E81" s="11"/>
      <c r="F81" s="130"/>
      <c r="G81" s="131"/>
      <c r="H81" s="10"/>
      <c r="I81" s="10"/>
      <c r="J81" s="10"/>
      <c r="K81" s="21"/>
      <c r="L81" s="21"/>
      <c r="M81" s="22">
        <f t="shared" si="7"/>
        <v>0</v>
      </c>
      <c r="N81" s="21"/>
      <c r="O81" s="22">
        <f t="shared" si="8"/>
        <v>0</v>
      </c>
      <c r="P81" s="311"/>
      <c r="Q81" s="84"/>
      <c r="R81" s="22">
        <f t="shared" si="6"/>
        <v>0</v>
      </c>
      <c r="S81" s="314"/>
      <c r="T81" s="12"/>
      <c r="U81" s="99"/>
      <c r="V81" s="14"/>
      <c r="W81" s="13"/>
      <c r="X81" s="226"/>
      <c r="Y81" s="15"/>
      <c r="Z81"/>
    </row>
    <row r="82" spans="1:26" ht="15" hidden="1" customHeight="1" x14ac:dyDescent="0.3">
      <c r="A82" s="1"/>
      <c r="B82" s="9"/>
      <c r="C82" s="10"/>
      <c r="D82" s="10"/>
      <c r="E82" s="11"/>
      <c r="F82" s="130"/>
      <c r="G82" s="131"/>
      <c r="H82" s="10"/>
      <c r="I82" s="10"/>
      <c r="J82" s="10"/>
      <c r="K82" s="21"/>
      <c r="L82" s="21"/>
      <c r="M82" s="22">
        <f t="shared" si="7"/>
        <v>0</v>
      </c>
      <c r="N82" s="21"/>
      <c r="O82" s="22">
        <f t="shared" si="8"/>
        <v>0</v>
      </c>
      <c r="P82" s="311"/>
      <c r="Q82" s="84"/>
      <c r="R82" s="22">
        <f t="shared" si="6"/>
        <v>0</v>
      </c>
      <c r="S82" s="314"/>
      <c r="T82" s="12"/>
      <c r="U82" s="99"/>
      <c r="V82" s="14"/>
      <c r="W82" s="13"/>
      <c r="X82" s="226"/>
      <c r="Y82" s="15"/>
      <c r="Z82"/>
    </row>
    <row r="83" spans="1:26" ht="15" hidden="1" customHeight="1" x14ac:dyDescent="0.3">
      <c r="A83" s="1"/>
      <c r="B83" s="9"/>
      <c r="C83" s="10"/>
      <c r="D83" s="10"/>
      <c r="E83" s="11"/>
      <c r="F83" s="130"/>
      <c r="G83" s="131"/>
      <c r="H83" s="10"/>
      <c r="I83" s="10"/>
      <c r="J83" s="10"/>
      <c r="K83" s="21"/>
      <c r="L83" s="21"/>
      <c r="M83" s="22">
        <f t="shared" si="7"/>
        <v>0</v>
      </c>
      <c r="N83" s="21"/>
      <c r="O83" s="22">
        <f t="shared" si="8"/>
        <v>0</v>
      </c>
      <c r="P83" s="311"/>
      <c r="Q83" s="84"/>
      <c r="R83" s="22">
        <f t="shared" si="6"/>
        <v>0</v>
      </c>
      <c r="S83" s="314"/>
      <c r="T83" s="12"/>
      <c r="U83" s="99"/>
      <c r="V83" s="14"/>
      <c r="W83" s="13"/>
      <c r="X83" s="226"/>
      <c r="Y83" s="15"/>
      <c r="Z83"/>
    </row>
    <row r="84" spans="1:26" ht="15" hidden="1" customHeight="1" x14ac:dyDescent="0.3">
      <c r="A84" s="1"/>
      <c r="B84" s="9"/>
      <c r="C84" s="10"/>
      <c r="D84" s="10"/>
      <c r="E84" s="11"/>
      <c r="F84" s="130"/>
      <c r="G84" s="131"/>
      <c r="H84" s="10"/>
      <c r="I84" s="10"/>
      <c r="J84" s="10"/>
      <c r="K84" s="21"/>
      <c r="L84" s="21"/>
      <c r="M84" s="22">
        <f t="shared" si="7"/>
        <v>0</v>
      </c>
      <c r="N84" s="21"/>
      <c r="O84" s="22">
        <f t="shared" si="8"/>
        <v>0</v>
      </c>
      <c r="P84" s="311"/>
      <c r="Q84" s="84"/>
      <c r="R84" s="22">
        <f t="shared" si="6"/>
        <v>0</v>
      </c>
      <c r="S84" s="314"/>
      <c r="T84" s="12"/>
      <c r="U84" s="99"/>
      <c r="V84" s="14"/>
      <c r="W84" s="13"/>
      <c r="X84" s="226"/>
      <c r="Y84" s="15"/>
      <c r="Z84"/>
    </row>
    <row r="85" spans="1:26" ht="15" hidden="1" customHeight="1" x14ac:dyDescent="0.3">
      <c r="A85" s="1"/>
      <c r="B85" s="9"/>
      <c r="C85" s="10"/>
      <c r="D85" s="10"/>
      <c r="E85" s="11"/>
      <c r="F85" s="130"/>
      <c r="G85" s="131"/>
      <c r="H85" s="10"/>
      <c r="I85" s="10"/>
      <c r="J85" s="10"/>
      <c r="K85" s="21"/>
      <c r="L85" s="21"/>
      <c r="M85" s="22">
        <f t="shared" si="7"/>
        <v>0</v>
      </c>
      <c r="N85" s="21"/>
      <c r="O85" s="22">
        <f t="shared" si="8"/>
        <v>0</v>
      </c>
      <c r="P85" s="311"/>
      <c r="Q85" s="84"/>
      <c r="R85" s="22">
        <f t="shared" si="6"/>
        <v>0</v>
      </c>
      <c r="S85" s="314"/>
      <c r="T85" s="12"/>
      <c r="U85" s="99"/>
      <c r="V85" s="14"/>
      <c r="W85" s="13"/>
      <c r="X85" s="226"/>
      <c r="Y85" s="15"/>
      <c r="Z85"/>
    </row>
    <row r="86" spans="1:26" ht="15" hidden="1" customHeight="1" x14ac:dyDescent="0.3">
      <c r="A86" s="1"/>
      <c r="B86" s="9"/>
      <c r="C86" s="10"/>
      <c r="D86" s="10"/>
      <c r="E86" s="11"/>
      <c r="F86" s="130"/>
      <c r="G86" s="131"/>
      <c r="H86" s="10"/>
      <c r="I86" s="10"/>
      <c r="J86" s="10"/>
      <c r="K86" s="21"/>
      <c r="L86" s="21"/>
      <c r="M86" s="22">
        <f t="shared" si="7"/>
        <v>0</v>
      </c>
      <c r="N86" s="21"/>
      <c r="O86" s="22">
        <f t="shared" si="8"/>
        <v>0</v>
      </c>
      <c r="P86" s="311"/>
      <c r="Q86" s="84"/>
      <c r="R86" s="22">
        <f t="shared" si="6"/>
        <v>0</v>
      </c>
      <c r="S86" s="314"/>
      <c r="T86" s="12"/>
      <c r="U86" s="99"/>
      <c r="V86" s="14"/>
      <c r="W86" s="13"/>
      <c r="X86" s="226"/>
      <c r="Y86" s="15"/>
      <c r="Z86"/>
    </row>
    <row r="87" spans="1:26" ht="15" hidden="1" customHeight="1" x14ac:dyDescent="0.3">
      <c r="A87" s="1"/>
      <c r="B87" s="9"/>
      <c r="C87" s="10"/>
      <c r="D87" s="10"/>
      <c r="E87" s="11"/>
      <c r="F87" s="130"/>
      <c r="G87" s="131"/>
      <c r="H87" s="10"/>
      <c r="I87" s="10"/>
      <c r="J87" s="10"/>
      <c r="K87" s="21"/>
      <c r="L87" s="21"/>
      <c r="M87" s="22">
        <f t="shared" si="7"/>
        <v>0</v>
      </c>
      <c r="N87" s="21"/>
      <c r="O87" s="22">
        <f t="shared" si="8"/>
        <v>0</v>
      </c>
      <c r="P87" s="311"/>
      <c r="Q87" s="84"/>
      <c r="R87" s="22">
        <f t="shared" si="6"/>
        <v>0</v>
      </c>
      <c r="S87" s="314"/>
      <c r="T87" s="12"/>
      <c r="U87" s="99"/>
      <c r="V87" s="14"/>
      <c r="W87" s="13"/>
      <c r="X87" s="226"/>
      <c r="Y87" s="15"/>
      <c r="Z87"/>
    </row>
    <row r="88" spans="1:26" ht="15" hidden="1" customHeight="1" x14ac:dyDescent="0.3">
      <c r="A88" s="1"/>
      <c r="B88" s="9"/>
      <c r="C88" s="10"/>
      <c r="D88" s="10"/>
      <c r="E88" s="11"/>
      <c r="F88" s="130"/>
      <c r="G88" s="131"/>
      <c r="H88" s="10"/>
      <c r="I88" s="10"/>
      <c r="J88" s="10"/>
      <c r="K88" s="21"/>
      <c r="L88" s="21"/>
      <c r="M88" s="22">
        <f t="shared" si="7"/>
        <v>0</v>
      </c>
      <c r="N88" s="21"/>
      <c r="O88" s="22">
        <f t="shared" si="8"/>
        <v>0</v>
      </c>
      <c r="P88" s="311"/>
      <c r="Q88" s="84"/>
      <c r="R88" s="22">
        <f t="shared" si="6"/>
        <v>0</v>
      </c>
      <c r="S88" s="314"/>
      <c r="T88" s="12"/>
      <c r="U88" s="99"/>
      <c r="V88" s="14"/>
      <c r="W88" s="13"/>
      <c r="X88" s="226"/>
      <c r="Y88" s="15"/>
      <c r="Z88"/>
    </row>
    <row r="89" spans="1:26" ht="15" hidden="1" customHeight="1" thickBot="1" x14ac:dyDescent="0.35">
      <c r="A89" s="1"/>
      <c r="B89" s="181"/>
      <c r="C89" s="182"/>
      <c r="D89" s="182"/>
      <c r="E89" s="183"/>
      <c r="F89" s="184"/>
      <c r="G89" s="185"/>
      <c r="H89" s="182"/>
      <c r="I89" s="182"/>
      <c r="J89" s="182"/>
      <c r="K89" s="21"/>
      <c r="L89" s="186"/>
      <c r="M89" s="187">
        <f t="shared" si="7"/>
        <v>0</v>
      </c>
      <c r="N89" s="186"/>
      <c r="O89" s="187">
        <f t="shared" si="8"/>
        <v>0</v>
      </c>
      <c r="P89" s="312"/>
      <c r="Q89" s="188"/>
      <c r="R89" s="187">
        <f t="shared" si="6"/>
        <v>0</v>
      </c>
      <c r="S89" s="315"/>
      <c r="T89" s="189"/>
      <c r="U89" s="190"/>
      <c r="V89" s="191"/>
      <c r="W89" s="192"/>
      <c r="X89" s="322"/>
      <c r="Y89" s="193"/>
      <c r="Z89"/>
    </row>
    <row r="90" spans="1:26" x14ac:dyDescent="0.3">
      <c r="A90" s="1"/>
      <c r="B90" s="134" t="s">
        <v>141</v>
      </c>
      <c r="C90" s="2"/>
      <c r="D90" s="2"/>
      <c r="E90" s="3"/>
      <c r="F90" s="3"/>
      <c r="G90" s="3"/>
      <c r="H90" s="2"/>
      <c r="I90" s="2"/>
      <c r="J90" s="2"/>
      <c r="K90" s="337"/>
      <c r="L90" s="3"/>
      <c r="M90" s="3"/>
      <c r="N90" s="3"/>
      <c r="O90" s="3"/>
      <c r="P90" s="3"/>
      <c r="Q90" s="3"/>
      <c r="R90" s="3"/>
      <c r="S90" s="3"/>
      <c r="T90" s="3"/>
      <c r="U90"/>
      <c r="V90" s="4"/>
      <c r="W90"/>
      <c r="X90"/>
      <c r="Y90" s="3"/>
      <c r="Z90"/>
    </row>
    <row r="91" spans="1:26" x14ac:dyDescent="0.3">
      <c r="A91" s="1"/>
      <c r="B91" s="3"/>
      <c r="C91" s="2"/>
      <c r="D91" s="2"/>
      <c r="E91" s="3"/>
      <c r="F91" s="3"/>
      <c r="G91" s="3"/>
      <c r="H91" s="2"/>
      <c r="I91" s="2"/>
      <c r="J91" s="2"/>
      <c r="K91" s="3"/>
      <c r="L91" s="3"/>
      <c r="M91" s="3"/>
      <c r="N91" s="3"/>
      <c r="O91" s="3"/>
      <c r="P91" s="3"/>
      <c r="Q91" s="3"/>
      <c r="R91" s="3"/>
      <c r="S91" s="3"/>
      <c r="T91" s="3"/>
      <c r="U91"/>
      <c r="V91" s="4"/>
      <c r="W91"/>
      <c r="X91"/>
      <c r="Y91" s="3"/>
      <c r="Z91"/>
    </row>
  </sheetData>
  <autoFilter ref="B14:Y89" xr:uid="{7DDAF14E-B10A-4FAC-B823-F5E128EB41D1}">
    <sortState xmlns:xlrd2="http://schemas.microsoft.com/office/spreadsheetml/2017/richdata2" ref="B16:Y90">
      <sortCondition ref="B14:B89"/>
    </sortState>
  </autoFilter>
  <mergeCells count="23">
    <mergeCell ref="B11:J11"/>
    <mergeCell ref="L13:M13"/>
    <mergeCell ref="K11:T11"/>
    <mergeCell ref="R13:R14"/>
    <mergeCell ref="S13:S14"/>
    <mergeCell ref="T13:T14"/>
    <mergeCell ref="N13:Q13"/>
    <mergeCell ref="B13:B14"/>
    <mergeCell ref="C13:C14"/>
    <mergeCell ref="D13:D14"/>
    <mergeCell ref="E13:E14"/>
    <mergeCell ref="F13:F14"/>
    <mergeCell ref="G13:G14"/>
    <mergeCell ref="H13:H14"/>
    <mergeCell ref="I13:I14"/>
    <mergeCell ref="J13:J14"/>
    <mergeCell ref="U11:Y11"/>
    <mergeCell ref="U13:U14"/>
    <mergeCell ref="K13:K14"/>
    <mergeCell ref="V13:V14"/>
    <mergeCell ref="W13:W14"/>
    <mergeCell ref="X13:X14"/>
    <mergeCell ref="Y13:Y14"/>
  </mergeCells>
  <phoneticPr fontId="38" type="noConversion"/>
  <conditionalFormatting sqref="H15:T89">
    <cfRule type="cellIs" dxfId="83" priority="4" operator="equal">
      <formula>"N/A"</formula>
    </cfRule>
    <cfRule type="cellIs" dxfId="82" priority="5" operator="equal">
      <formula>0</formula>
    </cfRule>
    <cfRule type="containsBlanks" dxfId="81" priority="6">
      <formula>LEN(TRIM(H15))=0</formula>
    </cfRule>
  </conditionalFormatting>
  <dataValidations count="28">
    <dataValidation allowBlank="1" showErrorMessage="1" promptTitle="Impact" prompt="Threat = 1 to 5 (+ value)_x000a_Opportunity = -1 to -5 (- value)" sqref="M15:M89 R15:R89 O15:O89" xr:uid="{F321E9C0-ECEB-4F43-A44B-E3C21F872BDE}"/>
    <dataValidation type="list" allowBlank="1" showInputMessage="1" showErrorMessage="1" sqref="L15:L89 N15:N89" xr:uid="{1C19DC0F-B601-43EE-BEDD-F332C07647A1}">
      <formula1>INDIRECT($H15)</formula1>
    </dataValidation>
    <dataValidation allowBlank="1" showInputMessage="1" showErrorMessage="1" promptTitle="test title" prompt="test input" sqref="R9:R10 P13 N13 L9:L10" xr:uid="{F475D7AB-2CA6-425E-8E7B-6BA0F53A3208}"/>
    <dataValidation allowBlank="1" showErrorMessage="1" sqref="L13:M13" xr:uid="{CEEBA67F-D000-4439-837E-4850376F31D3}"/>
    <dataValidation allowBlank="1" showInputMessage="1" showErrorMessage="1" promptTitle="Risk Number" prompt="Sequential numbering of identified risks. _x000a__x000a_Numbers are not reused when a risk is retired to enable tracking risks throughout all development phases." sqref="B13:B14" xr:uid="{6D587515-41EF-4F1B-A367-9982DE404ACD}"/>
    <dataValidation allowBlank="1" showInputMessage="1" showErrorMessage="1" promptTitle="Risk Trigger" prompt="The event or condition that is a precursor to the occurrence of the risk event._x000a__x000a_Listing trigger events may not be necessary for all risks but are useful for helping to define the risk and in the monitoring of a potential risk event. _x000a_" sqref="G13:G14" xr:uid="{13F4B109-BE99-49E8-9891-EA0A2045507A}"/>
    <dataValidation allowBlank="1" showInputMessage="1" showErrorMessage="1" promptTitle="Risk Description" prompt="Concise description of the risk._x000a__x000a_Concise description of the risk. Sample risk descriptions: &quot;If &lt;uncertain event&gt;, then &lt;effect on objectives&gt;.&quot; Or &quot;Due to &lt;definite cause&gt;, &lt;uncertain event&gt; may occur, resulting in &lt;effect on project or objectives&gt;.&quot;_x000a_" sqref="F13:F14" xr:uid="{E057CCD1-176E-4327-B1E2-6C7D90BDF366}"/>
    <dataValidation allowBlank="1" showInputMessage="1" showErrorMessage="1" promptTitle="Risk Name" prompt="A brief and unique name given to each risk or issue._x000a_" sqref="E13:E14" xr:uid="{76E33766-4659-4889-83C5-16287FD238E4}"/>
    <dataValidation allowBlank="1" showInputMessage="1" showErrorMessage="1" promptTitle="Project Phase" prompt="Phase of the project development process the risk is anticipated to occur in._x000a__x000a_Note that a risk may carry over from one phase to another. Update at each workshop, which will likely necessitate modifications to triggers, risk assessment and responses." sqref="D13:D14" xr:uid="{A575AA88-5C7D-4C90-BD59-192B3B271CF9}"/>
    <dataValidation allowBlank="1" showInputMessage="1" showErrorMessage="1" promptTitle="Risk Category" prompt="The primary category or functional area that the risk pertains to. _x000a__x000a_The risk breakdown structure is a way of categorizing or grouping risks by the potential cause of the risk." sqref="C13:C14" xr:uid="{BD5ADE4A-28EA-4E93-8ADA-EA562E02E78A}"/>
    <dataValidation allowBlank="1" showInputMessage="1" showErrorMessage="1" promptTitle="Impact Type" prompt="The type of risk impact is limited in the register to cost and/or schedule impacts. Other risk impacts should be monitored such as quality and perception risks._x000a_" sqref="J13:J14" xr:uid="{335ADF1C-0D0E-4C53-8E0D-908D2A69ED48}"/>
    <dataValidation allowBlank="1" showInputMessage="1" showErrorMessage="1" promptTitle="Risk Allocation" prompt="A risk is typically allocated to the party best equipped to manage the risk, typically either MDOT or the DB Contractor, or the risk may be shared." sqref="I13:I14" xr:uid="{58089398-BD01-4B15-AFD7-BE4AC2D50EB6}"/>
    <dataValidation allowBlank="1" showInputMessage="1" showErrorMessage="1" promptTitle="Threat / Opportunity" prompt="Risks can have both negative and positive impacts._x000a__x000a_Threats have negative impacts while opportunities have positive impacts." sqref="H13:H14" xr:uid="{BE54BF3B-AFE9-4E77-9250-B933495BCF2F}"/>
    <dataValidation allowBlank="1" showInputMessage="1" showErrorMessage="1" promptTitle="Probability" prompt="A qualitative rating on a scale of 1 through 5 indicating the likelihood that a risk will occur._x000a__x000a_See Register | Rating Guide in Section 5.3._x000a_" sqref="K13:K14" xr:uid="{63BCB86D-D3ED-4FC2-B8EB-8C737B9412BB}"/>
    <dataValidation allowBlank="1" showInputMessage="1" showErrorMessage="1" promptTitle="Schedule Consequence" prompt="A qualitative rating on a scale of 1 through 5 for schedule risk threats and -1 through -5 for schedule risk opportunities indicating the degree of impact to the project should a risk occur._x000a__x000a_See Register | Rating Guide in Section 5.3._x000a_" sqref="N14" xr:uid="{3096EE12-DA7A-47B2-8487-70EF0CDD46E7}"/>
    <dataValidation allowBlank="1" showInputMessage="1" showErrorMessage="1" promptTitle="Likelihood is on the CP" prompt="Assess whether the schedule impact is likely to be on or close to the critical path." sqref="P14" xr:uid="{DFD40569-0776-43BC-9FBD-8A177F72D317}"/>
    <dataValidation allowBlank="1" showInputMessage="1" showErrorMessage="1" promptTitle="Schedule Impact" prompt="The product of the qualitative rankings of probability and schedule consequence._x000a__x000a_The qualitative rankings and prioritization should be completed first for the purpose of ranking and determining which risks are above and which below a risk threshold." sqref="O14" xr:uid="{B032C152-7C3C-403D-B6C7-418F29091BBB}"/>
    <dataValidation allowBlank="1" showInputMessage="1" showErrorMessage="1" promptTitle="Milestone Impacted" prompt="For risks that impact the critical path, identify the milestone that is impacted." sqref="Q14" xr:uid="{8CA9BE35-DB12-4AA8-AEBB-D65715AFB3F4}"/>
    <dataValidation allowBlank="1" showInputMessage="1" showErrorMessage="1" promptTitle="Impact Score " prompt="The sum of the cost and schedule impacts." sqref="R13:R14" xr:uid="{11964041-4421-4F02-88C1-7C86413548DC}"/>
    <dataValidation allowBlank="1" showInputMessage="1" showErrorMessage="1" promptTitle="Risk Status" prompt="Set risk as either Not Active (not yet triggered or no anticipatory responses needed), Active (monitored and controlled), Dormant (monitored and within the triggering event or period but not active), or Retired (complete)." sqref="X13:X14" xr:uid="{38758C4C-5894-4D60-A7AD-2E02F27F454F}"/>
    <dataValidation allowBlank="1" showInputMessage="1" showErrorMessage="1" promptTitle="Risk Owner" prompt="Person or people responsible for monitoring the risk and providing updates to the project manager on the status of the risk or issue. " sqref="W13:W14" xr:uid="{AC0BD0D8-2EC8-45C8-B3A5-7D2BC3408C66}"/>
    <dataValidation allowBlank="1" showInputMessage="1" showErrorMessage="1" promptTitle="Notes" prompt="Contingency plans can be noted here in the event risks become issues. _x000a__x000a_Utilize the notes section to provide updates on actions or owners or to note changes to the response plans. Date updates in chronological order." sqref="Y13:Y14" xr:uid="{020D745C-52F1-415A-A274-CB4358B4889F}"/>
    <dataValidation allowBlank="1" showInputMessage="1" showErrorMessage="1" promptTitle="Response Plan" prompt="Primary plan to address the risk prior to occurrence or becoming an issue. _x000a__x000a_Response plans should be specific enough to implement and may be an action or a process.  Generally should respond sufficiently to reduce the risk to below the risk threshold. " sqref="V13:V14" xr:uid="{BF56ADAA-7A5F-4E06-8F43-272DC13B4E58}"/>
    <dataValidation allowBlank="1" showInputMessage="1" showErrorMessage="1" promptTitle="Response Strategy" prompt="Classification of responses. Note that the strategies are mostly different for threats and opportunities._x000a__x000a_Risk responses should be determined early in the development process for codification in the procurement and contract documents." sqref="U13:U14" xr:uid="{EB93A807-816D-42D7-8486-D4E955CDBEDF}"/>
    <dataValidation allowBlank="1" showInputMessage="1" showErrorMessage="1" promptTitle="Event Driven Risk" prompt="Identify risks for cost and schedule quantification._x000a__x000a_See Register | Contingency in Section 5.4" sqref="T13:T14" xr:uid="{315595D5-612D-46D4-8B52-27442A627938}"/>
    <dataValidation allowBlank="1" showInputMessage="1" showErrorMessage="1" promptTitle="Risk Dependency" prompt="Select whether the risk is independent of or interdependent on other risks. _x000a__x000a_For interdependent risks, document in the Notes column the other interdependent risk(s) and how the dependency may impact the risk." sqref="S13:S14" xr:uid="{2DAF0570-B945-4250-B571-C07C874A606D}"/>
    <dataValidation allowBlank="1" showInputMessage="1" showErrorMessage="1" promptTitle="Cost Consequence" prompt="A qualitative rating on a scale of 1 through 5 for cost risk threats and -1 through -5 for cost risk opportunities indicating the degree of impact to the project should a risk occur._x000a__x000a_See Register | Rating Guide in Section 5.3._x000a_" sqref="L14" xr:uid="{E19C4A97-BF31-40BD-9CC6-91DFFE95144E}"/>
    <dataValidation allowBlank="1" showInputMessage="1" showErrorMessage="1" promptTitle="Cost Impact" prompt="The product of the qualitative rankings of probability and cost consequence._x000a__x000a_The qualitative rankings and prioritization should be completed first for the purpose of ranking risks and determining which risks are above and which below a risk threshold." sqref="M14" xr:uid="{5291EF06-E9E4-4FBB-A717-32C4FA24D089}"/>
  </dataValidations>
  <hyperlinks>
    <hyperlink ref="C8" location="'5.2 Register | Risk Categories'!A1" display="'5.2 Register | Risk Categories'!A1" xr:uid="{14E698AF-550C-40D1-8657-40D50F609B91}"/>
  </hyperlinks>
  <pageMargins left="0.5" right="0.5" top="0.5" bottom="0.5" header="0.3" footer="0.3"/>
  <pageSetup scale="35" fitToHeight="0" orientation="landscape" horizontalDpi="2400" verticalDpi="2400" r:id="rId1"/>
  <headerFooter>
    <oddFooter>1</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8" id="{13F0B6FA-182E-4251-9277-8C023A458E1E}">
            <xm:f>$K15='Details (Hide)'!$S$9</xm:f>
            <x14:dxf>
              <font>
                <color auto="1"/>
              </font>
              <fill>
                <patternFill>
                  <bgColor rgb="FFD8E4BC"/>
                </patternFill>
              </fill>
            </x14:dxf>
          </x14:cfRule>
          <x14:cfRule type="expression" priority="9" id="{1474A177-66E8-4171-9DFA-531802BAA798}">
            <xm:f>$K15='Details (Hide)'!$S$10</xm:f>
            <x14:dxf>
              <font>
                <color auto="1"/>
              </font>
              <fill>
                <patternFill>
                  <bgColor rgb="FFFFFF99"/>
                </patternFill>
              </fill>
            </x14:dxf>
          </x14:cfRule>
          <x14:cfRule type="expression" priority="10" id="{EBDE14DE-E836-4E40-B375-F58889D51B32}">
            <xm:f>$K15='Details (Hide)'!$S$11</xm:f>
            <x14:dxf>
              <font>
                <color auto="1"/>
              </font>
              <fill>
                <patternFill>
                  <bgColor rgb="FFFCD5B4"/>
                </patternFill>
              </fill>
            </x14:dxf>
          </x14:cfRule>
          <x14:cfRule type="expression" priority="11" id="{AAA0A482-0B06-4B2D-87DB-29300B1131B6}">
            <xm:f>$K15='Details (Hide)'!$S$12</xm:f>
            <x14:dxf>
              <font>
                <color auto="1"/>
              </font>
              <fill>
                <patternFill>
                  <bgColor rgb="FFFABF8F"/>
                </patternFill>
              </fill>
            </x14:dxf>
          </x14:cfRule>
          <x14:cfRule type="expression" priority="12" id="{1DCC342B-D8E1-40E4-A267-30FA0F0FE6DB}">
            <xm:f>$K15='Details (Hide)'!$S$13</xm:f>
            <x14:dxf>
              <font>
                <color auto="1"/>
              </font>
              <fill>
                <patternFill>
                  <bgColor rgb="FFDA9694"/>
                </patternFill>
              </fill>
            </x14:dxf>
          </x14:cfRule>
          <xm:sqref>K15:K89</xm:sqref>
        </x14:conditionalFormatting>
        <x14:conditionalFormatting xmlns:xm="http://schemas.microsoft.com/office/excel/2006/main">
          <x14:cfRule type="expression" priority="14" id="{ECCD1BDB-E7CD-496E-88EA-E76D7A945808}">
            <xm:f>AND($H15='Details (Hide)'!$O$9,$L15='Details (Hide)'!$T$13)</xm:f>
            <x14:dxf>
              <font>
                <color auto="1"/>
              </font>
              <fill>
                <patternFill>
                  <bgColor rgb="FF538DD5"/>
                </patternFill>
              </fill>
            </x14:dxf>
          </x14:cfRule>
          <x14:cfRule type="expression" priority="15" id="{0F985060-9199-4A8F-AA62-2C137E67FC1B}">
            <xm:f>AND($H15='Details (Hide)'!$O$9,$L15='Details (Hide)'!$T$12)</xm:f>
            <x14:dxf>
              <font>
                <color auto="1"/>
              </font>
              <fill>
                <patternFill>
                  <bgColor rgb="FF8DB4E2"/>
                </patternFill>
              </fill>
            </x14:dxf>
          </x14:cfRule>
          <x14:cfRule type="expression" priority="16" id="{B195DD34-26FA-4491-9160-0DC1A2DAE4FE}">
            <xm:f>AND($H15='Details (Hide)'!$O$9,$L15='Details (Hide)'!$T$11)</xm:f>
            <x14:dxf>
              <font>
                <color auto="1"/>
              </font>
              <fill>
                <patternFill>
                  <bgColor rgb="FF92CDDC"/>
                </patternFill>
              </fill>
            </x14:dxf>
          </x14:cfRule>
          <x14:cfRule type="expression" priority="17" id="{A60B8FF6-C9A1-4CE4-912B-404B3362BF07}">
            <xm:f>AND($H15='Details (Hide)'!$O$9,$L15='Details (Hide)'!$T$10)</xm:f>
            <x14:dxf>
              <font>
                <color auto="1"/>
              </font>
              <fill>
                <patternFill>
                  <bgColor rgb="FFB8CCE4"/>
                </patternFill>
              </fill>
            </x14:dxf>
          </x14:cfRule>
          <x14:cfRule type="expression" priority="18" id="{5FED8D8F-8317-4043-9034-9D311A36A8E4}">
            <xm:f>AND($H15='Details (Hide)'!$O$9,$L15='Details (Hide)'!$T$9)</xm:f>
            <x14:dxf>
              <font>
                <color auto="1"/>
              </font>
              <fill>
                <patternFill>
                  <bgColor rgb="FFDAEEF3"/>
                </patternFill>
              </fill>
            </x14:dxf>
          </x14:cfRule>
          <x14:cfRule type="expression" priority="19" id="{7B33FC98-FBAD-4F10-AF4B-5812C1748FE4}">
            <xm:f>AND($H15='Details (Hide)'!$O$10,$L15='Details (Hide)'!$U$9)</xm:f>
            <x14:dxf>
              <fill>
                <patternFill>
                  <bgColor rgb="FFD8E4BC"/>
                </patternFill>
              </fill>
            </x14:dxf>
          </x14:cfRule>
          <x14:cfRule type="expression" priority="20" id="{F4083936-5AF1-41B6-BD93-72756BBB5F75}">
            <xm:f>AND($H15='Details (Hide)'!$O$10,$L15='Details (Hide)'!$U$10)</xm:f>
            <x14:dxf>
              <fill>
                <patternFill>
                  <bgColor rgb="FFFFFF99"/>
                </patternFill>
              </fill>
            </x14:dxf>
          </x14:cfRule>
          <x14:cfRule type="expression" priority="21" id="{69017178-DFAB-4CCB-800F-4EE773F619A9}">
            <xm:f>AND($H15='Details (Hide)'!$O$10,$L15='Details (Hide)'!$U$11)</xm:f>
            <x14:dxf>
              <fill>
                <patternFill>
                  <bgColor rgb="FFFCD5B4"/>
                </patternFill>
              </fill>
            </x14:dxf>
          </x14:cfRule>
          <x14:cfRule type="expression" priority="22" id="{B4E63AFB-D6F6-4B19-94A1-F37836797C4A}">
            <xm:f>AND($H15='Details (Hide)'!$O$10,$L15='Details (Hide)'!$U$12)</xm:f>
            <x14:dxf>
              <font>
                <color auto="1"/>
              </font>
              <fill>
                <patternFill>
                  <bgColor rgb="FFFABF8F"/>
                </patternFill>
              </fill>
            </x14:dxf>
          </x14:cfRule>
          <x14:cfRule type="expression" priority="23" id="{67AAFB1B-798C-4151-87DF-FFCF8472C98C}">
            <xm:f>AND($H15='Details (Hide)'!$O$10,$L15='Details (Hide)'!$U$13)</xm:f>
            <x14:dxf>
              <font>
                <color auto="1"/>
              </font>
              <fill>
                <patternFill>
                  <bgColor rgb="FFDA9694"/>
                </patternFill>
              </fill>
            </x14:dxf>
          </x14:cfRule>
          <xm:sqref>L15:L89</xm:sqref>
        </x14:conditionalFormatting>
        <x14:conditionalFormatting xmlns:xm="http://schemas.microsoft.com/office/excel/2006/main">
          <x14:cfRule type="expression" priority="25" id="{F0149430-B5D9-4B7C-992D-E9760E8B53B2}">
            <xm:f>AND($H15='Details (Hide)'!$O$9,$M15&gt;='Details (Hide)'!$W$9,$M15&lt;='Details (Hide)'!$X$9)</xm:f>
            <x14:dxf>
              <font>
                <color auto="1"/>
              </font>
              <fill>
                <patternFill>
                  <bgColor rgb="FF538DD5"/>
                </patternFill>
              </fill>
            </x14:dxf>
          </x14:cfRule>
          <x14:cfRule type="expression" priority="26" id="{D3DCAD43-A701-4473-9526-224FCEFC7A25}">
            <xm:f>AND($H15='Details (Hide)'!$O$9,$M15&gt;='Details (Hide)'!$W$10,$M15&lt;='Details (Hide)'!$X$10)</xm:f>
            <x14:dxf>
              <font>
                <color auto="1"/>
              </font>
              <fill>
                <patternFill>
                  <bgColor rgb="FF8DB4E2"/>
                </patternFill>
              </fill>
            </x14:dxf>
          </x14:cfRule>
          <x14:cfRule type="expression" priority="27" id="{6E79546E-5188-4F72-88C5-CC5906BFDC5F}">
            <xm:f>AND($H15='Details (Hide)'!$O$9,$M15&gt;='Details (Hide)'!$W$11,$M15&lt;='Details (Hide)'!$X$11)</xm:f>
            <x14:dxf>
              <font>
                <color auto="1"/>
              </font>
              <fill>
                <patternFill>
                  <bgColor rgb="FF92CDDC"/>
                </patternFill>
              </fill>
            </x14:dxf>
          </x14:cfRule>
          <x14:cfRule type="expression" priority="28" id="{6C12EC46-1CF5-49AA-8E98-254409C4C424}">
            <xm:f>AND($H15='Details (Hide)'!$O$9,$M15&gt;='Details (Hide)'!$W$12,$M15&lt;='Details (Hide)'!$X$12)</xm:f>
            <x14:dxf>
              <font>
                <color auto="1"/>
              </font>
              <fill>
                <patternFill>
                  <bgColor rgb="FFB8CCE4"/>
                </patternFill>
              </fill>
            </x14:dxf>
          </x14:cfRule>
          <x14:cfRule type="expression" priority="29" id="{C8AF8503-E09D-4CFF-B2ED-E99D331338C9}">
            <xm:f>AND($H15='Details (Hide)'!$O$9,$M15&gt;='Details (Hide)'!$W$13,$M15&lt;='Details (Hide)'!$X$13)</xm:f>
            <x14:dxf>
              <font>
                <color auto="1"/>
              </font>
              <fill>
                <patternFill>
                  <bgColor rgb="FFDAEEF3"/>
                </patternFill>
              </fill>
            </x14:dxf>
          </x14:cfRule>
          <x14:cfRule type="expression" priority="30" id="{C02E9437-9A00-4288-B168-E48276D3A74D}">
            <xm:f>AND($H15='Details (Hide)'!$O$10,$M15&gt;='Details (Hide)'!$W$14,$M15&lt;='Details (Hide)'!$X$14)</xm:f>
            <x14:dxf>
              <fill>
                <patternFill>
                  <bgColor rgb="FFD8E4BC"/>
                </patternFill>
              </fill>
            </x14:dxf>
          </x14:cfRule>
          <x14:cfRule type="expression" priority="31" id="{1B0A9501-A971-4822-9E9E-BAD9E6B847D4}">
            <xm:f>AND($H15='Details (Hide)'!$O$10,$M15&gt;='Details (Hide)'!$W$15,$M15&lt;='Details (Hide)'!$X$15)</xm:f>
            <x14:dxf>
              <fill>
                <patternFill>
                  <bgColor rgb="FFFFFF99"/>
                </patternFill>
              </fill>
            </x14:dxf>
          </x14:cfRule>
          <x14:cfRule type="expression" priority="32" id="{C3671B98-38A5-450C-B652-D7D90CEECB20}">
            <xm:f>AND($H15='Details (Hide)'!$O$10,$M15&gt;='Details (Hide)'!$W$16,$M15&lt;='Details (Hide)'!$X$16)</xm:f>
            <x14:dxf>
              <fill>
                <patternFill>
                  <bgColor rgb="FFFCD5B4"/>
                </patternFill>
              </fill>
            </x14:dxf>
          </x14:cfRule>
          <x14:cfRule type="expression" priority="33" id="{67AD8D08-B8AD-4AEB-A844-770E22056D6D}">
            <xm:f>AND($H15='Details (Hide)'!$O$10,$M15&gt;='Details (Hide)'!$W$17,$M15&lt;='Details (Hide)'!$X$17)</xm:f>
            <x14:dxf>
              <font>
                <color auto="1"/>
              </font>
              <fill>
                <patternFill>
                  <bgColor rgb="FFFABF8F"/>
                </patternFill>
              </fill>
            </x14:dxf>
          </x14:cfRule>
          <x14:cfRule type="expression" priority="34" id="{AD7E0747-0977-4F5E-8694-50E174D3C47D}">
            <xm:f>AND($H15='Details (Hide)'!$O$10,$M15&gt;='Details (Hide)'!$W$18,$M15&lt;='Details (Hide)'!$X$18)</xm:f>
            <x14:dxf>
              <font>
                <color auto="1"/>
              </font>
              <fill>
                <patternFill>
                  <bgColor rgb="FFDA9694"/>
                </patternFill>
              </fill>
            </x14:dxf>
          </x14:cfRule>
          <xm:sqref>M15:M89</xm:sqref>
        </x14:conditionalFormatting>
        <x14:conditionalFormatting xmlns:xm="http://schemas.microsoft.com/office/excel/2006/main">
          <x14:cfRule type="expression" priority="36" id="{46B6CE93-78EA-4130-9FF6-5022BCA251B0}">
            <xm:f>AND($H15='Details (Hide)'!$O$9,$N15='Details (Hide)'!$T$13)</xm:f>
            <x14:dxf>
              <font>
                <color auto="1"/>
              </font>
              <fill>
                <patternFill>
                  <bgColor rgb="FF538DD5"/>
                </patternFill>
              </fill>
            </x14:dxf>
          </x14:cfRule>
          <x14:cfRule type="expression" priority="37" id="{98406484-2ADD-4EEE-9831-1383EA45A5FC}">
            <xm:f>AND($H15='Details (Hide)'!$O$9,$N15='Details (Hide)'!$T$12)</xm:f>
            <x14:dxf>
              <font>
                <color auto="1"/>
              </font>
              <fill>
                <patternFill>
                  <bgColor rgb="FF8DB4E2"/>
                </patternFill>
              </fill>
            </x14:dxf>
          </x14:cfRule>
          <x14:cfRule type="expression" priority="38" id="{A364BC03-298C-44D6-ACF9-D30C0E653772}">
            <xm:f>AND($H15='Details (Hide)'!$O$9,$N15='Details (Hide)'!$T$11)</xm:f>
            <x14:dxf>
              <font>
                <color auto="1"/>
              </font>
              <fill>
                <patternFill>
                  <bgColor rgb="FF92CDDC"/>
                </patternFill>
              </fill>
            </x14:dxf>
          </x14:cfRule>
          <x14:cfRule type="expression" priority="39" id="{545E8FF4-72DF-4766-BBDF-352336B0C169}">
            <xm:f>AND($H15='Details (Hide)'!$O$9,$N15='Details (Hide)'!$T$10)</xm:f>
            <x14:dxf>
              <font>
                <color auto="1"/>
              </font>
              <fill>
                <patternFill>
                  <bgColor rgb="FFB8CCE4"/>
                </patternFill>
              </fill>
            </x14:dxf>
          </x14:cfRule>
          <x14:cfRule type="expression" priority="40" id="{0CE49DF9-BC80-4AC1-8145-52107E2B6A7B}">
            <xm:f>AND($H15='Details (Hide)'!$O$9,$N15='Details (Hide)'!$T$9)</xm:f>
            <x14:dxf>
              <font>
                <color auto="1"/>
              </font>
              <fill>
                <patternFill>
                  <bgColor rgb="FFDAEEF3"/>
                </patternFill>
              </fill>
            </x14:dxf>
          </x14:cfRule>
          <x14:cfRule type="expression" priority="41" id="{D90CD3EB-7129-4DB6-B16A-AFA9240FF9BA}">
            <xm:f>AND($H15='Details (Hide)'!$O$10,$N15='Details (Hide)'!$U$9)</xm:f>
            <x14:dxf>
              <fill>
                <patternFill>
                  <bgColor rgb="FFD8E4BC"/>
                </patternFill>
              </fill>
            </x14:dxf>
          </x14:cfRule>
          <x14:cfRule type="expression" priority="42" id="{787A5340-D29A-45FD-BD02-988B957B7598}">
            <xm:f>AND($H15='Details (Hide)'!$O$10,$N15='Details (Hide)'!$U$10)</xm:f>
            <x14:dxf>
              <fill>
                <patternFill>
                  <bgColor rgb="FFFFFF99"/>
                </patternFill>
              </fill>
            </x14:dxf>
          </x14:cfRule>
          <x14:cfRule type="expression" priority="43" id="{AB831F82-E496-4687-A61A-06643B70DA3B}">
            <xm:f>AND($H15='Details (Hide)'!$O$10,$N15='Details (Hide)'!$U$11)</xm:f>
            <x14:dxf>
              <fill>
                <patternFill>
                  <bgColor rgb="FFFCD5B4"/>
                </patternFill>
              </fill>
            </x14:dxf>
          </x14:cfRule>
          <x14:cfRule type="expression" priority="44" id="{7335565C-89AF-4572-B948-8704347F3EB7}">
            <xm:f>AND($H15='Details (Hide)'!$O$10,$N15='Details (Hide)'!$U$12)</xm:f>
            <x14:dxf>
              <font>
                <color auto="1"/>
              </font>
              <fill>
                <patternFill>
                  <bgColor rgb="FFFABF8F"/>
                </patternFill>
              </fill>
            </x14:dxf>
          </x14:cfRule>
          <x14:cfRule type="expression" priority="45" id="{345FE4CF-3B98-4E34-894C-B82DACA6619B}">
            <xm:f>AND($H15='Details (Hide)'!$O$10,$N15='Details (Hide)'!$U$13)</xm:f>
            <x14:dxf>
              <font>
                <color auto="1"/>
              </font>
              <fill>
                <patternFill>
                  <bgColor rgb="FFDA9694"/>
                </patternFill>
              </fill>
            </x14:dxf>
          </x14:cfRule>
          <xm:sqref>N15:N89</xm:sqref>
        </x14:conditionalFormatting>
        <x14:conditionalFormatting xmlns:xm="http://schemas.microsoft.com/office/excel/2006/main">
          <x14:cfRule type="expression" priority="47" id="{FE73C768-1672-4737-84A7-D3E23149F410}">
            <xm:f>AND($H15='Details (Hide)'!$O$9,$O15&gt;='Details (Hide)'!$W$9,$O15&lt;='Details (Hide)'!$X$9)</xm:f>
            <x14:dxf>
              <font>
                <color auto="1"/>
              </font>
              <fill>
                <patternFill>
                  <bgColor rgb="FF538DD5"/>
                </patternFill>
              </fill>
            </x14:dxf>
          </x14:cfRule>
          <x14:cfRule type="expression" priority="48" id="{2048ED9E-0485-465C-BF65-5DBBBF7DC1D0}">
            <xm:f>AND($H15='Details (Hide)'!$O$9,$O15&gt;='Details (Hide)'!$W$10,$O15&lt;='Details (Hide)'!$X$10)</xm:f>
            <x14:dxf>
              <font>
                <color auto="1"/>
              </font>
              <fill>
                <patternFill>
                  <bgColor rgb="FF8DB4E2"/>
                </patternFill>
              </fill>
            </x14:dxf>
          </x14:cfRule>
          <x14:cfRule type="expression" priority="49" id="{E658323F-6FA2-4535-8C49-81D7C97858E2}">
            <xm:f>AND($H15='Details (Hide)'!$O$9,$O15&gt;='Details (Hide)'!$W$11,$O15&lt;='Details (Hide)'!$X$11)</xm:f>
            <x14:dxf>
              <font>
                <color auto="1"/>
              </font>
              <fill>
                <patternFill>
                  <bgColor rgb="FF92CDDC"/>
                </patternFill>
              </fill>
            </x14:dxf>
          </x14:cfRule>
          <x14:cfRule type="expression" priority="50" id="{486F952B-A3C0-46F5-8B09-6573FFAB6EB3}">
            <xm:f>AND($H15='Details (Hide)'!$O$9,$O15&gt;='Details (Hide)'!$W$12,$O15&lt;='Details (Hide)'!$X$12)</xm:f>
            <x14:dxf>
              <font>
                <color auto="1"/>
              </font>
              <fill>
                <patternFill>
                  <bgColor rgb="FFB8CCE4"/>
                </patternFill>
              </fill>
            </x14:dxf>
          </x14:cfRule>
          <x14:cfRule type="expression" priority="51" id="{1EF62063-E179-4553-B59D-62C22B4BFB37}">
            <xm:f>AND($H15='Details (Hide)'!$O$9,$O15&gt;='Details (Hide)'!$W$13,$O15&lt;='Details (Hide)'!$X$13)</xm:f>
            <x14:dxf>
              <font>
                <color auto="1"/>
              </font>
              <fill>
                <patternFill>
                  <bgColor rgb="FFDAEEF3"/>
                </patternFill>
              </fill>
            </x14:dxf>
          </x14:cfRule>
          <x14:cfRule type="expression" priority="52" id="{65165555-030E-4A0B-840A-840482312549}">
            <xm:f>AND($H15='Details (Hide)'!$O$10,$O15&gt;='Details (Hide)'!$W$14,$O15&lt;='Details (Hide)'!$X$14)</xm:f>
            <x14:dxf>
              <fill>
                <patternFill>
                  <bgColor rgb="FFD8E4BC"/>
                </patternFill>
              </fill>
            </x14:dxf>
          </x14:cfRule>
          <x14:cfRule type="expression" priority="53" id="{CF5239E3-8B9B-43E6-9F87-C38D7453D17F}">
            <xm:f>AND($H15='Details (Hide)'!$O$10,$O15&gt;='Details (Hide)'!$W$15,$O15&lt;='Details (Hide)'!$X$15)</xm:f>
            <x14:dxf>
              <fill>
                <patternFill>
                  <bgColor rgb="FFFFFF99"/>
                </patternFill>
              </fill>
            </x14:dxf>
          </x14:cfRule>
          <x14:cfRule type="expression" priority="123" id="{C23D48B6-4252-4D4E-8BAD-B5AA35711D71}">
            <xm:f>AND($H15='Details (Hide)'!$O$10,$O15&gt;='Details (Hide)'!$W$16,$O15&lt;='Details (Hide)'!$X$16)</xm:f>
            <x14:dxf>
              <fill>
                <patternFill>
                  <bgColor rgb="FFFCD5B4"/>
                </patternFill>
              </fill>
            </x14:dxf>
          </x14:cfRule>
          <x14:cfRule type="expression" priority="124" id="{FDAEDF18-46C5-48EE-8CF5-32B963561949}">
            <xm:f>AND($H15='Details (Hide)'!$O$10,$O15&gt;='Details (Hide)'!$W$17,$O15&lt;='Details (Hide)'!$X$17)</xm:f>
            <x14:dxf>
              <font>
                <color auto="1"/>
              </font>
              <fill>
                <patternFill>
                  <bgColor rgb="FFFABF8F"/>
                </patternFill>
              </fill>
            </x14:dxf>
          </x14:cfRule>
          <x14:cfRule type="expression" priority="125" id="{91110027-DE6C-4850-BE8B-B6FE67E3D805}">
            <xm:f>AND($H15='Details (Hide)'!$O$10,$O15&gt;='Details (Hide)'!$W$18,$O15&lt;='Details (Hide)'!$X$18)</xm:f>
            <x14:dxf>
              <font>
                <color auto="1"/>
              </font>
              <fill>
                <patternFill>
                  <bgColor rgb="FFDA9694"/>
                </patternFill>
              </fill>
            </x14:dxf>
          </x14:cfRule>
          <xm:sqref>O15:O89</xm:sqref>
        </x14:conditionalFormatting>
        <x14:conditionalFormatting xmlns:xm="http://schemas.microsoft.com/office/excel/2006/main">
          <x14:cfRule type="expression" priority="271" id="{C73AA5C8-E6A1-4BEB-A339-4381F5EFB53E}">
            <xm:f>AND($H15='Details (Hide)'!$O$9,$R15&gt;='Details (Hide)'!$AB$9,$R15&lt;='Details (Hide)'!$AC$9)</xm:f>
            <x14:dxf>
              <font>
                <color auto="1"/>
              </font>
              <fill>
                <patternFill>
                  <bgColor rgb="FF538DD5"/>
                </patternFill>
              </fill>
            </x14:dxf>
          </x14:cfRule>
          <x14:cfRule type="expression" priority="272" id="{9314C04A-29AA-488A-AAC0-0BBF83938B12}">
            <xm:f>AND($H15='Details (Hide)'!$O$9,$R15&gt;='Details (Hide)'!$AB$10,$R15&lt;='Details (Hide)'!$AC$10)</xm:f>
            <x14:dxf>
              <font>
                <color auto="1"/>
              </font>
              <fill>
                <patternFill>
                  <bgColor rgb="FF8DB4E2"/>
                </patternFill>
              </fill>
            </x14:dxf>
          </x14:cfRule>
          <x14:cfRule type="expression" priority="273" id="{FBB937C0-8D3D-4446-8311-1E26ED833D48}">
            <xm:f>AND($H15='Details (Hide)'!$O$9,$R15&gt;='Details (Hide)'!$AB$11,$R15&lt;='Details (Hide)'!$AC$11)</xm:f>
            <x14:dxf>
              <font>
                <color auto="1"/>
              </font>
              <fill>
                <patternFill>
                  <bgColor rgb="FF92CDDC"/>
                </patternFill>
              </fill>
            </x14:dxf>
          </x14:cfRule>
          <x14:cfRule type="expression" priority="274" id="{23D90E88-589A-49A5-8B51-827C26D4146D}">
            <xm:f>AND($H15='Details (Hide)'!$O$9,$R15&gt;='Details (Hide)'!$AB$12,$R15&lt;='Details (Hide)'!$AC$12)</xm:f>
            <x14:dxf>
              <font>
                <color auto="1"/>
              </font>
              <fill>
                <patternFill>
                  <bgColor rgb="FFB8CCE4"/>
                </patternFill>
              </fill>
            </x14:dxf>
          </x14:cfRule>
          <x14:cfRule type="expression" priority="276" id="{1E39189E-DB03-4424-B716-A490BA26F666}">
            <xm:f>AND($H15='Details (Hide)'!$O$9,$R15&gt;='Details (Hide)'!$AB$13,$R15&lt;='Details (Hide)'!$AC$13)</xm:f>
            <x14:dxf>
              <font>
                <color auto="1"/>
              </font>
              <fill>
                <patternFill>
                  <bgColor rgb="FFDAEEF3"/>
                </patternFill>
              </fill>
            </x14:dxf>
          </x14:cfRule>
          <x14:cfRule type="expression" priority="277" id="{D5358AAD-1279-4057-B879-EA2DF15535D0}">
            <xm:f>AND($H15='Details (Hide)'!$O$10,$R15&gt;='Details (Hide)'!$AB$14,$R15&lt;='Details (Hide)'!$AC$14)</xm:f>
            <x14:dxf>
              <fill>
                <patternFill>
                  <bgColor rgb="FFD8E4BC"/>
                </patternFill>
              </fill>
            </x14:dxf>
          </x14:cfRule>
          <x14:cfRule type="expression" priority="278" id="{FEF42F3E-AF1A-4123-B9EA-09E13D023D84}">
            <xm:f>AND($H15='Details (Hide)'!$O$10,$R15&gt;='Details (Hide)'!$AB$15,$R15&lt;='Details (Hide)'!$AC$15)</xm:f>
            <x14:dxf>
              <fill>
                <patternFill>
                  <bgColor rgb="FFFFFF99"/>
                </patternFill>
              </fill>
            </x14:dxf>
          </x14:cfRule>
          <x14:cfRule type="expression" priority="291" id="{1459D71E-E216-4256-9CB4-FA0E5B1E8FAC}">
            <xm:f>AND($H15='Details (Hide)'!$O$10,$R15&gt;='Details (Hide)'!$AB$16,$R15&lt;='Details (Hide)'!$AC$16)</xm:f>
            <x14:dxf>
              <fill>
                <patternFill>
                  <bgColor rgb="FFFCD5B4"/>
                </patternFill>
              </fill>
            </x14:dxf>
          </x14:cfRule>
          <x14:cfRule type="expression" priority="430" id="{284CD56E-C385-4B25-BD70-990C1FB3EBE6}">
            <xm:f>AND($H15='Details (Hide)'!$O$10,$R15&gt;='Details (Hide)'!$AB$17,$R15&lt;='Details (Hide)'!$AC$17)</xm:f>
            <x14:dxf>
              <font>
                <color auto="1"/>
              </font>
              <fill>
                <patternFill>
                  <bgColor rgb="FFFABF8F"/>
                </patternFill>
              </fill>
            </x14:dxf>
          </x14:cfRule>
          <x14:cfRule type="expression" priority="437" id="{4FE4C46C-DEE1-4E75-A1E9-5FD4DFBF977D}">
            <xm:f>AND($H15='Details (Hide)'!$O$10,$R15&gt;='Details (Hide)'!$AB$18,$R15&lt;='Details (Hide)'!$AC$18)</xm:f>
            <x14:dxf>
              <font>
                <color auto="1"/>
              </font>
              <fill>
                <patternFill>
                  <bgColor rgb="FFDA9694"/>
                </patternFill>
              </fill>
            </x14:dxf>
          </x14:cfRule>
          <xm:sqref>R15:R89</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3EAA870F-8461-442E-93E0-8896F3278F5A}">
          <x14:formula1>
            <xm:f>'Details (Hide)'!$N$8:$N$12</xm:f>
          </x14:formula1>
          <xm:sqref>D15:D89</xm:sqref>
        </x14:dataValidation>
        <x14:dataValidation type="list" allowBlank="1" showInputMessage="1" showErrorMessage="1" xr:uid="{724E3518-E8A9-49CA-AA54-DA7A0D3BE190}">
          <x14:formula1>
            <xm:f>'Details (Hide)'!$O$8:$O$10</xm:f>
          </x14:formula1>
          <xm:sqref>H15:H89</xm:sqref>
        </x14:dataValidation>
        <x14:dataValidation type="list" allowBlank="1" showInputMessage="1" showErrorMessage="1" xr:uid="{8ABA44E8-E5F7-4E67-A371-D06643746DD8}">
          <x14:formula1>
            <xm:f>'Details (Hide)'!$AI$8:$AI$10</xm:f>
          </x14:formula1>
          <xm:sqref>T15:T89</xm:sqref>
        </x14:dataValidation>
        <x14:dataValidation type="list" allowBlank="1" showInputMessage="1" showErrorMessage="1" xr:uid="{2E3A1837-7D06-44DB-B8E3-3EE1C3A8A97F}">
          <x14:formula1>
            <xm:f>IF(H15='Details (Hide)'!$O$9,ResponseOpportunity, IF(H15='Details (Hide)'!$O$10,ResponseThreat,""))</xm:f>
          </x14:formula1>
          <xm:sqref>U15:U89</xm:sqref>
        </x14:dataValidation>
        <x14:dataValidation type="list" allowBlank="1" showInputMessage="1" showErrorMessage="1" xr:uid="{920DE5FA-B196-4BCC-A7CD-FB39AF57D6F7}">
          <x14:formula1>
            <xm:f>'Details (Hide)'!$AL$8:$AL$12</xm:f>
          </x14:formula1>
          <xm:sqref>X15:X89</xm:sqref>
        </x14:dataValidation>
        <x14:dataValidation type="list" allowBlank="1" showInputMessage="1" showErrorMessage="1" xr:uid="{D8FF63C1-9B40-4F60-AC79-61C4D381AA22}">
          <x14:formula1>
            <xm:f>'Details (Hide)'!$S$8:$S$13</xm:f>
          </x14:formula1>
          <xm:sqref>K15:K89</xm:sqref>
        </x14:dataValidation>
        <x14:dataValidation type="list" allowBlank="1" showInputMessage="1" showErrorMessage="1" xr:uid="{5FE0DD4D-E760-4844-96E4-F20312778E6D}">
          <x14:formula1>
            <xm:f>'Details (Hide)'!$N$13:$N$17</xm:f>
          </x14:formula1>
          <xm:sqref>F8</xm:sqref>
        </x14:dataValidation>
        <x14:dataValidation type="list" allowBlank="1" showInputMessage="1" showErrorMessage="1" xr:uid="{5D5C0586-E8C3-494F-8A67-97A4EB6D9420}">
          <x14:formula1>
            <xm:f>'Details (Hide)'!$AF$8:$AF$12</xm:f>
          </x14:formula1>
          <xm:sqref>P15:P89</xm:sqref>
        </x14:dataValidation>
        <x14:dataValidation type="list" allowBlank="1" showErrorMessage="1" promptTitle="Impact" prompt="Threat = 1 to 5 (+ value)_x000a_Opportunity = -1 to -5 (- value)" xr:uid="{3313EB49-DCE8-4311-B935-D37AFFB52046}">
          <x14:formula1>
            <xm:f>'Details (Hide)'!$AH$8:$AH$10</xm:f>
          </x14:formula1>
          <xm:sqref>S15:S89</xm:sqref>
        </x14:dataValidation>
        <x14:dataValidation type="list" allowBlank="1" showInputMessage="1" showErrorMessage="1" xr:uid="{6AA73382-1DBC-4432-B027-AA73252C3F34}">
          <x14:formula1>
            <xm:f>'Details (Hide)'!$R$8:$R$11</xm:f>
          </x14:formula1>
          <xm:sqref>J15:J89</xm:sqref>
        </x14:dataValidation>
        <x14:dataValidation type="list" allowBlank="1" showErrorMessage="1" promptTitle="Impact" prompt="Threat = 1 to 5 (+ value)_x000a_Opportunity = -1 to -5 (- value)" xr:uid="{1A15CDC0-80D8-426C-80B2-9FFDE462C6BF}">
          <x14:formula1>
            <xm:f>'Details (Hide)'!$AG$9:$AG$24</xm:f>
          </x14:formula1>
          <xm:sqref>Q15:Q89</xm:sqref>
        </x14:dataValidation>
        <x14:dataValidation type="list" allowBlank="1" showInputMessage="1" showErrorMessage="1" xr:uid="{90ED5FEB-29CE-4D59-86DE-B31CFDD40E2A}">
          <x14:formula1>
            <xm:f>'Details (Hide)'!$M$9:$M$27</xm:f>
          </x14:formula1>
          <xm:sqref>C15:C89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A6003-8D6E-4D76-BAE8-65D67D23E7CF}">
  <sheetPr codeName="Sheet14">
    <tabColor theme="5"/>
  </sheetPr>
  <dimension ref="A1:F27"/>
  <sheetViews>
    <sheetView showGridLines="0" zoomScale="85" zoomScaleNormal="85" workbookViewId="0"/>
  </sheetViews>
  <sheetFormatPr defaultColWidth="9.109375" defaultRowHeight="14.4" x14ac:dyDescent="0.3"/>
  <cols>
    <col min="1" max="1" width="5.6640625" style="40" customWidth="1"/>
    <col min="2" max="2" width="45.6640625" style="40" customWidth="1"/>
    <col min="3" max="3" width="13.6640625" style="40" customWidth="1"/>
    <col min="4" max="4" width="77.88671875" style="40" customWidth="1"/>
    <col min="5" max="5" width="66.44140625" style="40" customWidth="1"/>
    <col min="6" max="6" width="5.6640625" style="40" customWidth="1"/>
    <col min="7" max="16384" width="9.109375" style="40"/>
  </cols>
  <sheetData>
    <row r="1" spans="1:6" ht="25.05" customHeight="1" x14ac:dyDescent="0.3">
      <c r="A1"/>
      <c r="B1"/>
      <c r="C1"/>
      <c r="D1"/>
      <c r="E1"/>
      <c r="F1"/>
    </row>
    <row r="2" spans="1:6" ht="18" customHeight="1" x14ac:dyDescent="0.3">
      <c r="A2"/>
      <c r="B2" s="6"/>
      <c r="C2"/>
      <c r="D2"/>
      <c r="E2" s="6"/>
      <c r="F2"/>
    </row>
    <row r="3" spans="1:6" ht="20.100000000000001" customHeight="1" x14ac:dyDescent="0.3">
      <c r="A3"/>
      <c r="B3" s="6"/>
      <c r="C3" s="35" t="s">
        <v>154</v>
      </c>
      <c r="D3" s="6"/>
      <c r="E3" s="36"/>
      <c r="F3"/>
    </row>
    <row r="4" spans="1:6" ht="20.100000000000001" customHeight="1" x14ac:dyDescent="0.3">
      <c r="A4"/>
      <c r="B4" s="6"/>
      <c r="C4" s="6"/>
      <c r="D4" s="35"/>
      <c r="E4" s="36"/>
      <c r="F4"/>
    </row>
    <row r="5" spans="1:6" ht="18" customHeight="1" thickBot="1" x14ac:dyDescent="0.35">
      <c r="A5"/>
      <c r="B5" s="8"/>
      <c r="C5" s="8"/>
      <c r="D5" s="8"/>
      <c r="E5" s="8"/>
      <c r="F5"/>
    </row>
    <row r="6" spans="1:6" ht="15" customHeight="1" x14ac:dyDescent="0.3">
      <c r="A6"/>
      <c r="B6" s="145"/>
      <c r="C6" s="47"/>
      <c r="D6" s="45"/>
      <c r="E6" s="146"/>
      <c r="F6"/>
    </row>
    <row r="7" spans="1:6" ht="15" customHeight="1" x14ac:dyDescent="0.3">
      <c r="A7"/>
      <c r="B7" s="147"/>
      <c r="C7" s="48"/>
      <c r="D7" s="46"/>
      <c r="E7" s="148"/>
      <c r="F7"/>
    </row>
    <row r="8" spans="1:6" ht="15" customHeight="1" x14ac:dyDescent="0.3">
      <c r="A8"/>
      <c r="B8" s="147"/>
      <c r="C8" s="48"/>
      <c r="D8" s="46"/>
      <c r="E8" s="148"/>
      <c r="F8"/>
    </row>
    <row r="9" spans="1:6" ht="44.25" customHeight="1" x14ac:dyDescent="0.3">
      <c r="A9"/>
      <c r="B9" s="147"/>
      <c r="C9" s="48"/>
      <c r="D9" s="46"/>
      <c r="E9" s="148"/>
      <c r="F9"/>
    </row>
    <row r="10" spans="1:6" ht="15" customHeight="1" x14ac:dyDescent="0.3">
      <c r="A10"/>
      <c r="B10" s="147"/>
      <c r="C10" s="48"/>
      <c r="D10" s="46"/>
      <c r="E10" s="148"/>
      <c r="F10"/>
    </row>
    <row r="11" spans="1:6" ht="20.25" customHeight="1" x14ac:dyDescent="0.3">
      <c r="A11"/>
      <c r="B11" s="147"/>
      <c r="C11" s="48"/>
      <c r="D11" s="46"/>
      <c r="E11" s="148"/>
      <c r="F11"/>
    </row>
    <row r="12" spans="1:6" ht="15" customHeight="1" x14ac:dyDescent="0.3">
      <c r="A12"/>
      <c r="B12" s="147"/>
      <c r="C12" s="48"/>
      <c r="D12" s="46"/>
      <c r="E12" s="148"/>
      <c r="F12"/>
    </row>
    <row r="13" spans="1:6" ht="15" customHeight="1" x14ac:dyDescent="0.3">
      <c r="A13"/>
      <c r="B13" s="147"/>
      <c r="C13" s="48"/>
      <c r="D13" s="46"/>
      <c r="E13" s="148"/>
      <c r="F13"/>
    </row>
    <row r="14" spans="1:6" ht="15" customHeight="1" x14ac:dyDescent="0.3">
      <c r="A14"/>
      <c r="B14" s="147"/>
      <c r="C14" s="48"/>
      <c r="D14" s="46"/>
      <c r="E14" s="148"/>
      <c r="F14"/>
    </row>
    <row r="15" spans="1:6" ht="15" customHeight="1" x14ac:dyDescent="0.3">
      <c r="A15"/>
      <c r="B15" s="147"/>
      <c r="C15" s="48"/>
      <c r="D15" s="46"/>
      <c r="E15" s="148"/>
      <c r="F15"/>
    </row>
    <row r="16" spans="1:6" ht="15" customHeight="1" x14ac:dyDescent="0.3">
      <c r="A16"/>
      <c r="B16" s="147"/>
      <c r="C16" s="48"/>
      <c r="D16" s="46"/>
      <c r="E16" s="148"/>
      <c r="F16"/>
    </row>
    <row r="17" spans="1:6" ht="15" customHeight="1" x14ac:dyDescent="0.3">
      <c r="A17"/>
      <c r="B17" s="147"/>
      <c r="C17" s="48"/>
      <c r="D17" s="46"/>
      <c r="E17" s="148"/>
      <c r="F17"/>
    </row>
    <row r="18" spans="1:6" ht="15" customHeight="1" x14ac:dyDescent="0.3">
      <c r="A18"/>
      <c r="B18" s="147"/>
      <c r="C18" s="48"/>
      <c r="D18" s="46"/>
      <c r="E18" s="148"/>
      <c r="F18"/>
    </row>
    <row r="19" spans="1:6" ht="15" customHeight="1" x14ac:dyDescent="0.3">
      <c r="A19"/>
      <c r="B19" s="147"/>
      <c r="C19" s="48"/>
      <c r="D19" s="46"/>
      <c r="E19" s="148"/>
      <c r="F19"/>
    </row>
    <row r="20" spans="1:6" ht="15" customHeight="1" x14ac:dyDescent="0.3">
      <c r="A20"/>
      <c r="B20" s="147"/>
      <c r="C20" s="48"/>
      <c r="D20" s="46"/>
      <c r="E20" s="148"/>
      <c r="F20"/>
    </row>
    <row r="21" spans="1:6" ht="15" customHeight="1" x14ac:dyDescent="0.3">
      <c r="A21"/>
      <c r="B21" s="147"/>
      <c r="C21" s="48"/>
      <c r="D21" s="46"/>
      <c r="E21" s="148"/>
      <c r="F21"/>
    </row>
    <row r="22" spans="1:6" ht="15" customHeight="1" x14ac:dyDescent="0.3">
      <c r="A22"/>
      <c r="B22" s="147"/>
      <c r="C22" s="48"/>
      <c r="D22" s="46"/>
      <c r="E22" s="148"/>
      <c r="F22"/>
    </row>
    <row r="23" spans="1:6" ht="15" customHeight="1" x14ac:dyDescent="0.3">
      <c r="A23"/>
      <c r="B23" s="147"/>
      <c r="C23" s="48"/>
      <c r="D23" s="46"/>
      <c r="E23" s="148"/>
      <c r="F23"/>
    </row>
    <row r="24" spans="1:6" ht="15" customHeight="1" x14ac:dyDescent="0.3">
      <c r="A24"/>
      <c r="B24" s="147"/>
      <c r="C24" s="48"/>
      <c r="D24" s="46"/>
      <c r="E24" s="148"/>
      <c r="F24"/>
    </row>
    <row r="25" spans="1:6" ht="15" customHeight="1" x14ac:dyDescent="0.3">
      <c r="A25"/>
      <c r="B25" s="147"/>
      <c r="C25" s="48"/>
      <c r="D25" s="46"/>
      <c r="E25" s="148"/>
      <c r="F25"/>
    </row>
    <row r="26" spans="1:6" ht="6.45" customHeight="1" thickBot="1" x14ac:dyDescent="0.35">
      <c r="A26"/>
      <c r="B26" s="149"/>
      <c r="C26" s="152"/>
      <c r="D26" s="150"/>
      <c r="E26" s="151"/>
      <c r="F26"/>
    </row>
    <row r="27" spans="1:6" ht="25.05" customHeight="1" x14ac:dyDescent="0.3">
      <c r="A27"/>
      <c r="B27"/>
      <c r="C27"/>
      <c r="D27"/>
      <c r="E27"/>
      <c r="F27"/>
    </row>
  </sheetData>
  <pageMargins left="0.5" right="0.5" top="0.5" bottom="0.5" header="0.3" footer="0.3"/>
  <pageSetup scale="61" orientation="landscape" horizontalDpi="2400" verticalDpi="2400" r:id="rId1"/>
  <headerFooter>
    <oddFooter>1</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AC2B6-001E-4F1C-B5F5-0C06E1B660F6}">
  <sheetPr codeName="Sheet1">
    <tabColor theme="5"/>
  </sheetPr>
  <dimension ref="A1:AF51"/>
  <sheetViews>
    <sheetView showGridLines="0" zoomScale="85" zoomScaleNormal="85" workbookViewId="0"/>
  </sheetViews>
  <sheetFormatPr defaultColWidth="9.109375" defaultRowHeight="14.4" x14ac:dyDescent="0.3"/>
  <cols>
    <col min="1" max="1" width="5.6640625" style="85" customWidth="1"/>
    <col min="2" max="2" width="1.5546875" style="85" customWidth="1"/>
    <col min="3" max="26" width="8.6640625" style="85" customWidth="1"/>
    <col min="27" max="27" width="1.5546875" style="85" customWidth="1"/>
    <col min="28" max="28" width="7.44140625" style="85" customWidth="1"/>
    <col min="29" max="29" width="15.88671875" style="85" customWidth="1"/>
    <col min="30" max="30" width="13.88671875" style="85" customWidth="1"/>
    <col min="31" max="31" width="15.88671875" style="85" customWidth="1"/>
    <col min="32" max="32" width="12.44140625" style="85" bestFit="1" customWidth="1"/>
    <col min="33" max="16384" width="9.109375" style="85"/>
  </cols>
  <sheetData>
    <row r="1" spans="1:32" ht="25.05" customHeight="1" x14ac:dyDescent="0.3">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row>
    <row r="2" spans="1:32" ht="18" customHeight="1" x14ac:dyDescent="0.3">
      <c r="A2" s="20"/>
      <c r="B2" s="87"/>
      <c r="C2" s="87"/>
      <c r="D2" s="87"/>
      <c r="E2" s="87"/>
      <c r="F2" s="87"/>
      <c r="G2" s="20"/>
      <c r="H2" s="20"/>
      <c r="I2" s="20"/>
      <c r="J2" s="20"/>
      <c r="K2" s="20"/>
      <c r="L2" s="20"/>
      <c r="M2" s="20"/>
      <c r="N2" s="20"/>
      <c r="O2" s="20"/>
      <c r="P2" s="20"/>
      <c r="Q2" s="20"/>
      <c r="R2" s="20"/>
      <c r="S2" s="20"/>
      <c r="T2" s="20"/>
      <c r="U2" s="20"/>
      <c r="V2" s="20"/>
      <c r="W2" s="20"/>
      <c r="X2" s="20"/>
      <c r="Y2" s="20"/>
      <c r="Z2" s="20"/>
      <c r="AA2" s="20"/>
      <c r="AB2" s="20"/>
    </row>
    <row r="3" spans="1:32" ht="20.100000000000001" customHeight="1" x14ac:dyDescent="0.3">
      <c r="A3" s="20"/>
      <c r="B3" s="87"/>
      <c r="C3" s="88"/>
      <c r="D3" s="88"/>
      <c r="E3" s="89"/>
      <c r="F3" s="89"/>
      <c r="G3" s="20"/>
      <c r="H3" s="20"/>
      <c r="I3" s="20"/>
      <c r="J3" s="35" t="s">
        <v>137</v>
      </c>
      <c r="K3" s="88"/>
      <c r="L3" s="20"/>
      <c r="M3" s="20"/>
      <c r="N3" s="20"/>
      <c r="O3" s="20"/>
      <c r="P3" s="20"/>
      <c r="Q3" s="20"/>
      <c r="R3" s="20"/>
      <c r="S3" s="20"/>
      <c r="T3" s="20"/>
      <c r="U3" s="20"/>
      <c r="V3" s="20"/>
      <c r="W3" s="20"/>
      <c r="X3" s="20"/>
      <c r="Y3" s="20"/>
      <c r="Z3" s="20"/>
      <c r="AA3" s="20"/>
      <c r="AB3" s="20"/>
    </row>
    <row r="4" spans="1:32" ht="20.100000000000001" customHeight="1" x14ac:dyDescent="0.3">
      <c r="A4" s="20"/>
      <c r="B4" s="87"/>
      <c r="C4" s="88"/>
      <c r="D4" s="88"/>
      <c r="E4" s="89"/>
      <c r="F4" s="89"/>
      <c r="G4" s="20"/>
      <c r="H4" s="20"/>
      <c r="I4" s="20"/>
      <c r="J4" s="20"/>
      <c r="K4" s="20"/>
      <c r="L4" s="20"/>
      <c r="M4" s="20"/>
      <c r="N4" s="20"/>
      <c r="O4" s="20"/>
      <c r="P4" s="20"/>
      <c r="Q4" s="20"/>
      <c r="R4" s="20"/>
      <c r="S4" s="20"/>
      <c r="T4" s="20"/>
      <c r="U4" s="20"/>
      <c r="V4" s="20"/>
      <c r="W4" s="20"/>
      <c r="X4" s="20"/>
      <c r="Y4" s="20"/>
      <c r="Z4" s="20"/>
      <c r="AA4" s="20"/>
      <c r="AB4" s="20"/>
      <c r="AF4" s="101"/>
    </row>
    <row r="5" spans="1:32" ht="18" customHeight="1" thickBot="1" x14ac:dyDescent="0.35">
      <c r="A5" s="20"/>
      <c r="B5" s="143"/>
      <c r="C5" s="143"/>
      <c r="D5" s="143"/>
      <c r="E5" s="143"/>
      <c r="F5" s="143"/>
      <c r="G5" s="144"/>
      <c r="H5" s="144"/>
      <c r="I5" s="144"/>
      <c r="J5" s="144"/>
      <c r="K5" s="144"/>
      <c r="L5" s="144"/>
      <c r="M5" s="144"/>
      <c r="N5" s="144"/>
      <c r="O5" s="144"/>
      <c r="P5" s="144"/>
      <c r="Q5" s="144"/>
      <c r="R5" s="144"/>
      <c r="S5" s="144"/>
      <c r="T5" s="144"/>
      <c r="U5" s="144"/>
      <c r="V5" s="144"/>
      <c r="W5" s="144"/>
      <c r="X5" s="144"/>
      <c r="Y5" s="144"/>
      <c r="Z5" s="144"/>
      <c r="AA5" s="144"/>
      <c r="AB5" s="20"/>
    </row>
    <row r="6" spans="1:32" ht="15" customHeight="1" x14ac:dyDescent="0.3">
      <c r="A6" s="20"/>
      <c r="B6" s="194"/>
      <c r="C6" s="195"/>
      <c r="D6" s="195"/>
      <c r="E6" s="195"/>
      <c r="F6" s="195"/>
      <c r="G6" s="196"/>
      <c r="H6" s="196"/>
      <c r="I6" s="196"/>
      <c r="J6" s="196"/>
      <c r="K6" s="196"/>
      <c r="L6" s="196"/>
      <c r="M6" s="196"/>
      <c r="N6" s="196"/>
      <c r="O6" s="196"/>
      <c r="P6" s="196"/>
      <c r="Q6" s="196"/>
      <c r="R6" s="196"/>
      <c r="S6" s="196"/>
      <c r="T6" s="196"/>
      <c r="U6" s="196"/>
      <c r="V6" s="196"/>
      <c r="W6" s="196"/>
      <c r="X6" s="196"/>
      <c r="Y6" s="196"/>
      <c r="Z6" s="196"/>
      <c r="AA6" s="197"/>
      <c r="AB6" s="20"/>
    </row>
    <row r="7" spans="1:32" ht="143.69999999999999" customHeight="1" x14ac:dyDescent="0.3">
      <c r="A7" s="20"/>
      <c r="B7" s="198"/>
      <c r="C7" s="90"/>
      <c r="D7" s="90"/>
      <c r="E7" s="90"/>
      <c r="F7" s="90"/>
      <c r="AA7" s="199"/>
      <c r="AB7" s="20"/>
    </row>
    <row r="8" spans="1:32" x14ac:dyDescent="0.3">
      <c r="A8" s="20"/>
      <c r="B8" s="200"/>
      <c r="AA8" s="199"/>
      <c r="AB8" s="20"/>
    </row>
    <row r="9" spans="1:32" ht="25.05" customHeight="1" x14ac:dyDescent="0.3">
      <c r="A9" s="20"/>
      <c r="B9" s="200"/>
      <c r="AA9" s="199"/>
      <c r="AB9" s="20"/>
      <c r="AC9" s="98"/>
      <c r="AD9" s="98" t="s">
        <v>102</v>
      </c>
      <c r="AE9" s="98"/>
    </row>
    <row r="10" spans="1:32" ht="24" customHeight="1" x14ac:dyDescent="0.3">
      <c r="A10" s="20"/>
      <c r="B10" s="200"/>
      <c r="J10" s="253"/>
      <c r="K10" s="254"/>
      <c r="L10" s="254"/>
      <c r="M10" s="254"/>
      <c r="N10" s="254"/>
      <c r="O10" s="255" t="s">
        <v>206</v>
      </c>
      <c r="P10" s="385"/>
      <c r="Q10" s="386"/>
      <c r="S10" s="253"/>
      <c r="T10" s="254"/>
      <c r="U10" s="254"/>
      <c r="V10" s="254"/>
      <c r="W10" s="254"/>
      <c r="X10" s="255" t="s">
        <v>207</v>
      </c>
      <c r="Y10" s="387"/>
      <c r="Z10" s="388"/>
      <c r="AA10" s="199"/>
      <c r="AB10" s="20"/>
    </row>
    <row r="11" spans="1:32" ht="20.100000000000001" customHeight="1" x14ac:dyDescent="0.3">
      <c r="A11" s="20"/>
      <c r="B11" s="200"/>
      <c r="AA11" s="199"/>
      <c r="AB11" s="20"/>
      <c r="AC11" s="138"/>
    </row>
    <row r="12" spans="1:32" ht="27" customHeight="1" x14ac:dyDescent="0.3">
      <c r="A12" s="20"/>
      <c r="B12" s="200"/>
      <c r="C12" s="393" t="s">
        <v>164</v>
      </c>
      <c r="D12" s="394"/>
      <c r="E12" s="394"/>
      <c r="F12" s="394"/>
      <c r="G12" s="394"/>
      <c r="H12" s="395"/>
      <c r="J12" s="393" t="s">
        <v>210</v>
      </c>
      <c r="K12" s="394"/>
      <c r="L12" s="394"/>
      <c r="M12" s="394"/>
      <c r="N12" s="394"/>
      <c r="O12" s="394"/>
      <c r="P12" s="394"/>
      <c r="Q12" s="395"/>
      <c r="S12" s="393" t="s">
        <v>211</v>
      </c>
      <c r="T12" s="394"/>
      <c r="U12" s="394"/>
      <c r="V12" s="394"/>
      <c r="W12" s="394"/>
      <c r="X12" s="394"/>
      <c r="Y12" s="394"/>
      <c r="Z12" s="395"/>
      <c r="AA12" s="199"/>
      <c r="AB12" s="20"/>
      <c r="AC12" s="138"/>
    </row>
    <row r="13" spans="1:32" ht="30" customHeight="1" x14ac:dyDescent="0.3">
      <c r="A13" s="20"/>
      <c r="B13" s="200"/>
      <c r="C13" s="400" t="s">
        <v>163</v>
      </c>
      <c r="D13" s="401"/>
      <c r="E13" s="411" t="s">
        <v>205</v>
      </c>
      <c r="F13" s="411"/>
      <c r="G13" s="401" t="s">
        <v>213</v>
      </c>
      <c r="H13" s="413"/>
      <c r="I13" s="251"/>
      <c r="J13" s="410" t="s">
        <v>163</v>
      </c>
      <c r="K13" s="411"/>
      <c r="L13" s="396" t="s">
        <v>212</v>
      </c>
      <c r="M13" s="396"/>
      <c r="N13" s="396" t="s">
        <v>162</v>
      </c>
      <c r="O13" s="396"/>
      <c r="P13" s="396" t="s">
        <v>209</v>
      </c>
      <c r="Q13" s="397"/>
      <c r="R13" s="251"/>
      <c r="S13" s="412" t="s">
        <v>163</v>
      </c>
      <c r="T13" s="398"/>
      <c r="U13" s="398" t="s">
        <v>204</v>
      </c>
      <c r="V13" s="398"/>
      <c r="W13" s="398" t="s">
        <v>162</v>
      </c>
      <c r="X13" s="398"/>
      <c r="Y13" s="398" t="s">
        <v>208</v>
      </c>
      <c r="Z13" s="399"/>
      <c r="AA13" s="199"/>
      <c r="AB13" s="20"/>
      <c r="AC13" s="138"/>
    </row>
    <row r="14" spans="1:32" ht="48" customHeight="1" x14ac:dyDescent="0.3">
      <c r="A14" s="20"/>
      <c r="B14" s="200"/>
      <c r="C14" s="408" t="s">
        <v>198</v>
      </c>
      <c r="D14" s="408"/>
      <c r="E14" s="414" t="s">
        <v>199</v>
      </c>
      <c r="F14" s="414"/>
      <c r="G14" s="406">
        <v>0.1</v>
      </c>
      <c r="H14" s="406"/>
      <c r="I14" s="251"/>
      <c r="J14" s="256" t="s">
        <v>198</v>
      </c>
      <c r="K14" s="260"/>
      <c r="L14" s="392">
        <v>1E-3</v>
      </c>
      <c r="M14" s="392"/>
      <c r="N14" s="390" t="str">
        <f>IF(ISBLANK(L14),"","Up to "&amp;CHAR(10)&amp;
IF(ROUND(($P$10*$L14)/10^3,2)&lt;10^3,TEXT(ROUND(($P$10*$L14),-3)/10^3,"$#.#0")&amp;"K",
TEXT(ROUND(($P$10*$L14),-3)/10^6,"$#.#0")&amp;"M"))</f>
        <v>Up to 
$.0K</v>
      </c>
      <c r="O14" s="390"/>
      <c r="P14" s="391">
        <v>25000</v>
      </c>
      <c r="Q14" s="391"/>
      <c r="R14" s="251"/>
      <c r="S14" s="256" t="s">
        <v>198</v>
      </c>
      <c r="T14" s="260"/>
      <c r="U14" s="392">
        <v>0.01</v>
      </c>
      <c r="V14" s="392"/>
      <c r="W14" s="390" t="str">
        <f>IF(ISBLANK(U14),"","Up to "&amp;CHAR(10)&amp;TEXT(MAX(ROUNDDOWN(($Y$10/12*365.24*$U14)/7,0),1),"#")&amp;IF(ROUNDDOWN(($Y$10/12*365.24*$U14)/7,0)&lt;=1," Week"," Weeks"))</f>
        <v>Up to 
1 Week</v>
      </c>
      <c r="X14" s="390"/>
      <c r="Y14" s="389">
        <v>1</v>
      </c>
      <c r="Z14" s="389"/>
      <c r="AA14" s="199"/>
      <c r="AB14" s="20"/>
    </row>
    <row r="15" spans="1:32" ht="48" customHeight="1" x14ac:dyDescent="0.3">
      <c r="A15" s="20"/>
      <c r="B15" s="200"/>
      <c r="C15" s="404" t="s">
        <v>262</v>
      </c>
      <c r="D15" s="404"/>
      <c r="E15" s="405" t="s">
        <v>200</v>
      </c>
      <c r="F15" s="405"/>
      <c r="G15" s="406">
        <v>0.25</v>
      </c>
      <c r="H15" s="406"/>
      <c r="I15" s="251"/>
      <c r="J15" s="257" t="s">
        <v>262</v>
      </c>
      <c r="K15" s="261"/>
      <c r="L15" s="392">
        <v>5.0000000000000001E-3</v>
      </c>
      <c r="M15" s="392"/>
      <c r="N15" s="390" t="str">
        <f>IF(ISBLANK(L14),"",IF(ROUND(($P$10*$L14)/10^3,2)+0.01&lt;10^3,TEXT(ROUND(($P$10*$L14),-3)/10^3+1,"$#.#0")&amp;"K",
TEXT(ROUND(($P$10*$L14),-3)/10^6+0.01,"$#.#0")&amp;"M")
&amp;" to "&amp;CHAR(10)&amp;
IF(ROUND(($P$10*$L15)/10^3,2)&lt;10^3,TEXT(ROUND(($P$10*$L15),-3)/10^3,"$#.#0")&amp;"K",
TEXT(ROUND(($P$10*$L15),-3)/10^6,"$#.#0")&amp;"M"))</f>
        <v>$1.0K to 
$.0K</v>
      </c>
      <c r="O15" s="390"/>
      <c r="P15" s="391">
        <v>50000</v>
      </c>
      <c r="Q15" s="391"/>
      <c r="R15" s="251"/>
      <c r="S15" s="257" t="s">
        <v>262</v>
      </c>
      <c r="T15" s="261"/>
      <c r="U15" s="392">
        <v>0.04</v>
      </c>
      <c r="V15" s="392"/>
      <c r="W15" s="390" t="str">
        <f>IF(ISBLANK(U15),"",TEXT(ROUNDDOWN(($Y$10/12*365.24*$U14)/7,0)+1,"#")&amp;" to "&amp;CHAR(10)&amp;
TEXT(ROUNDDOWN(($Y$10/12*365.24*$U15)/7,0),"#")&amp;" Weeks")</f>
        <v>1 to 
 Weeks</v>
      </c>
      <c r="X15" s="390"/>
      <c r="Y15" s="389">
        <v>3</v>
      </c>
      <c r="Z15" s="389"/>
      <c r="AA15" s="199"/>
      <c r="AB15" s="20"/>
    </row>
    <row r="16" spans="1:32" ht="48" customHeight="1" x14ac:dyDescent="0.3">
      <c r="A16" s="20"/>
      <c r="B16" s="200"/>
      <c r="C16" s="409" t="s">
        <v>263</v>
      </c>
      <c r="D16" s="409"/>
      <c r="E16" s="405" t="s">
        <v>201</v>
      </c>
      <c r="F16" s="405"/>
      <c r="G16" s="406">
        <v>0.5</v>
      </c>
      <c r="H16" s="406"/>
      <c r="I16" s="251"/>
      <c r="J16" s="258" t="s">
        <v>263</v>
      </c>
      <c r="K16" s="262"/>
      <c r="L16" s="392">
        <v>0.01</v>
      </c>
      <c r="M16" s="392"/>
      <c r="N16" s="390" t="str">
        <f>IF(ISBLANK(L15),"",IF(ROUND(($P$10*$L15)/10^3,2)+0.01&lt;10^3,TEXT(ROUND(($P$10*$L15),-3)/10^3+1,"$#.#0")&amp;"K",
TEXT(ROUND(($P$10*$L15),-3)/10^6+0.01,"$#.#0")&amp;"M")
&amp;" to "&amp;CHAR(10)&amp;
IF(ROUND(($P$10*$L16)/10^3,2)&lt;10^3,TEXT(ROUND(($P$10*$L16),-3)/10^3,"$#.#0")&amp;"K",
TEXT(ROUND(($P$10*$L16),-3)/10^6,"$#.#0")&amp;"M"))</f>
        <v>$1.0K to 
$.0K</v>
      </c>
      <c r="O16" s="390"/>
      <c r="P16" s="391">
        <v>250000</v>
      </c>
      <c r="Q16" s="391"/>
      <c r="R16" s="251"/>
      <c r="S16" s="258" t="s">
        <v>263</v>
      </c>
      <c r="T16" s="262"/>
      <c r="U16" s="392">
        <v>0.08</v>
      </c>
      <c r="V16" s="392"/>
      <c r="W16" s="390" t="str">
        <f>IF(ISBLANK(U16),"",TEXT(ROUNDDOWN(($Y$10/12*365.24*$U15)/7,0)+1,"#")&amp;" to "&amp;CHAR(10)&amp;
TEXT(ROUNDDOWN(($Y$10/12*365.24*$U16)/7,0),"#")&amp;" Weeks")</f>
        <v>1 to 
 Weeks</v>
      </c>
      <c r="X16" s="390"/>
      <c r="Y16" s="389">
        <v>8</v>
      </c>
      <c r="Z16" s="389"/>
      <c r="AA16" s="199"/>
      <c r="AB16" s="20"/>
    </row>
    <row r="17" spans="1:28" ht="48" customHeight="1" x14ac:dyDescent="0.3">
      <c r="A17" s="20"/>
      <c r="B17" s="200"/>
      <c r="C17" s="407" t="s">
        <v>264</v>
      </c>
      <c r="D17" s="407"/>
      <c r="E17" s="405" t="s">
        <v>202</v>
      </c>
      <c r="F17" s="405"/>
      <c r="G17" s="406">
        <v>0.75</v>
      </c>
      <c r="H17" s="406"/>
      <c r="I17" s="251"/>
      <c r="J17" s="259" t="s">
        <v>264</v>
      </c>
      <c r="K17" s="263"/>
      <c r="L17" s="392">
        <v>0.02</v>
      </c>
      <c r="M17" s="392"/>
      <c r="N17" s="390" t="str">
        <f>IF(ISBLANK(L16),"",IF(ROUND(($P$10*$L16)/10^3,2)+0.01&lt;10^3,TEXT(ROUND(($P$10*$L16),-3)/10^3+1,"$#.#0")&amp;"K",
TEXT(ROUND(($P$10*$L16),-3)/10^6+0.01,"$#.#0")&amp;"M")
&amp;" to "&amp;CHAR(10)&amp;
IF(ROUND(($P$10*$L17)/10^3,2)&lt;10^3,TEXT(ROUND(($P$10*$L17),-3)/10^3,"$#.#0")&amp;"K",
TEXT(ROUND(($P$10*$L17),-3)/10^6,"$#.#0")&amp;"M"))</f>
        <v>$1.0K to 
$.0K</v>
      </c>
      <c r="O17" s="390"/>
      <c r="P17" s="391">
        <v>500000</v>
      </c>
      <c r="Q17" s="391"/>
      <c r="R17" s="251"/>
      <c r="S17" s="259" t="s">
        <v>264</v>
      </c>
      <c r="T17" s="263"/>
      <c r="U17" s="392">
        <v>0.12</v>
      </c>
      <c r="V17" s="392"/>
      <c r="W17" s="390" t="str">
        <f>IF(ISBLANK(U17),"",TEXT(ROUNDDOWN(($Y$10/12*365.24*$U16)/7,0)+1,"#")&amp;" to "&amp;CHAR(10)&amp;
TEXT(ROUNDDOWN(($Y$10/12*365.24*$U17)/7,0),"#")&amp;" Weeks")</f>
        <v>1 to 
 Weeks</v>
      </c>
      <c r="X17" s="390"/>
      <c r="Y17" s="389">
        <v>12</v>
      </c>
      <c r="Z17" s="389"/>
      <c r="AA17" s="199"/>
      <c r="AB17" s="20"/>
    </row>
    <row r="18" spans="1:28" ht="48" customHeight="1" x14ac:dyDescent="0.3">
      <c r="A18" s="20"/>
      <c r="B18" s="200"/>
      <c r="C18" s="402" t="s">
        <v>265</v>
      </c>
      <c r="D18" s="402"/>
      <c r="E18" s="405" t="s">
        <v>203</v>
      </c>
      <c r="F18" s="405"/>
      <c r="G18" s="406">
        <v>0.9</v>
      </c>
      <c r="H18" s="406"/>
      <c r="I18" s="251"/>
      <c r="J18" s="338" t="s">
        <v>265</v>
      </c>
      <c r="K18" s="339"/>
      <c r="L18" s="392">
        <v>0.06</v>
      </c>
      <c r="M18" s="392"/>
      <c r="N18" s="390" t="str">
        <f>IF(ISBLANK(L17),"",IF(ROUND(($P$10*$L17)/10^3,2)+0.01&lt;10^3,TEXT(ROUND(($P$10*$L17),-3)/10^3+1,"$#.#0")&amp;"K",
TEXT(ROUND(($P$10*$L17),-3)/10^6+0.01,"$#.#0")&amp;"M")
&amp;" to "&amp;CHAR(10)&amp;
IF(ROUND(($P$10*$L18)/10^3,2)&lt;10^3,TEXT(ROUND(($P$10*$L18),-3)/10^3,"$#.#0")&amp;"K",
TEXT(ROUND(($P$10*$L18),-3)/10^6,"$#.#0")&amp;"M"))</f>
        <v>$1.0K to 
$.0K</v>
      </c>
      <c r="O18" s="390"/>
      <c r="P18" s="391">
        <v>1500000</v>
      </c>
      <c r="Q18" s="391"/>
      <c r="R18" s="251"/>
      <c r="S18" s="338" t="s">
        <v>265</v>
      </c>
      <c r="T18" s="339"/>
      <c r="U18" s="392">
        <v>0.25</v>
      </c>
      <c r="V18" s="392"/>
      <c r="W18" s="390" t="str">
        <f>IF(ISBLANK(U18),"",TEXT(ROUNDDOWN(($Y$10/12*365.24*$U17)/7,0)+1,"#")&amp;" to "&amp;CHAR(10)&amp;
TEXT(ROUNDDOWN(($Y$10/12*365.24*$U18)/7,0),"#")&amp;" Weeks")</f>
        <v>1 to 
 Weeks</v>
      </c>
      <c r="X18" s="390"/>
      <c r="Y18" s="389">
        <v>20</v>
      </c>
      <c r="Z18" s="389"/>
      <c r="AA18" s="199"/>
      <c r="AB18" s="20"/>
    </row>
    <row r="19" spans="1:28" x14ac:dyDescent="0.3">
      <c r="A19" s="20"/>
      <c r="B19" s="200"/>
      <c r="AA19" s="199"/>
      <c r="AB19" s="20"/>
    </row>
    <row r="20" spans="1:28" x14ac:dyDescent="0.3">
      <c r="A20" s="20"/>
      <c r="B20" s="200"/>
      <c r="P20" s="252"/>
      <c r="Q20" s="252"/>
      <c r="S20" s="252"/>
      <c r="T20" s="252"/>
      <c r="AA20" s="199"/>
      <c r="AB20" s="20"/>
    </row>
    <row r="21" spans="1:28" ht="25.05" customHeight="1" x14ac:dyDescent="0.3">
      <c r="A21" s="20"/>
      <c r="B21" s="200"/>
      <c r="J21" s="357" t="s">
        <v>165</v>
      </c>
      <c r="K21" s="358"/>
      <c r="L21" s="358"/>
      <c r="M21" s="358"/>
      <c r="N21" s="358"/>
      <c r="O21" s="358"/>
      <c r="P21" s="358"/>
      <c r="Q21" s="359"/>
      <c r="AA21" s="199"/>
      <c r="AB21" s="20"/>
    </row>
    <row r="22" spans="1:28" ht="25.05" customHeight="1" x14ac:dyDescent="0.3">
      <c r="A22" s="20"/>
      <c r="B22" s="200"/>
      <c r="J22" s="403" t="s">
        <v>121</v>
      </c>
      <c r="K22" s="360"/>
      <c r="L22" s="360"/>
      <c r="M22" s="360"/>
      <c r="N22" s="360" t="s">
        <v>25</v>
      </c>
      <c r="O22" s="360"/>
      <c r="P22" s="279" t="s">
        <v>26</v>
      </c>
      <c r="Q22" s="280"/>
      <c r="AA22" s="199"/>
      <c r="AB22" s="20"/>
    </row>
    <row r="23" spans="1:28" ht="25.05" customHeight="1" x14ac:dyDescent="0.3">
      <c r="A23" s="20"/>
      <c r="B23" s="200"/>
      <c r="J23" s="373" t="str">
        <f>'Details (Hide)'!CD10</f>
        <v>Identification and Selection</v>
      </c>
      <c r="K23" s="374"/>
      <c r="L23" s="374"/>
      <c r="M23" s="375"/>
      <c r="N23" s="224">
        <v>0.25</v>
      </c>
      <c r="O23" s="225"/>
      <c r="P23" s="224">
        <v>0.3</v>
      </c>
      <c r="Q23" s="225"/>
      <c r="AA23" s="199"/>
      <c r="AB23" s="20"/>
    </row>
    <row r="24" spans="1:28" ht="25.05" customHeight="1" x14ac:dyDescent="0.3">
      <c r="A24" s="20"/>
      <c r="B24" s="200"/>
      <c r="J24" s="367" t="str">
        <f>'Details (Hide)'!CD9</f>
        <v>Development</v>
      </c>
      <c r="K24" s="368"/>
      <c r="L24" s="368"/>
      <c r="M24" s="369"/>
      <c r="N24" s="224">
        <v>0.2</v>
      </c>
      <c r="O24" s="225"/>
      <c r="P24" s="224">
        <v>0.25</v>
      </c>
      <c r="Q24" s="225"/>
      <c r="AA24" s="199"/>
      <c r="AB24" s="20"/>
    </row>
    <row r="25" spans="1:28" ht="25.05" customHeight="1" x14ac:dyDescent="0.3">
      <c r="A25" s="20"/>
      <c r="B25" s="200"/>
      <c r="J25" s="367" t="str">
        <f>'Details (Hide)'!CD12</f>
        <v>Procurement</v>
      </c>
      <c r="K25" s="368"/>
      <c r="L25" s="368"/>
      <c r="M25" s="369"/>
      <c r="N25" s="224">
        <v>0.1</v>
      </c>
      <c r="O25" s="225"/>
      <c r="P25" s="224">
        <v>0.15</v>
      </c>
      <c r="Q25" s="225"/>
      <c r="AA25" s="199"/>
      <c r="AB25" s="20"/>
    </row>
    <row r="26" spans="1:28" ht="25.05" customHeight="1" x14ac:dyDescent="0.3">
      <c r="A26" s="20"/>
      <c r="B26" s="200"/>
      <c r="J26" s="370" t="str">
        <f>'Details (Hide)'!CD11</f>
        <v>Implementation</v>
      </c>
      <c r="K26" s="371"/>
      <c r="L26" s="371"/>
      <c r="M26" s="372"/>
      <c r="N26" s="224">
        <v>0.03</v>
      </c>
      <c r="O26" s="225"/>
      <c r="P26" s="224">
        <v>0.05</v>
      </c>
      <c r="Q26" s="225"/>
      <c r="AA26" s="199"/>
      <c r="AB26" s="20"/>
    </row>
    <row r="27" spans="1:28" x14ac:dyDescent="0.3">
      <c r="A27" s="20"/>
      <c r="B27" s="200"/>
      <c r="AA27" s="199"/>
      <c r="AB27" s="20"/>
    </row>
    <row r="28" spans="1:28" x14ac:dyDescent="0.3">
      <c r="A28" s="20"/>
      <c r="B28" s="200"/>
      <c r="C28" s="78"/>
      <c r="D28" s="78"/>
      <c r="E28" s="76"/>
      <c r="F28" s="76"/>
      <c r="H28" s="264"/>
      <c r="I28" s="264"/>
      <c r="L28" s="37"/>
      <c r="M28" s="37"/>
      <c r="N28" s="37"/>
      <c r="O28" s="37"/>
      <c r="S28" s="278"/>
      <c r="T28" s="264"/>
      <c r="U28" s="264"/>
      <c r="V28" s="264"/>
      <c r="W28" s="249"/>
      <c r="X28" s="249"/>
      <c r="AA28" s="199"/>
      <c r="AB28" s="20"/>
    </row>
    <row r="29" spans="1:28" ht="25.05" customHeight="1" x14ac:dyDescent="0.3">
      <c r="A29" s="20"/>
      <c r="B29" s="200"/>
      <c r="C29" s="364" t="s">
        <v>231</v>
      </c>
      <c r="D29" s="365"/>
      <c r="E29" s="365"/>
      <c r="F29" s="365"/>
      <c r="G29" s="365"/>
      <c r="H29" s="365"/>
      <c r="I29" s="365"/>
      <c r="J29" s="365"/>
      <c r="K29" s="365"/>
      <c r="L29" s="365"/>
      <c r="M29" s="365"/>
      <c r="N29" s="366"/>
      <c r="O29" s="264"/>
      <c r="P29" s="382" t="s">
        <v>99</v>
      </c>
      <c r="Q29" s="383"/>
      <c r="R29" s="383"/>
      <c r="S29" s="383"/>
      <c r="T29" s="383"/>
      <c r="U29" s="383"/>
      <c r="V29" s="383"/>
      <c r="W29" s="383"/>
      <c r="X29" s="383"/>
      <c r="Y29" s="384"/>
      <c r="AA29" s="199"/>
      <c r="AB29" s="20"/>
    </row>
    <row r="30" spans="1:28" ht="25.05" customHeight="1" x14ac:dyDescent="0.3">
      <c r="A30" s="20"/>
      <c r="B30" s="200"/>
      <c r="C30" s="361" t="s">
        <v>215</v>
      </c>
      <c r="D30" s="362"/>
      <c r="E30" s="362"/>
      <c r="F30" s="362"/>
      <c r="G30" s="362"/>
      <c r="H30" s="362"/>
      <c r="I30" s="362"/>
      <c r="J30" s="362" t="s">
        <v>214</v>
      </c>
      <c r="K30" s="362"/>
      <c r="L30" s="362" t="s">
        <v>216</v>
      </c>
      <c r="M30" s="362"/>
      <c r="N30" s="363"/>
      <c r="O30" s="264"/>
      <c r="P30" s="381" t="s">
        <v>100</v>
      </c>
      <c r="Q30" s="381"/>
      <c r="R30" s="381"/>
      <c r="S30" s="381"/>
      <c r="T30" s="381"/>
      <c r="U30" s="381" t="s">
        <v>101</v>
      </c>
      <c r="V30" s="381"/>
      <c r="W30" s="381"/>
      <c r="X30" s="381"/>
      <c r="Y30" s="381"/>
      <c r="AA30" s="199"/>
      <c r="AB30" s="20"/>
    </row>
    <row r="31" spans="1:28" ht="40.049999999999997" customHeight="1" x14ac:dyDescent="0.3">
      <c r="A31" s="20"/>
      <c r="B31" s="200"/>
      <c r="C31" s="282"/>
      <c r="D31" s="284"/>
      <c r="E31" s="283"/>
      <c r="F31" s="283"/>
      <c r="G31" s="283"/>
      <c r="H31" s="283"/>
      <c r="I31" s="334" t="s">
        <v>217</v>
      </c>
      <c r="J31" s="376" t="s">
        <v>198</v>
      </c>
      <c r="K31" s="377"/>
      <c r="L31" s="378" t="s">
        <v>268</v>
      </c>
      <c r="M31" s="379"/>
      <c r="N31" s="380"/>
      <c r="O31" s="285">
        <v>5</v>
      </c>
      <c r="P31" s="274">
        <v>-25</v>
      </c>
      <c r="Q31" s="274">
        <v>-20</v>
      </c>
      <c r="R31" s="269">
        <v>-15</v>
      </c>
      <c r="S31" s="268">
        <v>-10</v>
      </c>
      <c r="T31" s="267">
        <v>-5</v>
      </c>
      <c r="U31" s="271">
        <v>5</v>
      </c>
      <c r="V31" s="272">
        <v>10</v>
      </c>
      <c r="W31" s="273">
        <v>15</v>
      </c>
      <c r="X31" s="275">
        <v>20</v>
      </c>
      <c r="Y31" s="275">
        <v>25</v>
      </c>
      <c r="AA31" s="199"/>
      <c r="AB31" s="20"/>
    </row>
    <row r="32" spans="1:28" ht="40.049999999999997" customHeight="1" x14ac:dyDescent="0.3">
      <c r="A32" s="20"/>
      <c r="B32" s="200"/>
      <c r="C32" s="281"/>
      <c r="D32" s="266"/>
      <c r="E32" s="266"/>
      <c r="F32" s="266"/>
      <c r="G32" s="266"/>
      <c r="H32" s="266"/>
      <c r="I32" s="335" t="s">
        <v>218</v>
      </c>
      <c r="J32" s="376" t="s">
        <v>262</v>
      </c>
      <c r="K32" s="377"/>
      <c r="L32" s="378" t="s">
        <v>273</v>
      </c>
      <c r="M32" s="379"/>
      <c r="N32" s="380"/>
      <c r="O32" s="285">
        <v>4</v>
      </c>
      <c r="P32" s="274">
        <v>-20</v>
      </c>
      <c r="Q32" s="269">
        <v>-16</v>
      </c>
      <c r="R32" s="269">
        <v>-12</v>
      </c>
      <c r="S32" s="268">
        <v>-8</v>
      </c>
      <c r="T32" s="267">
        <v>-4</v>
      </c>
      <c r="U32" s="271">
        <v>4</v>
      </c>
      <c r="V32" s="272">
        <v>8</v>
      </c>
      <c r="W32" s="273">
        <v>12</v>
      </c>
      <c r="X32" s="273">
        <v>16</v>
      </c>
      <c r="Y32" s="275">
        <v>20</v>
      </c>
      <c r="AA32" s="199"/>
      <c r="AB32" s="20"/>
    </row>
    <row r="33" spans="1:28" ht="40.049999999999997" customHeight="1" x14ac:dyDescent="0.3">
      <c r="A33" s="20"/>
      <c r="B33" s="200"/>
      <c r="C33" s="281"/>
      <c r="D33" s="266"/>
      <c r="E33" s="266"/>
      <c r="F33" s="266"/>
      <c r="G33" s="266"/>
      <c r="H33" s="266"/>
      <c r="I33" s="335" t="s">
        <v>219</v>
      </c>
      <c r="J33" s="376" t="s">
        <v>263</v>
      </c>
      <c r="K33" s="377"/>
      <c r="L33" s="378" t="s">
        <v>269</v>
      </c>
      <c r="M33" s="379"/>
      <c r="N33" s="380"/>
      <c r="O33" s="285">
        <v>3</v>
      </c>
      <c r="P33" s="269">
        <v>-15</v>
      </c>
      <c r="Q33" s="269">
        <v>-12</v>
      </c>
      <c r="R33" s="268">
        <v>-9</v>
      </c>
      <c r="S33" s="268">
        <v>-6</v>
      </c>
      <c r="T33" s="267">
        <v>-3</v>
      </c>
      <c r="U33" s="271">
        <v>3</v>
      </c>
      <c r="V33" s="272">
        <v>6</v>
      </c>
      <c r="W33" s="272">
        <v>9</v>
      </c>
      <c r="X33" s="273">
        <v>12</v>
      </c>
      <c r="Y33" s="273">
        <v>15</v>
      </c>
      <c r="AA33" s="199"/>
      <c r="AB33" s="20"/>
    </row>
    <row r="34" spans="1:28" ht="40.049999999999997" customHeight="1" x14ac:dyDescent="0.3">
      <c r="A34" s="20"/>
      <c r="B34" s="200"/>
      <c r="C34" s="281"/>
      <c r="D34" s="266"/>
      <c r="E34" s="266"/>
      <c r="F34" s="266"/>
      <c r="G34" s="266"/>
      <c r="H34" s="266"/>
      <c r="I34" s="335" t="s">
        <v>220</v>
      </c>
      <c r="J34" s="376" t="s">
        <v>264</v>
      </c>
      <c r="K34" s="377"/>
      <c r="L34" s="378" t="s">
        <v>270</v>
      </c>
      <c r="M34" s="379"/>
      <c r="N34" s="380"/>
      <c r="O34" s="285">
        <v>2</v>
      </c>
      <c r="P34" s="268">
        <v>-10</v>
      </c>
      <c r="Q34" s="268">
        <v>-8</v>
      </c>
      <c r="R34" s="268">
        <v>-6</v>
      </c>
      <c r="S34" s="267">
        <v>-4</v>
      </c>
      <c r="T34" s="265">
        <v>-2</v>
      </c>
      <c r="U34" s="270">
        <v>2</v>
      </c>
      <c r="V34" s="271">
        <v>4</v>
      </c>
      <c r="W34" s="272">
        <v>6</v>
      </c>
      <c r="X34" s="272">
        <v>8</v>
      </c>
      <c r="Y34" s="272">
        <v>10</v>
      </c>
      <c r="AA34" s="199"/>
      <c r="AB34" s="20"/>
    </row>
    <row r="35" spans="1:28" ht="40.049999999999997" customHeight="1" x14ac:dyDescent="0.3">
      <c r="A35" s="20"/>
      <c r="B35" s="200"/>
      <c r="C35" s="281"/>
      <c r="D35" s="266"/>
      <c r="E35" s="266"/>
      <c r="F35" s="266"/>
      <c r="G35" s="266"/>
      <c r="H35" s="266"/>
      <c r="I35" s="335" t="s">
        <v>267</v>
      </c>
      <c r="J35" s="376" t="s">
        <v>265</v>
      </c>
      <c r="K35" s="377"/>
      <c r="L35" s="378" t="s">
        <v>271</v>
      </c>
      <c r="M35" s="379"/>
      <c r="N35" s="380"/>
      <c r="O35" s="285">
        <v>1</v>
      </c>
      <c r="P35" s="267">
        <v>-5</v>
      </c>
      <c r="Q35" s="267">
        <v>-4</v>
      </c>
      <c r="R35" s="267">
        <v>-3</v>
      </c>
      <c r="S35" s="265">
        <v>-2</v>
      </c>
      <c r="T35" s="265">
        <v>-1</v>
      </c>
      <c r="U35" s="270">
        <v>1</v>
      </c>
      <c r="V35" s="270">
        <v>2</v>
      </c>
      <c r="W35" s="271">
        <v>3</v>
      </c>
      <c r="X35" s="271">
        <v>4</v>
      </c>
      <c r="Y35" s="271">
        <v>5</v>
      </c>
      <c r="AA35" s="199"/>
      <c r="AB35" s="20"/>
    </row>
    <row r="36" spans="1:28" ht="25.05" customHeight="1" x14ac:dyDescent="0.3">
      <c r="A36" s="20"/>
      <c r="B36" s="200"/>
      <c r="C36" s="201"/>
      <c r="D36" s="201"/>
      <c r="E36" s="86"/>
      <c r="F36" s="86"/>
      <c r="G36" s="250"/>
      <c r="H36" s="250"/>
      <c r="O36" s="250"/>
      <c r="P36" s="248">
        <v>-5</v>
      </c>
      <c r="Q36" s="248">
        <v>-4</v>
      </c>
      <c r="R36" s="248">
        <v>-3</v>
      </c>
      <c r="S36" s="248">
        <v>-2</v>
      </c>
      <c r="T36" s="248">
        <v>-1</v>
      </c>
      <c r="U36" s="248">
        <v>1</v>
      </c>
      <c r="V36" s="248">
        <v>2</v>
      </c>
      <c r="W36" s="248">
        <v>3</v>
      </c>
      <c r="X36" s="248">
        <v>4</v>
      </c>
      <c r="Y36" s="248">
        <v>5</v>
      </c>
      <c r="AA36" s="199"/>
      <c r="AB36" s="20"/>
    </row>
    <row r="37" spans="1:28" ht="25.05" customHeight="1" x14ac:dyDescent="0.3">
      <c r="A37" s="20"/>
      <c r="B37" s="200"/>
      <c r="G37" s="223"/>
      <c r="H37" s="223"/>
      <c r="O37" s="223"/>
      <c r="P37" s="223"/>
      <c r="Q37" s="223"/>
      <c r="R37" s="223"/>
      <c r="S37" s="223"/>
      <c r="T37" s="223"/>
      <c r="U37" s="223"/>
      <c r="V37" s="223"/>
      <c r="W37" s="223"/>
      <c r="X37" s="223"/>
      <c r="Y37" s="223"/>
      <c r="AA37" s="199"/>
      <c r="AB37" s="20"/>
    </row>
    <row r="38" spans="1:28" ht="12" customHeight="1" thickBot="1" x14ac:dyDescent="0.35">
      <c r="A38" s="20"/>
      <c r="B38" s="202"/>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4"/>
      <c r="AB38" s="20"/>
    </row>
    <row r="39" spans="1:28" ht="25.05" customHeight="1" x14ac:dyDescent="0.3">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51" ht="14.55" customHeight="1" x14ac:dyDescent="0.3"/>
  </sheetData>
  <mergeCells count="85">
    <mergeCell ref="C14:D14"/>
    <mergeCell ref="C16:D16"/>
    <mergeCell ref="J13:K13"/>
    <mergeCell ref="S13:T13"/>
    <mergeCell ref="L14:M14"/>
    <mergeCell ref="P14:Q14"/>
    <mergeCell ref="G13:H13"/>
    <mergeCell ref="G14:H14"/>
    <mergeCell ref="E13:F13"/>
    <mergeCell ref="E14:F14"/>
    <mergeCell ref="E16:F16"/>
    <mergeCell ref="N14:O14"/>
    <mergeCell ref="N15:O15"/>
    <mergeCell ref="N16:O16"/>
    <mergeCell ref="C18:D18"/>
    <mergeCell ref="J22:M22"/>
    <mergeCell ref="C15:D15"/>
    <mergeCell ref="L15:M15"/>
    <mergeCell ref="P15:Q15"/>
    <mergeCell ref="E18:F18"/>
    <mergeCell ref="G15:H15"/>
    <mergeCell ref="G16:H16"/>
    <mergeCell ref="G17:H17"/>
    <mergeCell ref="G18:H18"/>
    <mergeCell ref="E15:F15"/>
    <mergeCell ref="C17:D17"/>
    <mergeCell ref="E17:F17"/>
    <mergeCell ref="L16:M16"/>
    <mergeCell ref="L17:M17"/>
    <mergeCell ref="L18:M18"/>
    <mergeCell ref="C12:H12"/>
    <mergeCell ref="J12:Q12"/>
    <mergeCell ref="S12:Z12"/>
    <mergeCell ref="L13:M13"/>
    <mergeCell ref="N13:O13"/>
    <mergeCell ref="P13:Q13"/>
    <mergeCell ref="U13:V13"/>
    <mergeCell ref="W13:X13"/>
    <mergeCell ref="Y13:Z13"/>
    <mergeCell ref="C13:D13"/>
    <mergeCell ref="N17:O17"/>
    <mergeCell ref="N18:O18"/>
    <mergeCell ref="P17:Q17"/>
    <mergeCell ref="P18:Q18"/>
    <mergeCell ref="U14:V14"/>
    <mergeCell ref="U15:V15"/>
    <mergeCell ref="U16:V16"/>
    <mergeCell ref="U17:V17"/>
    <mergeCell ref="U18:V18"/>
    <mergeCell ref="U30:Y30"/>
    <mergeCell ref="P30:T30"/>
    <mergeCell ref="P29:Y29"/>
    <mergeCell ref="P10:Q10"/>
    <mergeCell ref="Y10:Z10"/>
    <mergeCell ref="Y14:Z14"/>
    <mergeCell ref="Y15:Z15"/>
    <mergeCell ref="Y16:Z16"/>
    <mergeCell ref="Y17:Z17"/>
    <mergeCell ref="Y18:Z18"/>
    <mergeCell ref="W14:X14"/>
    <mergeCell ref="W15:X15"/>
    <mergeCell ref="W16:X16"/>
    <mergeCell ref="W17:X17"/>
    <mergeCell ref="W18:X18"/>
    <mergeCell ref="P16:Q16"/>
    <mergeCell ref="L31:N31"/>
    <mergeCell ref="L32:N32"/>
    <mergeCell ref="L33:N33"/>
    <mergeCell ref="L34:N34"/>
    <mergeCell ref="L35:N35"/>
    <mergeCell ref="J32:K32"/>
    <mergeCell ref="J31:K31"/>
    <mergeCell ref="J33:K33"/>
    <mergeCell ref="J34:K34"/>
    <mergeCell ref="J35:K35"/>
    <mergeCell ref="J21:Q21"/>
    <mergeCell ref="N22:O22"/>
    <mergeCell ref="C30:I30"/>
    <mergeCell ref="J30:K30"/>
    <mergeCell ref="L30:N30"/>
    <mergeCell ref="C29:N29"/>
    <mergeCell ref="J24:M24"/>
    <mergeCell ref="J25:M25"/>
    <mergeCell ref="J26:M26"/>
    <mergeCell ref="J23:M23"/>
  </mergeCells>
  <pageMargins left="0.5" right="0.5" top="0.5" bottom="0.5" header="0.3" footer="0.3"/>
  <pageSetup scale="59" orientation="landscape" horizontalDpi="2400" verticalDpi="2400" r:id="rId1"/>
  <headerFooter>
    <oddFooter>1</oddFooter>
  </headerFooter>
  <rowBreaks count="1" manualBreakCount="1">
    <brk id="27" min="1" max="2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E4068-99CE-46E4-B966-D56F956F57FD}">
  <sheetPr codeName="Sheet15">
    <tabColor theme="5"/>
  </sheetPr>
  <dimension ref="A1:T125"/>
  <sheetViews>
    <sheetView showGridLines="0" zoomScale="85" zoomScaleNormal="85" zoomScaleSheetLayoutView="70" workbookViewId="0"/>
  </sheetViews>
  <sheetFormatPr defaultColWidth="9.109375" defaultRowHeight="14.4" x14ac:dyDescent="0.3"/>
  <cols>
    <col min="1" max="1" width="5.6640625" style="73" customWidth="1"/>
    <col min="2" max="2" width="10.6640625" style="73" customWidth="1"/>
    <col min="3" max="3" width="22.6640625" style="73" customWidth="1"/>
    <col min="4" max="4" width="13.6640625" style="81" customWidth="1"/>
    <col min="5" max="7" width="12.6640625" style="82" customWidth="1"/>
    <col min="8" max="8" width="14.6640625" style="82" customWidth="1"/>
    <col min="9" max="9" width="12.6640625" style="82" customWidth="1"/>
    <col min="10" max="10" width="15.6640625" style="82" customWidth="1"/>
    <col min="11" max="13" width="12.6640625" style="82" customWidth="1"/>
    <col min="14" max="14" width="14.6640625" style="73" customWidth="1"/>
    <col min="15" max="15" width="12.6640625" style="82" customWidth="1"/>
    <col min="16" max="16" width="15.6640625" style="82" customWidth="1"/>
    <col min="17" max="17" width="5.6640625" style="73" customWidth="1"/>
    <col min="18" max="18" width="62.88671875" style="73" customWidth="1"/>
    <col min="19" max="19" width="9.109375" style="74"/>
    <col min="20" max="20" width="9.109375" style="75"/>
    <col min="21" max="16384" width="9.109375" style="73"/>
  </cols>
  <sheetData>
    <row r="1" spans="1:17" s="41" customFormat="1" ht="25.05" customHeight="1" x14ac:dyDescent="0.3">
      <c r="A1" s="20"/>
      <c r="B1" s="20"/>
      <c r="C1" s="7"/>
      <c r="D1" s="7"/>
      <c r="E1" s="7"/>
      <c r="F1" s="7"/>
      <c r="G1" s="7"/>
      <c r="H1" s="7"/>
      <c r="I1" s="7"/>
      <c r="J1" s="7"/>
      <c r="K1" s="7"/>
      <c r="L1" s="7"/>
      <c r="M1" s="7"/>
      <c r="N1" s="7"/>
      <c r="O1" s="7"/>
      <c r="P1" s="7"/>
      <c r="Q1" s="7"/>
    </row>
    <row r="2" spans="1:17" s="41" customFormat="1" ht="18" customHeight="1" x14ac:dyDescent="0.3">
      <c r="A2" s="7"/>
      <c r="B2" s="29"/>
      <c r="C2" s="29"/>
      <c r="D2" s="29"/>
      <c r="E2" s="7"/>
      <c r="F2" s="7"/>
      <c r="G2" s="7"/>
      <c r="H2" s="100"/>
      <c r="I2" s="7"/>
      <c r="J2" s="7"/>
      <c r="K2" s="7"/>
      <c r="L2" s="7"/>
      <c r="M2" s="7"/>
      <c r="N2" s="7"/>
      <c r="O2" s="7"/>
      <c r="P2" s="7"/>
      <c r="Q2" s="7"/>
    </row>
    <row r="3" spans="1:17" s="41" customFormat="1" ht="20.100000000000001" customHeight="1" x14ac:dyDescent="0.3">
      <c r="A3" s="7"/>
      <c r="B3" s="29"/>
      <c r="C3" s="29"/>
      <c r="D3" s="35"/>
      <c r="E3" s="35" t="s">
        <v>122</v>
      </c>
      <c r="F3" s="36"/>
      <c r="G3" s="36"/>
      <c r="H3" s="36"/>
      <c r="I3" s="36"/>
      <c r="J3" s="36"/>
      <c r="K3" s="7"/>
      <c r="L3" s="7"/>
      <c r="M3" s="7"/>
      <c r="N3" s="7"/>
      <c r="O3" s="7"/>
      <c r="P3" s="7"/>
      <c r="Q3" s="7"/>
    </row>
    <row r="4" spans="1:17" s="41" customFormat="1" ht="20.100000000000001" customHeight="1" x14ac:dyDescent="0.3">
      <c r="A4" s="7"/>
      <c r="B4" s="29"/>
      <c r="C4" s="29"/>
      <c r="D4" s="35"/>
      <c r="E4" s="36"/>
      <c r="F4" s="36"/>
      <c r="G4" s="36"/>
      <c r="H4" s="36"/>
      <c r="I4" s="36"/>
      <c r="J4" s="36"/>
      <c r="K4" s="7"/>
      <c r="L4" s="7"/>
      <c r="M4" s="7"/>
      <c r="N4" s="7"/>
      <c r="O4" s="7"/>
      <c r="P4" s="7"/>
      <c r="Q4" s="7"/>
    </row>
    <row r="5" spans="1:17" s="41" customFormat="1" ht="18" customHeight="1" x14ac:dyDescent="0.3">
      <c r="A5" s="7"/>
      <c r="B5" s="29"/>
      <c r="C5" s="29"/>
      <c r="D5" s="29"/>
      <c r="E5" s="7"/>
      <c r="F5" s="7"/>
      <c r="G5" s="7"/>
      <c r="H5" s="7"/>
      <c r="I5" s="7"/>
      <c r="J5" s="125"/>
      <c r="K5" s="7"/>
      <c r="L5" s="7"/>
      <c r="M5" s="7"/>
      <c r="N5" s="7"/>
      <c r="O5" s="7"/>
      <c r="P5" s="7"/>
      <c r="Q5" s="7"/>
    </row>
    <row r="6" spans="1:17" s="41" customFormat="1" ht="15" hidden="1" customHeight="1" x14ac:dyDescent="0.3">
      <c r="A6" s="7"/>
      <c r="B6" s="29"/>
      <c r="C6" s="29"/>
      <c r="D6" s="29"/>
      <c r="E6" s="7"/>
      <c r="F6" s="7"/>
      <c r="G6" s="7"/>
      <c r="H6" s="7"/>
      <c r="I6" s="7"/>
      <c r="J6" s="125"/>
      <c r="K6" s="7"/>
      <c r="L6" s="7"/>
      <c r="M6" s="7"/>
      <c r="N6" s="7"/>
      <c r="O6" s="7"/>
      <c r="P6" s="7"/>
      <c r="Q6" s="7"/>
    </row>
    <row r="7" spans="1:17" s="41" customFormat="1" ht="24" customHeight="1" x14ac:dyDescent="0.3">
      <c r="A7"/>
      <c r="B7" s="141" t="s">
        <v>149</v>
      </c>
      <c r="C7" s="142"/>
      <c r="D7" s="141" t="str">
        <f>IF(ISBLANK('5.1 Register | Risk Register'!F7),"",'5.1 Register | Risk Register'!F7)</f>
        <v/>
      </c>
      <c r="E7" s="2"/>
      <c r="F7" s="3"/>
      <c r="G7" s="3"/>
      <c r="H7" s="3"/>
      <c r="I7" s="2"/>
      <c r="J7" s="3"/>
      <c r="K7" s="3"/>
      <c r="L7" s="3"/>
      <c r="M7" s="3"/>
      <c r="N7" s="3"/>
      <c r="O7" s="3"/>
      <c r="P7" s="3"/>
      <c r="Q7" s="3"/>
    </row>
    <row r="8" spans="1:17" s="41" customFormat="1" ht="24" customHeight="1" x14ac:dyDescent="0.3">
      <c r="A8"/>
      <c r="B8" s="141" t="s">
        <v>188</v>
      </c>
      <c r="C8" s="142"/>
      <c r="D8" s="141" t="str">
        <f>IF(ISBLANK('5.1 Register | Risk Register'!F8),"",'5.1 Register | Risk Register'!F8)</f>
        <v/>
      </c>
      <c r="E8" s="2"/>
      <c r="F8" s="3"/>
      <c r="G8" s="3"/>
      <c r="H8" s="3"/>
      <c r="I8" s="2"/>
      <c r="J8" s="3"/>
      <c r="K8" s="3"/>
      <c r="L8" s="3"/>
      <c r="M8" s="3"/>
      <c r="N8" s="3"/>
      <c r="O8" s="3"/>
      <c r="P8" s="3"/>
      <c r="Q8" s="3"/>
    </row>
    <row r="9" spans="1:17" s="41" customFormat="1" ht="24" customHeight="1" x14ac:dyDescent="0.3">
      <c r="A9"/>
      <c r="B9" s="141" t="s">
        <v>157</v>
      </c>
      <c r="C9" s="142"/>
      <c r="D9" s="342" t="str">
        <f>IF(ISBLANK('5.1 Register | Risk Register'!F9),"",'5.1 Register | Risk Register'!F9)</f>
        <v/>
      </c>
      <c r="E9"/>
      <c r="F9" s="3"/>
      <c r="G9" s="3"/>
      <c r="H9" s="3"/>
      <c r="I9" s="2"/>
      <c r="J9" s="3"/>
      <c r="K9" s="3"/>
      <c r="L9" s="3"/>
      <c r="M9" s="3"/>
      <c r="N9" s="3"/>
      <c r="O9" s="3"/>
      <c r="P9" s="3"/>
      <c r="Q9" s="3"/>
    </row>
    <row r="10" spans="1:17" s="41" customFormat="1" ht="18" customHeight="1" thickBot="1" x14ac:dyDescent="0.35">
      <c r="A10" s="7"/>
      <c r="B10" s="29"/>
      <c r="C10" s="29"/>
      <c r="D10" s="29"/>
      <c r="E10" s="7"/>
      <c r="F10" s="7"/>
      <c r="G10" s="7"/>
      <c r="H10" s="7"/>
      <c r="I10" s="7"/>
      <c r="J10" s="125"/>
      <c r="K10" s="7"/>
      <c r="L10" s="7"/>
      <c r="M10" s="7"/>
      <c r="N10" s="7"/>
      <c r="O10" s="7"/>
      <c r="P10" s="332"/>
      <c r="Q10" s="7"/>
    </row>
    <row r="11" spans="1:17" ht="21.6" thickBot="1" x14ac:dyDescent="0.35">
      <c r="A11" s="42"/>
      <c r="B11" s="243" t="s">
        <v>90</v>
      </c>
      <c r="C11" s="244"/>
      <c r="D11" s="245"/>
      <c r="E11" s="245"/>
      <c r="F11" s="245"/>
      <c r="G11" s="245"/>
      <c r="H11" s="245"/>
      <c r="I11" s="245"/>
      <c r="J11" s="246"/>
      <c r="K11" s="245"/>
      <c r="L11" s="245"/>
      <c r="M11" s="245"/>
      <c r="N11" s="245"/>
      <c r="O11" s="245"/>
      <c r="P11" s="247"/>
      <c r="Q11" s="42"/>
    </row>
    <row r="12" spans="1:17" ht="20.25" customHeight="1" x14ac:dyDescent="0.3">
      <c r="A12" s="42"/>
      <c r="B12" s="420" t="s">
        <v>91</v>
      </c>
      <c r="C12" s="424" t="s">
        <v>92</v>
      </c>
      <c r="D12" s="422" t="s">
        <v>126</v>
      </c>
      <c r="E12" s="417" t="s">
        <v>71</v>
      </c>
      <c r="F12" s="418"/>
      <c r="G12" s="418"/>
      <c r="H12" s="418"/>
      <c r="I12" s="418"/>
      <c r="J12" s="419"/>
      <c r="K12" s="417" t="s">
        <v>237</v>
      </c>
      <c r="L12" s="418"/>
      <c r="M12" s="418"/>
      <c r="N12" s="418"/>
      <c r="O12" s="418"/>
      <c r="P12" s="419"/>
      <c r="Q12" s="42"/>
    </row>
    <row r="13" spans="1:17" ht="43.2" x14ac:dyDescent="0.3">
      <c r="A13" s="42"/>
      <c r="B13" s="421"/>
      <c r="C13" s="425"/>
      <c r="D13" s="423"/>
      <c r="E13" s="69" t="s">
        <v>87</v>
      </c>
      <c r="F13" s="55" t="s">
        <v>88</v>
      </c>
      <c r="G13" s="55" t="s">
        <v>89</v>
      </c>
      <c r="H13" s="55" t="s">
        <v>127</v>
      </c>
      <c r="I13" s="55" t="s">
        <v>140</v>
      </c>
      <c r="J13" s="103" t="s">
        <v>266</v>
      </c>
      <c r="K13" s="69" t="s">
        <v>87</v>
      </c>
      <c r="L13" s="55" t="s">
        <v>88</v>
      </c>
      <c r="M13" s="55" t="s">
        <v>89</v>
      </c>
      <c r="N13" s="55" t="s">
        <v>128</v>
      </c>
      <c r="O13" s="55" t="s">
        <v>140</v>
      </c>
      <c r="P13" s="103" t="s">
        <v>266</v>
      </c>
      <c r="Q13" s="42"/>
    </row>
    <row r="14" spans="1:17" x14ac:dyDescent="0.3">
      <c r="A14" s="42"/>
      <c r="B14" s="67" t="str">
        <f>'Details (Hide)'!BD9</f>
        <v/>
      </c>
      <c r="C14" s="120" t="str">
        <f>_xlfn.IFNA(VLOOKUP($B14,'5.1 Register | Risk Register'!$B$15:$Y$89,'5.1 Register | Risk Register'!E$6,FALSE),"")</f>
        <v/>
      </c>
      <c r="D14" s="68" t="str">
        <f>_xlfn.IFNA(VLOOKUP(VLOOKUP($B14,'5.1 Register | Risk Register'!$B$15:$Y$89,'5.1 Register | Risk Register'!K$6,FALSE),'Details (Hide)'!$AO$9:$AP$13,2,FALSE),"")</f>
        <v/>
      </c>
      <c r="E14" s="122" t="str">
        <f>IFERROR(ROUND(F14*VLOOKUP(VLOOKUP($B14,'Details (Hide)'!$BD$9:$BF$83,3,FALSE),'Details (Hide)'!$CD$9:$CF$12,2,FALSE),-3),"")</f>
        <v/>
      </c>
      <c r="F14" s="123" t="str">
        <f>IFERROR(IF(B14="","",
IF('Details (Hide)'!$BE9='Details (Hide)'!$O$9, 'Details (Hide)'!$P$9,'Details (Hide)'!$P$10)*
IF('Details (Hide)'!$BH9='Details (Hide)'!$AS$9,'Details (Hide)'!$AT$9,
IF('Details (Hide)'!$BH9='Details (Hide)'!$AS$10,'Details (Hide)'!$AT$10,
IF('Details (Hide)'!$BH9='Details (Hide)'!$AS$11,'Details (Hide)'!$AT$11,
IF('Details (Hide)'!$BH9='Details (Hide)'!$AS$12,'Details (Hide)'!$AT$12,
'Details (Hide)'!$AT$13))))),"")</f>
        <v/>
      </c>
      <c r="G14" s="123" t="str">
        <f>IFERROR(ROUND(F14*VLOOKUP(VLOOKUP($B14,'Details (Hide)'!$BD$9:$BF$83,3,FALSE),'Details (Hide)'!$CD$9:$CF$12,3,FALSE),-3),"")</f>
        <v/>
      </c>
      <c r="H14" s="57" t="str">
        <f>IFERROR(ROUND(D14*((E14+4*F14+G14)/6),-3),"")</f>
        <v/>
      </c>
      <c r="I14" s="104" t="str">
        <f t="shared" ref="I14" si="0">IFERROR(((G14-E14)^2)/36,"")</f>
        <v/>
      </c>
      <c r="J14" s="105" t="str">
        <f>IFERROR(
IF('Details (Hide)'!$BE9='Details (Hide)'!$O$9,'Details (Hide)'!$P$9,'Details (Hide)'!$P$10)*ROUNDUP(SQRT(I14),-3),"")</f>
        <v/>
      </c>
      <c r="K14" s="305" t="str">
        <f>IFERROR(L14*VLOOKUP(VLOOKUP($B14,'Details (Hide)'!$BD$9:$BF$83,3,FALSE),'Details (Hide)'!$CD$9:$CF$12,2,FALSE),"")</f>
        <v/>
      </c>
      <c r="L14" s="306" t="str">
        <f>IFERROR(IF(B14="","", ROUND(
IF('Details (Hide)'!$BE9='Details (Hide)'!$O$9, 'Details (Hide)'!$P$9,'Details (Hide)'!$P$10)*'Details (Hide)'!$BJ9*
IF('Details (Hide)'!$BI9='Details (Hide)'!$AW$9,'Details (Hide)'!$AX$9,
IF('Details (Hide)'!$BI9='Details (Hide)'!$AW$10,'Details (Hide)'!$AX$10,
IF('Details (Hide)'!$BI9='Details (Hide)'!$AW$11,'Details (Hide)'!$AX$11,
IF('Details (Hide)'!$BI9='Details (Hide)'!$AW$12,'Details (Hide)'!$AX$12,
'Details (Hide)'!$AX$13)))),0)),"")</f>
        <v/>
      </c>
      <c r="M14" s="307" t="str">
        <f>IFERROR(L14*VLOOKUP(VLOOKUP($B14,'Details (Hide)'!$BD$9:$BF$83,3,FALSE),'Details (Hide)'!$CD$9:$CF$12,3,FALSE),"")</f>
        <v/>
      </c>
      <c r="N14" s="140" t="str">
        <f>IFERROR(ROUND(D14*((K14+4*L14+M14)/6),0),"")</f>
        <v/>
      </c>
      <c r="O14" s="114" t="str">
        <f>IFERROR(((M14-K14)^2)/36,"")</f>
        <v/>
      </c>
      <c r="P14" s="308" t="str">
        <f>IFERROR(
IF('Details (Hide)'!$BE9='Details (Hide)'!$O$9,'Details (Hide)'!$P$9,'Details (Hide)'!$P$10)*SQRT(O14),"")</f>
        <v/>
      </c>
      <c r="Q14" s="42"/>
    </row>
    <row r="15" spans="1:17" x14ac:dyDescent="0.3">
      <c r="A15" s="42"/>
      <c r="B15" s="67" t="str">
        <f>'Details (Hide)'!BD10</f>
        <v/>
      </c>
      <c r="C15" s="120" t="str">
        <f>_xlfn.IFNA(VLOOKUP($B15,'5.1 Register | Risk Register'!$B$15:$Y$89,'5.1 Register | Risk Register'!E$6,FALSE),"")</f>
        <v/>
      </c>
      <c r="D15" s="68" t="str">
        <f>_xlfn.IFNA(VLOOKUP(VLOOKUP($B15,'5.1 Register | Risk Register'!$B$15:$Y$89,'5.1 Register | Risk Register'!K$6,FALSE),'Details (Hide)'!$AO$9:$AP$13,2,FALSE),"")</f>
        <v/>
      </c>
      <c r="E15" s="122" t="str">
        <f>IFERROR(ROUND(F15*VLOOKUP(VLOOKUP($B15,'Details (Hide)'!$BD$9:$BF$83,3,FALSE),'Details (Hide)'!$CD$9:$CF$12,2,FALSE),-3),"")</f>
        <v/>
      </c>
      <c r="F15" s="123" t="str">
        <f>IFERROR(IF(B15="","",
IF('Details (Hide)'!$BE10='Details (Hide)'!$O$9, 'Details (Hide)'!$P$9,'Details (Hide)'!$P$10)*
IF('Details (Hide)'!$BH10='Details (Hide)'!$AS$9,'Details (Hide)'!$AT$9,
IF('Details (Hide)'!$BH10='Details (Hide)'!$AS$10,'Details (Hide)'!$AT$10,
IF('Details (Hide)'!$BH10='Details (Hide)'!$AS$11,'Details (Hide)'!$AT$11,
IF('Details (Hide)'!$BH10='Details (Hide)'!$AS$12,'Details (Hide)'!$AT$12,
'Details (Hide)'!$AT$13))))),"")</f>
        <v/>
      </c>
      <c r="G15" s="123" t="str">
        <f>IFERROR(ROUND(F15*VLOOKUP(VLOOKUP($B15,'Details (Hide)'!$BD$9:$BF$83,3,FALSE),'Details (Hide)'!$CD$9:$CF$12,3,FALSE),-3),"")</f>
        <v/>
      </c>
      <c r="H15" s="57" t="str">
        <f t="shared" ref="H15:H78" si="1">IFERROR(ROUND(D15*((E15+4*F15+G15)/6),-3),"")</f>
        <v/>
      </c>
      <c r="I15" s="104" t="str">
        <f t="shared" ref="I15:I78" si="2">IFERROR(((G15-E15)^2)/36,"")</f>
        <v/>
      </c>
      <c r="J15" s="105" t="str">
        <f>IFERROR(
IF('Details (Hide)'!$BE10='Details (Hide)'!$O$9,'Details (Hide)'!$P$9,'Details (Hide)'!$P$10)*ROUNDUP(SQRT(I15),-3),"")</f>
        <v/>
      </c>
      <c r="K15" s="139" t="str">
        <f>IFERROR(L15*VLOOKUP(VLOOKUP($B15,'Details (Hide)'!$BD$9:$BF$83,3,FALSE),'Details (Hide)'!$CD$9:$CF$12,2,FALSE),"")</f>
        <v/>
      </c>
      <c r="L15" s="336" t="str">
        <f>IFERROR(IF(B15="","", ROUND(
IF('Details (Hide)'!$BE10='Details (Hide)'!$O$9, 'Details (Hide)'!$P$9,'Details (Hide)'!$P$10)*'Details (Hide)'!$BJ10*
IF('Details (Hide)'!$BI10='Details (Hide)'!$AW$9,'Details (Hide)'!$AX$9,
IF('Details (Hide)'!$BI10='Details (Hide)'!$AW$10,'Details (Hide)'!$AX$10,
IF('Details (Hide)'!$BI10='Details (Hide)'!$AW$11,'Details (Hide)'!$AX$11,
IF('Details (Hide)'!$BI10='Details (Hide)'!$AW$12,'Details (Hide)'!$AX$12,
'Details (Hide)'!$AX$13)))),0)),"")</f>
        <v/>
      </c>
      <c r="M15" s="140" t="str">
        <f>IFERROR(L15*VLOOKUP(VLOOKUP($B15,'Details (Hide)'!$BD$9:$BF$83,3,FALSE),'Details (Hide)'!$CD$9:$CF$12,3,FALSE),"")</f>
        <v/>
      </c>
      <c r="N15" s="140" t="str">
        <f t="shared" ref="N15:N78" si="3">IFERROR(ROUND(D15*((K15+4*L15+M15)/6),0),"")</f>
        <v/>
      </c>
      <c r="O15" s="114" t="str">
        <f t="shared" ref="O15:O78" si="4">IFERROR(((M15-K15)^2)/36,"")</f>
        <v/>
      </c>
      <c r="P15" s="115" t="str">
        <f>IFERROR(
IF('Details (Hide)'!$BE10='Details (Hide)'!$O$9,'Details (Hide)'!$P$9,'Details (Hide)'!$P$10)*SQRT(O15),"")</f>
        <v/>
      </c>
      <c r="Q15" s="42"/>
    </row>
    <row r="16" spans="1:17" x14ac:dyDescent="0.3">
      <c r="A16" s="42"/>
      <c r="B16" s="67" t="str">
        <f>'Details (Hide)'!BD11</f>
        <v/>
      </c>
      <c r="C16" s="120" t="str">
        <f>_xlfn.IFNA(VLOOKUP($B16,'5.1 Register | Risk Register'!$B$15:$Y$89,'5.1 Register | Risk Register'!E$6,FALSE),"")</f>
        <v/>
      </c>
      <c r="D16" s="68" t="str">
        <f>_xlfn.IFNA(VLOOKUP(VLOOKUP($B16,'5.1 Register | Risk Register'!$B$15:$Y$89,'5.1 Register | Risk Register'!K$6,FALSE),'Details (Hide)'!$AO$9:$AP$13,2,FALSE),"")</f>
        <v/>
      </c>
      <c r="E16" s="122" t="str">
        <f>IFERROR(ROUND(F16*VLOOKUP(VLOOKUP($B16,'Details (Hide)'!$BD$9:$BF$83,3,FALSE),'Details (Hide)'!$CD$9:$CF$12,2,FALSE),-3),"")</f>
        <v/>
      </c>
      <c r="F16" s="128" t="str">
        <f>IFERROR(IF(B16="","",
IF('Details (Hide)'!$BE11='Details (Hide)'!$O$9, 'Details (Hide)'!$P$9,'Details (Hide)'!$P$10)*
IF('Details (Hide)'!$BH11='Details (Hide)'!$AS$9,'Details (Hide)'!$AT$9,
IF('Details (Hide)'!$BH11='Details (Hide)'!$AS$10,'Details (Hide)'!$AT$10,
IF('Details (Hide)'!$BH11='Details (Hide)'!$AS$11,'Details (Hide)'!$AT$11,
IF('Details (Hide)'!$BH11='Details (Hide)'!$AS$12,'Details (Hide)'!$AT$12,
'Details (Hide)'!$AT$13))))),"")</f>
        <v/>
      </c>
      <c r="G16" s="123" t="str">
        <f>IFERROR(ROUND(F16*VLOOKUP(VLOOKUP($B16,'Details (Hide)'!$BD$9:$BF$83,3,FALSE),'Details (Hide)'!$CD$9:$CF$12,3,FALSE),-3),"")</f>
        <v/>
      </c>
      <c r="H16" s="57" t="str">
        <f t="shared" si="1"/>
        <v/>
      </c>
      <c r="I16" s="104" t="str">
        <f t="shared" si="2"/>
        <v/>
      </c>
      <c r="J16" s="105" t="str">
        <f>IFERROR(
IF('Details (Hide)'!$BE11='Details (Hide)'!$O$9,'Details (Hide)'!$P$9,'Details (Hide)'!$P$10)*ROUNDUP(SQRT(I16),-3),"")</f>
        <v/>
      </c>
      <c r="K16" s="139" t="str">
        <f>IFERROR(L16*VLOOKUP(VLOOKUP($B16,'Details (Hide)'!$BD$9:$BF$83,3,FALSE),'Details (Hide)'!$CD$9:$CF$12,2,FALSE),"")</f>
        <v/>
      </c>
      <c r="L16" s="336" t="str">
        <f>IFERROR(IF(B16="","", ROUND(
IF('Details (Hide)'!$BE11='Details (Hide)'!$O$9, 'Details (Hide)'!$P$9,'Details (Hide)'!$P$10)*'Details (Hide)'!$BJ11*
IF('Details (Hide)'!$BI11='Details (Hide)'!$AW$9,'Details (Hide)'!$AX$9,
IF('Details (Hide)'!$BI11='Details (Hide)'!$AW$10,'Details (Hide)'!$AX$10,
IF('Details (Hide)'!$BI11='Details (Hide)'!$AW$11,'Details (Hide)'!$AX$11,
IF('Details (Hide)'!$BI11='Details (Hide)'!$AW$12,'Details (Hide)'!$AX$12,
'Details (Hide)'!$AX$13)))),0)),"")</f>
        <v/>
      </c>
      <c r="M16" s="140" t="str">
        <f>IFERROR(L16*VLOOKUP(VLOOKUP($B16,'Details (Hide)'!$BD$9:$BF$83,3,FALSE),'Details (Hide)'!$CD$9:$CF$12,3,FALSE),"")</f>
        <v/>
      </c>
      <c r="N16" s="140" t="str">
        <f t="shared" si="3"/>
        <v/>
      </c>
      <c r="O16" s="114" t="str">
        <f t="shared" si="4"/>
        <v/>
      </c>
      <c r="P16" s="115" t="str">
        <f>IFERROR(
IF('Details (Hide)'!$BE11='Details (Hide)'!$O$9,'Details (Hide)'!$P$9,'Details (Hide)'!$P$10)*SQRT(O16),"")</f>
        <v/>
      </c>
      <c r="Q16" s="42"/>
    </row>
    <row r="17" spans="1:17" x14ac:dyDescent="0.3">
      <c r="A17" s="42"/>
      <c r="B17" s="67" t="str">
        <f>'Details (Hide)'!BD12</f>
        <v/>
      </c>
      <c r="C17" s="102" t="str">
        <f>_xlfn.IFNA(VLOOKUP($B17,'5.1 Register | Risk Register'!$B$15:$Y$89,'5.1 Register | Risk Register'!E$6,FALSE),"")</f>
        <v/>
      </c>
      <c r="D17" s="68" t="str">
        <f>_xlfn.IFNA(VLOOKUP(VLOOKUP($B17,'5.1 Register | Risk Register'!$B$15:$Y$89,'5.1 Register | Risk Register'!K$6,FALSE),'Details (Hide)'!$AO$9:$AP$13,2,FALSE),"")</f>
        <v/>
      </c>
      <c r="E17" s="70" t="str">
        <f>IFERROR(ROUND(F17*VLOOKUP(VLOOKUP($B17,'Details (Hide)'!$BD$9:$BF$83,3,FALSE),'Details (Hide)'!$CD$9:$CF$12,2,FALSE),-3),"")</f>
        <v/>
      </c>
      <c r="F17" s="56" t="str">
        <f>IFERROR(IF(B17="","",
IF('Details (Hide)'!$BE12='Details (Hide)'!$O$9, 'Details (Hide)'!$P$9,'Details (Hide)'!$P$10)*
IF('Details (Hide)'!$BH12='Details (Hide)'!$AS$9,'Details (Hide)'!$AT$9,
IF('Details (Hide)'!$BH12='Details (Hide)'!$AS$10,'Details (Hide)'!$AT$10,
IF('Details (Hide)'!$BH12='Details (Hide)'!$AS$11,'Details (Hide)'!$AT$11,
IF('Details (Hide)'!$BH12='Details (Hide)'!$AS$12,'Details (Hide)'!$AT$12,
'Details (Hide)'!$AT$13))))),"")</f>
        <v/>
      </c>
      <c r="G17" s="123" t="str">
        <f>IFERROR(ROUND(F17*VLOOKUP(VLOOKUP($B17,'Details (Hide)'!$BD$9:$BF$83,3,FALSE),'Details (Hide)'!$CD$9:$CF$12,3,FALSE),-3),"")</f>
        <v/>
      </c>
      <c r="H17" s="57" t="str">
        <f t="shared" si="1"/>
        <v/>
      </c>
      <c r="I17" s="104" t="str">
        <f t="shared" si="2"/>
        <v/>
      </c>
      <c r="J17" s="105" t="str">
        <f>IFERROR(
IF('Details (Hide)'!$BE12='Details (Hide)'!$O$9,'Details (Hide)'!$P$9,'Details (Hide)'!$P$10)*ROUNDUP(SQRT(I17),-3),"")</f>
        <v/>
      </c>
      <c r="K17" s="139" t="str">
        <f>IFERROR(L17*VLOOKUP(VLOOKUP($B17,'Details (Hide)'!$BD$9:$BF$83,3,FALSE),'Details (Hide)'!$CD$9:$CF$12,2,FALSE),"")</f>
        <v/>
      </c>
      <c r="L17" s="336" t="str">
        <f>IFERROR(IF(B17="","", ROUND(
IF('Details (Hide)'!$BE12='Details (Hide)'!$O$9, 'Details (Hide)'!$P$9,'Details (Hide)'!$P$10)*'Details (Hide)'!$BJ12*
IF('Details (Hide)'!$BI12='Details (Hide)'!$AW$9,'Details (Hide)'!$AX$9,
IF('Details (Hide)'!$BI12='Details (Hide)'!$AW$10,'Details (Hide)'!$AX$10,
IF('Details (Hide)'!$BI12='Details (Hide)'!$AW$11,'Details (Hide)'!$AX$11,
IF('Details (Hide)'!$BI12='Details (Hide)'!$AW$12,'Details (Hide)'!$AX$12,
'Details (Hide)'!$AX$13)))),0)),"")</f>
        <v/>
      </c>
      <c r="M17" s="140" t="str">
        <f>IFERROR(L17*VLOOKUP(VLOOKUP($B17,'Details (Hide)'!$BD$9:$BF$83,3,FALSE),'Details (Hide)'!$CD$9:$CF$12,3,FALSE),"")</f>
        <v/>
      </c>
      <c r="N17" s="140" t="str">
        <f t="shared" si="3"/>
        <v/>
      </c>
      <c r="O17" s="114" t="str">
        <f t="shared" si="4"/>
        <v/>
      </c>
      <c r="P17" s="115" t="str">
        <f>IFERROR(
IF('Details (Hide)'!$BE12='Details (Hide)'!$O$9,'Details (Hide)'!$P$9,'Details (Hide)'!$P$10)*SQRT(O17),"")</f>
        <v/>
      </c>
      <c r="Q17" s="42"/>
    </row>
    <row r="18" spans="1:17" x14ac:dyDescent="0.3">
      <c r="A18" s="42"/>
      <c r="B18" s="67" t="str">
        <f>'Details (Hide)'!BD13</f>
        <v/>
      </c>
      <c r="C18" s="102" t="str">
        <f>_xlfn.IFNA(VLOOKUP($B18,'5.1 Register | Risk Register'!$B$15:$Y$89,'5.1 Register | Risk Register'!E$6,FALSE),"")</f>
        <v/>
      </c>
      <c r="D18" s="68" t="str">
        <f>_xlfn.IFNA(VLOOKUP(VLOOKUP($B18,'5.1 Register | Risk Register'!$B$15:$Y$89,'5.1 Register | Risk Register'!K$6,FALSE),'Details (Hide)'!$AO$9:$AP$13,2,FALSE),"")</f>
        <v/>
      </c>
      <c r="E18" s="70" t="str">
        <f>IFERROR(ROUND(F18*VLOOKUP(VLOOKUP($B18,'Details (Hide)'!$BD$9:$BF$83,3,FALSE),'Details (Hide)'!$CD$9:$CF$12,2,FALSE),-3),"")</f>
        <v/>
      </c>
      <c r="F18" s="56" t="str">
        <f>IFERROR(IF(B18="","",
IF('Details (Hide)'!$BE13='Details (Hide)'!$O$9, 'Details (Hide)'!$P$9,'Details (Hide)'!$P$10)*
IF('Details (Hide)'!$BH13='Details (Hide)'!$AS$9,'Details (Hide)'!$AT$9,
IF('Details (Hide)'!$BH13='Details (Hide)'!$AS$10,'Details (Hide)'!$AT$10,
IF('Details (Hide)'!$BH13='Details (Hide)'!$AS$11,'Details (Hide)'!$AT$11,
IF('Details (Hide)'!$BH13='Details (Hide)'!$AS$12,'Details (Hide)'!$AT$12,
'Details (Hide)'!$AT$13))))),"")</f>
        <v/>
      </c>
      <c r="G18" s="123" t="str">
        <f>IFERROR(ROUND(F18*VLOOKUP(VLOOKUP($B18,'Details (Hide)'!$BD$9:$BF$83,3,FALSE),'Details (Hide)'!$CD$9:$CF$12,3,FALSE),-3),"")</f>
        <v/>
      </c>
      <c r="H18" s="57" t="str">
        <f t="shared" si="1"/>
        <v/>
      </c>
      <c r="I18" s="104" t="str">
        <f t="shared" si="2"/>
        <v/>
      </c>
      <c r="J18" s="105" t="str">
        <f>IFERROR(
IF('Details (Hide)'!$BE13='Details (Hide)'!$O$9,'Details (Hide)'!$P$9,'Details (Hide)'!$P$10)*ROUNDUP(SQRT(I18),-3),"")</f>
        <v/>
      </c>
      <c r="K18" s="139" t="str">
        <f>IFERROR(L18*VLOOKUP(VLOOKUP($B18,'Details (Hide)'!$BD$9:$BF$83,3,FALSE),'Details (Hide)'!$CD$9:$CF$12,2,FALSE),"")</f>
        <v/>
      </c>
      <c r="L18" s="336" t="str">
        <f>IFERROR(IF(B18="","", ROUND(
IF('Details (Hide)'!$BE13='Details (Hide)'!$O$9, 'Details (Hide)'!$P$9,'Details (Hide)'!$P$10)*'Details (Hide)'!$BJ13*
IF('Details (Hide)'!$BI13='Details (Hide)'!$AW$9,'Details (Hide)'!$AX$9,
IF('Details (Hide)'!$BI13='Details (Hide)'!$AW$10,'Details (Hide)'!$AX$10,
IF('Details (Hide)'!$BI13='Details (Hide)'!$AW$11,'Details (Hide)'!$AX$11,
IF('Details (Hide)'!$BI13='Details (Hide)'!$AW$12,'Details (Hide)'!$AX$12,
'Details (Hide)'!$AX$13)))),0)),"")</f>
        <v/>
      </c>
      <c r="M18" s="140" t="str">
        <f>IFERROR(L18*VLOOKUP(VLOOKUP($B18,'Details (Hide)'!$BD$9:$BF$83,3,FALSE),'Details (Hide)'!$CD$9:$CF$12,3,FALSE),"")</f>
        <v/>
      </c>
      <c r="N18" s="140" t="str">
        <f t="shared" si="3"/>
        <v/>
      </c>
      <c r="O18" s="114" t="str">
        <f t="shared" si="4"/>
        <v/>
      </c>
      <c r="P18" s="115" t="str">
        <f>IFERROR(
IF('Details (Hide)'!$BE13='Details (Hide)'!$O$9,'Details (Hide)'!$P$9,'Details (Hide)'!$P$10)*SQRT(O18),"")</f>
        <v/>
      </c>
      <c r="Q18" s="42"/>
    </row>
    <row r="19" spans="1:17" hidden="1" x14ac:dyDescent="0.3">
      <c r="A19" s="42"/>
      <c r="B19" s="67" t="str">
        <f>'Details (Hide)'!BD14</f>
        <v/>
      </c>
      <c r="C19" s="102" t="str">
        <f>_xlfn.IFNA(VLOOKUP($B19,'5.1 Register | Risk Register'!$B$15:$Y$89,'5.1 Register | Risk Register'!E$6,FALSE),"")</f>
        <v/>
      </c>
      <c r="D19" s="68" t="str">
        <f>_xlfn.IFNA(VLOOKUP(VLOOKUP($B19,'5.1 Register | Risk Register'!$B$15:$Y$89,'5.1 Register | Risk Register'!K$6,FALSE),'Details (Hide)'!$AO$9:$AP$13,2,FALSE),"")</f>
        <v/>
      </c>
      <c r="E19" s="70" t="str">
        <f>IFERROR(ROUND(F19*VLOOKUP(VLOOKUP($B19,'Details (Hide)'!$BD$9:$BF$83,3,FALSE),'Details (Hide)'!$CD$9:$CF$12,2,FALSE),-3),"")</f>
        <v/>
      </c>
      <c r="F19" s="56" t="str">
        <f>IFERROR(IF(B19="","",
IF('Details (Hide)'!$BE14='Details (Hide)'!$O$9, 'Details (Hide)'!$P$9,'Details (Hide)'!$P$10)*
IF('Details (Hide)'!$BH14='Details (Hide)'!$AS$9,'Details (Hide)'!$AT$9,
IF('Details (Hide)'!$BH14='Details (Hide)'!$AS$10,'Details (Hide)'!$AT$10,
IF('Details (Hide)'!$BH14='Details (Hide)'!$AS$11,'Details (Hide)'!$AT$11,
IF('Details (Hide)'!$BH14='Details (Hide)'!$AS$12,'Details (Hide)'!$AT$12,
'Details (Hide)'!$AT$13))))),"")</f>
        <v/>
      </c>
      <c r="G19" s="123" t="str">
        <f>IFERROR(ROUND(F19*VLOOKUP(VLOOKUP($B19,'Details (Hide)'!$BD$9:$BF$83,3,FALSE),'Details (Hide)'!$CD$9:$CF$12,3,FALSE),-3),"")</f>
        <v/>
      </c>
      <c r="H19" s="57" t="str">
        <f t="shared" si="1"/>
        <v/>
      </c>
      <c r="I19" s="104" t="str">
        <f t="shared" si="2"/>
        <v/>
      </c>
      <c r="J19" s="105" t="str">
        <f>IFERROR(
IF('Details (Hide)'!$BE14='Details (Hide)'!$O$9,'Details (Hide)'!$P$9,'Details (Hide)'!$P$10)*ROUNDUP(SQRT(I19),-3),"")</f>
        <v/>
      </c>
      <c r="K19" s="139" t="str">
        <f>IFERROR(L19*VLOOKUP(VLOOKUP($B19,'Details (Hide)'!$BD$9:$BF$83,3,FALSE),'Details (Hide)'!$CD$9:$CF$12,2,FALSE),"")</f>
        <v/>
      </c>
      <c r="L19" s="336" t="str">
        <f>IFERROR(IF(B19="","", ROUND(
IF('Details (Hide)'!$BE14='Details (Hide)'!$O$9, 'Details (Hide)'!$P$9,'Details (Hide)'!$P$10)*'Details (Hide)'!$BJ14*
IF('Details (Hide)'!$BI14='Details (Hide)'!$AW$9,'Details (Hide)'!$AX$9,
IF('Details (Hide)'!$BI14='Details (Hide)'!$AW$10,'Details (Hide)'!$AX$10,
IF('Details (Hide)'!$BI14='Details (Hide)'!$AW$11,'Details (Hide)'!$AX$11,
IF('Details (Hide)'!$BI14='Details (Hide)'!$AW$12,'Details (Hide)'!$AX$12,
'Details (Hide)'!$AX$13)))),0)),"")</f>
        <v/>
      </c>
      <c r="M19" s="140" t="str">
        <f>IFERROR(L19*VLOOKUP(VLOOKUP($B19,'Details (Hide)'!$BD$9:$BF$83,3,FALSE),'Details (Hide)'!$CD$9:$CF$12,3,FALSE),"")</f>
        <v/>
      </c>
      <c r="N19" s="140" t="str">
        <f t="shared" si="3"/>
        <v/>
      </c>
      <c r="O19" s="114" t="str">
        <f t="shared" si="4"/>
        <v/>
      </c>
      <c r="P19" s="115" t="str">
        <f>IFERROR(
IF('Details (Hide)'!$BE14='Details (Hide)'!$O$9,'Details (Hide)'!$P$9,'Details (Hide)'!$P$10)*SQRT(O19),"")</f>
        <v/>
      </c>
      <c r="Q19" s="42"/>
    </row>
    <row r="20" spans="1:17" hidden="1" x14ac:dyDescent="0.3">
      <c r="A20" s="42"/>
      <c r="B20" s="67" t="str">
        <f>'Details (Hide)'!BD15</f>
        <v/>
      </c>
      <c r="C20" s="102" t="str">
        <f>_xlfn.IFNA(VLOOKUP($B20,'5.1 Register | Risk Register'!$B$15:$Y$89,'5.1 Register | Risk Register'!E$6,FALSE),"")</f>
        <v/>
      </c>
      <c r="D20" s="68" t="str">
        <f>_xlfn.IFNA(VLOOKUP(VLOOKUP($B20,'5.1 Register | Risk Register'!$B$15:$Y$89,'5.1 Register | Risk Register'!K$6,FALSE),'Details (Hide)'!$AO$9:$AP$13,2,FALSE),"")</f>
        <v/>
      </c>
      <c r="E20" s="70" t="str">
        <f>IFERROR(ROUND(F20*VLOOKUP(VLOOKUP($B20,'Details (Hide)'!$BD$9:$BF$83,3,FALSE),'Details (Hide)'!$CD$9:$CF$12,2,FALSE),-3),"")</f>
        <v/>
      </c>
      <c r="F20" s="56" t="str">
        <f>IFERROR(IF(B20="","",
IF('Details (Hide)'!$BE15='Details (Hide)'!$O$9, 'Details (Hide)'!$P$9,'Details (Hide)'!$P$10)*
IF('Details (Hide)'!$BH15='Details (Hide)'!$AS$9,'Details (Hide)'!$AT$9,
IF('Details (Hide)'!$BH15='Details (Hide)'!$AS$10,'Details (Hide)'!$AT$10,
IF('Details (Hide)'!$BH15='Details (Hide)'!$AS$11,'Details (Hide)'!$AT$11,
IF('Details (Hide)'!$BH15='Details (Hide)'!$AS$12,'Details (Hide)'!$AT$12,
'Details (Hide)'!$AT$13))))),"")</f>
        <v/>
      </c>
      <c r="G20" s="123" t="str">
        <f>IFERROR(ROUND(F20*VLOOKUP(VLOOKUP($B20,'Details (Hide)'!$BD$9:$BF$83,3,FALSE),'Details (Hide)'!$CD$9:$CF$12,3,FALSE),-3),"")</f>
        <v/>
      </c>
      <c r="H20" s="57" t="str">
        <f t="shared" si="1"/>
        <v/>
      </c>
      <c r="I20" s="104" t="str">
        <f t="shared" si="2"/>
        <v/>
      </c>
      <c r="J20" s="105" t="str">
        <f>IFERROR(
IF('Details (Hide)'!$BE15='Details (Hide)'!$O$9,'Details (Hide)'!$P$9,'Details (Hide)'!$P$10)*ROUNDUP(SQRT(I20),-3),"")</f>
        <v/>
      </c>
      <c r="K20" s="139" t="str">
        <f>IFERROR(L20*VLOOKUP(VLOOKUP($B20,'Details (Hide)'!$BD$9:$BF$83,3,FALSE),'Details (Hide)'!$CD$9:$CF$12,2,FALSE),"")</f>
        <v/>
      </c>
      <c r="L20" s="336" t="str">
        <f>IFERROR(IF(B20="","", ROUND(
IF('Details (Hide)'!$BE15='Details (Hide)'!$O$9, 'Details (Hide)'!$P$9,'Details (Hide)'!$P$10)*'Details (Hide)'!$BJ15*
IF('Details (Hide)'!$BI15='Details (Hide)'!$AW$9,'Details (Hide)'!$AX$9,
IF('Details (Hide)'!$BI15='Details (Hide)'!$AW$10,'Details (Hide)'!$AX$10,
IF('Details (Hide)'!$BI15='Details (Hide)'!$AW$11,'Details (Hide)'!$AX$11,
IF('Details (Hide)'!$BI15='Details (Hide)'!$AW$12,'Details (Hide)'!$AX$12,
'Details (Hide)'!$AX$13)))),0)),"")</f>
        <v/>
      </c>
      <c r="M20" s="140" t="str">
        <f>IFERROR(L20*VLOOKUP(VLOOKUP($B20,'Details (Hide)'!$BD$9:$BF$83,3,FALSE),'Details (Hide)'!$CD$9:$CF$12,3,FALSE),"")</f>
        <v/>
      </c>
      <c r="N20" s="140" t="str">
        <f t="shared" si="3"/>
        <v/>
      </c>
      <c r="O20" s="114" t="str">
        <f t="shared" si="4"/>
        <v/>
      </c>
      <c r="P20" s="115" t="str">
        <f>IFERROR(
IF('Details (Hide)'!$BE15='Details (Hide)'!$O$9,'Details (Hide)'!$P$9,'Details (Hide)'!$P$10)*SQRT(O20),"")</f>
        <v/>
      </c>
      <c r="Q20" s="42"/>
    </row>
    <row r="21" spans="1:17" hidden="1" x14ac:dyDescent="0.3">
      <c r="A21" s="42"/>
      <c r="B21" s="67" t="str">
        <f>'Details (Hide)'!BD16</f>
        <v/>
      </c>
      <c r="C21" s="102" t="str">
        <f>_xlfn.IFNA(VLOOKUP($B21,'5.1 Register | Risk Register'!$B$15:$Y$89,'5.1 Register | Risk Register'!E$6,FALSE),"")</f>
        <v/>
      </c>
      <c r="D21" s="68" t="str">
        <f>_xlfn.IFNA(VLOOKUP(VLOOKUP($B21,'5.1 Register | Risk Register'!$B$15:$Y$89,'5.1 Register | Risk Register'!K$6,FALSE),'Details (Hide)'!$AO$9:$AP$13,2,FALSE),"")</f>
        <v/>
      </c>
      <c r="E21" s="70" t="str">
        <f>IFERROR(ROUND(F21*VLOOKUP(VLOOKUP($B21,'Details (Hide)'!$BD$9:$BF$83,3,FALSE),'Details (Hide)'!$CD$9:$CF$12,2,FALSE),-3),"")</f>
        <v/>
      </c>
      <c r="F21" s="56" t="str">
        <f>IFERROR(IF(B21="","",
IF('Details (Hide)'!$BE16='Details (Hide)'!$O$9, 'Details (Hide)'!$P$9,'Details (Hide)'!$P$10)*
IF('Details (Hide)'!$BH16='Details (Hide)'!$AS$9,'Details (Hide)'!$AT$9,
IF('Details (Hide)'!$BH16='Details (Hide)'!$AS$10,'Details (Hide)'!$AT$10,
IF('Details (Hide)'!$BH16='Details (Hide)'!$AS$11,'Details (Hide)'!$AT$11,
IF('Details (Hide)'!$BH16='Details (Hide)'!$AS$12,'Details (Hide)'!$AT$12,
'Details (Hide)'!$AT$13))))),"")</f>
        <v/>
      </c>
      <c r="G21" s="123" t="str">
        <f>IFERROR(ROUND(F21*VLOOKUP(VLOOKUP($B21,'Details (Hide)'!$BD$9:$BF$83,3,FALSE),'Details (Hide)'!$CD$9:$CF$12,3,FALSE),-3),"")</f>
        <v/>
      </c>
      <c r="H21" s="57" t="str">
        <f t="shared" si="1"/>
        <v/>
      </c>
      <c r="I21" s="104" t="str">
        <f t="shared" si="2"/>
        <v/>
      </c>
      <c r="J21" s="105" t="str">
        <f>IFERROR(
IF('Details (Hide)'!$BE16='Details (Hide)'!$O$9,'Details (Hide)'!$P$9,'Details (Hide)'!$P$10)*ROUNDUP(SQRT(I21),-3),"")</f>
        <v/>
      </c>
      <c r="K21" s="139" t="str">
        <f>IFERROR(L21*VLOOKUP(VLOOKUP($B21,'Details (Hide)'!$BD$9:$BF$83,3,FALSE),'Details (Hide)'!$CD$9:$CF$12,2,FALSE),"")</f>
        <v/>
      </c>
      <c r="L21" s="336" t="str">
        <f>IFERROR(IF(B21="","", ROUND(
IF('Details (Hide)'!$BE16='Details (Hide)'!$O$9, 'Details (Hide)'!$P$9,'Details (Hide)'!$P$10)*'Details (Hide)'!$BJ16*
IF('Details (Hide)'!$BI16='Details (Hide)'!$AW$9,'Details (Hide)'!$AX$9,
IF('Details (Hide)'!$BI16='Details (Hide)'!$AW$10,'Details (Hide)'!$AX$10,
IF('Details (Hide)'!$BI16='Details (Hide)'!$AW$11,'Details (Hide)'!$AX$11,
IF('Details (Hide)'!$BI16='Details (Hide)'!$AW$12,'Details (Hide)'!$AX$12,
'Details (Hide)'!$AX$13)))),0)),"")</f>
        <v/>
      </c>
      <c r="M21" s="140" t="str">
        <f>IFERROR(L21*VLOOKUP(VLOOKUP($B21,'Details (Hide)'!$BD$9:$BF$83,3,FALSE),'Details (Hide)'!$CD$9:$CF$12,3,FALSE),"")</f>
        <v/>
      </c>
      <c r="N21" s="140" t="str">
        <f t="shared" si="3"/>
        <v/>
      </c>
      <c r="O21" s="114" t="str">
        <f t="shared" si="4"/>
        <v/>
      </c>
      <c r="P21" s="115" t="str">
        <f>IFERROR(
IF('Details (Hide)'!$BE16='Details (Hide)'!$O$9,'Details (Hide)'!$P$9,'Details (Hide)'!$P$10)*SQRT(O21),"")</f>
        <v/>
      </c>
      <c r="Q21" s="42"/>
    </row>
    <row r="22" spans="1:17" hidden="1" x14ac:dyDescent="0.3">
      <c r="A22" s="42"/>
      <c r="B22" s="67" t="str">
        <f>'Details (Hide)'!BD17</f>
        <v/>
      </c>
      <c r="C22" s="102" t="str">
        <f>_xlfn.IFNA(VLOOKUP($B22,'5.1 Register | Risk Register'!$B$15:$Y$89,'5.1 Register | Risk Register'!E$6,FALSE),"")</f>
        <v/>
      </c>
      <c r="D22" s="68" t="str">
        <f>_xlfn.IFNA(VLOOKUP(VLOOKUP($B22,'5.1 Register | Risk Register'!$B$15:$Y$89,'5.1 Register | Risk Register'!K$6,FALSE),'Details (Hide)'!$AO$9:$AP$13,2,FALSE),"")</f>
        <v/>
      </c>
      <c r="E22" s="70" t="str">
        <f>IFERROR(ROUND(F22*VLOOKUP(VLOOKUP($B22,'Details (Hide)'!$BD$9:$BF$83,3,FALSE),'Details (Hide)'!$CD$9:$CF$12,2,FALSE),-3),"")</f>
        <v/>
      </c>
      <c r="F22" s="56" t="str">
        <f>IFERROR(IF(B22="","",
IF('Details (Hide)'!$BE17='Details (Hide)'!$O$9, 'Details (Hide)'!$P$9,'Details (Hide)'!$P$10)*
IF('Details (Hide)'!$BH17='Details (Hide)'!$AS$9,'Details (Hide)'!$AT$9,
IF('Details (Hide)'!$BH17='Details (Hide)'!$AS$10,'Details (Hide)'!$AT$10,
IF('Details (Hide)'!$BH17='Details (Hide)'!$AS$11,'Details (Hide)'!$AT$11,
IF('Details (Hide)'!$BH17='Details (Hide)'!$AS$12,'Details (Hide)'!$AT$12,
'Details (Hide)'!$AT$13))))),"")</f>
        <v/>
      </c>
      <c r="G22" s="123" t="str">
        <f>IFERROR(ROUND(F22*VLOOKUP(VLOOKUP($B22,'Details (Hide)'!$BD$9:$BF$83,3,FALSE),'Details (Hide)'!$CD$9:$CF$12,3,FALSE),-3),"")</f>
        <v/>
      </c>
      <c r="H22" s="57" t="str">
        <f t="shared" si="1"/>
        <v/>
      </c>
      <c r="I22" s="104" t="str">
        <f t="shared" si="2"/>
        <v/>
      </c>
      <c r="J22" s="105" t="str">
        <f>IFERROR(
IF('Details (Hide)'!$BE17='Details (Hide)'!$O$9,'Details (Hide)'!$P$9,'Details (Hide)'!$P$10)*ROUNDUP(SQRT(I22),-3),"")</f>
        <v/>
      </c>
      <c r="K22" s="139" t="str">
        <f>IFERROR(L22*VLOOKUP(VLOOKUP($B22,'Details (Hide)'!$BD$9:$BF$83,3,FALSE),'Details (Hide)'!$CD$9:$CF$12,2,FALSE),"")</f>
        <v/>
      </c>
      <c r="L22" s="336" t="str">
        <f>IFERROR(IF(B22="","", ROUND(
IF('Details (Hide)'!$BE17='Details (Hide)'!$O$9, 'Details (Hide)'!$P$9,'Details (Hide)'!$P$10)*'Details (Hide)'!$BJ17*
IF('Details (Hide)'!$BI17='Details (Hide)'!$AW$9,'Details (Hide)'!$AX$9,
IF('Details (Hide)'!$BI17='Details (Hide)'!$AW$10,'Details (Hide)'!$AX$10,
IF('Details (Hide)'!$BI17='Details (Hide)'!$AW$11,'Details (Hide)'!$AX$11,
IF('Details (Hide)'!$BI17='Details (Hide)'!$AW$12,'Details (Hide)'!$AX$12,
'Details (Hide)'!$AX$13)))),0)),"")</f>
        <v/>
      </c>
      <c r="M22" s="140" t="str">
        <f>IFERROR(L22*VLOOKUP(VLOOKUP($B22,'Details (Hide)'!$BD$9:$BF$83,3,FALSE),'Details (Hide)'!$CD$9:$CF$12,3,FALSE),"")</f>
        <v/>
      </c>
      <c r="N22" s="140" t="str">
        <f t="shared" si="3"/>
        <v/>
      </c>
      <c r="O22" s="114" t="str">
        <f t="shared" si="4"/>
        <v/>
      </c>
      <c r="P22" s="115" t="str">
        <f>IFERROR(
IF('Details (Hide)'!$BE17='Details (Hide)'!$O$9,'Details (Hide)'!$P$9,'Details (Hide)'!$P$10)*SQRT(O22),"")</f>
        <v/>
      </c>
      <c r="Q22" s="42"/>
    </row>
    <row r="23" spans="1:17" hidden="1" x14ac:dyDescent="0.3">
      <c r="A23" s="42"/>
      <c r="B23" s="67" t="str">
        <f>'Details (Hide)'!BD18</f>
        <v/>
      </c>
      <c r="C23" s="102" t="str">
        <f>_xlfn.IFNA(VLOOKUP($B23,'5.1 Register | Risk Register'!$B$15:$Y$89,'5.1 Register | Risk Register'!E$6,FALSE),"")</f>
        <v/>
      </c>
      <c r="D23" s="68" t="str">
        <f>_xlfn.IFNA(VLOOKUP(VLOOKUP($B23,'5.1 Register | Risk Register'!$B$15:$Y$89,'5.1 Register | Risk Register'!K$6,FALSE),'Details (Hide)'!$AO$9:$AP$13,2,FALSE),"")</f>
        <v/>
      </c>
      <c r="E23" s="70" t="str">
        <f>IFERROR(ROUND(F23*VLOOKUP(VLOOKUP($B23,'Details (Hide)'!$BD$9:$BF$83,3,FALSE),'Details (Hide)'!$CD$9:$CF$12,2,FALSE),-3),"")</f>
        <v/>
      </c>
      <c r="F23" s="56" t="str">
        <f>IFERROR(IF(B23="","",
IF('Details (Hide)'!$BE18='Details (Hide)'!$O$9, 'Details (Hide)'!$P$9,'Details (Hide)'!$P$10)*
IF('Details (Hide)'!$BH18='Details (Hide)'!$AS$9,'Details (Hide)'!$AT$9,
IF('Details (Hide)'!$BH18='Details (Hide)'!$AS$10,'Details (Hide)'!$AT$10,
IF('Details (Hide)'!$BH18='Details (Hide)'!$AS$11,'Details (Hide)'!$AT$11,
IF('Details (Hide)'!$BH18='Details (Hide)'!$AS$12,'Details (Hide)'!$AT$12,
'Details (Hide)'!$AT$13))))),"")</f>
        <v/>
      </c>
      <c r="G23" s="123" t="str">
        <f>IFERROR(ROUND(F23*VLOOKUP(VLOOKUP($B23,'Details (Hide)'!$BD$9:$BF$83,3,FALSE),'Details (Hide)'!$CD$9:$CF$12,3,FALSE),-3),"")</f>
        <v/>
      </c>
      <c r="H23" s="57" t="str">
        <f t="shared" si="1"/>
        <v/>
      </c>
      <c r="I23" s="104" t="str">
        <f t="shared" si="2"/>
        <v/>
      </c>
      <c r="J23" s="105" t="str">
        <f>IFERROR(
IF('Details (Hide)'!$BE18='Details (Hide)'!$O$9,'Details (Hide)'!$P$9,'Details (Hide)'!$P$10)*ROUNDUP(SQRT(I23),-3),"")</f>
        <v/>
      </c>
      <c r="K23" s="139" t="str">
        <f>IFERROR(L23*VLOOKUP(VLOOKUP($B23,'Details (Hide)'!$BD$9:$BF$83,3,FALSE),'Details (Hide)'!$CD$9:$CF$12,2,FALSE),"")</f>
        <v/>
      </c>
      <c r="L23" s="336" t="str">
        <f>IFERROR(IF(B23="","", ROUND(
IF('Details (Hide)'!$BE18='Details (Hide)'!$O$9, 'Details (Hide)'!$P$9,'Details (Hide)'!$P$10)*'Details (Hide)'!$BJ18*
IF('Details (Hide)'!$BI18='Details (Hide)'!$AW$9,'Details (Hide)'!$AX$9,
IF('Details (Hide)'!$BI18='Details (Hide)'!$AW$10,'Details (Hide)'!$AX$10,
IF('Details (Hide)'!$BI18='Details (Hide)'!$AW$11,'Details (Hide)'!$AX$11,
IF('Details (Hide)'!$BI18='Details (Hide)'!$AW$12,'Details (Hide)'!$AX$12,
'Details (Hide)'!$AX$13)))),0)),"")</f>
        <v/>
      </c>
      <c r="M23" s="140" t="str">
        <f>IFERROR(L23*VLOOKUP(VLOOKUP($B23,'Details (Hide)'!$BD$9:$BF$83,3,FALSE),'Details (Hide)'!$CD$9:$CF$12,3,FALSE),"")</f>
        <v/>
      </c>
      <c r="N23" s="140" t="str">
        <f t="shared" si="3"/>
        <v/>
      </c>
      <c r="O23" s="114" t="str">
        <f t="shared" si="4"/>
        <v/>
      </c>
      <c r="P23" s="115" t="str">
        <f>IFERROR(
IF('Details (Hide)'!$BE18='Details (Hide)'!$O$9,'Details (Hide)'!$P$9,'Details (Hide)'!$P$10)*SQRT(O23),"")</f>
        <v/>
      </c>
      <c r="Q23" s="42"/>
    </row>
    <row r="24" spans="1:17" hidden="1" x14ac:dyDescent="0.3">
      <c r="A24" s="42"/>
      <c r="B24" s="67" t="str">
        <f>'Details (Hide)'!BD19</f>
        <v/>
      </c>
      <c r="C24" s="102" t="str">
        <f>_xlfn.IFNA(VLOOKUP($B24,'5.1 Register | Risk Register'!$B$15:$Y$89,'5.1 Register | Risk Register'!E$6,FALSE),"")</f>
        <v/>
      </c>
      <c r="D24" s="68" t="str">
        <f>_xlfn.IFNA(VLOOKUP(VLOOKUP($B24,'5.1 Register | Risk Register'!$B$15:$Y$89,'5.1 Register | Risk Register'!K$6,FALSE),'Details (Hide)'!$AO$9:$AP$13,2,FALSE),"")</f>
        <v/>
      </c>
      <c r="E24" s="70" t="str">
        <f>IFERROR(ROUND(F24*VLOOKUP(VLOOKUP($B24,'Details (Hide)'!$BD$9:$BF$83,3,FALSE),'Details (Hide)'!$CD$9:$CF$12,2,FALSE),-3),"")</f>
        <v/>
      </c>
      <c r="F24" s="56" t="str">
        <f>IFERROR(IF(B24="","",
IF('Details (Hide)'!$BE19='Details (Hide)'!$O$9, 'Details (Hide)'!$P$9,'Details (Hide)'!$P$10)*
IF('Details (Hide)'!$BH19='Details (Hide)'!$AS$9,'Details (Hide)'!$AT$9,
IF('Details (Hide)'!$BH19='Details (Hide)'!$AS$10,'Details (Hide)'!$AT$10,
IF('Details (Hide)'!$BH19='Details (Hide)'!$AS$11,'Details (Hide)'!$AT$11,
IF('Details (Hide)'!$BH19='Details (Hide)'!$AS$12,'Details (Hide)'!$AT$12,
'Details (Hide)'!$AT$13))))),"")</f>
        <v/>
      </c>
      <c r="G24" s="123" t="str">
        <f>IFERROR(ROUND(F24*VLOOKUP(VLOOKUP($B24,'Details (Hide)'!$BD$9:$BF$83,3,FALSE),'Details (Hide)'!$CD$9:$CF$12,3,FALSE),-3),"")</f>
        <v/>
      </c>
      <c r="H24" s="57" t="str">
        <f t="shared" si="1"/>
        <v/>
      </c>
      <c r="I24" s="104" t="str">
        <f t="shared" si="2"/>
        <v/>
      </c>
      <c r="J24" s="105" t="str">
        <f>IFERROR(
IF('Details (Hide)'!$BE19='Details (Hide)'!$O$9,'Details (Hide)'!$P$9,'Details (Hide)'!$P$10)*ROUNDUP(SQRT(I24),-3),"")</f>
        <v/>
      </c>
      <c r="K24" s="139" t="str">
        <f>IFERROR(L24*VLOOKUP(VLOOKUP($B24,'Details (Hide)'!$BD$9:$BF$83,3,FALSE),'Details (Hide)'!$CD$9:$CF$12,2,FALSE),"")</f>
        <v/>
      </c>
      <c r="L24" s="336" t="str">
        <f>IFERROR(IF(B24="","", ROUND(
IF('Details (Hide)'!$BE19='Details (Hide)'!$O$9, 'Details (Hide)'!$P$9,'Details (Hide)'!$P$10)*'Details (Hide)'!$BJ19*
IF('Details (Hide)'!$BI19='Details (Hide)'!$AW$9,'Details (Hide)'!$AX$9,
IF('Details (Hide)'!$BI19='Details (Hide)'!$AW$10,'Details (Hide)'!$AX$10,
IF('Details (Hide)'!$BI19='Details (Hide)'!$AW$11,'Details (Hide)'!$AX$11,
IF('Details (Hide)'!$BI19='Details (Hide)'!$AW$12,'Details (Hide)'!$AX$12,
'Details (Hide)'!$AX$13)))),0)),"")</f>
        <v/>
      </c>
      <c r="M24" s="140" t="str">
        <f>IFERROR(L24*VLOOKUP(VLOOKUP($B24,'Details (Hide)'!$BD$9:$BF$83,3,FALSE),'Details (Hide)'!$CD$9:$CF$12,3,FALSE),"")</f>
        <v/>
      </c>
      <c r="N24" s="140" t="str">
        <f t="shared" si="3"/>
        <v/>
      </c>
      <c r="O24" s="114" t="str">
        <f t="shared" si="4"/>
        <v/>
      </c>
      <c r="P24" s="115" t="str">
        <f>IFERROR(
IF('Details (Hide)'!$BE19='Details (Hide)'!$O$9,'Details (Hide)'!$P$9,'Details (Hide)'!$P$10)*SQRT(O24),"")</f>
        <v/>
      </c>
      <c r="Q24" s="42"/>
    </row>
    <row r="25" spans="1:17" hidden="1" x14ac:dyDescent="0.3">
      <c r="A25" s="42"/>
      <c r="B25" s="67" t="str">
        <f>'Details (Hide)'!BD20</f>
        <v/>
      </c>
      <c r="C25" s="102" t="str">
        <f>_xlfn.IFNA(VLOOKUP($B25,'5.1 Register | Risk Register'!$B$15:$Y$89,'5.1 Register | Risk Register'!E$6,FALSE),"")</f>
        <v/>
      </c>
      <c r="D25" s="68" t="str">
        <f>_xlfn.IFNA(VLOOKUP(VLOOKUP($B25,'5.1 Register | Risk Register'!$B$15:$Y$89,'5.1 Register | Risk Register'!K$6,FALSE),'Details (Hide)'!$AO$9:$AP$13,2,FALSE),"")</f>
        <v/>
      </c>
      <c r="E25" s="70" t="str">
        <f>IFERROR(ROUND(F25*VLOOKUP(VLOOKUP($B25,'Details (Hide)'!$BD$9:$BF$83,3,FALSE),'Details (Hide)'!$CD$9:$CF$12,2,FALSE),-3),"")</f>
        <v/>
      </c>
      <c r="F25" s="56" t="str">
        <f>IFERROR(IF(B25="","",
IF('Details (Hide)'!$BE20='Details (Hide)'!$O$9, 'Details (Hide)'!$P$9,'Details (Hide)'!$P$10)*
IF('Details (Hide)'!$BH20='Details (Hide)'!$AS$9,'Details (Hide)'!$AT$9,
IF('Details (Hide)'!$BH20='Details (Hide)'!$AS$10,'Details (Hide)'!$AT$10,
IF('Details (Hide)'!$BH20='Details (Hide)'!$AS$11,'Details (Hide)'!$AT$11,
IF('Details (Hide)'!$BH20='Details (Hide)'!$AS$12,'Details (Hide)'!$AT$12,
'Details (Hide)'!$AT$13))))),"")</f>
        <v/>
      </c>
      <c r="G25" s="123" t="str">
        <f>IFERROR(ROUND(F25*VLOOKUP(VLOOKUP($B25,'Details (Hide)'!$BD$9:$BF$83,3,FALSE),'Details (Hide)'!$CD$9:$CF$12,3,FALSE),-3),"")</f>
        <v/>
      </c>
      <c r="H25" s="57" t="str">
        <f t="shared" si="1"/>
        <v/>
      </c>
      <c r="I25" s="104" t="str">
        <f t="shared" si="2"/>
        <v/>
      </c>
      <c r="J25" s="105" t="str">
        <f>IFERROR(
IF('Details (Hide)'!$BE20='Details (Hide)'!$O$9,'Details (Hide)'!$P$9,'Details (Hide)'!$P$10)*ROUNDUP(SQRT(I25),-3),"")</f>
        <v/>
      </c>
      <c r="K25" s="139" t="str">
        <f>IFERROR(L25*VLOOKUP(VLOOKUP($B25,'Details (Hide)'!$BD$9:$BF$83,3,FALSE),'Details (Hide)'!$CD$9:$CF$12,2,FALSE),"")</f>
        <v/>
      </c>
      <c r="L25" s="336" t="str">
        <f>IFERROR(IF(B25="","", ROUND(
IF('Details (Hide)'!$BE20='Details (Hide)'!$O$9, 'Details (Hide)'!$P$9,'Details (Hide)'!$P$10)*'Details (Hide)'!$BJ20*
IF('Details (Hide)'!$BI20='Details (Hide)'!$AW$9,'Details (Hide)'!$AX$9,
IF('Details (Hide)'!$BI20='Details (Hide)'!$AW$10,'Details (Hide)'!$AX$10,
IF('Details (Hide)'!$BI20='Details (Hide)'!$AW$11,'Details (Hide)'!$AX$11,
IF('Details (Hide)'!$BI20='Details (Hide)'!$AW$12,'Details (Hide)'!$AX$12,
'Details (Hide)'!$AX$13)))),0)),"")</f>
        <v/>
      </c>
      <c r="M25" s="140" t="str">
        <f>IFERROR(L25*VLOOKUP(VLOOKUP($B25,'Details (Hide)'!$BD$9:$BF$83,3,FALSE),'Details (Hide)'!$CD$9:$CF$12,3,FALSE),"")</f>
        <v/>
      </c>
      <c r="N25" s="140" t="str">
        <f t="shared" si="3"/>
        <v/>
      </c>
      <c r="O25" s="114" t="str">
        <f t="shared" si="4"/>
        <v/>
      </c>
      <c r="P25" s="115" t="str">
        <f>IFERROR(
IF('Details (Hide)'!$BE20='Details (Hide)'!$O$9,'Details (Hide)'!$P$9,'Details (Hide)'!$P$10)*SQRT(O25),"")</f>
        <v/>
      </c>
      <c r="Q25" s="42"/>
    </row>
    <row r="26" spans="1:17" hidden="1" x14ac:dyDescent="0.3">
      <c r="A26" s="42"/>
      <c r="B26" s="67" t="str">
        <f>'Details (Hide)'!BD21</f>
        <v/>
      </c>
      <c r="C26" s="102" t="str">
        <f>_xlfn.IFNA(VLOOKUP($B26,'5.1 Register | Risk Register'!$B$15:$Y$89,'5.1 Register | Risk Register'!E$6,FALSE),"")</f>
        <v/>
      </c>
      <c r="D26" s="68" t="str">
        <f>_xlfn.IFNA(VLOOKUP(VLOOKUP($B26,'5.1 Register | Risk Register'!$B$15:$Y$89,'5.1 Register | Risk Register'!K$6,FALSE),'Details (Hide)'!$AO$9:$AP$13,2,FALSE),"")</f>
        <v/>
      </c>
      <c r="E26" s="70" t="str">
        <f>IFERROR(ROUND(F26*VLOOKUP(VLOOKUP($B26,'Details (Hide)'!$BD$9:$BF$83,3,FALSE),'Details (Hide)'!$CD$9:$CF$12,2,FALSE),-3),"")</f>
        <v/>
      </c>
      <c r="F26" s="56" t="str">
        <f>IFERROR(IF(B26="","",
IF('Details (Hide)'!$BE21='Details (Hide)'!$O$9, 'Details (Hide)'!$P$9,'Details (Hide)'!$P$10)*
IF('Details (Hide)'!$BH21='Details (Hide)'!$AS$9,'Details (Hide)'!$AT$9,
IF('Details (Hide)'!$BH21='Details (Hide)'!$AS$10,'Details (Hide)'!$AT$10,
IF('Details (Hide)'!$BH21='Details (Hide)'!$AS$11,'Details (Hide)'!$AT$11,
IF('Details (Hide)'!$BH21='Details (Hide)'!$AS$12,'Details (Hide)'!$AT$12,
'Details (Hide)'!$AT$13))))),"")</f>
        <v/>
      </c>
      <c r="G26" s="123" t="str">
        <f>IFERROR(ROUND(F26*VLOOKUP(VLOOKUP($B26,'Details (Hide)'!$BD$9:$BF$83,3,FALSE),'Details (Hide)'!$CD$9:$CF$12,3,FALSE),-3),"")</f>
        <v/>
      </c>
      <c r="H26" s="57" t="str">
        <f t="shared" si="1"/>
        <v/>
      </c>
      <c r="I26" s="104" t="str">
        <f t="shared" si="2"/>
        <v/>
      </c>
      <c r="J26" s="105" t="str">
        <f>IFERROR(
IF('Details (Hide)'!$BE21='Details (Hide)'!$O$9,'Details (Hide)'!$P$9,'Details (Hide)'!$P$10)*ROUNDUP(SQRT(I26),-3),"")</f>
        <v/>
      </c>
      <c r="K26" s="139" t="str">
        <f>IFERROR(L26*VLOOKUP(VLOOKUP($B26,'Details (Hide)'!$BD$9:$BF$83,3,FALSE),'Details (Hide)'!$CD$9:$CF$12,2,FALSE),"")</f>
        <v/>
      </c>
      <c r="L26" s="336" t="str">
        <f>IFERROR(IF(B26="","", ROUND(
IF('Details (Hide)'!$BE21='Details (Hide)'!$O$9, 'Details (Hide)'!$P$9,'Details (Hide)'!$P$10)*'Details (Hide)'!$BJ21*
IF('Details (Hide)'!$BI21='Details (Hide)'!$AW$9,'Details (Hide)'!$AX$9,
IF('Details (Hide)'!$BI21='Details (Hide)'!$AW$10,'Details (Hide)'!$AX$10,
IF('Details (Hide)'!$BI21='Details (Hide)'!$AW$11,'Details (Hide)'!$AX$11,
IF('Details (Hide)'!$BI21='Details (Hide)'!$AW$12,'Details (Hide)'!$AX$12,
'Details (Hide)'!$AX$13)))),0)),"")</f>
        <v/>
      </c>
      <c r="M26" s="140" t="str">
        <f>IFERROR(L26*VLOOKUP(VLOOKUP($B26,'Details (Hide)'!$BD$9:$BF$83,3,FALSE),'Details (Hide)'!$CD$9:$CF$12,3,FALSE),"")</f>
        <v/>
      </c>
      <c r="N26" s="140" t="str">
        <f t="shared" si="3"/>
        <v/>
      </c>
      <c r="O26" s="114" t="str">
        <f t="shared" si="4"/>
        <v/>
      </c>
      <c r="P26" s="115" t="str">
        <f>IFERROR(
IF('Details (Hide)'!$BE21='Details (Hide)'!$O$9,'Details (Hide)'!$P$9,'Details (Hide)'!$P$10)*SQRT(O26),"")</f>
        <v/>
      </c>
      <c r="Q26" s="42"/>
    </row>
    <row r="27" spans="1:17" hidden="1" x14ac:dyDescent="0.3">
      <c r="A27" s="42"/>
      <c r="B27" s="67" t="str">
        <f>'Details (Hide)'!BD22</f>
        <v/>
      </c>
      <c r="C27" s="102" t="str">
        <f>_xlfn.IFNA(VLOOKUP($B27,'5.1 Register | Risk Register'!$B$15:$Y$89,'5.1 Register | Risk Register'!E$6,FALSE),"")</f>
        <v/>
      </c>
      <c r="D27" s="68" t="str">
        <f>_xlfn.IFNA(VLOOKUP(VLOOKUP($B27,'5.1 Register | Risk Register'!$B$15:$Y$89,'5.1 Register | Risk Register'!K$6,FALSE),'Details (Hide)'!$AO$9:$AP$13,2,FALSE),"")</f>
        <v/>
      </c>
      <c r="E27" s="70" t="str">
        <f>IFERROR(ROUND(F27*VLOOKUP(VLOOKUP($B27,'Details (Hide)'!$BD$9:$BF$83,3,FALSE),'Details (Hide)'!$CD$9:$CF$12,2,FALSE),-3),"")</f>
        <v/>
      </c>
      <c r="F27" s="56" t="str">
        <f>IFERROR(IF(B27="","",
IF('Details (Hide)'!$BE22='Details (Hide)'!$O$9, 'Details (Hide)'!$P$9,'Details (Hide)'!$P$10)*
IF('Details (Hide)'!$BH22='Details (Hide)'!$AS$9,'Details (Hide)'!$AT$9,
IF('Details (Hide)'!$BH22='Details (Hide)'!$AS$10,'Details (Hide)'!$AT$10,
IF('Details (Hide)'!$BH22='Details (Hide)'!$AS$11,'Details (Hide)'!$AT$11,
IF('Details (Hide)'!$BH22='Details (Hide)'!$AS$12,'Details (Hide)'!$AT$12,
'Details (Hide)'!$AT$13))))),"")</f>
        <v/>
      </c>
      <c r="G27" s="123" t="str">
        <f>IFERROR(ROUND(F27*VLOOKUP(VLOOKUP($B27,'Details (Hide)'!$BD$9:$BF$83,3,FALSE),'Details (Hide)'!$CD$9:$CF$12,3,FALSE),-3),"")</f>
        <v/>
      </c>
      <c r="H27" s="57" t="str">
        <f t="shared" si="1"/>
        <v/>
      </c>
      <c r="I27" s="104" t="str">
        <f t="shared" si="2"/>
        <v/>
      </c>
      <c r="J27" s="105" t="str">
        <f>IFERROR(
IF('Details (Hide)'!$BE22='Details (Hide)'!$O$9,'Details (Hide)'!$P$9,'Details (Hide)'!$P$10)*ROUNDUP(SQRT(I27),-3),"")</f>
        <v/>
      </c>
      <c r="K27" s="139" t="str">
        <f>IFERROR(L27*VLOOKUP(VLOOKUP($B27,'Details (Hide)'!$BD$9:$BF$83,3,FALSE),'Details (Hide)'!$CD$9:$CF$12,2,FALSE),"")</f>
        <v/>
      </c>
      <c r="L27" s="336" t="str">
        <f>IFERROR(IF(B27="","", ROUND(
IF('Details (Hide)'!$BE22='Details (Hide)'!$O$9, 'Details (Hide)'!$P$9,'Details (Hide)'!$P$10)*'Details (Hide)'!$BJ22*
IF('Details (Hide)'!$BI22='Details (Hide)'!$AW$9,'Details (Hide)'!$AX$9,
IF('Details (Hide)'!$BI22='Details (Hide)'!$AW$10,'Details (Hide)'!$AX$10,
IF('Details (Hide)'!$BI22='Details (Hide)'!$AW$11,'Details (Hide)'!$AX$11,
IF('Details (Hide)'!$BI22='Details (Hide)'!$AW$12,'Details (Hide)'!$AX$12,
'Details (Hide)'!$AX$13)))),0)),"")</f>
        <v/>
      </c>
      <c r="M27" s="140" t="str">
        <f>IFERROR(L27*VLOOKUP(VLOOKUP($B27,'Details (Hide)'!$BD$9:$BF$83,3,FALSE),'Details (Hide)'!$CD$9:$CF$12,3,FALSE),"")</f>
        <v/>
      </c>
      <c r="N27" s="140" t="str">
        <f t="shared" si="3"/>
        <v/>
      </c>
      <c r="O27" s="114" t="str">
        <f t="shared" si="4"/>
        <v/>
      </c>
      <c r="P27" s="115" t="str">
        <f>IFERROR(
IF('Details (Hide)'!$BE22='Details (Hide)'!$O$9,'Details (Hide)'!$P$9,'Details (Hide)'!$P$10)*SQRT(O27),"")</f>
        <v/>
      </c>
      <c r="Q27" s="42"/>
    </row>
    <row r="28" spans="1:17" hidden="1" x14ac:dyDescent="0.3">
      <c r="A28" s="42"/>
      <c r="B28" s="67" t="str">
        <f>'Details (Hide)'!BD23</f>
        <v/>
      </c>
      <c r="C28" s="102" t="str">
        <f>_xlfn.IFNA(VLOOKUP($B28,'5.1 Register | Risk Register'!$B$15:$Y$89,'5.1 Register | Risk Register'!E$6,FALSE),"")</f>
        <v/>
      </c>
      <c r="D28" s="68" t="str">
        <f>_xlfn.IFNA(VLOOKUP(VLOOKUP($B28,'5.1 Register | Risk Register'!$B$15:$Y$89,'5.1 Register | Risk Register'!K$6,FALSE),'Details (Hide)'!$AO$9:$AP$13,2,FALSE),"")</f>
        <v/>
      </c>
      <c r="E28" s="70" t="str">
        <f>IFERROR(ROUND(F28*VLOOKUP(VLOOKUP($B28,'Details (Hide)'!$BD$9:$BF$83,3,FALSE),'Details (Hide)'!$CD$9:$CF$12,2,FALSE),-3),"")</f>
        <v/>
      </c>
      <c r="F28" s="56" t="str">
        <f>IFERROR(IF(B28="","",
IF('Details (Hide)'!$BE23='Details (Hide)'!$O$9, 'Details (Hide)'!$P$9,'Details (Hide)'!$P$10)*
IF('Details (Hide)'!$BH23='Details (Hide)'!$AS$9,'Details (Hide)'!$AT$9,
IF('Details (Hide)'!$BH23='Details (Hide)'!$AS$10,'Details (Hide)'!$AT$10,
IF('Details (Hide)'!$BH23='Details (Hide)'!$AS$11,'Details (Hide)'!$AT$11,
IF('Details (Hide)'!$BH23='Details (Hide)'!$AS$12,'Details (Hide)'!$AT$12,
'Details (Hide)'!$AT$13))))),"")</f>
        <v/>
      </c>
      <c r="G28" s="123" t="str">
        <f>IFERROR(ROUND(F28*VLOOKUP(VLOOKUP($B28,'Details (Hide)'!$BD$9:$BF$83,3,FALSE),'Details (Hide)'!$CD$9:$CF$12,3,FALSE),-3),"")</f>
        <v/>
      </c>
      <c r="H28" s="57" t="str">
        <f t="shared" si="1"/>
        <v/>
      </c>
      <c r="I28" s="104" t="str">
        <f t="shared" si="2"/>
        <v/>
      </c>
      <c r="J28" s="105" t="str">
        <f>IFERROR(
IF('Details (Hide)'!$BE23='Details (Hide)'!$O$9,'Details (Hide)'!$P$9,'Details (Hide)'!$P$10)*ROUNDUP(SQRT(I28),-3),"")</f>
        <v/>
      </c>
      <c r="K28" s="139" t="str">
        <f>IFERROR(L28*VLOOKUP(VLOOKUP($B28,'Details (Hide)'!$BD$9:$BF$83,3,FALSE),'Details (Hide)'!$CD$9:$CF$12,2,FALSE),"")</f>
        <v/>
      </c>
      <c r="L28" s="336" t="str">
        <f>IFERROR(IF(B28="","", ROUND(
IF('Details (Hide)'!$BE23='Details (Hide)'!$O$9, 'Details (Hide)'!$P$9,'Details (Hide)'!$P$10)*'Details (Hide)'!$BJ23*
IF('Details (Hide)'!$BI23='Details (Hide)'!$AW$9,'Details (Hide)'!$AX$9,
IF('Details (Hide)'!$BI23='Details (Hide)'!$AW$10,'Details (Hide)'!$AX$10,
IF('Details (Hide)'!$BI23='Details (Hide)'!$AW$11,'Details (Hide)'!$AX$11,
IF('Details (Hide)'!$BI23='Details (Hide)'!$AW$12,'Details (Hide)'!$AX$12,
'Details (Hide)'!$AX$13)))),0)),"")</f>
        <v/>
      </c>
      <c r="M28" s="140" t="str">
        <f>IFERROR(L28*VLOOKUP(VLOOKUP($B28,'Details (Hide)'!$BD$9:$BF$83,3,FALSE),'Details (Hide)'!$CD$9:$CF$12,3,FALSE),"")</f>
        <v/>
      </c>
      <c r="N28" s="140" t="str">
        <f t="shared" si="3"/>
        <v/>
      </c>
      <c r="O28" s="114" t="str">
        <f t="shared" si="4"/>
        <v/>
      </c>
      <c r="P28" s="115" t="str">
        <f>IFERROR(
IF('Details (Hide)'!$BE23='Details (Hide)'!$O$9,'Details (Hide)'!$P$9,'Details (Hide)'!$P$10)*SQRT(O28),"")</f>
        <v/>
      </c>
      <c r="Q28" s="42"/>
    </row>
    <row r="29" spans="1:17" hidden="1" x14ac:dyDescent="0.3">
      <c r="A29" s="42"/>
      <c r="B29" s="67" t="str">
        <f>'Details (Hide)'!BD24</f>
        <v/>
      </c>
      <c r="C29" s="102" t="str">
        <f>_xlfn.IFNA(VLOOKUP($B29,'5.1 Register | Risk Register'!$B$15:$Y$89,'5.1 Register | Risk Register'!E$6,FALSE),"")</f>
        <v/>
      </c>
      <c r="D29" s="68" t="str">
        <f>_xlfn.IFNA(VLOOKUP(VLOOKUP($B29,'5.1 Register | Risk Register'!$B$15:$Y$89,'5.1 Register | Risk Register'!K$6,FALSE),'Details (Hide)'!$AO$9:$AP$13,2,FALSE),"")</f>
        <v/>
      </c>
      <c r="E29" s="70" t="str">
        <f>IFERROR(ROUND(F29*VLOOKUP(VLOOKUP($B29,'Details (Hide)'!$BD$9:$BF$83,3,FALSE),'Details (Hide)'!$CD$9:$CF$12,2,FALSE),-3),"")</f>
        <v/>
      </c>
      <c r="F29" s="56" t="str">
        <f>IFERROR(IF(B29="","",
IF('Details (Hide)'!$BE24='Details (Hide)'!$O$9, 'Details (Hide)'!$P$9,'Details (Hide)'!$P$10)*
IF('Details (Hide)'!$BH24='Details (Hide)'!$AS$9,'Details (Hide)'!$AT$9,
IF('Details (Hide)'!$BH24='Details (Hide)'!$AS$10,'Details (Hide)'!$AT$10,
IF('Details (Hide)'!$BH24='Details (Hide)'!$AS$11,'Details (Hide)'!$AT$11,
IF('Details (Hide)'!$BH24='Details (Hide)'!$AS$12,'Details (Hide)'!$AT$12,
'Details (Hide)'!$AT$13))))),"")</f>
        <v/>
      </c>
      <c r="G29" s="123" t="str">
        <f>IFERROR(ROUND(F29*VLOOKUP(VLOOKUP($B29,'Details (Hide)'!$BD$9:$BF$83,3,FALSE),'Details (Hide)'!$CD$9:$CF$12,3,FALSE),-3),"")</f>
        <v/>
      </c>
      <c r="H29" s="57" t="str">
        <f t="shared" si="1"/>
        <v/>
      </c>
      <c r="I29" s="104" t="str">
        <f t="shared" si="2"/>
        <v/>
      </c>
      <c r="J29" s="105" t="str">
        <f>IFERROR(
IF('Details (Hide)'!$BE24='Details (Hide)'!$O$9,'Details (Hide)'!$P$9,'Details (Hide)'!$P$10)*ROUNDUP(SQRT(I29),-3),"")</f>
        <v/>
      </c>
      <c r="K29" s="139" t="str">
        <f>IFERROR(L29*VLOOKUP(VLOOKUP($B29,'Details (Hide)'!$BD$9:$BF$83,3,FALSE),'Details (Hide)'!$CD$9:$CF$12,2,FALSE),"")</f>
        <v/>
      </c>
      <c r="L29" s="336" t="str">
        <f>IFERROR(IF(B29="","", ROUND(
IF('Details (Hide)'!$BE24='Details (Hide)'!$O$9, 'Details (Hide)'!$P$9,'Details (Hide)'!$P$10)*'Details (Hide)'!$BJ24*
IF('Details (Hide)'!$BI24='Details (Hide)'!$AW$9,'Details (Hide)'!$AX$9,
IF('Details (Hide)'!$BI24='Details (Hide)'!$AW$10,'Details (Hide)'!$AX$10,
IF('Details (Hide)'!$BI24='Details (Hide)'!$AW$11,'Details (Hide)'!$AX$11,
IF('Details (Hide)'!$BI24='Details (Hide)'!$AW$12,'Details (Hide)'!$AX$12,
'Details (Hide)'!$AX$13)))),0)),"")</f>
        <v/>
      </c>
      <c r="M29" s="140" t="str">
        <f>IFERROR(L29*VLOOKUP(VLOOKUP($B29,'Details (Hide)'!$BD$9:$BF$83,3,FALSE),'Details (Hide)'!$CD$9:$CF$12,3,FALSE),"")</f>
        <v/>
      </c>
      <c r="N29" s="140" t="str">
        <f t="shared" si="3"/>
        <v/>
      </c>
      <c r="O29" s="114" t="str">
        <f t="shared" si="4"/>
        <v/>
      </c>
      <c r="P29" s="115" t="str">
        <f>IFERROR(
IF('Details (Hide)'!$BE24='Details (Hide)'!$O$9,'Details (Hide)'!$P$9,'Details (Hide)'!$P$10)*SQRT(O29),"")</f>
        <v/>
      </c>
      <c r="Q29" s="42"/>
    </row>
    <row r="30" spans="1:17" hidden="1" x14ac:dyDescent="0.3">
      <c r="A30" s="42"/>
      <c r="B30" s="67" t="str">
        <f>'Details (Hide)'!BD25</f>
        <v/>
      </c>
      <c r="C30" s="102" t="str">
        <f>_xlfn.IFNA(VLOOKUP($B30,'5.1 Register | Risk Register'!$B$15:$Y$89,'5.1 Register | Risk Register'!E$6,FALSE),"")</f>
        <v/>
      </c>
      <c r="D30" s="68" t="str">
        <f>_xlfn.IFNA(VLOOKUP(VLOOKUP($B30,'5.1 Register | Risk Register'!$B$15:$Y$89,'5.1 Register | Risk Register'!K$6,FALSE),'Details (Hide)'!$AO$9:$AP$13,2,FALSE),"")</f>
        <v/>
      </c>
      <c r="E30" s="70" t="str">
        <f>IFERROR(ROUND(F30*VLOOKUP(VLOOKUP($B30,'Details (Hide)'!$BD$9:$BF$83,3,FALSE),'Details (Hide)'!$CD$9:$CF$12,2,FALSE),-3),"")</f>
        <v/>
      </c>
      <c r="F30" s="56" t="str">
        <f>IFERROR(IF(B30="","",
IF('Details (Hide)'!$BE25='Details (Hide)'!$O$9, 'Details (Hide)'!$P$9,'Details (Hide)'!$P$10)*
IF('Details (Hide)'!$BH25='Details (Hide)'!$AS$9,'Details (Hide)'!$AT$9,
IF('Details (Hide)'!$BH25='Details (Hide)'!$AS$10,'Details (Hide)'!$AT$10,
IF('Details (Hide)'!$BH25='Details (Hide)'!$AS$11,'Details (Hide)'!$AT$11,
IF('Details (Hide)'!$BH25='Details (Hide)'!$AS$12,'Details (Hide)'!$AT$12,
'Details (Hide)'!$AT$13))))),"")</f>
        <v/>
      </c>
      <c r="G30" s="123" t="str">
        <f>IFERROR(ROUND(F30*VLOOKUP(VLOOKUP($B30,'Details (Hide)'!$BD$9:$BF$83,3,FALSE),'Details (Hide)'!$CD$9:$CF$12,3,FALSE),-3),"")</f>
        <v/>
      </c>
      <c r="H30" s="57" t="str">
        <f t="shared" si="1"/>
        <v/>
      </c>
      <c r="I30" s="104" t="str">
        <f t="shared" si="2"/>
        <v/>
      </c>
      <c r="J30" s="105" t="str">
        <f>IFERROR(
IF('Details (Hide)'!$BE25='Details (Hide)'!$O$9,'Details (Hide)'!$P$9,'Details (Hide)'!$P$10)*ROUNDUP(SQRT(I30),-3),"")</f>
        <v/>
      </c>
      <c r="K30" s="139" t="str">
        <f>IFERROR(L30*VLOOKUP(VLOOKUP($B30,'Details (Hide)'!$BD$9:$BF$83,3,FALSE),'Details (Hide)'!$CD$9:$CF$12,2,FALSE),"")</f>
        <v/>
      </c>
      <c r="L30" s="336" t="str">
        <f>IFERROR(IF(B30="","", ROUND(
IF('Details (Hide)'!$BE25='Details (Hide)'!$O$9, 'Details (Hide)'!$P$9,'Details (Hide)'!$P$10)*'Details (Hide)'!$BJ25*
IF('Details (Hide)'!$BI25='Details (Hide)'!$AW$9,'Details (Hide)'!$AX$9,
IF('Details (Hide)'!$BI25='Details (Hide)'!$AW$10,'Details (Hide)'!$AX$10,
IF('Details (Hide)'!$BI25='Details (Hide)'!$AW$11,'Details (Hide)'!$AX$11,
IF('Details (Hide)'!$BI25='Details (Hide)'!$AW$12,'Details (Hide)'!$AX$12,
'Details (Hide)'!$AX$13)))),0)),"")</f>
        <v/>
      </c>
      <c r="M30" s="140" t="str">
        <f>IFERROR(L30*VLOOKUP(VLOOKUP($B30,'Details (Hide)'!$BD$9:$BF$83,3,FALSE),'Details (Hide)'!$CD$9:$CF$12,3,FALSE),"")</f>
        <v/>
      </c>
      <c r="N30" s="140" t="str">
        <f t="shared" si="3"/>
        <v/>
      </c>
      <c r="O30" s="114" t="str">
        <f t="shared" si="4"/>
        <v/>
      </c>
      <c r="P30" s="115" t="str">
        <f>IFERROR(
IF('Details (Hide)'!$BE25='Details (Hide)'!$O$9,'Details (Hide)'!$P$9,'Details (Hide)'!$P$10)*SQRT(O30),"")</f>
        <v/>
      </c>
      <c r="Q30" s="42"/>
    </row>
    <row r="31" spans="1:17" hidden="1" x14ac:dyDescent="0.3">
      <c r="A31" s="42"/>
      <c r="B31" s="67" t="str">
        <f>'Details (Hide)'!BD26</f>
        <v/>
      </c>
      <c r="C31" s="102" t="str">
        <f>_xlfn.IFNA(VLOOKUP($B31,'5.1 Register | Risk Register'!$B$15:$Y$89,'5.1 Register | Risk Register'!E$6,FALSE),"")</f>
        <v/>
      </c>
      <c r="D31" s="68" t="str">
        <f>_xlfn.IFNA(VLOOKUP(VLOOKUP($B31,'5.1 Register | Risk Register'!$B$15:$Y$89,'5.1 Register | Risk Register'!K$6,FALSE),'Details (Hide)'!$AO$9:$AP$13,2,FALSE),"")</f>
        <v/>
      </c>
      <c r="E31" s="70" t="str">
        <f>IFERROR(ROUND(F31*VLOOKUP(VLOOKUP($B31,'Details (Hide)'!$BD$9:$BF$83,3,FALSE),'Details (Hide)'!$CD$9:$CF$12,2,FALSE),-3),"")</f>
        <v/>
      </c>
      <c r="F31" s="56" t="str">
        <f>IFERROR(IF(B31="","",
IF('Details (Hide)'!$BE26='Details (Hide)'!$O$9, 'Details (Hide)'!$P$9,'Details (Hide)'!$P$10)*
IF('Details (Hide)'!$BH26='Details (Hide)'!$AS$9,'Details (Hide)'!$AT$9,
IF('Details (Hide)'!$BH26='Details (Hide)'!$AS$10,'Details (Hide)'!$AT$10,
IF('Details (Hide)'!$BH26='Details (Hide)'!$AS$11,'Details (Hide)'!$AT$11,
IF('Details (Hide)'!$BH26='Details (Hide)'!$AS$12,'Details (Hide)'!$AT$12,
'Details (Hide)'!$AT$13))))),"")</f>
        <v/>
      </c>
      <c r="G31" s="123" t="str">
        <f>IFERROR(ROUND(F31*VLOOKUP(VLOOKUP($B31,'Details (Hide)'!$BD$9:$BF$83,3,FALSE),'Details (Hide)'!$CD$9:$CF$12,3,FALSE),-3),"")</f>
        <v/>
      </c>
      <c r="H31" s="57" t="str">
        <f t="shared" si="1"/>
        <v/>
      </c>
      <c r="I31" s="104" t="str">
        <f t="shared" si="2"/>
        <v/>
      </c>
      <c r="J31" s="105" t="str">
        <f>IFERROR(
IF('Details (Hide)'!$BE26='Details (Hide)'!$O$9,'Details (Hide)'!$P$9,'Details (Hide)'!$P$10)*ROUNDUP(SQRT(I31),-3),"")</f>
        <v/>
      </c>
      <c r="K31" s="139" t="str">
        <f>IFERROR(L31*VLOOKUP(VLOOKUP($B31,'Details (Hide)'!$BD$9:$BF$83,3,FALSE),'Details (Hide)'!$CD$9:$CF$12,2,FALSE),"")</f>
        <v/>
      </c>
      <c r="L31" s="336" t="str">
        <f>IFERROR(IF(B31="","", ROUND(
IF('Details (Hide)'!$BE26='Details (Hide)'!$O$9, 'Details (Hide)'!$P$9,'Details (Hide)'!$P$10)*'Details (Hide)'!$BJ26*
IF('Details (Hide)'!$BI26='Details (Hide)'!$AW$9,'Details (Hide)'!$AX$9,
IF('Details (Hide)'!$BI26='Details (Hide)'!$AW$10,'Details (Hide)'!$AX$10,
IF('Details (Hide)'!$BI26='Details (Hide)'!$AW$11,'Details (Hide)'!$AX$11,
IF('Details (Hide)'!$BI26='Details (Hide)'!$AW$12,'Details (Hide)'!$AX$12,
'Details (Hide)'!$AX$13)))),0)),"")</f>
        <v/>
      </c>
      <c r="M31" s="140" t="str">
        <f>IFERROR(L31*VLOOKUP(VLOOKUP($B31,'Details (Hide)'!$BD$9:$BF$83,3,FALSE),'Details (Hide)'!$CD$9:$CF$12,3,FALSE),"")</f>
        <v/>
      </c>
      <c r="N31" s="140" t="str">
        <f t="shared" si="3"/>
        <v/>
      </c>
      <c r="O31" s="114" t="str">
        <f t="shared" si="4"/>
        <v/>
      </c>
      <c r="P31" s="115" t="str">
        <f>IFERROR(
IF('Details (Hide)'!$BE26='Details (Hide)'!$O$9,'Details (Hide)'!$P$9,'Details (Hide)'!$P$10)*SQRT(O31),"")</f>
        <v/>
      </c>
      <c r="Q31" s="42"/>
    </row>
    <row r="32" spans="1:17" hidden="1" x14ac:dyDescent="0.3">
      <c r="A32" s="42"/>
      <c r="B32" s="67" t="str">
        <f>'Details (Hide)'!BD27</f>
        <v/>
      </c>
      <c r="C32" s="102" t="str">
        <f>_xlfn.IFNA(VLOOKUP($B32,'5.1 Register | Risk Register'!$B$15:$Y$89,'5.1 Register | Risk Register'!E$6,FALSE),"")</f>
        <v/>
      </c>
      <c r="D32" s="68" t="str">
        <f>_xlfn.IFNA(VLOOKUP(VLOOKUP($B32,'5.1 Register | Risk Register'!$B$15:$Y$89,'5.1 Register | Risk Register'!K$6,FALSE),'Details (Hide)'!$AO$9:$AP$13,2,FALSE),"")</f>
        <v/>
      </c>
      <c r="E32" s="70" t="str">
        <f>IFERROR(ROUND(F32*VLOOKUP(VLOOKUP($B32,'Details (Hide)'!$BD$9:$BF$83,3,FALSE),'Details (Hide)'!$CD$9:$CF$12,2,FALSE),-3),"")</f>
        <v/>
      </c>
      <c r="F32" s="56" t="str">
        <f>IFERROR(IF(B32="","",
IF('Details (Hide)'!$BE27='Details (Hide)'!$O$9, 'Details (Hide)'!$P$9,'Details (Hide)'!$P$10)*
IF('Details (Hide)'!$BH27='Details (Hide)'!$AS$9,'Details (Hide)'!$AT$9,
IF('Details (Hide)'!$BH27='Details (Hide)'!$AS$10,'Details (Hide)'!$AT$10,
IF('Details (Hide)'!$BH27='Details (Hide)'!$AS$11,'Details (Hide)'!$AT$11,
IF('Details (Hide)'!$BH27='Details (Hide)'!$AS$12,'Details (Hide)'!$AT$12,
'Details (Hide)'!$AT$13))))),"")</f>
        <v/>
      </c>
      <c r="G32" s="123" t="str">
        <f>IFERROR(ROUND(F32*VLOOKUP(VLOOKUP($B32,'Details (Hide)'!$BD$9:$BF$83,3,FALSE),'Details (Hide)'!$CD$9:$CF$12,3,FALSE),-3),"")</f>
        <v/>
      </c>
      <c r="H32" s="57" t="str">
        <f t="shared" si="1"/>
        <v/>
      </c>
      <c r="I32" s="104" t="str">
        <f t="shared" si="2"/>
        <v/>
      </c>
      <c r="J32" s="105" t="str">
        <f>IFERROR(
IF('Details (Hide)'!$BE27='Details (Hide)'!$O$9,'Details (Hide)'!$P$9,'Details (Hide)'!$P$10)*ROUNDUP(SQRT(I32),-3),"")</f>
        <v/>
      </c>
      <c r="K32" s="139" t="str">
        <f>IFERROR(L32*VLOOKUP(VLOOKUP($B32,'Details (Hide)'!$BD$9:$BF$83,3,FALSE),'Details (Hide)'!$CD$9:$CF$12,2,FALSE),"")</f>
        <v/>
      </c>
      <c r="L32" s="336" t="str">
        <f>IFERROR(IF(B32="","", ROUND(
IF('Details (Hide)'!$BE27='Details (Hide)'!$O$9, 'Details (Hide)'!$P$9,'Details (Hide)'!$P$10)*'Details (Hide)'!$BJ27*
IF('Details (Hide)'!$BI27='Details (Hide)'!$AW$9,'Details (Hide)'!$AX$9,
IF('Details (Hide)'!$BI27='Details (Hide)'!$AW$10,'Details (Hide)'!$AX$10,
IF('Details (Hide)'!$BI27='Details (Hide)'!$AW$11,'Details (Hide)'!$AX$11,
IF('Details (Hide)'!$BI27='Details (Hide)'!$AW$12,'Details (Hide)'!$AX$12,
'Details (Hide)'!$AX$13)))),0)),"")</f>
        <v/>
      </c>
      <c r="M32" s="140" t="str">
        <f>IFERROR(L32*VLOOKUP(VLOOKUP($B32,'Details (Hide)'!$BD$9:$BF$83,3,FALSE),'Details (Hide)'!$CD$9:$CF$12,3,FALSE),"")</f>
        <v/>
      </c>
      <c r="N32" s="140" t="str">
        <f t="shared" si="3"/>
        <v/>
      </c>
      <c r="O32" s="114" t="str">
        <f t="shared" si="4"/>
        <v/>
      </c>
      <c r="P32" s="115" t="str">
        <f>IFERROR(
IF('Details (Hide)'!$BE27='Details (Hide)'!$O$9,'Details (Hide)'!$P$9,'Details (Hide)'!$P$10)*SQRT(O32),"")</f>
        <v/>
      </c>
      <c r="Q32" s="42"/>
    </row>
    <row r="33" spans="1:17" hidden="1" x14ac:dyDescent="0.3">
      <c r="A33" s="42"/>
      <c r="B33" s="67" t="str">
        <f>'Details (Hide)'!BD28</f>
        <v/>
      </c>
      <c r="C33" s="102" t="str">
        <f>_xlfn.IFNA(VLOOKUP($B33,'5.1 Register | Risk Register'!$B$15:$Y$89,'5.1 Register | Risk Register'!E$6,FALSE),"")</f>
        <v/>
      </c>
      <c r="D33" s="68" t="str">
        <f>_xlfn.IFNA(VLOOKUP(VLOOKUP($B33,'5.1 Register | Risk Register'!$B$15:$Y$89,'5.1 Register | Risk Register'!K$6,FALSE),'Details (Hide)'!$AO$9:$AP$13,2,FALSE),"")</f>
        <v/>
      </c>
      <c r="E33" s="70" t="str">
        <f>IFERROR(ROUND(F33*VLOOKUP(VLOOKUP($B33,'Details (Hide)'!$BD$9:$BF$83,3,FALSE),'Details (Hide)'!$CD$9:$CF$12,2,FALSE),-3),"")</f>
        <v/>
      </c>
      <c r="F33" s="56" t="str">
        <f>IFERROR(IF(B33="","",
IF('Details (Hide)'!$BE28='Details (Hide)'!$O$9, 'Details (Hide)'!$P$9,'Details (Hide)'!$P$10)*
IF('Details (Hide)'!$BH28='Details (Hide)'!$AS$9,'Details (Hide)'!$AT$9,
IF('Details (Hide)'!$BH28='Details (Hide)'!$AS$10,'Details (Hide)'!$AT$10,
IF('Details (Hide)'!$BH28='Details (Hide)'!$AS$11,'Details (Hide)'!$AT$11,
IF('Details (Hide)'!$BH28='Details (Hide)'!$AS$12,'Details (Hide)'!$AT$12,
'Details (Hide)'!$AT$13))))),"")</f>
        <v/>
      </c>
      <c r="G33" s="123" t="str">
        <f>IFERROR(ROUND(F33*VLOOKUP(VLOOKUP($B33,'Details (Hide)'!$BD$9:$BF$83,3,FALSE),'Details (Hide)'!$CD$9:$CF$12,3,FALSE),-3),"")</f>
        <v/>
      </c>
      <c r="H33" s="57" t="str">
        <f t="shared" si="1"/>
        <v/>
      </c>
      <c r="I33" s="104" t="str">
        <f t="shared" si="2"/>
        <v/>
      </c>
      <c r="J33" s="105" t="str">
        <f>IFERROR(
IF('Details (Hide)'!$BE28='Details (Hide)'!$O$9,'Details (Hide)'!$P$9,'Details (Hide)'!$P$10)*ROUNDUP(SQRT(I33),-3),"")</f>
        <v/>
      </c>
      <c r="K33" s="139" t="str">
        <f>IFERROR(L33*VLOOKUP(VLOOKUP($B33,'Details (Hide)'!$BD$9:$BF$83,3,FALSE),'Details (Hide)'!$CD$9:$CF$12,2,FALSE),"")</f>
        <v/>
      </c>
      <c r="L33" s="336" t="str">
        <f>IFERROR(IF(B33="","", ROUND(
IF('Details (Hide)'!$BE28='Details (Hide)'!$O$9, 'Details (Hide)'!$P$9,'Details (Hide)'!$P$10)*'Details (Hide)'!$BJ28*
IF('Details (Hide)'!$BI28='Details (Hide)'!$AW$9,'Details (Hide)'!$AX$9,
IF('Details (Hide)'!$BI28='Details (Hide)'!$AW$10,'Details (Hide)'!$AX$10,
IF('Details (Hide)'!$BI28='Details (Hide)'!$AW$11,'Details (Hide)'!$AX$11,
IF('Details (Hide)'!$BI28='Details (Hide)'!$AW$12,'Details (Hide)'!$AX$12,
'Details (Hide)'!$AX$13)))),0)),"")</f>
        <v/>
      </c>
      <c r="M33" s="140" t="str">
        <f>IFERROR(L33*VLOOKUP(VLOOKUP($B33,'Details (Hide)'!$BD$9:$BF$83,3,FALSE),'Details (Hide)'!$CD$9:$CF$12,3,FALSE),"")</f>
        <v/>
      </c>
      <c r="N33" s="140" t="str">
        <f t="shared" si="3"/>
        <v/>
      </c>
      <c r="O33" s="114" t="str">
        <f t="shared" si="4"/>
        <v/>
      </c>
      <c r="P33" s="115" t="str">
        <f>IFERROR(
IF('Details (Hide)'!$BE28='Details (Hide)'!$O$9,'Details (Hide)'!$P$9,'Details (Hide)'!$P$10)*SQRT(O33),"")</f>
        <v/>
      </c>
      <c r="Q33" s="42"/>
    </row>
    <row r="34" spans="1:17" hidden="1" x14ac:dyDescent="0.3">
      <c r="A34" s="42"/>
      <c r="B34" s="67" t="str">
        <f>'Details (Hide)'!BD29</f>
        <v/>
      </c>
      <c r="C34" s="102" t="str">
        <f>_xlfn.IFNA(VLOOKUP($B34,'5.1 Register | Risk Register'!$B$15:$Y$89,'5.1 Register | Risk Register'!E$6,FALSE),"")</f>
        <v/>
      </c>
      <c r="D34" s="68" t="str">
        <f>_xlfn.IFNA(VLOOKUP(VLOOKUP($B34,'5.1 Register | Risk Register'!$B$15:$Y$89,'5.1 Register | Risk Register'!K$6,FALSE),'Details (Hide)'!$AO$9:$AP$13,2,FALSE),"")</f>
        <v/>
      </c>
      <c r="E34" s="70" t="str">
        <f>IFERROR(ROUND(F34*VLOOKUP(VLOOKUP($B34,'Details (Hide)'!$BD$9:$BF$83,3,FALSE),'Details (Hide)'!$CD$9:$CF$12,2,FALSE),-3),"")</f>
        <v/>
      </c>
      <c r="F34" s="56" t="str">
        <f>IFERROR(IF(B34="","",
IF('Details (Hide)'!$BE29='Details (Hide)'!$O$9, 'Details (Hide)'!$P$9,'Details (Hide)'!$P$10)*
IF('Details (Hide)'!$BH29='Details (Hide)'!$AS$9,'Details (Hide)'!$AT$9,
IF('Details (Hide)'!$BH29='Details (Hide)'!$AS$10,'Details (Hide)'!$AT$10,
IF('Details (Hide)'!$BH29='Details (Hide)'!$AS$11,'Details (Hide)'!$AT$11,
IF('Details (Hide)'!$BH29='Details (Hide)'!$AS$12,'Details (Hide)'!$AT$12,
'Details (Hide)'!$AT$13))))),"")</f>
        <v/>
      </c>
      <c r="G34" s="123" t="str">
        <f>IFERROR(ROUND(F34*VLOOKUP(VLOOKUP($B34,'Details (Hide)'!$BD$9:$BF$83,3,FALSE),'Details (Hide)'!$CD$9:$CF$12,3,FALSE),-3),"")</f>
        <v/>
      </c>
      <c r="H34" s="57" t="str">
        <f t="shared" si="1"/>
        <v/>
      </c>
      <c r="I34" s="104" t="str">
        <f t="shared" si="2"/>
        <v/>
      </c>
      <c r="J34" s="105" t="str">
        <f>IFERROR(
IF('Details (Hide)'!$BE29='Details (Hide)'!$O$9,'Details (Hide)'!$P$9,'Details (Hide)'!$P$10)*ROUNDUP(SQRT(I34),-3),"")</f>
        <v/>
      </c>
      <c r="K34" s="139" t="str">
        <f>IFERROR(L34*VLOOKUP(VLOOKUP($B34,'Details (Hide)'!$BD$9:$BF$83,3,FALSE),'Details (Hide)'!$CD$9:$CF$12,2,FALSE),"")</f>
        <v/>
      </c>
      <c r="L34" s="336" t="str">
        <f>IFERROR(IF(B34="","", ROUND(
IF('Details (Hide)'!$BE29='Details (Hide)'!$O$9, 'Details (Hide)'!$P$9,'Details (Hide)'!$P$10)*'Details (Hide)'!$BJ29*
IF('Details (Hide)'!$BI29='Details (Hide)'!$AW$9,'Details (Hide)'!$AX$9,
IF('Details (Hide)'!$BI29='Details (Hide)'!$AW$10,'Details (Hide)'!$AX$10,
IF('Details (Hide)'!$BI29='Details (Hide)'!$AW$11,'Details (Hide)'!$AX$11,
IF('Details (Hide)'!$BI29='Details (Hide)'!$AW$12,'Details (Hide)'!$AX$12,
'Details (Hide)'!$AX$13)))),0)),"")</f>
        <v/>
      </c>
      <c r="M34" s="140" t="str">
        <f>IFERROR(L34*VLOOKUP(VLOOKUP($B34,'Details (Hide)'!$BD$9:$BF$83,3,FALSE),'Details (Hide)'!$CD$9:$CF$12,3,FALSE),"")</f>
        <v/>
      </c>
      <c r="N34" s="140" t="str">
        <f t="shared" si="3"/>
        <v/>
      </c>
      <c r="O34" s="114" t="str">
        <f t="shared" si="4"/>
        <v/>
      </c>
      <c r="P34" s="115" t="str">
        <f>IFERROR(
IF('Details (Hide)'!$BE29='Details (Hide)'!$O$9,'Details (Hide)'!$P$9,'Details (Hide)'!$P$10)*SQRT(O34),"")</f>
        <v/>
      </c>
      <c r="Q34" s="42"/>
    </row>
    <row r="35" spans="1:17" hidden="1" x14ac:dyDescent="0.3">
      <c r="A35" s="42"/>
      <c r="B35" s="67" t="str">
        <f>'Details (Hide)'!BD30</f>
        <v/>
      </c>
      <c r="C35" s="102" t="str">
        <f>_xlfn.IFNA(VLOOKUP($B35,'5.1 Register | Risk Register'!$B$15:$Y$89,'5.1 Register | Risk Register'!E$6,FALSE),"")</f>
        <v/>
      </c>
      <c r="D35" s="68" t="str">
        <f>_xlfn.IFNA(VLOOKUP(VLOOKUP($B35,'5.1 Register | Risk Register'!$B$15:$Y$89,'5.1 Register | Risk Register'!K$6,FALSE),'Details (Hide)'!$AO$9:$AP$13,2,FALSE),"")</f>
        <v/>
      </c>
      <c r="E35" s="70" t="str">
        <f>IFERROR(ROUND(F35*VLOOKUP(VLOOKUP($B35,'Details (Hide)'!$BD$9:$BF$83,3,FALSE),'Details (Hide)'!$CD$9:$CF$12,2,FALSE),-3),"")</f>
        <v/>
      </c>
      <c r="F35" s="56" t="str">
        <f>IFERROR(IF(B35="","",
IF('Details (Hide)'!$BE30='Details (Hide)'!$O$9, 'Details (Hide)'!$P$9,'Details (Hide)'!$P$10)*
IF('Details (Hide)'!$BH30='Details (Hide)'!$AS$9,'Details (Hide)'!$AT$9,
IF('Details (Hide)'!$BH30='Details (Hide)'!$AS$10,'Details (Hide)'!$AT$10,
IF('Details (Hide)'!$BH30='Details (Hide)'!$AS$11,'Details (Hide)'!$AT$11,
IF('Details (Hide)'!$BH30='Details (Hide)'!$AS$12,'Details (Hide)'!$AT$12,
'Details (Hide)'!$AT$13))))),"")</f>
        <v/>
      </c>
      <c r="G35" s="123" t="str">
        <f>IFERROR(ROUND(F35*VLOOKUP(VLOOKUP($B35,'Details (Hide)'!$BD$9:$BF$83,3,FALSE),'Details (Hide)'!$CD$9:$CF$12,3,FALSE),-3),"")</f>
        <v/>
      </c>
      <c r="H35" s="57" t="str">
        <f t="shared" si="1"/>
        <v/>
      </c>
      <c r="I35" s="104" t="str">
        <f t="shared" si="2"/>
        <v/>
      </c>
      <c r="J35" s="105" t="str">
        <f>IFERROR(
IF('Details (Hide)'!$BE30='Details (Hide)'!$O$9,'Details (Hide)'!$P$9,'Details (Hide)'!$P$10)*ROUNDUP(SQRT(I35),-3),"")</f>
        <v/>
      </c>
      <c r="K35" s="139" t="str">
        <f>IFERROR(L35*VLOOKUP(VLOOKUP($B35,'Details (Hide)'!$BD$9:$BF$83,3,FALSE),'Details (Hide)'!$CD$9:$CF$12,2,FALSE),"")</f>
        <v/>
      </c>
      <c r="L35" s="336" t="str">
        <f>IFERROR(IF(B35="","", ROUND(
IF('Details (Hide)'!$BE30='Details (Hide)'!$O$9, 'Details (Hide)'!$P$9,'Details (Hide)'!$P$10)*'Details (Hide)'!$BJ30*
IF('Details (Hide)'!$BI30='Details (Hide)'!$AW$9,'Details (Hide)'!$AX$9,
IF('Details (Hide)'!$BI30='Details (Hide)'!$AW$10,'Details (Hide)'!$AX$10,
IF('Details (Hide)'!$BI30='Details (Hide)'!$AW$11,'Details (Hide)'!$AX$11,
IF('Details (Hide)'!$BI30='Details (Hide)'!$AW$12,'Details (Hide)'!$AX$12,
'Details (Hide)'!$AX$13)))),0)),"")</f>
        <v/>
      </c>
      <c r="M35" s="140" t="str">
        <f>IFERROR(L35*VLOOKUP(VLOOKUP($B35,'Details (Hide)'!$BD$9:$BF$83,3,FALSE),'Details (Hide)'!$CD$9:$CF$12,3,FALSE),"")</f>
        <v/>
      </c>
      <c r="N35" s="140" t="str">
        <f t="shared" si="3"/>
        <v/>
      </c>
      <c r="O35" s="114" t="str">
        <f t="shared" si="4"/>
        <v/>
      </c>
      <c r="P35" s="115" t="str">
        <f>IFERROR(
IF('Details (Hide)'!$BE30='Details (Hide)'!$O$9,'Details (Hide)'!$P$9,'Details (Hide)'!$P$10)*SQRT(O35),"")</f>
        <v/>
      </c>
      <c r="Q35" s="42"/>
    </row>
    <row r="36" spans="1:17" hidden="1" x14ac:dyDescent="0.3">
      <c r="A36" s="42"/>
      <c r="B36" s="67" t="str">
        <f>'Details (Hide)'!BD31</f>
        <v/>
      </c>
      <c r="C36" s="102" t="str">
        <f>_xlfn.IFNA(VLOOKUP($B36,'5.1 Register | Risk Register'!$B$15:$Y$89,'5.1 Register | Risk Register'!E$6,FALSE),"")</f>
        <v/>
      </c>
      <c r="D36" s="68" t="str">
        <f>_xlfn.IFNA(VLOOKUP(VLOOKUP($B36,'5.1 Register | Risk Register'!$B$15:$Y$89,'5.1 Register | Risk Register'!K$6,FALSE),'Details (Hide)'!$AO$9:$AP$13,2,FALSE),"")</f>
        <v/>
      </c>
      <c r="E36" s="70" t="str">
        <f>IFERROR(ROUND(F36*VLOOKUP(VLOOKUP($B36,'Details (Hide)'!$BD$9:$BF$83,3,FALSE),'Details (Hide)'!$CD$9:$CF$12,2,FALSE),-3),"")</f>
        <v/>
      </c>
      <c r="F36" s="56" t="str">
        <f>IFERROR(IF(B36="","",
IF('Details (Hide)'!$BE31='Details (Hide)'!$O$9, 'Details (Hide)'!$P$9,'Details (Hide)'!$P$10)*
IF('Details (Hide)'!$BH31='Details (Hide)'!$AS$9,'Details (Hide)'!$AT$9,
IF('Details (Hide)'!$BH31='Details (Hide)'!$AS$10,'Details (Hide)'!$AT$10,
IF('Details (Hide)'!$BH31='Details (Hide)'!$AS$11,'Details (Hide)'!$AT$11,
IF('Details (Hide)'!$BH31='Details (Hide)'!$AS$12,'Details (Hide)'!$AT$12,
'Details (Hide)'!$AT$13))))),"")</f>
        <v/>
      </c>
      <c r="G36" s="123" t="str">
        <f>IFERROR(ROUND(F36*VLOOKUP(VLOOKUP($B36,'Details (Hide)'!$BD$9:$BF$83,3,FALSE),'Details (Hide)'!$CD$9:$CF$12,3,FALSE),-3),"")</f>
        <v/>
      </c>
      <c r="H36" s="57" t="str">
        <f t="shared" si="1"/>
        <v/>
      </c>
      <c r="I36" s="104" t="str">
        <f t="shared" si="2"/>
        <v/>
      </c>
      <c r="J36" s="105" t="str">
        <f>IFERROR(
IF('Details (Hide)'!$BE31='Details (Hide)'!$O$9,'Details (Hide)'!$P$9,'Details (Hide)'!$P$10)*ROUNDUP(SQRT(I36),-3),"")</f>
        <v/>
      </c>
      <c r="K36" s="139" t="str">
        <f>IFERROR(L36*VLOOKUP(VLOOKUP($B36,'Details (Hide)'!$BD$9:$BF$83,3,FALSE),'Details (Hide)'!$CD$9:$CF$12,2,FALSE),"")</f>
        <v/>
      </c>
      <c r="L36" s="336" t="str">
        <f>IFERROR(IF(B36="","", ROUND(
IF('Details (Hide)'!$BE31='Details (Hide)'!$O$9, 'Details (Hide)'!$P$9,'Details (Hide)'!$P$10)*'Details (Hide)'!$BJ31*
IF('Details (Hide)'!$BI31='Details (Hide)'!$AW$9,'Details (Hide)'!$AX$9,
IF('Details (Hide)'!$BI31='Details (Hide)'!$AW$10,'Details (Hide)'!$AX$10,
IF('Details (Hide)'!$BI31='Details (Hide)'!$AW$11,'Details (Hide)'!$AX$11,
IF('Details (Hide)'!$BI31='Details (Hide)'!$AW$12,'Details (Hide)'!$AX$12,
'Details (Hide)'!$AX$13)))),0)),"")</f>
        <v/>
      </c>
      <c r="M36" s="140" t="str">
        <f>IFERROR(L36*VLOOKUP(VLOOKUP($B36,'Details (Hide)'!$BD$9:$BF$83,3,FALSE),'Details (Hide)'!$CD$9:$CF$12,3,FALSE),"")</f>
        <v/>
      </c>
      <c r="N36" s="140" t="str">
        <f t="shared" si="3"/>
        <v/>
      </c>
      <c r="O36" s="114" t="str">
        <f t="shared" si="4"/>
        <v/>
      </c>
      <c r="P36" s="115" t="str">
        <f>IFERROR(
IF('Details (Hide)'!$BE31='Details (Hide)'!$O$9,'Details (Hide)'!$P$9,'Details (Hide)'!$P$10)*SQRT(O36),"")</f>
        <v/>
      </c>
      <c r="Q36" s="42"/>
    </row>
    <row r="37" spans="1:17" hidden="1" x14ac:dyDescent="0.3">
      <c r="A37" s="42"/>
      <c r="B37" s="67" t="str">
        <f>'Details (Hide)'!BD32</f>
        <v/>
      </c>
      <c r="C37" s="102" t="str">
        <f>_xlfn.IFNA(VLOOKUP($B37,'5.1 Register | Risk Register'!$B$15:$Y$89,'5.1 Register | Risk Register'!E$6,FALSE),"")</f>
        <v/>
      </c>
      <c r="D37" s="68" t="str">
        <f>_xlfn.IFNA(VLOOKUP(VLOOKUP($B37,'5.1 Register | Risk Register'!$B$15:$Y$89,'5.1 Register | Risk Register'!K$6,FALSE),'Details (Hide)'!$AO$9:$AP$13,2,FALSE),"")</f>
        <v/>
      </c>
      <c r="E37" s="70" t="str">
        <f>IFERROR(ROUND(F37*VLOOKUP(VLOOKUP($B37,'Details (Hide)'!$BD$9:$BF$83,3,FALSE),'Details (Hide)'!$CD$9:$CF$12,2,FALSE),-3),"")</f>
        <v/>
      </c>
      <c r="F37" s="56" t="str">
        <f>IFERROR(IF(B37="","",
IF('Details (Hide)'!$BE32='Details (Hide)'!$O$9, 'Details (Hide)'!$P$9,'Details (Hide)'!$P$10)*
IF('Details (Hide)'!$BH32='Details (Hide)'!$AS$9,'Details (Hide)'!$AT$9,
IF('Details (Hide)'!$BH32='Details (Hide)'!$AS$10,'Details (Hide)'!$AT$10,
IF('Details (Hide)'!$BH32='Details (Hide)'!$AS$11,'Details (Hide)'!$AT$11,
IF('Details (Hide)'!$BH32='Details (Hide)'!$AS$12,'Details (Hide)'!$AT$12,
'Details (Hide)'!$AT$13))))),"")</f>
        <v/>
      </c>
      <c r="G37" s="123" t="str">
        <f>IFERROR(ROUND(F37*VLOOKUP(VLOOKUP($B37,'Details (Hide)'!$BD$9:$BF$83,3,FALSE),'Details (Hide)'!$CD$9:$CF$12,3,FALSE),-3),"")</f>
        <v/>
      </c>
      <c r="H37" s="57" t="str">
        <f t="shared" si="1"/>
        <v/>
      </c>
      <c r="I37" s="104" t="str">
        <f t="shared" si="2"/>
        <v/>
      </c>
      <c r="J37" s="105" t="str">
        <f>IFERROR(
IF('Details (Hide)'!$BE32='Details (Hide)'!$O$9,'Details (Hide)'!$P$9,'Details (Hide)'!$P$10)*ROUNDUP(SQRT(I37),-3),"")</f>
        <v/>
      </c>
      <c r="K37" s="139" t="str">
        <f>IFERROR(L37*VLOOKUP(VLOOKUP($B37,'Details (Hide)'!$BD$9:$BF$83,3,FALSE),'Details (Hide)'!$CD$9:$CF$12,2,FALSE),"")</f>
        <v/>
      </c>
      <c r="L37" s="336" t="str">
        <f>IFERROR(IF(B37="","", ROUND(
IF('Details (Hide)'!$BE32='Details (Hide)'!$O$9, 'Details (Hide)'!$P$9,'Details (Hide)'!$P$10)*'Details (Hide)'!$BJ32*
IF('Details (Hide)'!$BI32='Details (Hide)'!$AW$9,'Details (Hide)'!$AX$9,
IF('Details (Hide)'!$BI32='Details (Hide)'!$AW$10,'Details (Hide)'!$AX$10,
IF('Details (Hide)'!$BI32='Details (Hide)'!$AW$11,'Details (Hide)'!$AX$11,
IF('Details (Hide)'!$BI32='Details (Hide)'!$AW$12,'Details (Hide)'!$AX$12,
'Details (Hide)'!$AX$13)))),0)),"")</f>
        <v/>
      </c>
      <c r="M37" s="140" t="str">
        <f>IFERROR(L37*VLOOKUP(VLOOKUP($B37,'Details (Hide)'!$BD$9:$BF$83,3,FALSE),'Details (Hide)'!$CD$9:$CF$12,3,FALSE),"")</f>
        <v/>
      </c>
      <c r="N37" s="140" t="str">
        <f t="shared" si="3"/>
        <v/>
      </c>
      <c r="O37" s="114" t="str">
        <f t="shared" si="4"/>
        <v/>
      </c>
      <c r="P37" s="115" t="str">
        <f>IFERROR(
IF('Details (Hide)'!$BE32='Details (Hide)'!$O$9,'Details (Hide)'!$P$9,'Details (Hide)'!$P$10)*SQRT(O37),"")</f>
        <v/>
      </c>
      <c r="Q37" s="42"/>
    </row>
    <row r="38" spans="1:17" hidden="1" x14ac:dyDescent="0.3">
      <c r="A38" s="42"/>
      <c r="B38" s="67" t="str">
        <f>'Details (Hide)'!BD33</f>
        <v/>
      </c>
      <c r="C38" s="102" t="str">
        <f>_xlfn.IFNA(VLOOKUP($B38,'5.1 Register | Risk Register'!$B$15:$Y$89,'5.1 Register | Risk Register'!E$6,FALSE),"")</f>
        <v/>
      </c>
      <c r="D38" s="68" t="str">
        <f>_xlfn.IFNA(VLOOKUP(VLOOKUP($B38,'5.1 Register | Risk Register'!$B$15:$Y$89,'5.1 Register | Risk Register'!K$6,FALSE),'Details (Hide)'!$AO$9:$AP$13,2,FALSE),"")</f>
        <v/>
      </c>
      <c r="E38" s="70" t="str">
        <f>IFERROR(ROUND(F38*VLOOKUP(VLOOKUP($B38,'Details (Hide)'!$BD$9:$BF$83,3,FALSE),'Details (Hide)'!$CD$9:$CF$12,2,FALSE),-3),"")</f>
        <v/>
      </c>
      <c r="F38" s="56" t="str">
        <f>IFERROR(IF(B38="","",
IF('Details (Hide)'!$BE33='Details (Hide)'!$O$9, 'Details (Hide)'!$P$9,'Details (Hide)'!$P$10)*
IF('Details (Hide)'!$BH33='Details (Hide)'!$AS$9,'Details (Hide)'!$AT$9,
IF('Details (Hide)'!$BH33='Details (Hide)'!$AS$10,'Details (Hide)'!$AT$10,
IF('Details (Hide)'!$BH33='Details (Hide)'!$AS$11,'Details (Hide)'!$AT$11,
IF('Details (Hide)'!$BH33='Details (Hide)'!$AS$12,'Details (Hide)'!$AT$12,
'Details (Hide)'!$AT$13))))),"")</f>
        <v/>
      </c>
      <c r="G38" s="123" t="str">
        <f>IFERROR(ROUND(F38*VLOOKUP(VLOOKUP($B38,'Details (Hide)'!$BD$9:$BF$83,3,FALSE),'Details (Hide)'!$CD$9:$CF$12,3,FALSE),-3),"")</f>
        <v/>
      </c>
      <c r="H38" s="57" t="str">
        <f t="shared" si="1"/>
        <v/>
      </c>
      <c r="I38" s="104" t="str">
        <f t="shared" si="2"/>
        <v/>
      </c>
      <c r="J38" s="105" t="str">
        <f>IFERROR(
IF('Details (Hide)'!$BE33='Details (Hide)'!$O$9,'Details (Hide)'!$P$9,'Details (Hide)'!$P$10)*ROUNDUP(SQRT(I38),-3),"")</f>
        <v/>
      </c>
      <c r="K38" s="139" t="str">
        <f>IFERROR(L38*VLOOKUP(VLOOKUP($B38,'Details (Hide)'!$BD$9:$BF$83,3,FALSE),'Details (Hide)'!$CD$9:$CF$12,2,FALSE),"")</f>
        <v/>
      </c>
      <c r="L38" s="336" t="str">
        <f>IFERROR(IF(B38="","", ROUND(
IF('Details (Hide)'!$BE33='Details (Hide)'!$O$9, 'Details (Hide)'!$P$9,'Details (Hide)'!$P$10)*'Details (Hide)'!$BJ33*
IF('Details (Hide)'!$BI33='Details (Hide)'!$AW$9,'Details (Hide)'!$AX$9,
IF('Details (Hide)'!$BI33='Details (Hide)'!$AW$10,'Details (Hide)'!$AX$10,
IF('Details (Hide)'!$BI33='Details (Hide)'!$AW$11,'Details (Hide)'!$AX$11,
IF('Details (Hide)'!$BI33='Details (Hide)'!$AW$12,'Details (Hide)'!$AX$12,
'Details (Hide)'!$AX$13)))),0)),"")</f>
        <v/>
      </c>
      <c r="M38" s="140" t="str">
        <f>IFERROR(L38*VLOOKUP(VLOOKUP($B38,'Details (Hide)'!$BD$9:$BF$83,3,FALSE),'Details (Hide)'!$CD$9:$CF$12,3,FALSE),"")</f>
        <v/>
      </c>
      <c r="N38" s="140" t="str">
        <f t="shared" si="3"/>
        <v/>
      </c>
      <c r="O38" s="114" t="str">
        <f t="shared" si="4"/>
        <v/>
      </c>
      <c r="P38" s="115" t="str">
        <f>IFERROR(
IF('Details (Hide)'!$BE33='Details (Hide)'!$O$9,'Details (Hide)'!$P$9,'Details (Hide)'!$P$10)*SQRT(O38),"")</f>
        <v/>
      </c>
      <c r="Q38" s="42"/>
    </row>
    <row r="39" spans="1:17" hidden="1" x14ac:dyDescent="0.3">
      <c r="A39" s="42"/>
      <c r="B39" s="67" t="str">
        <f>'Details (Hide)'!BD34</f>
        <v/>
      </c>
      <c r="C39" s="102" t="str">
        <f>_xlfn.IFNA(VLOOKUP($B39,'5.1 Register | Risk Register'!$B$15:$Y$89,'5.1 Register | Risk Register'!E$6,FALSE),"")</f>
        <v/>
      </c>
      <c r="D39" s="68" t="str">
        <f>_xlfn.IFNA(VLOOKUP(VLOOKUP($B39,'5.1 Register | Risk Register'!$B$15:$Y$89,'5.1 Register | Risk Register'!K$6,FALSE),'Details (Hide)'!$AO$9:$AP$13,2,FALSE),"")</f>
        <v/>
      </c>
      <c r="E39" s="70" t="str">
        <f>IFERROR(ROUND(F39*VLOOKUP(VLOOKUP($B39,'Details (Hide)'!$BD$9:$BF$83,3,FALSE),'Details (Hide)'!$CD$9:$CF$12,2,FALSE),-3),"")</f>
        <v/>
      </c>
      <c r="F39" s="56" t="str">
        <f>IFERROR(IF(B39="","",
IF('Details (Hide)'!$BE34='Details (Hide)'!$O$9, 'Details (Hide)'!$P$9,'Details (Hide)'!$P$10)*
IF('Details (Hide)'!$BH34='Details (Hide)'!$AS$9,'Details (Hide)'!$AT$9,
IF('Details (Hide)'!$BH34='Details (Hide)'!$AS$10,'Details (Hide)'!$AT$10,
IF('Details (Hide)'!$BH34='Details (Hide)'!$AS$11,'Details (Hide)'!$AT$11,
IF('Details (Hide)'!$BH34='Details (Hide)'!$AS$12,'Details (Hide)'!$AT$12,
'Details (Hide)'!$AT$13))))),"")</f>
        <v/>
      </c>
      <c r="G39" s="123" t="str">
        <f>IFERROR(ROUND(F39*VLOOKUP(VLOOKUP($B39,'Details (Hide)'!$BD$9:$BF$83,3,FALSE),'Details (Hide)'!$CD$9:$CF$12,3,FALSE),-3),"")</f>
        <v/>
      </c>
      <c r="H39" s="57" t="str">
        <f t="shared" si="1"/>
        <v/>
      </c>
      <c r="I39" s="104" t="str">
        <f t="shared" si="2"/>
        <v/>
      </c>
      <c r="J39" s="105" t="str">
        <f>IFERROR(
IF('Details (Hide)'!$BE34='Details (Hide)'!$O$9,'Details (Hide)'!$P$9,'Details (Hide)'!$P$10)*ROUNDUP(SQRT(I39),-3),"")</f>
        <v/>
      </c>
      <c r="K39" s="139" t="str">
        <f>IFERROR(L39*VLOOKUP(VLOOKUP($B39,'Details (Hide)'!$BD$9:$BF$83,3,FALSE),'Details (Hide)'!$CD$9:$CF$12,2,FALSE),"")</f>
        <v/>
      </c>
      <c r="L39" s="336" t="str">
        <f>IFERROR(IF(B39="","", ROUND(
IF('Details (Hide)'!$BE34='Details (Hide)'!$O$9, 'Details (Hide)'!$P$9,'Details (Hide)'!$P$10)*'Details (Hide)'!$BJ34*
IF('Details (Hide)'!$BI34='Details (Hide)'!$AW$9,'Details (Hide)'!$AX$9,
IF('Details (Hide)'!$BI34='Details (Hide)'!$AW$10,'Details (Hide)'!$AX$10,
IF('Details (Hide)'!$BI34='Details (Hide)'!$AW$11,'Details (Hide)'!$AX$11,
IF('Details (Hide)'!$BI34='Details (Hide)'!$AW$12,'Details (Hide)'!$AX$12,
'Details (Hide)'!$AX$13)))),0)),"")</f>
        <v/>
      </c>
      <c r="M39" s="140" t="str">
        <f>IFERROR(L39*VLOOKUP(VLOOKUP($B39,'Details (Hide)'!$BD$9:$BF$83,3,FALSE),'Details (Hide)'!$CD$9:$CF$12,3,FALSE),"")</f>
        <v/>
      </c>
      <c r="N39" s="140" t="str">
        <f t="shared" si="3"/>
        <v/>
      </c>
      <c r="O39" s="114" t="str">
        <f t="shared" si="4"/>
        <v/>
      </c>
      <c r="P39" s="115" t="str">
        <f>IFERROR(
IF('Details (Hide)'!$BE34='Details (Hide)'!$O$9,'Details (Hide)'!$P$9,'Details (Hide)'!$P$10)*SQRT(O39),"")</f>
        <v/>
      </c>
      <c r="Q39" s="42"/>
    </row>
    <row r="40" spans="1:17" hidden="1" x14ac:dyDescent="0.3">
      <c r="A40" s="42"/>
      <c r="B40" s="67" t="str">
        <f>'Details (Hide)'!BD35</f>
        <v/>
      </c>
      <c r="C40" s="102" t="str">
        <f>_xlfn.IFNA(VLOOKUP($B40,'5.1 Register | Risk Register'!$B$15:$Y$89,'5.1 Register | Risk Register'!E$6,FALSE),"")</f>
        <v/>
      </c>
      <c r="D40" s="68" t="str">
        <f>_xlfn.IFNA(VLOOKUP(VLOOKUP($B40,'5.1 Register | Risk Register'!$B$15:$Y$89,'5.1 Register | Risk Register'!K$6,FALSE),'Details (Hide)'!$AO$9:$AP$13,2,FALSE),"")</f>
        <v/>
      </c>
      <c r="E40" s="70" t="str">
        <f>IFERROR(ROUND(F40*VLOOKUP(VLOOKUP($B40,'Details (Hide)'!$BD$9:$BF$83,3,FALSE),'Details (Hide)'!$CD$9:$CF$12,2,FALSE),-3),"")</f>
        <v/>
      </c>
      <c r="F40" s="56" t="str">
        <f>IFERROR(IF(B40="","",
IF('Details (Hide)'!$BE35='Details (Hide)'!$O$9, 'Details (Hide)'!$P$9,'Details (Hide)'!$P$10)*
IF('Details (Hide)'!$BH35='Details (Hide)'!$AS$9,'Details (Hide)'!$AT$9,
IF('Details (Hide)'!$BH35='Details (Hide)'!$AS$10,'Details (Hide)'!$AT$10,
IF('Details (Hide)'!$BH35='Details (Hide)'!$AS$11,'Details (Hide)'!$AT$11,
IF('Details (Hide)'!$BH35='Details (Hide)'!$AS$12,'Details (Hide)'!$AT$12,
'Details (Hide)'!$AT$13))))),"")</f>
        <v/>
      </c>
      <c r="G40" s="123" t="str">
        <f>IFERROR(ROUND(F40*VLOOKUP(VLOOKUP($B40,'Details (Hide)'!$BD$9:$BF$83,3,FALSE),'Details (Hide)'!$CD$9:$CF$12,3,FALSE),-3),"")</f>
        <v/>
      </c>
      <c r="H40" s="57" t="str">
        <f t="shared" si="1"/>
        <v/>
      </c>
      <c r="I40" s="104" t="str">
        <f t="shared" si="2"/>
        <v/>
      </c>
      <c r="J40" s="105" t="str">
        <f>IFERROR(
IF('Details (Hide)'!$BE35='Details (Hide)'!$O$9,'Details (Hide)'!$P$9,'Details (Hide)'!$P$10)*ROUNDUP(SQRT(I40),-3),"")</f>
        <v/>
      </c>
      <c r="K40" s="139" t="str">
        <f>IFERROR(L40*VLOOKUP(VLOOKUP($B40,'Details (Hide)'!$BD$9:$BF$83,3,FALSE),'Details (Hide)'!$CD$9:$CF$12,2,FALSE),"")</f>
        <v/>
      </c>
      <c r="L40" s="336" t="str">
        <f>IFERROR(IF(B40="","", ROUND(
IF('Details (Hide)'!$BE35='Details (Hide)'!$O$9, 'Details (Hide)'!$P$9,'Details (Hide)'!$P$10)*'Details (Hide)'!$BJ35*
IF('Details (Hide)'!$BI35='Details (Hide)'!$AW$9,'Details (Hide)'!$AX$9,
IF('Details (Hide)'!$BI35='Details (Hide)'!$AW$10,'Details (Hide)'!$AX$10,
IF('Details (Hide)'!$BI35='Details (Hide)'!$AW$11,'Details (Hide)'!$AX$11,
IF('Details (Hide)'!$BI35='Details (Hide)'!$AW$12,'Details (Hide)'!$AX$12,
'Details (Hide)'!$AX$13)))),0)),"")</f>
        <v/>
      </c>
      <c r="M40" s="140" t="str">
        <f>IFERROR(L40*VLOOKUP(VLOOKUP($B40,'Details (Hide)'!$BD$9:$BF$83,3,FALSE),'Details (Hide)'!$CD$9:$CF$12,3,FALSE),"")</f>
        <v/>
      </c>
      <c r="N40" s="140" t="str">
        <f t="shared" si="3"/>
        <v/>
      </c>
      <c r="O40" s="114" t="str">
        <f t="shared" si="4"/>
        <v/>
      </c>
      <c r="P40" s="115" t="str">
        <f>IFERROR(
IF('Details (Hide)'!$BE35='Details (Hide)'!$O$9,'Details (Hide)'!$P$9,'Details (Hide)'!$P$10)*SQRT(O40),"")</f>
        <v/>
      </c>
      <c r="Q40" s="42"/>
    </row>
    <row r="41" spans="1:17" hidden="1" x14ac:dyDescent="0.3">
      <c r="A41" s="42"/>
      <c r="B41" s="67" t="str">
        <f>'Details (Hide)'!BD36</f>
        <v/>
      </c>
      <c r="C41" s="102" t="str">
        <f>_xlfn.IFNA(VLOOKUP($B41,'5.1 Register | Risk Register'!$B$15:$Y$89,'5.1 Register | Risk Register'!E$6,FALSE),"")</f>
        <v/>
      </c>
      <c r="D41" s="68" t="str">
        <f>_xlfn.IFNA(VLOOKUP(VLOOKUP($B41,'5.1 Register | Risk Register'!$B$15:$Y$89,'5.1 Register | Risk Register'!K$6,FALSE),'Details (Hide)'!$AO$9:$AP$13,2,FALSE),"")</f>
        <v/>
      </c>
      <c r="E41" s="70" t="str">
        <f>IFERROR(ROUND(F41*VLOOKUP(VLOOKUP($B41,'Details (Hide)'!$BD$9:$BF$83,3,FALSE),'Details (Hide)'!$CD$9:$CF$12,2,FALSE),-3),"")</f>
        <v/>
      </c>
      <c r="F41" s="56" t="str">
        <f>IFERROR(IF(B41="","",
IF('Details (Hide)'!$BE36='Details (Hide)'!$O$9, 'Details (Hide)'!$P$9,'Details (Hide)'!$P$10)*
IF('Details (Hide)'!$BH36='Details (Hide)'!$AS$9,'Details (Hide)'!$AT$9,
IF('Details (Hide)'!$BH36='Details (Hide)'!$AS$10,'Details (Hide)'!$AT$10,
IF('Details (Hide)'!$BH36='Details (Hide)'!$AS$11,'Details (Hide)'!$AT$11,
IF('Details (Hide)'!$BH36='Details (Hide)'!$AS$12,'Details (Hide)'!$AT$12,
'Details (Hide)'!$AT$13))))),"")</f>
        <v/>
      </c>
      <c r="G41" s="123" t="str">
        <f>IFERROR(ROUND(F41*VLOOKUP(VLOOKUP($B41,'Details (Hide)'!$BD$9:$BF$83,3,FALSE),'Details (Hide)'!$CD$9:$CF$12,3,FALSE),-3),"")</f>
        <v/>
      </c>
      <c r="H41" s="57" t="str">
        <f t="shared" si="1"/>
        <v/>
      </c>
      <c r="I41" s="104" t="str">
        <f t="shared" si="2"/>
        <v/>
      </c>
      <c r="J41" s="105" t="str">
        <f>IFERROR(
IF('Details (Hide)'!$BE36='Details (Hide)'!$O$9,'Details (Hide)'!$P$9,'Details (Hide)'!$P$10)*ROUNDUP(SQRT(I41),-3),"")</f>
        <v/>
      </c>
      <c r="K41" s="139" t="str">
        <f>IFERROR(L41*VLOOKUP(VLOOKUP($B41,'Details (Hide)'!$BD$9:$BF$83,3,FALSE),'Details (Hide)'!$CD$9:$CF$12,2,FALSE),"")</f>
        <v/>
      </c>
      <c r="L41" s="336" t="str">
        <f>IFERROR(IF(B41="","", ROUND(
IF('Details (Hide)'!$BE36='Details (Hide)'!$O$9, 'Details (Hide)'!$P$9,'Details (Hide)'!$P$10)*'Details (Hide)'!$BJ36*
IF('Details (Hide)'!$BI36='Details (Hide)'!$AW$9,'Details (Hide)'!$AX$9,
IF('Details (Hide)'!$BI36='Details (Hide)'!$AW$10,'Details (Hide)'!$AX$10,
IF('Details (Hide)'!$BI36='Details (Hide)'!$AW$11,'Details (Hide)'!$AX$11,
IF('Details (Hide)'!$BI36='Details (Hide)'!$AW$12,'Details (Hide)'!$AX$12,
'Details (Hide)'!$AX$13)))),0)),"")</f>
        <v/>
      </c>
      <c r="M41" s="140" t="str">
        <f>IFERROR(L41*VLOOKUP(VLOOKUP($B41,'Details (Hide)'!$BD$9:$BF$83,3,FALSE),'Details (Hide)'!$CD$9:$CF$12,3,FALSE),"")</f>
        <v/>
      </c>
      <c r="N41" s="140" t="str">
        <f t="shared" si="3"/>
        <v/>
      </c>
      <c r="O41" s="114" t="str">
        <f t="shared" si="4"/>
        <v/>
      </c>
      <c r="P41" s="115" t="str">
        <f>IFERROR(
IF('Details (Hide)'!$BE36='Details (Hide)'!$O$9,'Details (Hide)'!$P$9,'Details (Hide)'!$P$10)*SQRT(O41),"")</f>
        <v/>
      </c>
      <c r="Q41" s="42"/>
    </row>
    <row r="42" spans="1:17" hidden="1" x14ac:dyDescent="0.3">
      <c r="A42" s="42"/>
      <c r="B42" s="67" t="str">
        <f>'Details (Hide)'!BD37</f>
        <v/>
      </c>
      <c r="C42" s="102" t="str">
        <f>_xlfn.IFNA(VLOOKUP($B42,'5.1 Register | Risk Register'!$B$15:$Y$89,'5.1 Register | Risk Register'!E$6,FALSE),"")</f>
        <v/>
      </c>
      <c r="D42" s="68" t="str">
        <f>_xlfn.IFNA(VLOOKUP(VLOOKUP($B42,'5.1 Register | Risk Register'!$B$15:$Y$89,'5.1 Register | Risk Register'!K$6,FALSE),'Details (Hide)'!$AO$9:$AP$13,2,FALSE),"")</f>
        <v/>
      </c>
      <c r="E42" s="70" t="str">
        <f>IFERROR(ROUND(F42*VLOOKUP(VLOOKUP($B42,'Details (Hide)'!$BD$9:$BF$83,3,FALSE),'Details (Hide)'!$CD$9:$CF$12,2,FALSE),-3),"")</f>
        <v/>
      </c>
      <c r="F42" s="56" t="str">
        <f>IFERROR(IF(B42="","",
IF('Details (Hide)'!$BE37='Details (Hide)'!$O$9, 'Details (Hide)'!$P$9,'Details (Hide)'!$P$10)*
IF('Details (Hide)'!$BH37='Details (Hide)'!$AS$9,'Details (Hide)'!$AT$9,
IF('Details (Hide)'!$BH37='Details (Hide)'!$AS$10,'Details (Hide)'!$AT$10,
IF('Details (Hide)'!$BH37='Details (Hide)'!$AS$11,'Details (Hide)'!$AT$11,
IF('Details (Hide)'!$BH37='Details (Hide)'!$AS$12,'Details (Hide)'!$AT$12,
'Details (Hide)'!$AT$13))))),"")</f>
        <v/>
      </c>
      <c r="G42" s="123" t="str">
        <f>IFERROR(ROUND(F42*VLOOKUP(VLOOKUP($B42,'Details (Hide)'!$BD$9:$BF$83,3,FALSE),'Details (Hide)'!$CD$9:$CF$12,3,FALSE),-3),"")</f>
        <v/>
      </c>
      <c r="H42" s="57" t="str">
        <f t="shared" si="1"/>
        <v/>
      </c>
      <c r="I42" s="104" t="str">
        <f t="shared" si="2"/>
        <v/>
      </c>
      <c r="J42" s="105" t="str">
        <f>IFERROR(
IF('Details (Hide)'!$BE37='Details (Hide)'!$O$9,'Details (Hide)'!$P$9,'Details (Hide)'!$P$10)*ROUNDUP(SQRT(I42),-3),"")</f>
        <v/>
      </c>
      <c r="K42" s="139" t="str">
        <f>IFERROR(L42*VLOOKUP(VLOOKUP($B42,'Details (Hide)'!$BD$9:$BF$83,3,FALSE),'Details (Hide)'!$CD$9:$CF$12,2,FALSE),"")</f>
        <v/>
      </c>
      <c r="L42" s="336" t="str">
        <f>IFERROR(IF(B42="","", ROUND(
IF('Details (Hide)'!$BE37='Details (Hide)'!$O$9, 'Details (Hide)'!$P$9,'Details (Hide)'!$P$10)*'Details (Hide)'!$BJ37*
IF('Details (Hide)'!$BI37='Details (Hide)'!$AW$9,'Details (Hide)'!$AX$9,
IF('Details (Hide)'!$BI37='Details (Hide)'!$AW$10,'Details (Hide)'!$AX$10,
IF('Details (Hide)'!$BI37='Details (Hide)'!$AW$11,'Details (Hide)'!$AX$11,
IF('Details (Hide)'!$BI37='Details (Hide)'!$AW$12,'Details (Hide)'!$AX$12,
'Details (Hide)'!$AX$13)))),0)),"")</f>
        <v/>
      </c>
      <c r="M42" s="140" t="str">
        <f>IFERROR(L42*VLOOKUP(VLOOKUP($B42,'Details (Hide)'!$BD$9:$BF$83,3,FALSE),'Details (Hide)'!$CD$9:$CF$12,3,FALSE),"")</f>
        <v/>
      </c>
      <c r="N42" s="140" t="str">
        <f t="shared" si="3"/>
        <v/>
      </c>
      <c r="O42" s="114" t="str">
        <f t="shared" si="4"/>
        <v/>
      </c>
      <c r="P42" s="115" t="str">
        <f>IFERROR(
IF('Details (Hide)'!$BE37='Details (Hide)'!$O$9,'Details (Hide)'!$P$9,'Details (Hide)'!$P$10)*SQRT(O42),"")</f>
        <v/>
      </c>
      <c r="Q42" s="42"/>
    </row>
    <row r="43" spans="1:17" hidden="1" x14ac:dyDescent="0.3">
      <c r="A43" s="42"/>
      <c r="B43" s="67" t="str">
        <f>'Details (Hide)'!BD38</f>
        <v/>
      </c>
      <c r="C43" s="102" t="str">
        <f>_xlfn.IFNA(VLOOKUP($B43,'5.1 Register | Risk Register'!$B$15:$Y$89,'5.1 Register | Risk Register'!E$6,FALSE),"")</f>
        <v/>
      </c>
      <c r="D43" s="68" t="str">
        <f>_xlfn.IFNA(VLOOKUP(VLOOKUP($B43,'5.1 Register | Risk Register'!$B$15:$Y$89,'5.1 Register | Risk Register'!K$6,FALSE),'Details (Hide)'!$AO$9:$AP$13,2,FALSE),"")</f>
        <v/>
      </c>
      <c r="E43" s="70" t="str">
        <f>IFERROR(ROUND(F43*VLOOKUP(VLOOKUP($B43,'Details (Hide)'!$BD$9:$BF$83,3,FALSE),'Details (Hide)'!$CD$9:$CF$12,2,FALSE),-3),"")</f>
        <v/>
      </c>
      <c r="F43" s="56" t="str">
        <f>IFERROR(IF(B43="","",
IF('Details (Hide)'!$BE38='Details (Hide)'!$O$9, 'Details (Hide)'!$P$9,'Details (Hide)'!$P$10)*
IF('Details (Hide)'!$BH38='Details (Hide)'!$AS$9,'Details (Hide)'!$AT$9,
IF('Details (Hide)'!$BH38='Details (Hide)'!$AS$10,'Details (Hide)'!$AT$10,
IF('Details (Hide)'!$BH38='Details (Hide)'!$AS$11,'Details (Hide)'!$AT$11,
IF('Details (Hide)'!$BH38='Details (Hide)'!$AS$12,'Details (Hide)'!$AT$12,
'Details (Hide)'!$AT$13))))),"")</f>
        <v/>
      </c>
      <c r="G43" s="123" t="str">
        <f>IFERROR(ROUND(F43*VLOOKUP(VLOOKUP($B43,'Details (Hide)'!$BD$9:$BF$83,3,FALSE),'Details (Hide)'!$CD$9:$CF$12,3,FALSE),-3),"")</f>
        <v/>
      </c>
      <c r="H43" s="57" t="str">
        <f t="shared" si="1"/>
        <v/>
      </c>
      <c r="I43" s="104" t="str">
        <f t="shared" si="2"/>
        <v/>
      </c>
      <c r="J43" s="105" t="str">
        <f>IFERROR(
IF('Details (Hide)'!$BE38='Details (Hide)'!$O$9,'Details (Hide)'!$P$9,'Details (Hide)'!$P$10)*ROUNDUP(SQRT(I43),-3),"")</f>
        <v/>
      </c>
      <c r="K43" s="139" t="str">
        <f>IFERROR(L43*VLOOKUP(VLOOKUP($B43,'Details (Hide)'!$BD$9:$BF$83,3,FALSE),'Details (Hide)'!$CD$9:$CF$12,2,FALSE),"")</f>
        <v/>
      </c>
      <c r="L43" s="336" t="str">
        <f>IFERROR(IF(B43="","", ROUND(
IF('Details (Hide)'!$BE38='Details (Hide)'!$O$9, 'Details (Hide)'!$P$9,'Details (Hide)'!$P$10)*'Details (Hide)'!$BJ38*
IF('Details (Hide)'!$BI38='Details (Hide)'!$AW$9,'Details (Hide)'!$AX$9,
IF('Details (Hide)'!$BI38='Details (Hide)'!$AW$10,'Details (Hide)'!$AX$10,
IF('Details (Hide)'!$BI38='Details (Hide)'!$AW$11,'Details (Hide)'!$AX$11,
IF('Details (Hide)'!$BI38='Details (Hide)'!$AW$12,'Details (Hide)'!$AX$12,
'Details (Hide)'!$AX$13)))),0)),"")</f>
        <v/>
      </c>
      <c r="M43" s="140" t="str">
        <f>IFERROR(L43*VLOOKUP(VLOOKUP($B43,'Details (Hide)'!$BD$9:$BF$83,3,FALSE),'Details (Hide)'!$CD$9:$CF$12,3,FALSE),"")</f>
        <v/>
      </c>
      <c r="N43" s="140" t="str">
        <f t="shared" si="3"/>
        <v/>
      </c>
      <c r="O43" s="114" t="str">
        <f t="shared" si="4"/>
        <v/>
      </c>
      <c r="P43" s="115" t="str">
        <f>IFERROR(
IF('Details (Hide)'!$BE38='Details (Hide)'!$O$9,'Details (Hide)'!$P$9,'Details (Hide)'!$P$10)*SQRT(O43),"")</f>
        <v/>
      </c>
      <c r="Q43" s="42"/>
    </row>
    <row r="44" spans="1:17" hidden="1" x14ac:dyDescent="0.3">
      <c r="A44" s="42"/>
      <c r="B44" s="67" t="str">
        <f>'Details (Hide)'!BD39</f>
        <v/>
      </c>
      <c r="C44" s="102" t="str">
        <f>_xlfn.IFNA(VLOOKUP($B44,'5.1 Register | Risk Register'!$B$15:$Y$89,'5.1 Register | Risk Register'!E$6,FALSE),"")</f>
        <v/>
      </c>
      <c r="D44" s="68" t="str">
        <f>_xlfn.IFNA(VLOOKUP(VLOOKUP($B44,'5.1 Register | Risk Register'!$B$15:$Y$89,'5.1 Register | Risk Register'!K$6,FALSE),'Details (Hide)'!$AO$9:$AP$13,2,FALSE),"")</f>
        <v/>
      </c>
      <c r="E44" s="70" t="str">
        <f>IFERROR(ROUND(F44*VLOOKUP(VLOOKUP($B44,'Details (Hide)'!$BD$9:$BF$83,3,FALSE),'Details (Hide)'!$CD$9:$CF$12,2,FALSE),-3),"")</f>
        <v/>
      </c>
      <c r="F44" s="56" t="str">
        <f>IFERROR(IF(B44="","",
IF('Details (Hide)'!$BE39='Details (Hide)'!$O$9, 'Details (Hide)'!$P$9,'Details (Hide)'!$P$10)*
IF('Details (Hide)'!$BH39='Details (Hide)'!$AS$9,'Details (Hide)'!$AT$9,
IF('Details (Hide)'!$BH39='Details (Hide)'!$AS$10,'Details (Hide)'!$AT$10,
IF('Details (Hide)'!$BH39='Details (Hide)'!$AS$11,'Details (Hide)'!$AT$11,
IF('Details (Hide)'!$BH39='Details (Hide)'!$AS$12,'Details (Hide)'!$AT$12,
'Details (Hide)'!$AT$13))))),"")</f>
        <v/>
      </c>
      <c r="G44" s="123" t="str">
        <f>IFERROR(ROUND(F44*VLOOKUP(VLOOKUP($B44,'Details (Hide)'!$BD$9:$BF$83,3,FALSE),'Details (Hide)'!$CD$9:$CF$12,3,FALSE),-3),"")</f>
        <v/>
      </c>
      <c r="H44" s="57" t="str">
        <f t="shared" si="1"/>
        <v/>
      </c>
      <c r="I44" s="104" t="str">
        <f t="shared" si="2"/>
        <v/>
      </c>
      <c r="J44" s="105" t="str">
        <f>IFERROR(
IF('Details (Hide)'!$BE39='Details (Hide)'!$O$9,'Details (Hide)'!$P$9,'Details (Hide)'!$P$10)*ROUNDUP(SQRT(I44),-3),"")</f>
        <v/>
      </c>
      <c r="K44" s="139" t="str">
        <f>IFERROR(L44*VLOOKUP(VLOOKUP($B44,'Details (Hide)'!$BD$9:$BF$83,3,FALSE),'Details (Hide)'!$CD$9:$CF$12,2,FALSE),"")</f>
        <v/>
      </c>
      <c r="L44" s="336" t="str">
        <f>IFERROR(IF(B44="","", ROUND(
IF('Details (Hide)'!$BE39='Details (Hide)'!$O$9, 'Details (Hide)'!$P$9,'Details (Hide)'!$P$10)*'Details (Hide)'!$BJ39*
IF('Details (Hide)'!$BI39='Details (Hide)'!$AW$9,'Details (Hide)'!$AX$9,
IF('Details (Hide)'!$BI39='Details (Hide)'!$AW$10,'Details (Hide)'!$AX$10,
IF('Details (Hide)'!$BI39='Details (Hide)'!$AW$11,'Details (Hide)'!$AX$11,
IF('Details (Hide)'!$BI39='Details (Hide)'!$AW$12,'Details (Hide)'!$AX$12,
'Details (Hide)'!$AX$13)))),0)),"")</f>
        <v/>
      </c>
      <c r="M44" s="140" t="str">
        <f>IFERROR(L44*VLOOKUP(VLOOKUP($B44,'Details (Hide)'!$BD$9:$BF$83,3,FALSE),'Details (Hide)'!$CD$9:$CF$12,3,FALSE),"")</f>
        <v/>
      </c>
      <c r="N44" s="140" t="str">
        <f t="shared" si="3"/>
        <v/>
      </c>
      <c r="O44" s="114" t="str">
        <f t="shared" si="4"/>
        <v/>
      </c>
      <c r="P44" s="115" t="str">
        <f>IFERROR(
IF('Details (Hide)'!$BE39='Details (Hide)'!$O$9,'Details (Hide)'!$P$9,'Details (Hide)'!$P$10)*SQRT(O44),"")</f>
        <v/>
      </c>
      <c r="Q44" s="42"/>
    </row>
    <row r="45" spans="1:17" hidden="1" x14ac:dyDescent="0.3">
      <c r="A45" s="42"/>
      <c r="B45" s="67" t="str">
        <f>'Details (Hide)'!BD40</f>
        <v/>
      </c>
      <c r="C45" s="102" t="str">
        <f>_xlfn.IFNA(VLOOKUP($B45,'5.1 Register | Risk Register'!$B$15:$Y$89,'5.1 Register | Risk Register'!E$6,FALSE),"")</f>
        <v/>
      </c>
      <c r="D45" s="68" t="str">
        <f>_xlfn.IFNA(VLOOKUP(VLOOKUP($B45,'5.1 Register | Risk Register'!$B$15:$Y$89,'5.1 Register | Risk Register'!K$6,FALSE),'Details (Hide)'!$AO$9:$AP$13,2,FALSE),"")</f>
        <v/>
      </c>
      <c r="E45" s="70" t="str">
        <f>IFERROR(ROUND(F45*VLOOKUP(VLOOKUP($B45,'Details (Hide)'!$BD$9:$BF$83,3,FALSE),'Details (Hide)'!$CD$9:$CF$12,2,FALSE),-3),"")</f>
        <v/>
      </c>
      <c r="F45" s="56" t="str">
        <f>IFERROR(IF(B45="","",
IF('Details (Hide)'!$BE40='Details (Hide)'!$O$9, 'Details (Hide)'!$P$9,'Details (Hide)'!$P$10)*
IF('Details (Hide)'!$BH40='Details (Hide)'!$AS$9,'Details (Hide)'!$AT$9,
IF('Details (Hide)'!$BH40='Details (Hide)'!$AS$10,'Details (Hide)'!$AT$10,
IF('Details (Hide)'!$BH40='Details (Hide)'!$AS$11,'Details (Hide)'!$AT$11,
IF('Details (Hide)'!$BH40='Details (Hide)'!$AS$12,'Details (Hide)'!$AT$12,
'Details (Hide)'!$AT$13))))),"")</f>
        <v/>
      </c>
      <c r="G45" s="123" t="str">
        <f>IFERROR(ROUND(F45*VLOOKUP(VLOOKUP($B45,'Details (Hide)'!$BD$9:$BF$83,3,FALSE),'Details (Hide)'!$CD$9:$CF$12,3,FALSE),-3),"")</f>
        <v/>
      </c>
      <c r="H45" s="57" t="str">
        <f t="shared" si="1"/>
        <v/>
      </c>
      <c r="I45" s="104" t="str">
        <f t="shared" si="2"/>
        <v/>
      </c>
      <c r="J45" s="105" t="str">
        <f>IFERROR(
IF('Details (Hide)'!$BE40='Details (Hide)'!$O$9,'Details (Hide)'!$P$9,'Details (Hide)'!$P$10)*ROUNDUP(SQRT(I45),-3),"")</f>
        <v/>
      </c>
      <c r="K45" s="139" t="str">
        <f>IFERROR(L45*VLOOKUP(VLOOKUP($B45,'Details (Hide)'!$BD$9:$BF$83,3,FALSE),'Details (Hide)'!$CD$9:$CF$12,2,FALSE),"")</f>
        <v/>
      </c>
      <c r="L45" s="336" t="str">
        <f>IFERROR(IF(B45="","", ROUND(
IF('Details (Hide)'!$BE40='Details (Hide)'!$O$9, 'Details (Hide)'!$P$9,'Details (Hide)'!$P$10)*'Details (Hide)'!$BJ40*
IF('Details (Hide)'!$BI40='Details (Hide)'!$AW$9,'Details (Hide)'!$AX$9,
IF('Details (Hide)'!$BI40='Details (Hide)'!$AW$10,'Details (Hide)'!$AX$10,
IF('Details (Hide)'!$BI40='Details (Hide)'!$AW$11,'Details (Hide)'!$AX$11,
IF('Details (Hide)'!$BI40='Details (Hide)'!$AW$12,'Details (Hide)'!$AX$12,
'Details (Hide)'!$AX$13)))),0)),"")</f>
        <v/>
      </c>
      <c r="M45" s="140" t="str">
        <f>IFERROR(L45*VLOOKUP(VLOOKUP($B45,'Details (Hide)'!$BD$9:$BF$83,3,FALSE),'Details (Hide)'!$CD$9:$CF$12,3,FALSE),"")</f>
        <v/>
      </c>
      <c r="N45" s="140" t="str">
        <f t="shared" si="3"/>
        <v/>
      </c>
      <c r="O45" s="114" t="str">
        <f t="shared" si="4"/>
        <v/>
      </c>
      <c r="P45" s="115" t="str">
        <f>IFERROR(
IF('Details (Hide)'!$BE40='Details (Hide)'!$O$9,'Details (Hide)'!$P$9,'Details (Hide)'!$P$10)*SQRT(O45),"")</f>
        <v/>
      </c>
      <c r="Q45" s="42"/>
    </row>
    <row r="46" spans="1:17" hidden="1" x14ac:dyDescent="0.3">
      <c r="A46" s="42"/>
      <c r="B46" s="67" t="str">
        <f>'Details (Hide)'!BD41</f>
        <v/>
      </c>
      <c r="C46" s="102" t="str">
        <f>_xlfn.IFNA(VLOOKUP($B46,'5.1 Register | Risk Register'!$B$15:$Y$89,'5.1 Register | Risk Register'!E$6,FALSE),"")</f>
        <v/>
      </c>
      <c r="D46" s="68" t="str">
        <f>_xlfn.IFNA(VLOOKUP(VLOOKUP($B46,'5.1 Register | Risk Register'!$B$15:$Y$89,'5.1 Register | Risk Register'!K$6,FALSE),'Details (Hide)'!$AO$9:$AP$13,2,FALSE),"")</f>
        <v/>
      </c>
      <c r="E46" s="70" t="str">
        <f>IFERROR(ROUND(F46*VLOOKUP(VLOOKUP($B46,'Details (Hide)'!$BD$9:$BF$83,3,FALSE),'Details (Hide)'!$CD$9:$CF$12,2,FALSE),-3),"")</f>
        <v/>
      </c>
      <c r="F46" s="56" t="str">
        <f>IFERROR(IF(B46="","",
IF('Details (Hide)'!$BE41='Details (Hide)'!$O$9, 'Details (Hide)'!$P$9,'Details (Hide)'!$P$10)*
IF('Details (Hide)'!$BH41='Details (Hide)'!$AS$9,'Details (Hide)'!$AT$9,
IF('Details (Hide)'!$BH41='Details (Hide)'!$AS$10,'Details (Hide)'!$AT$10,
IF('Details (Hide)'!$BH41='Details (Hide)'!$AS$11,'Details (Hide)'!$AT$11,
IF('Details (Hide)'!$BH41='Details (Hide)'!$AS$12,'Details (Hide)'!$AT$12,
'Details (Hide)'!$AT$13))))),"")</f>
        <v/>
      </c>
      <c r="G46" s="123" t="str">
        <f>IFERROR(ROUND(F46*VLOOKUP(VLOOKUP($B46,'Details (Hide)'!$BD$9:$BF$83,3,FALSE),'Details (Hide)'!$CD$9:$CF$12,3,FALSE),-3),"")</f>
        <v/>
      </c>
      <c r="H46" s="57" t="str">
        <f t="shared" si="1"/>
        <v/>
      </c>
      <c r="I46" s="104" t="str">
        <f t="shared" si="2"/>
        <v/>
      </c>
      <c r="J46" s="105" t="str">
        <f>IFERROR(
IF('Details (Hide)'!$BE41='Details (Hide)'!$O$9,'Details (Hide)'!$P$9,'Details (Hide)'!$P$10)*ROUNDUP(SQRT(I46),-3),"")</f>
        <v/>
      </c>
      <c r="K46" s="139" t="str">
        <f>IFERROR(L46*VLOOKUP(VLOOKUP($B46,'Details (Hide)'!$BD$9:$BF$83,3,FALSE),'Details (Hide)'!$CD$9:$CF$12,2,FALSE),"")</f>
        <v/>
      </c>
      <c r="L46" s="336" t="str">
        <f>IFERROR(IF(B46="","", ROUND(
IF('Details (Hide)'!$BE41='Details (Hide)'!$O$9, 'Details (Hide)'!$P$9,'Details (Hide)'!$P$10)*'Details (Hide)'!$BJ41*
IF('Details (Hide)'!$BI41='Details (Hide)'!$AW$9,'Details (Hide)'!$AX$9,
IF('Details (Hide)'!$BI41='Details (Hide)'!$AW$10,'Details (Hide)'!$AX$10,
IF('Details (Hide)'!$BI41='Details (Hide)'!$AW$11,'Details (Hide)'!$AX$11,
IF('Details (Hide)'!$BI41='Details (Hide)'!$AW$12,'Details (Hide)'!$AX$12,
'Details (Hide)'!$AX$13)))),0)),"")</f>
        <v/>
      </c>
      <c r="M46" s="140" t="str">
        <f>IFERROR(L46*VLOOKUP(VLOOKUP($B46,'Details (Hide)'!$BD$9:$BF$83,3,FALSE),'Details (Hide)'!$CD$9:$CF$12,3,FALSE),"")</f>
        <v/>
      </c>
      <c r="N46" s="140" t="str">
        <f t="shared" si="3"/>
        <v/>
      </c>
      <c r="O46" s="114" t="str">
        <f t="shared" si="4"/>
        <v/>
      </c>
      <c r="P46" s="115" t="str">
        <f>IFERROR(
IF('Details (Hide)'!$BE41='Details (Hide)'!$O$9,'Details (Hide)'!$P$9,'Details (Hide)'!$P$10)*SQRT(O46),"")</f>
        <v/>
      </c>
      <c r="Q46" s="42"/>
    </row>
    <row r="47" spans="1:17" hidden="1" x14ac:dyDescent="0.3">
      <c r="A47" s="42"/>
      <c r="B47" s="67" t="str">
        <f>'Details (Hide)'!BD42</f>
        <v/>
      </c>
      <c r="C47" s="102" t="str">
        <f>_xlfn.IFNA(VLOOKUP($B47,'5.1 Register | Risk Register'!$B$15:$Y$89,'5.1 Register | Risk Register'!E$6,FALSE),"")</f>
        <v/>
      </c>
      <c r="D47" s="68" t="str">
        <f>_xlfn.IFNA(VLOOKUP(VLOOKUP($B47,'5.1 Register | Risk Register'!$B$15:$Y$89,'5.1 Register | Risk Register'!K$6,FALSE),'Details (Hide)'!$AO$9:$AP$13,2,FALSE),"")</f>
        <v/>
      </c>
      <c r="E47" s="70" t="str">
        <f>IFERROR(ROUND(F47*VLOOKUP(VLOOKUP($B47,'Details (Hide)'!$BD$9:$BF$83,3,FALSE),'Details (Hide)'!$CD$9:$CF$12,2,FALSE),-3),"")</f>
        <v/>
      </c>
      <c r="F47" s="56" t="str">
        <f>IFERROR(IF(B47="","",
IF('Details (Hide)'!$BE42='Details (Hide)'!$O$9, 'Details (Hide)'!$P$9,'Details (Hide)'!$P$10)*
IF('Details (Hide)'!$BH42='Details (Hide)'!$AS$9,'Details (Hide)'!$AT$9,
IF('Details (Hide)'!$BH42='Details (Hide)'!$AS$10,'Details (Hide)'!$AT$10,
IF('Details (Hide)'!$BH42='Details (Hide)'!$AS$11,'Details (Hide)'!$AT$11,
IF('Details (Hide)'!$BH42='Details (Hide)'!$AS$12,'Details (Hide)'!$AT$12,
'Details (Hide)'!$AT$13))))),"")</f>
        <v/>
      </c>
      <c r="G47" s="123" t="str">
        <f>IFERROR(ROUND(F47*VLOOKUP(VLOOKUP($B47,'Details (Hide)'!$BD$9:$BF$83,3,FALSE),'Details (Hide)'!$CD$9:$CF$12,3,FALSE),-3),"")</f>
        <v/>
      </c>
      <c r="H47" s="57" t="str">
        <f t="shared" si="1"/>
        <v/>
      </c>
      <c r="I47" s="104" t="str">
        <f t="shared" si="2"/>
        <v/>
      </c>
      <c r="J47" s="105" t="str">
        <f>IFERROR(
IF('Details (Hide)'!$BE42='Details (Hide)'!$O$9,'Details (Hide)'!$P$9,'Details (Hide)'!$P$10)*ROUNDUP(SQRT(I47),-3),"")</f>
        <v/>
      </c>
      <c r="K47" s="139" t="str">
        <f>IFERROR(L47*VLOOKUP(VLOOKUP($B47,'Details (Hide)'!$BD$9:$BF$83,3,FALSE),'Details (Hide)'!$CD$9:$CF$12,2,FALSE),"")</f>
        <v/>
      </c>
      <c r="L47" s="336" t="str">
        <f>IFERROR(IF(B47="","", ROUND(
IF('Details (Hide)'!$BE42='Details (Hide)'!$O$9, 'Details (Hide)'!$P$9,'Details (Hide)'!$P$10)*'Details (Hide)'!$BJ42*
IF('Details (Hide)'!$BI42='Details (Hide)'!$AW$9,'Details (Hide)'!$AX$9,
IF('Details (Hide)'!$BI42='Details (Hide)'!$AW$10,'Details (Hide)'!$AX$10,
IF('Details (Hide)'!$BI42='Details (Hide)'!$AW$11,'Details (Hide)'!$AX$11,
IF('Details (Hide)'!$BI42='Details (Hide)'!$AW$12,'Details (Hide)'!$AX$12,
'Details (Hide)'!$AX$13)))),0)),"")</f>
        <v/>
      </c>
      <c r="M47" s="140" t="str">
        <f>IFERROR(L47*VLOOKUP(VLOOKUP($B47,'Details (Hide)'!$BD$9:$BF$83,3,FALSE),'Details (Hide)'!$CD$9:$CF$12,3,FALSE),"")</f>
        <v/>
      </c>
      <c r="N47" s="140" t="str">
        <f t="shared" si="3"/>
        <v/>
      </c>
      <c r="O47" s="114" t="str">
        <f t="shared" si="4"/>
        <v/>
      </c>
      <c r="P47" s="115" t="str">
        <f>IFERROR(
IF('Details (Hide)'!$BE42='Details (Hide)'!$O$9,'Details (Hide)'!$P$9,'Details (Hide)'!$P$10)*SQRT(O47),"")</f>
        <v/>
      </c>
      <c r="Q47" s="42"/>
    </row>
    <row r="48" spans="1:17" hidden="1" x14ac:dyDescent="0.3">
      <c r="A48" s="42"/>
      <c r="B48" s="67" t="str">
        <f>'Details (Hide)'!BD43</f>
        <v/>
      </c>
      <c r="C48" s="102" t="str">
        <f>_xlfn.IFNA(VLOOKUP($B48,'5.1 Register | Risk Register'!$B$15:$Y$89,'5.1 Register | Risk Register'!E$6,FALSE),"")</f>
        <v/>
      </c>
      <c r="D48" s="68" t="str">
        <f>_xlfn.IFNA(VLOOKUP(VLOOKUP($B48,'5.1 Register | Risk Register'!$B$15:$Y$89,'5.1 Register | Risk Register'!K$6,FALSE),'Details (Hide)'!$AO$9:$AP$13,2,FALSE),"")</f>
        <v/>
      </c>
      <c r="E48" s="70" t="str">
        <f>IFERROR(ROUND(F48*VLOOKUP(VLOOKUP($B48,'Details (Hide)'!$BD$9:$BF$83,3,FALSE),'Details (Hide)'!$CD$9:$CF$12,2,FALSE),-3),"")</f>
        <v/>
      </c>
      <c r="F48" s="56" t="str">
        <f>IFERROR(IF(B48="","",
IF('Details (Hide)'!$BE43='Details (Hide)'!$O$9, 'Details (Hide)'!$P$9,'Details (Hide)'!$P$10)*
IF('Details (Hide)'!$BH43='Details (Hide)'!$AS$9,'Details (Hide)'!$AT$9,
IF('Details (Hide)'!$BH43='Details (Hide)'!$AS$10,'Details (Hide)'!$AT$10,
IF('Details (Hide)'!$BH43='Details (Hide)'!$AS$11,'Details (Hide)'!$AT$11,
IF('Details (Hide)'!$BH43='Details (Hide)'!$AS$12,'Details (Hide)'!$AT$12,
'Details (Hide)'!$AT$13))))),"")</f>
        <v/>
      </c>
      <c r="G48" s="123" t="str">
        <f>IFERROR(ROUND(F48*VLOOKUP(VLOOKUP($B48,'Details (Hide)'!$BD$9:$BF$83,3,FALSE),'Details (Hide)'!$CD$9:$CF$12,3,FALSE),-3),"")</f>
        <v/>
      </c>
      <c r="H48" s="57" t="str">
        <f t="shared" si="1"/>
        <v/>
      </c>
      <c r="I48" s="104" t="str">
        <f t="shared" si="2"/>
        <v/>
      </c>
      <c r="J48" s="105" t="str">
        <f>IFERROR(
IF('Details (Hide)'!$BE43='Details (Hide)'!$O$9,'Details (Hide)'!$P$9,'Details (Hide)'!$P$10)*ROUNDUP(SQRT(I48),-3),"")</f>
        <v/>
      </c>
      <c r="K48" s="139" t="str">
        <f>IFERROR(L48*VLOOKUP(VLOOKUP($B48,'Details (Hide)'!$BD$9:$BF$83,3,FALSE),'Details (Hide)'!$CD$9:$CF$12,2,FALSE),"")</f>
        <v/>
      </c>
      <c r="L48" s="336" t="str">
        <f>IFERROR(IF(B48="","", ROUND(
IF('Details (Hide)'!$BE43='Details (Hide)'!$O$9, 'Details (Hide)'!$P$9,'Details (Hide)'!$P$10)*'Details (Hide)'!$BJ43*
IF('Details (Hide)'!$BI43='Details (Hide)'!$AW$9,'Details (Hide)'!$AX$9,
IF('Details (Hide)'!$BI43='Details (Hide)'!$AW$10,'Details (Hide)'!$AX$10,
IF('Details (Hide)'!$BI43='Details (Hide)'!$AW$11,'Details (Hide)'!$AX$11,
IF('Details (Hide)'!$BI43='Details (Hide)'!$AW$12,'Details (Hide)'!$AX$12,
'Details (Hide)'!$AX$13)))),0)),"")</f>
        <v/>
      </c>
      <c r="M48" s="140" t="str">
        <f>IFERROR(L48*VLOOKUP(VLOOKUP($B48,'Details (Hide)'!$BD$9:$BF$83,3,FALSE),'Details (Hide)'!$CD$9:$CF$12,3,FALSE),"")</f>
        <v/>
      </c>
      <c r="N48" s="140" t="str">
        <f t="shared" si="3"/>
        <v/>
      </c>
      <c r="O48" s="114" t="str">
        <f t="shared" si="4"/>
        <v/>
      </c>
      <c r="P48" s="115" t="str">
        <f>IFERROR(
IF('Details (Hide)'!$BE43='Details (Hide)'!$O$9,'Details (Hide)'!$P$9,'Details (Hide)'!$P$10)*SQRT(O48),"")</f>
        <v/>
      </c>
      <c r="Q48" s="42"/>
    </row>
    <row r="49" spans="1:17" hidden="1" x14ac:dyDescent="0.3">
      <c r="A49" s="42"/>
      <c r="B49" s="67" t="str">
        <f>'Details (Hide)'!BD44</f>
        <v/>
      </c>
      <c r="C49" s="102" t="str">
        <f>_xlfn.IFNA(VLOOKUP($B49,'5.1 Register | Risk Register'!$B$15:$Y$89,'5.1 Register | Risk Register'!E$6,FALSE),"")</f>
        <v/>
      </c>
      <c r="D49" s="68" t="str">
        <f>_xlfn.IFNA(VLOOKUP(VLOOKUP($B49,'5.1 Register | Risk Register'!$B$15:$Y$89,'5.1 Register | Risk Register'!K$6,FALSE),'Details (Hide)'!$AO$9:$AP$13,2,FALSE),"")</f>
        <v/>
      </c>
      <c r="E49" s="70" t="str">
        <f>IFERROR(ROUND(F49*VLOOKUP(VLOOKUP($B49,'Details (Hide)'!$BD$9:$BF$83,3,FALSE),'Details (Hide)'!$CD$9:$CF$12,2,FALSE),-3),"")</f>
        <v/>
      </c>
      <c r="F49" s="56" t="str">
        <f>IFERROR(IF(B49="","",
IF('Details (Hide)'!$BE44='Details (Hide)'!$O$9, 'Details (Hide)'!$P$9,'Details (Hide)'!$P$10)*
IF('Details (Hide)'!$BH44='Details (Hide)'!$AS$9,'Details (Hide)'!$AT$9,
IF('Details (Hide)'!$BH44='Details (Hide)'!$AS$10,'Details (Hide)'!$AT$10,
IF('Details (Hide)'!$BH44='Details (Hide)'!$AS$11,'Details (Hide)'!$AT$11,
IF('Details (Hide)'!$BH44='Details (Hide)'!$AS$12,'Details (Hide)'!$AT$12,
'Details (Hide)'!$AT$13))))),"")</f>
        <v/>
      </c>
      <c r="G49" s="123" t="str">
        <f>IFERROR(ROUND(F49*VLOOKUP(VLOOKUP($B49,'Details (Hide)'!$BD$9:$BF$83,3,FALSE),'Details (Hide)'!$CD$9:$CF$12,3,FALSE),-3),"")</f>
        <v/>
      </c>
      <c r="H49" s="57" t="str">
        <f t="shared" si="1"/>
        <v/>
      </c>
      <c r="I49" s="104" t="str">
        <f t="shared" si="2"/>
        <v/>
      </c>
      <c r="J49" s="105" t="str">
        <f>IFERROR(
IF('Details (Hide)'!$BE44='Details (Hide)'!$O$9,'Details (Hide)'!$P$9,'Details (Hide)'!$P$10)*ROUNDUP(SQRT(I49),-3),"")</f>
        <v/>
      </c>
      <c r="K49" s="139" t="str">
        <f>IFERROR(L49*VLOOKUP(VLOOKUP($B49,'Details (Hide)'!$BD$9:$BF$83,3,FALSE),'Details (Hide)'!$CD$9:$CF$12,2,FALSE),"")</f>
        <v/>
      </c>
      <c r="L49" s="336" t="str">
        <f>IFERROR(IF(B49="","", ROUND(
IF('Details (Hide)'!$BE44='Details (Hide)'!$O$9, 'Details (Hide)'!$P$9,'Details (Hide)'!$P$10)*'Details (Hide)'!$BJ44*
IF('Details (Hide)'!$BI44='Details (Hide)'!$AW$9,'Details (Hide)'!$AX$9,
IF('Details (Hide)'!$BI44='Details (Hide)'!$AW$10,'Details (Hide)'!$AX$10,
IF('Details (Hide)'!$BI44='Details (Hide)'!$AW$11,'Details (Hide)'!$AX$11,
IF('Details (Hide)'!$BI44='Details (Hide)'!$AW$12,'Details (Hide)'!$AX$12,
'Details (Hide)'!$AX$13)))),0)),"")</f>
        <v/>
      </c>
      <c r="M49" s="140" t="str">
        <f>IFERROR(L49*VLOOKUP(VLOOKUP($B49,'Details (Hide)'!$BD$9:$BF$83,3,FALSE),'Details (Hide)'!$CD$9:$CF$12,3,FALSE),"")</f>
        <v/>
      </c>
      <c r="N49" s="140" t="str">
        <f t="shared" si="3"/>
        <v/>
      </c>
      <c r="O49" s="114" t="str">
        <f t="shared" si="4"/>
        <v/>
      </c>
      <c r="P49" s="115" t="str">
        <f>IFERROR(
IF('Details (Hide)'!$BE44='Details (Hide)'!$O$9,'Details (Hide)'!$P$9,'Details (Hide)'!$P$10)*SQRT(O49),"")</f>
        <v/>
      </c>
      <c r="Q49" s="42"/>
    </row>
    <row r="50" spans="1:17" hidden="1" x14ac:dyDescent="0.3">
      <c r="A50" s="42"/>
      <c r="B50" s="67" t="str">
        <f>'Details (Hide)'!BD45</f>
        <v/>
      </c>
      <c r="C50" s="102" t="str">
        <f>_xlfn.IFNA(VLOOKUP($B50,'5.1 Register | Risk Register'!$B$15:$Y$89,'5.1 Register | Risk Register'!E$6,FALSE),"")</f>
        <v/>
      </c>
      <c r="D50" s="68" t="str">
        <f>_xlfn.IFNA(VLOOKUP(VLOOKUP($B50,'5.1 Register | Risk Register'!$B$15:$Y$89,'5.1 Register | Risk Register'!K$6,FALSE),'Details (Hide)'!$AO$9:$AP$13,2,FALSE),"")</f>
        <v/>
      </c>
      <c r="E50" s="70" t="str">
        <f>IFERROR(ROUND(F50*VLOOKUP(VLOOKUP($B50,'Details (Hide)'!$BD$9:$BF$83,3,FALSE),'Details (Hide)'!$CD$9:$CF$12,2,FALSE),-3),"")</f>
        <v/>
      </c>
      <c r="F50" s="56" t="str">
        <f>IFERROR(IF(B50="","",
IF('Details (Hide)'!$BE45='Details (Hide)'!$O$9, 'Details (Hide)'!$P$9,'Details (Hide)'!$P$10)*
IF('Details (Hide)'!$BH45='Details (Hide)'!$AS$9,'Details (Hide)'!$AT$9,
IF('Details (Hide)'!$BH45='Details (Hide)'!$AS$10,'Details (Hide)'!$AT$10,
IF('Details (Hide)'!$BH45='Details (Hide)'!$AS$11,'Details (Hide)'!$AT$11,
IF('Details (Hide)'!$BH45='Details (Hide)'!$AS$12,'Details (Hide)'!$AT$12,
'Details (Hide)'!$AT$13))))),"")</f>
        <v/>
      </c>
      <c r="G50" s="123" t="str">
        <f>IFERROR(ROUND(F50*VLOOKUP(VLOOKUP($B50,'Details (Hide)'!$BD$9:$BF$83,3,FALSE),'Details (Hide)'!$CD$9:$CF$12,3,FALSE),-3),"")</f>
        <v/>
      </c>
      <c r="H50" s="57" t="str">
        <f t="shared" si="1"/>
        <v/>
      </c>
      <c r="I50" s="104" t="str">
        <f t="shared" si="2"/>
        <v/>
      </c>
      <c r="J50" s="105" t="str">
        <f>IFERROR(
IF('Details (Hide)'!$BE45='Details (Hide)'!$O$9,'Details (Hide)'!$P$9,'Details (Hide)'!$P$10)*ROUNDUP(SQRT(I50),-3),"")</f>
        <v/>
      </c>
      <c r="K50" s="139" t="str">
        <f>IFERROR(L50*VLOOKUP(VLOOKUP($B50,'Details (Hide)'!$BD$9:$BF$83,3,FALSE),'Details (Hide)'!$CD$9:$CF$12,2,FALSE),"")</f>
        <v/>
      </c>
      <c r="L50" s="336" t="str">
        <f>IFERROR(IF(B50="","", ROUND(
IF('Details (Hide)'!$BE45='Details (Hide)'!$O$9, 'Details (Hide)'!$P$9,'Details (Hide)'!$P$10)*'Details (Hide)'!$BJ45*
IF('Details (Hide)'!$BI45='Details (Hide)'!$AW$9,'Details (Hide)'!$AX$9,
IF('Details (Hide)'!$BI45='Details (Hide)'!$AW$10,'Details (Hide)'!$AX$10,
IF('Details (Hide)'!$BI45='Details (Hide)'!$AW$11,'Details (Hide)'!$AX$11,
IF('Details (Hide)'!$BI45='Details (Hide)'!$AW$12,'Details (Hide)'!$AX$12,
'Details (Hide)'!$AX$13)))),0)),"")</f>
        <v/>
      </c>
      <c r="M50" s="140" t="str">
        <f>IFERROR(L50*VLOOKUP(VLOOKUP($B50,'Details (Hide)'!$BD$9:$BF$83,3,FALSE),'Details (Hide)'!$CD$9:$CF$12,3,FALSE),"")</f>
        <v/>
      </c>
      <c r="N50" s="140" t="str">
        <f t="shared" si="3"/>
        <v/>
      </c>
      <c r="O50" s="114" t="str">
        <f t="shared" si="4"/>
        <v/>
      </c>
      <c r="P50" s="115" t="str">
        <f>IFERROR(
IF('Details (Hide)'!$BE45='Details (Hide)'!$O$9,'Details (Hide)'!$P$9,'Details (Hide)'!$P$10)*SQRT(O50),"")</f>
        <v/>
      </c>
      <c r="Q50" s="42"/>
    </row>
    <row r="51" spans="1:17" hidden="1" x14ac:dyDescent="0.3">
      <c r="A51" s="42"/>
      <c r="B51" s="67" t="str">
        <f>'Details (Hide)'!BD46</f>
        <v/>
      </c>
      <c r="C51" s="102" t="str">
        <f>_xlfn.IFNA(VLOOKUP($B51,'5.1 Register | Risk Register'!$B$15:$Y$89,'5.1 Register | Risk Register'!E$6,FALSE),"")</f>
        <v/>
      </c>
      <c r="D51" s="68" t="str">
        <f>_xlfn.IFNA(VLOOKUP(VLOOKUP($B51,'5.1 Register | Risk Register'!$B$15:$Y$89,'5.1 Register | Risk Register'!K$6,FALSE),'Details (Hide)'!$AO$9:$AP$13,2,FALSE),"")</f>
        <v/>
      </c>
      <c r="E51" s="70" t="str">
        <f>IFERROR(ROUND(F51*VLOOKUP(VLOOKUP($B51,'Details (Hide)'!$BD$9:$BF$83,3,FALSE),'Details (Hide)'!$CD$9:$CF$12,2,FALSE),-3),"")</f>
        <v/>
      </c>
      <c r="F51" s="56" t="str">
        <f>IFERROR(IF(B51="","",
IF('Details (Hide)'!$BE46='Details (Hide)'!$O$9, 'Details (Hide)'!$P$9,'Details (Hide)'!$P$10)*
IF('Details (Hide)'!$BH46='Details (Hide)'!$AS$9,'Details (Hide)'!$AT$9,
IF('Details (Hide)'!$BH46='Details (Hide)'!$AS$10,'Details (Hide)'!$AT$10,
IF('Details (Hide)'!$BH46='Details (Hide)'!$AS$11,'Details (Hide)'!$AT$11,
IF('Details (Hide)'!$BH46='Details (Hide)'!$AS$12,'Details (Hide)'!$AT$12,
'Details (Hide)'!$AT$13))))),"")</f>
        <v/>
      </c>
      <c r="G51" s="123" t="str">
        <f>IFERROR(ROUND(F51*VLOOKUP(VLOOKUP($B51,'Details (Hide)'!$BD$9:$BF$83,3,FALSE),'Details (Hide)'!$CD$9:$CF$12,3,FALSE),-3),"")</f>
        <v/>
      </c>
      <c r="H51" s="57" t="str">
        <f t="shared" si="1"/>
        <v/>
      </c>
      <c r="I51" s="104" t="str">
        <f t="shared" si="2"/>
        <v/>
      </c>
      <c r="J51" s="105" t="str">
        <f>IFERROR(
IF('Details (Hide)'!$BE46='Details (Hide)'!$O$9,'Details (Hide)'!$P$9,'Details (Hide)'!$P$10)*ROUNDUP(SQRT(I51),-3),"")</f>
        <v/>
      </c>
      <c r="K51" s="139" t="str">
        <f>IFERROR(L51*VLOOKUP(VLOOKUP($B51,'Details (Hide)'!$BD$9:$BF$83,3,FALSE),'Details (Hide)'!$CD$9:$CF$12,2,FALSE),"")</f>
        <v/>
      </c>
      <c r="L51" s="336" t="str">
        <f>IFERROR(IF(B51="","", ROUND(
IF('Details (Hide)'!$BE46='Details (Hide)'!$O$9, 'Details (Hide)'!$P$9,'Details (Hide)'!$P$10)*'Details (Hide)'!$BJ46*
IF('Details (Hide)'!$BI46='Details (Hide)'!$AW$9,'Details (Hide)'!$AX$9,
IF('Details (Hide)'!$BI46='Details (Hide)'!$AW$10,'Details (Hide)'!$AX$10,
IF('Details (Hide)'!$BI46='Details (Hide)'!$AW$11,'Details (Hide)'!$AX$11,
IF('Details (Hide)'!$BI46='Details (Hide)'!$AW$12,'Details (Hide)'!$AX$12,
'Details (Hide)'!$AX$13)))),0)),"")</f>
        <v/>
      </c>
      <c r="M51" s="140" t="str">
        <f>IFERROR(L51*VLOOKUP(VLOOKUP($B51,'Details (Hide)'!$BD$9:$BF$83,3,FALSE),'Details (Hide)'!$CD$9:$CF$12,3,FALSE),"")</f>
        <v/>
      </c>
      <c r="N51" s="140" t="str">
        <f t="shared" si="3"/>
        <v/>
      </c>
      <c r="O51" s="114" t="str">
        <f t="shared" si="4"/>
        <v/>
      </c>
      <c r="P51" s="115" t="str">
        <f>IFERROR(
IF('Details (Hide)'!$BE46='Details (Hide)'!$O$9,'Details (Hide)'!$P$9,'Details (Hide)'!$P$10)*SQRT(O51),"")</f>
        <v/>
      </c>
      <c r="Q51" s="42"/>
    </row>
    <row r="52" spans="1:17" hidden="1" x14ac:dyDescent="0.3">
      <c r="A52" s="42"/>
      <c r="B52" s="67" t="str">
        <f>'Details (Hide)'!BD47</f>
        <v/>
      </c>
      <c r="C52" s="102" t="str">
        <f>_xlfn.IFNA(VLOOKUP($B52,'5.1 Register | Risk Register'!$B$15:$Y$89,'5.1 Register | Risk Register'!E$6,FALSE),"")</f>
        <v/>
      </c>
      <c r="D52" s="68" t="str">
        <f>_xlfn.IFNA(VLOOKUP(VLOOKUP($B52,'5.1 Register | Risk Register'!$B$15:$Y$89,'5.1 Register | Risk Register'!K$6,FALSE),'Details (Hide)'!$AO$9:$AP$13,2,FALSE),"")</f>
        <v/>
      </c>
      <c r="E52" s="70" t="str">
        <f>IFERROR(ROUND(F52*VLOOKUP(VLOOKUP($B52,'Details (Hide)'!$BD$9:$BF$83,3,FALSE),'Details (Hide)'!$CD$9:$CF$12,2,FALSE),-3),"")</f>
        <v/>
      </c>
      <c r="F52" s="56" t="str">
        <f>IFERROR(IF(B52="","",
IF('Details (Hide)'!$BE47='Details (Hide)'!$O$9, 'Details (Hide)'!$P$9,'Details (Hide)'!$P$10)*
IF('Details (Hide)'!$BH47='Details (Hide)'!$AS$9,'Details (Hide)'!$AT$9,
IF('Details (Hide)'!$BH47='Details (Hide)'!$AS$10,'Details (Hide)'!$AT$10,
IF('Details (Hide)'!$BH47='Details (Hide)'!$AS$11,'Details (Hide)'!$AT$11,
IF('Details (Hide)'!$BH47='Details (Hide)'!$AS$12,'Details (Hide)'!$AT$12,
'Details (Hide)'!$AT$13))))),"")</f>
        <v/>
      </c>
      <c r="G52" s="123" t="str">
        <f>IFERROR(ROUND(F52*VLOOKUP(VLOOKUP($B52,'Details (Hide)'!$BD$9:$BF$83,3,FALSE),'Details (Hide)'!$CD$9:$CF$12,3,FALSE),-3),"")</f>
        <v/>
      </c>
      <c r="H52" s="57" t="str">
        <f t="shared" si="1"/>
        <v/>
      </c>
      <c r="I52" s="104" t="str">
        <f t="shared" si="2"/>
        <v/>
      </c>
      <c r="J52" s="105" t="str">
        <f>IFERROR(
IF('Details (Hide)'!$BE47='Details (Hide)'!$O$9,'Details (Hide)'!$P$9,'Details (Hide)'!$P$10)*ROUNDUP(SQRT(I52),-3),"")</f>
        <v/>
      </c>
      <c r="K52" s="139" t="str">
        <f>IFERROR(L52*VLOOKUP(VLOOKUP($B52,'Details (Hide)'!$BD$9:$BF$83,3,FALSE),'Details (Hide)'!$CD$9:$CF$12,2,FALSE),"")</f>
        <v/>
      </c>
      <c r="L52" s="336" t="str">
        <f>IFERROR(IF(B52="","", ROUND(
IF('Details (Hide)'!$BE47='Details (Hide)'!$O$9, 'Details (Hide)'!$P$9,'Details (Hide)'!$P$10)*'Details (Hide)'!$BJ47*
IF('Details (Hide)'!$BI47='Details (Hide)'!$AW$9,'Details (Hide)'!$AX$9,
IF('Details (Hide)'!$BI47='Details (Hide)'!$AW$10,'Details (Hide)'!$AX$10,
IF('Details (Hide)'!$BI47='Details (Hide)'!$AW$11,'Details (Hide)'!$AX$11,
IF('Details (Hide)'!$BI47='Details (Hide)'!$AW$12,'Details (Hide)'!$AX$12,
'Details (Hide)'!$AX$13)))),0)),"")</f>
        <v/>
      </c>
      <c r="M52" s="140" t="str">
        <f>IFERROR(L52*VLOOKUP(VLOOKUP($B52,'Details (Hide)'!$BD$9:$BF$83,3,FALSE),'Details (Hide)'!$CD$9:$CF$12,3,FALSE),"")</f>
        <v/>
      </c>
      <c r="N52" s="140" t="str">
        <f t="shared" si="3"/>
        <v/>
      </c>
      <c r="O52" s="114" t="str">
        <f t="shared" si="4"/>
        <v/>
      </c>
      <c r="P52" s="115" t="str">
        <f>IFERROR(
IF('Details (Hide)'!$BE47='Details (Hide)'!$O$9,'Details (Hide)'!$P$9,'Details (Hide)'!$P$10)*SQRT(O52),"")</f>
        <v/>
      </c>
      <c r="Q52" s="42"/>
    </row>
    <row r="53" spans="1:17" hidden="1" x14ac:dyDescent="0.3">
      <c r="A53" s="42"/>
      <c r="B53" s="67" t="str">
        <f>'Details (Hide)'!BD48</f>
        <v/>
      </c>
      <c r="C53" s="102" t="str">
        <f>_xlfn.IFNA(VLOOKUP($B53,'5.1 Register | Risk Register'!$B$15:$Y$89,'5.1 Register | Risk Register'!E$6,FALSE),"")</f>
        <v/>
      </c>
      <c r="D53" s="68" t="str">
        <f>_xlfn.IFNA(VLOOKUP(VLOOKUP($B53,'5.1 Register | Risk Register'!$B$15:$Y$89,'5.1 Register | Risk Register'!K$6,FALSE),'Details (Hide)'!$AO$9:$AP$13,2,FALSE),"")</f>
        <v/>
      </c>
      <c r="E53" s="70" t="str">
        <f>IFERROR(ROUND(F53*VLOOKUP(VLOOKUP($B53,'Details (Hide)'!$BD$9:$BF$83,3,FALSE),'Details (Hide)'!$CD$9:$CF$12,2,FALSE),-3),"")</f>
        <v/>
      </c>
      <c r="F53" s="56" t="str">
        <f>IFERROR(IF(B53="","",
IF('Details (Hide)'!$BE48='Details (Hide)'!$O$9, 'Details (Hide)'!$P$9,'Details (Hide)'!$P$10)*
IF('Details (Hide)'!$BH48='Details (Hide)'!$AS$9,'Details (Hide)'!$AT$9,
IF('Details (Hide)'!$BH48='Details (Hide)'!$AS$10,'Details (Hide)'!$AT$10,
IF('Details (Hide)'!$BH48='Details (Hide)'!$AS$11,'Details (Hide)'!$AT$11,
IF('Details (Hide)'!$BH48='Details (Hide)'!$AS$12,'Details (Hide)'!$AT$12,
'Details (Hide)'!$AT$13))))),"")</f>
        <v/>
      </c>
      <c r="G53" s="123" t="str">
        <f>IFERROR(ROUND(F53*VLOOKUP(VLOOKUP($B53,'Details (Hide)'!$BD$9:$BF$83,3,FALSE),'Details (Hide)'!$CD$9:$CF$12,3,FALSE),-3),"")</f>
        <v/>
      </c>
      <c r="H53" s="57" t="str">
        <f t="shared" si="1"/>
        <v/>
      </c>
      <c r="I53" s="104" t="str">
        <f t="shared" si="2"/>
        <v/>
      </c>
      <c r="J53" s="105" t="str">
        <f>IFERROR(
IF('Details (Hide)'!$BE48='Details (Hide)'!$O$9,'Details (Hide)'!$P$9,'Details (Hide)'!$P$10)*ROUNDUP(SQRT(I53),-3),"")</f>
        <v/>
      </c>
      <c r="K53" s="139" t="str">
        <f>IFERROR(L53*VLOOKUP(VLOOKUP($B53,'Details (Hide)'!$BD$9:$BF$83,3,FALSE),'Details (Hide)'!$CD$9:$CF$12,2,FALSE),"")</f>
        <v/>
      </c>
      <c r="L53" s="336" t="str">
        <f>IFERROR(IF(B53="","", ROUND(
IF('Details (Hide)'!$BE48='Details (Hide)'!$O$9, 'Details (Hide)'!$P$9,'Details (Hide)'!$P$10)*'Details (Hide)'!$BJ48*
IF('Details (Hide)'!$BI48='Details (Hide)'!$AW$9,'Details (Hide)'!$AX$9,
IF('Details (Hide)'!$BI48='Details (Hide)'!$AW$10,'Details (Hide)'!$AX$10,
IF('Details (Hide)'!$BI48='Details (Hide)'!$AW$11,'Details (Hide)'!$AX$11,
IF('Details (Hide)'!$BI48='Details (Hide)'!$AW$12,'Details (Hide)'!$AX$12,
'Details (Hide)'!$AX$13)))),0)),"")</f>
        <v/>
      </c>
      <c r="M53" s="140" t="str">
        <f>IFERROR(L53*VLOOKUP(VLOOKUP($B53,'Details (Hide)'!$BD$9:$BF$83,3,FALSE),'Details (Hide)'!$CD$9:$CF$12,3,FALSE),"")</f>
        <v/>
      </c>
      <c r="N53" s="140" t="str">
        <f t="shared" si="3"/>
        <v/>
      </c>
      <c r="O53" s="114" t="str">
        <f t="shared" si="4"/>
        <v/>
      </c>
      <c r="P53" s="115" t="str">
        <f>IFERROR(
IF('Details (Hide)'!$BE48='Details (Hide)'!$O$9,'Details (Hide)'!$P$9,'Details (Hide)'!$P$10)*SQRT(O53),"")</f>
        <v/>
      </c>
      <c r="Q53" s="42"/>
    </row>
    <row r="54" spans="1:17" hidden="1" x14ac:dyDescent="0.3">
      <c r="A54" s="42"/>
      <c r="B54" s="67" t="str">
        <f>'Details (Hide)'!BD49</f>
        <v/>
      </c>
      <c r="C54" s="102" t="str">
        <f>_xlfn.IFNA(VLOOKUP($B54,'5.1 Register | Risk Register'!$B$15:$Y$89,'5.1 Register | Risk Register'!E$6,FALSE),"")</f>
        <v/>
      </c>
      <c r="D54" s="68" t="str">
        <f>_xlfn.IFNA(VLOOKUP(VLOOKUP($B54,'5.1 Register | Risk Register'!$B$15:$Y$89,'5.1 Register | Risk Register'!K$6,FALSE),'Details (Hide)'!$AO$9:$AP$13,2,FALSE),"")</f>
        <v/>
      </c>
      <c r="E54" s="70" t="str">
        <f>IFERROR(ROUND(F54*VLOOKUP(VLOOKUP($B54,'Details (Hide)'!$BD$9:$BF$83,3,FALSE),'Details (Hide)'!$CD$9:$CF$12,2,FALSE),-3),"")</f>
        <v/>
      </c>
      <c r="F54" s="56" t="str">
        <f>IFERROR(IF(B54="","",
IF('Details (Hide)'!$BE49='Details (Hide)'!$O$9, 'Details (Hide)'!$P$9,'Details (Hide)'!$P$10)*
IF('Details (Hide)'!$BH49='Details (Hide)'!$AS$9,'Details (Hide)'!$AT$9,
IF('Details (Hide)'!$BH49='Details (Hide)'!$AS$10,'Details (Hide)'!$AT$10,
IF('Details (Hide)'!$BH49='Details (Hide)'!$AS$11,'Details (Hide)'!$AT$11,
IF('Details (Hide)'!$BH49='Details (Hide)'!$AS$12,'Details (Hide)'!$AT$12,
'Details (Hide)'!$AT$13))))),"")</f>
        <v/>
      </c>
      <c r="G54" s="123" t="str">
        <f>IFERROR(ROUND(F54*VLOOKUP(VLOOKUP($B54,'Details (Hide)'!$BD$9:$BF$83,3,FALSE),'Details (Hide)'!$CD$9:$CF$12,3,FALSE),-3),"")</f>
        <v/>
      </c>
      <c r="H54" s="57" t="str">
        <f t="shared" si="1"/>
        <v/>
      </c>
      <c r="I54" s="104" t="str">
        <f t="shared" si="2"/>
        <v/>
      </c>
      <c r="J54" s="105" t="str">
        <f>IFERROR(
IF('Details (Hide)'!$BE49='Details (Hide)'!$O$9,'Details (Hide)'!$P$9,'Details (Hide)'!$P$10)*ROUNDUP(SQRT(I54),-3),"")</f>
        <v/>
      </c>
      <c r="K54" s="139" t="str">
        <f>IFERROR(L54*VLOOKUP(VLOOKUP($B54,'Details (Hide)'!$BD$9:$BF$83,3,FALSE),'Details (Hide)'!$CD$9:$CF$12,2,FALSE),"")</f>
        <v/>
      </c>
      <c r="L54" s="336" t="str">
        <f>IFERROR(IF(B54="","", ROUND(
IF('Details (Hide)'!$BE49='Details (Hide)'!$O$9, 'Details (Hide)'!$P$9,'Details (Hide)'!$P$10)*'Details (Hide)'!$BJ49*
IF('Details (Hide)'!$BI49='Details (Hide)'!$AW$9,'Details (Hide)'!$AX$9,
IF('Details (Hide)'!$BI49='Details (Hide)'!$AW$10,'Details (Hide)'!$AX$10,
IF('Details (Hide)'!$BI49='Details (Hide)'!$AW$11,'Details (Hide)'!$AX$11,
IF('Details (Hide)'!$BI49='Details (Hide)'!$AW$12,'Details (Hide)'!$AX$12,
'Details (Hide)'!$AX$13)))),0)),"")</f>
        <v/>
      </c>
      <c r="M54" s="140" t="str">
        <f>IFERROR(L54*VLOOKUP(VLOOKUP($B54,'Details (Hide)'!$BD$9:$BF$83,3,FALSE),'Details (Hide)'!$CD$9:$CF$12,3,FALSE),"")</f>
        <v/>
      </c>
      <c r="N54" s="140" t="str">
        <f t="shared" si="3"/>
        <v/>
      </c>
      <c r="O54" s="114" t="str">
        <f t="shared" si="4"/>
        <v/>
      </c>
      <c r="P54" s="115" t="str">
        <f>IFERROR(
IF('Details (Hide)'!$BE49='Details (Hide)'!$O$9,'Details (Hide)'!$P$9,'Details (Hide)'!$P$10)*SQRT(O54),"")</f>
        <v/>
      </c>
      <c r="Q54" s="42"/>
    </row>
    <row r="55" spans="1:17" hidden="1" x14ac:dyDescent="0.3">
      <c r="A55" s="42"/>
      <c r="B55" s="67" t="str">
        <f>'Details (Hide)'!BD50</f>
        <v/>
      </c>
      <c r="C55" s="102" t="str">
        <f>_xlfn.IFNA(VLOOKUP($B55,'5.1 Register | Risk Register'!$B$15:$Y$89,'5.1 Register | Risk Register'!E$6,FALSE),"")</f>
        <v/>
      </c>
      <c r="D55" s="68" t="str">
        <f>_xlfn.IFNA(VLOOKUP(VLOOKUP($B55,'5.1 Register | Risk Register'!$B$15:$Y$89,'5.1 Register | Risk Register'!K$6,FALSE),'Details (Hide)'!$AO$9:$AP$13,2,FALSE),"")</f>
        <v/>
      </c>
      <c r="E55" s="70" t="str">
        <f>IFERROR(ROUND(F55*VLOOKUP(VLOOKUP($B55,'Details (Hide)'!$BD$9:$BF$83,3,FALSE),'Details (Hide)'!$CD$9:$CF$12,2,FALSE),-3),"")</f>
        <v/>
      </c>
      <c r="F55" s="56" t="str">
        <f>IFERROR(IF(B55="","",
IF('Details (Hide)'!$BE50='Details (Hide)'!$O$9, 'Details (Hide)'!$P$9,'Details (Hide)'!$P$10)*
IF('Details (Hide)'!$BH50='Details (Hide)'!$AS$9,'Details (Hide)'!$AT$9,
IF('Details (Hide)'!$BH50='Details (Hide)'!$AS$10,'Details (Hide)'!$AT$10,
IF('Details (Hide)'!$BH50='Details (Hide)'!$AS$11,'Details (Hide)'!$AT$11,
IF('Details (Hide)'!$BH50='Details (Hide)'!$AS$12,'Details (Hide)'!$AT$12,
'Details (Hide)'!$AT$13))))),"")</f>
        <v/>
      </c>
      <c r="G55" s="123" t="str">
        <f>IFERROR(ROUND(F55*VLOOKUP(VLOOKUP($B55,'Details (Hide)'!$BD$9:$BF$83,3,FALSE),'Details (Hide)'!$CD$9:$CF$12,3,FALSE),-3),"")</f>
        <v/>
      </c>
      <c r="H55" s="57" t="str">
        <f t="shared" si="1"/>
        <v/>
      </c>
      <c r="I55" s="104" t="str">
        <f t="shared" si="2"/>
        <v/>
      </c>
      <c r="J55" s="105" t="str">
        <f>IFERROR(
IF('Details (Hide)'!$BE50='Details (Hide)'!$O$9,'Details (Hide)'!$P$9,'Details (Hide)'!$P$10)*ROUNDUP(SQRT(I55),-3),"")</f>
        <v/>
      </c>
      <c r="K55" s="139" t="str">
        <f>IFERROR(L55*VLOOKUP(VLOOKUP($B55,'Details (Hide)'!$BD$9:$BF$83,3,FALSE),'Details (Hide)'!$CD$9:$CF$12,2,FALSE),"")</f>
        <v/>
      </c>
      <c r="L55" s="336" t="str">
        <f>IFERROR(IF(B55="","", ROUND(
IF('Details (Hide)'!$BE50='Details (Hide)'!$O$9, 'Details (Hide)'!$P$9,'Details (Hide)'!$P$10)*'Details (Hide)'!$BJ50*
IF('Details (Hide)'!$BI50='Details (Hide)'!$AW$9,'Details (Hide)'!$AX$9,
IF('Details (Hide)'!$BI50='Details (Hide)'!$AW$10,'Details (Hide)'!$AX$10,
IF('Details (Hide)'!$BI50='Details (Hide)'!$AW$11,'Details (Hide)'!$AX$11,
IF('Details (Hide)'!$BI50='Details (Hide)'!$AW$12,'Details (Hide)'!$AX$12,
'Details (Hide)'!$AX$13)))),0)),"")</f>
        <v/>
      </c>
      <c r="M55" s="140" t="str">
        <f>IFERROR(L55*VLOOKUP(VLOOKUP($B55,'Details (Hide)'!$BD$9:$BF$83,3,FALSE),'Details (Hide)'!$CD$9:$CF$12,3,FALSE),"")</f>
        <v/>
      </c>
      <c r="N55" s="140" t="str">
        <f t="shared" si="3"/>
        <v/>
      </c>
      <c r="O55" s="114" t="str">
        <f t="shared" si="4"/>
        <v/>
      </c>
      <c r="P55" s="115" t="str">
        <f>IFERROR(
IF('Details (Hide)'!$BE50='Details (Hide)'!$O$9,'Details (Hide)'!$P$9,'Details (Hide)'!$P$10)*SQRT(O55),"")</f>
        <v/>
      </c>
      <c r="Q55" s="42"/>
    </row>
    <row r="56" spans="1:17" hidden="1" x14ac:dyDescent="0.3">
      <c r="A56" s="42"/>
      <c r="B56" s="67" t="str">
        <f>'Details (Hide)'!BD51</f>
        <v/>
      </c>
      <c r="C56" s="102" t="str">
        <f>_xlfn.IFNA(VLOOKUP($B56,'5.1 Register | Risk Register'!$B$15:$Y$89,'5.1 Register | Risk Register'!E$6,FALSE),"")</f>
        <v/>
      </c>
      <c r="D56" s="68" t="str">
        <f>_xlfn.IFNA(VLOOKUP(VLOOKUP($B56,'5.1 Register | Risk Register'!$B$15:$Y$89,'5.1 Register | Risk Register'!K$6,FALSE),'Details (Hide)'!$AO$9:$AP$13,2,FALSE),"")</f>
        <v/>
      </c>
      <c r="E56" s="70" t="str">
        <f>IFERROR(ROUND(F56*VLOOKUP(VLOOKUP($B56,'Details (Hide)'!$BD$9:$BF$83,3,FALSE),'Details (Hide)'!$CD$9:$CF$12,2,FALSE),-3),"")</f>
        <v/>
      </c>
      <c r="F56" s="56" t="str">
        <f>IFERROR(IF(B56="","",
IF('Details (Hide)'!$BE51='Details (Hide)'!$O$9, 'Details (Hide)'!$P$9,'Details (Hide)'!$P$10)*
IF('Details (Hide)'!$BH51='Details (Hide)'!$AS$9,'Details (Hide)'!$AT$9,
IF('Details (Hide)'!$BH51='Details (Hide)'!$AS$10,'Details (Hide)'!$AT$10,
IF('Details (Hide)'!$BH51='Details (Hide)'!$AS$11,'Details (Hide)'!$AT$11,
IF('Details (Hide)'!$BH51='Details (Hide)'!$AS$12,'Details (Hide)'!$AT$12,
'Details (Hide)'!$AT$13))))),"")</f>
        <v/>
      </c>
      <c r="G56" s="123" t="str">
        <f>IFERROR(ROUND(F56*VLOOKUP(VLOOKUP($B56,'Details (Hide)'!$BD$9:$BF$83,3,FALSE),'Details (Hide)'!$CD$9:$CF$12,3,FALSE),-3),"")</f>
        <v/>
      </c>
      <c r="H56" s="57" t="str">
        <f t="shared" si="1"/>
        <v/>
      </c>
      <c r="I56" s="104" t="str">
        <f t="shared" si="2"/>
        <v/>
      </c>
      <c r="J56" s="105" t="str">
        <f>IFERROR(
IF('Details (Hide)'!$BE51='Details (Hide)'!$O$9,'Details (Hide)'!$P$9,'Details (Hide)'!$P$10)*ROUNDUP(SQRT(I56),-3),"")</f>
        <v/>
      </c>
      <c r="K56" s="139" t="str">
        <f>IFERROR(L56*VLOOKUP(VLOOKUP($B56,'Details (Hide)'!$BD$9:$BF$83,3,FALSE),'Details (Hide)'!$CD$9:$CF$12,2,FALSE),"")</f>
        <v/>
      </c>
      <c r="L56" s="336" t="str">
        <f>IFERROR(IF(B56="","", ROUND(
IF('Details (Hide)'!$BE51='Details (Hide)'!$O$9, 'Details (Hide)'!$P$9,'Details (Hide)'!$P$10)*'Details (Hide)'!$BJ51*
IF('Details (Hide)'!$BI51='Details (Hide)'!$AW$9,'Details (Hide)'!$AX$9,
IF('Details (Hide)'!$BI51='Details (Hide)'!$AW$10,'Details (Hide)'!$AX$10,
IF('Details (Hide)'!$BI51='Details (Hide)'!$AW$11,'Details (Hide)'!$AX$11,
IF('Details (Hide)'!$BI51='Details (Hide)'!$AW$12,'Details (Hide)'!$AX$12,
'Details (Hide)'!$AX$13)))),0)),"")</f>
        <v/>
      </c>
      <c r="M56" s="140" t="str">
        <f>IFERROR(L56*VLOOKUP(VLOOKUP($B56,'Details (Hide)'!$BD$9:$BF$83,3,FALSE),'Details (Hide)'!$CD$9:$CF$12,3,FALSE),"")</f>
        <v/>
      </c>
      <c r="N56" s="140" t="str">
        <f t="shared" si="3"/>
        <v/>
      </c>
      <c r="O56" s="114" t="str">
        <f t="shared" si="4"/>
        <v/>
      </c>
      <c r="P56" s="115" t="str">
        <f>IFERROR(
IF('Details (Hide)'!$BE51='Details (Hide)'!$O$9,'Details (Hide)'!$P$9,'Details (Hide)'!$P$10)*SQRT(O56),"")</f>
        <v/>
      </c>
      <c r="Q56" s="42"/>
    </row>
    <row r="57" spans="1:17" hidden="1" x14ac:dyDescent="0.3">
      <c r="A57" s="42"/>
      <c r="B57" s="67" t="str">
        <f>'Details (Hide)'!BD52</f>
        <v/>
      </c>
      <c r="C57" s="102" t="str">
        <f>_xlfn.IFNA(VLOOKUP($B57,'5.1 Register | Risk Register'!$B$15:$Y$89,'5.1 Register | Risk Register'!E$6,FALSE),"")</f>
        <v/>
      </c>
      <c r="D57" s="68" t="str">
        <f>_xlfn.IFNA(VLOOKUP(VLOOKUP($B57,'5.1 Register | Risk Register'!$B$15:$Y$89,'5.1 Register | Risk Register'!K$6,FALSE),'Details (Hide)'!$AO$9:$AP$13,2,FALSE),"")</f>
        <v/>
      </c>
      <c r="E57" s="70" t="str">
        <f>IFERROR(ROUND(F57*VLOOKUP(VLOOKUP($B57,'Details (Hide)'!$BD$9:$BF$83,3,FALSE),'Details (Hide)'!$CD$9:$CF$12,2,FALSE),-3),"")</f>
        <v/>
      </c>
      <c r="F57" s="56" t="str">
        <f>IFERROR(IF(B57="","",
IF('Details (Hide)'!$BE52='Details (Hide)'!$O$9, 'Details (Hide)'!$P$9,'Details (Hide)'!$P$10)*
IF('Details (Hide)'!$BH52='Details (Hide)'!$AS$9,'Details (Hide)'!$AT$9,
IF('Details (Hide)'!$BH52='Details (Hide)'!$AS$10,'Details (Hide)'!$AT$10,
IF('Details (Hide)'!$BH52='Details (Hide)'!$AS$11,'Details (Hide)'!$AT$11,
IF('Details (Hide)'!$BH52='Details (Hide)'!$AS$12,'Details (Hide)'!$AT$12,
'Details (Hide)'!$AT$13))))),"")</f>
        <v/>
      </c>
      <c r="G57" s="123" t="str">
        <f>IFERROR(ROUND(F57*VLOOKUP(VLOOKUP($B57,'Details (Hide)'!$BD$9:$BF$83,3,FALSE),'Details (Hide)'!$CD$9:$CF$12,3,FALSE),-3),"")</f>
        <v/>
      </c>
      <c r="H57" s="57" t="str">
        <f t="shared" si="1"/>
        <v/>
      </c>
      <c r="I57" s="104" t="str">
        <f t="shared" si="2"/>
        <v/>
      </c>
      <c r="J57" s="105" t="str">
        <f>IFERROR(
IF('Details (Hide)'!$BE52='Details (Hide)'!$O$9,'Details (Hide)'!$P$9,'Details (Hide)'!$P$10)*ROUNDUP(SQRT(I57),-3),"")</f>
        <v/>
      </c>
      <c r="K57" s="139" t="str">
        <f>IFERROR(L57*VLOOKUP(VLOOKUP($B57,'Details (Hide)'!$BD$9:$BF$83,3,FALSE),'Details (Hide)'!$CD$9:$CF$12,2,FALSE),"")</f>
        <v/>
      </c>
      <c r="L57" s="336" t="str">
        <f>IFERROR(IF(B57="","", ROUND(
IF('Details (Hide)'!$BE52='Details (Hide)'!$O$9, 'Details (Hide)'!$P$9,'Details (Hide)'!$P$10)*'Details (Hide)'!$BJ52*
IF('Details (Hide)'!$BI52='Details (Hide)'!$AW$9,'Details (Hide)'!$AX$9,
IF('Details (Hide)'!$BI52='Details (Hide)'!$AW$10,'Details (Hide)'!$AX$10,
IF('Details (Hide)'!$BI52='Details (Hide)'!$AW$11,'Details (Hide)'!$AX$11,
IF('Details (Hide)'!$BI52='Details (Hide)'!$AW$12,'Details (Hide)'!$AX$12,
'Details (Hide)'!$AX$13)))),0)),"")</f>
        <v/>
      </c>
      <c r="M57" s="140" t="str">
        <f>IFERROR(L57*VLOOKUP(VLOOKUP($B57,'Details (Hide)'!$BD$9:$BF$83,3,FALSE),'Details (Hide)'!$CD$9:$CF$12,3,FALSE),"")</f>
        <v/>
      </c>
      <c r="N57" s="140" t="str">
        <f t="shared" si="3"/>
        <v/>
      </c>
      <c r="O57" s="114" t="str">
        <f t="shared" si="4"/>
        <v/>
      </c>
      <c r="P57" s="115" t="str">
        <f>IFERROR(
IF('Details (Hide)'!$BE52='Details (Hide)'!$O$9,'Details (Hide)'!$P$9,'Details (Hide)'!$P$10)*SQRT(O57),"")</f>
        <v/>
      </c>
      <c r="Q57" s="42"/>
    </row>
    <row r="58" spans="1:17" hidden="1" x14ac:dyDescent="0.3">
      <c r="A58" s="42"/>
      <c r="B58" s="67" t="str">
        <f>'Details (Hide)'!BD53</f>
        <v/>
      </c>
      <c r="C58" s="102" t="str">
        <f>_xlfn.IFNA(VLOOKUP($B58,'5.1 Register | Risk Register'!$B$15:$Y$89,'5.1 Register | Risk Register'!E$6,FALSE),"")</f>
        <v/>
      </c>
      <c r="D58" s="68" t="str">
        <f>_xlfn.IFNA(VLOOKUP(VLOOKUP($B58,'5.1 Register | Risk Register'!$B$15:$Y$89,'5.1 Register | Risk Register'!K$6,FALSE),'Details (Hide)'!$AO$9:$AP$13,2,FALSE),"")</f>
        <v/>
      </c>
      <c r="E58" s="70" t="str">
        <f>IFERROR(ROUND(F58*VLOOKUP(VLOOKUP($B58,'Details (Hide)'!$BD$9:$BF$83,3,FALSE),'Details (Hide)'!$CD$9:$CF$12,2,FALSE),-3),"")</f>
        <v/>
      </c>
      <c r="F58" s="56" t="str">
        <f>IFERROR(IF(B58="","",
IF('Details (Hide)'!$BE53='Details (Hide)'!$O$9, 'Details (Hide)'!$P$9,'Details (Hide)'!$P$10)*
IF('Details (Hide)'!$BH53='Details (Hide)'!$AS$9,'Details (Hide)'!$AT$9,
IF('Details (Hide)'!$BH53='Details (Hide)'!$AS$10,'Details (Hide)'!$AT$10,
IF('Details (Hide)'!$BH53='Details (Hide)'!$AS$11,'Details (Hide)'!$AT$11,
IF('Details (Hide)'!$BH53='Details (Hide)'!$AS$12,'Details (Hide)'!$AT$12,
'Details (Hide)'!$AT$13))))),"")</f>
        <v/>
      </c>
      <c r="G58" s="123" t="str">
        <f>IFERROR(ROUND(F58*VLOOKUP(VLOOKUP($B58,'Details (Hide)'!$BD$9:$BF$83,3,FALSE),'Details (Hide)'!$CD$9:$CF$12,3,FALSE),-3),"")</f>
        <v/>
      </c>
      <c r="H58" s="57" t="str">
        <f t="shared" si="1"/>
        <v/>
      </c>
      <c r="I58" s="104" t="str">
        <f t="shared" si="2"/>
        <v/>
      </c>
      <c r="J58" s="105" t="str">
        <f>IFERROR(
IF('Details (Hide)'!$BE53='Details (Hide)'!$O$9,'Details (Hide)'!$P$9,'Details (Hide)'!$P$10)*ROUNDUP(SQRT(I58),-3),"")</f>
        <v/>
      </c>
      <c r="K58" s="139" t="str">
        <f>IFERROR(L58*VLOOKUP(VLOOKUP($B58,'Details (Hide)'!$BD$9:$BF$83,3,FALSE),'Details (Hide)'!$CD$9:$CF$12,2,FALSE),"")</f>
        <v/>
      </c>
      <c r="L58" s="336" t="str">
        <f>IFERROR(IF(B58="","", ROUND(
IF('Details (Hide)'!$BE53='Details (Hide)'!$O$9, 'Details (Hide)'!$P$9,'Details (Hide)'!$P$10)*'Details (Hide)'!$BJ53*
IF('Details (Hide)'!$BI53='Details (Hide)'!$AW$9,'Details (Hide)'!$AX$9,
IF('Details (Hide)'!$BI53='Details (Hide)'!$AW$10,'Details (Hide)'!$AX$10,
IF('Details (Hide)'!$BI53='Details (Hide)'!$AW$11,'Details (Hide)'!$AX$11,
IF('Details (Hide)'!$BI53='Details (Hide)'!$AW$12,'Details (Hide)'!$AX$12,
'Details (Hide)'!$AX$13)))),0)),"")</f>
        <v/>
      </c>
      <c r="M58" s="140" t="str">
        <f>IFERROR(L58*VLOOKUP(VLOOKUP($B58,'Details (Hide)'!$BD$9:$BF$83,3,FALSE),'Details (Hide)'!$CD$9:$CF$12,3,FALSE),"")</f>
        <v/>
      </c>
      <c r="N58" s="140" t="str">
        <f t="shared" si="3"/>
        <v/>
      </c>
      <c r="O58" s="114" t="str">
        <f t="shared" si="4"/>
        <v/>
      </c>
      <c r="P58" s="115" t="str">
        <f>IFERROR(
IF('Details (Hide)'!$BE53='Details (Hide)'!$O$9,'Details (Hide)'!$P$9,'Details (Hide)'!$P$10)*SQRT(O58),"")</f>
        <v/>
      </c>
      <c r="Q58" s="42"/>
    </row>
    <row r="59" spans="1:17" hidden="1" x14ac:dyDescent="0.3">
      <c r="A59" s="42"/>
      <c r="B59" s="67" t="str">
        <f>'Details (Hide)'!BD54</f>
        <v/>
      </c>
      <c r="C59" s="102" t="str">
        <f>_xlfn.IFNA(VLOOKUP($B59,'5.1 Register | Risk Register'!$B$15:$Y$89,'5.1 Register | Risk Register'!E$6,FALSE),"")</f>
        <v/>
      </c>
      <c r="D59" s="68" t="str">
        <f>_xlfn.IFNA(VLOOKUP(VLOOKUP($B59,'5.1 Register | Risk Register'!$B$15:$Y$89,'5.1 Register | Risk Register'!K$6,FALSE),'Details (Hide)'!$AO$9:$AP$13,2,FALSE),"")</f>
        <v/>
      </c>
      <c r="E59" s="70" t="str">
        <f>IFERROR(ROUND(F59*VLOOKUP(VLOOKUP($B59,'Details (Hide)'!$BD$9:$BF$83,3,FALSE),'Details (Hide)'!$CD$9:$CF$12,2,FALSE),-3),"")</f>
        <v/>
      </c>
      <c r="F59" s="56" t="str">
        <f>IFERROR(IF(B59="","",
IF('Details (Hide)'!$BE54='Details (Hide)'!$O$9, 'Details (Hide)'!$P$9,'Details (Hide)'!$P$10)*
IF('Details (Hide)'!$BH54='Details (Hide)'!$AS$9,'Details (Hide)'!$AT$9,
IF('Details (Hide)'!$BH54='Details (Hide)'!$AS$10,'Details (Hide)'!$AT$10,
IF('Details (Hide)'!$BH54='Details (Hide)'!$AS$11,'Details (Hide)'!$AT$11,
IF('Details (Hide)'!$BH54='Details (Hide)'!$AS$12,'Details (Hide)'!$AT$12,
'Details (Hide)'!$AT$13))))),"")</f>
        <v/>
      </c>
      <c r="G59" s="123" t="str">
        <f>IFERROR(ROUND(F59*VLOOKUP(VLOOKUP($B59,'Details (Hide)'!$BD$9:$BF$83,3,FALSE),'Details (Hide)'!$CD$9:$CF$12,3,FALSE),-3),"")</f>
        <v/>
      </c>
      <c r="H59" s="57" t="str">
        <f t="shared" si="1"/>
        <v/>
      </c>
      <c r="I59" s="104" t="str">
        <f t="shared" si="2"/>
        <v/>
      </c>
      <c r="J59" s="105" t="str">
        <f>IFERROR(
IF('Details (Hide)'!$BE54='Details (Hide)'!$O$9,'Details (Hide)'!$P$9,'Details (Hide)'!$P$10)*ROUNDUP(SQRT(I59),-3),"")</f>
        <v/>
      </c>
      <c r="K59" s="139" t="str">
        <f>IFERROR(L59*VLOOKUP(VLOOKUP($B59,'Details (Hide)'!$BD$9:$BF$83,3,FALSE),'Details (Hide)'!$CD$9:$CF$12,2,FALSE),"")</f>
        <v/>
      </c>
      <c r="L59" s="336" t="str">
        <f>IFERROR(IF(B59="","", ROUND(
IF('Details (Hide)'!$BE54='Details (Hide)'!$O$9, 'Details (Hide)'!$P$9,'Details (Hide)'!$P$10)*'Details (Hide)'!$BJ54*
IF('Details (Hide)'!$BI54='Details (Hide)'!$AW$9,'Details (Hide)'!$AX$9,
IF('Details (Hide)'!$BI54='Details (Hide)'!$AW$10,'Details (Hide)'!$AX$10,
IF('Details (Hide)'!$BI54='Details (Hide)'!$AW$11,'Details (Hide)'!$AX$11,
IF('Details (Hide)'!$BI54='Details (Hide)'!$AW$12,'Details (Hide)'!$AX$12,
'Details (Hide)'!$AX$13)))),0)),"")</f>
        <v/>
      </c>
      <c r="M59" s="140" t="str">
        <f>IFERROR(L59*VLOOKUP(VLOOKUP($B59,'Details (Hide)'!$BD$9:$BF$83,3,FALSE),'Details (Hide)'!$CD$9:$CF$12,3,FALSE),"")</f>
        <v/>
      </c>
      <c r="N59" s="140" t="str">
        <f t="shared" si="3"/>
        <v/>
      </c>
      <c r="O59" s="114" t="str">
        <f t="shared" si="4"/>
        <v/>
      </c>
      <c r="P59" s="115" t="str">
        <f>IFERROR(
IF('Details (Hide)'!$BE54='Details (Hide)'!$O$9,'Details (Hide)'!$P$9,'Details (Hide)'!$P$10)*SQRT(O59),"")</f>
        <v/>
      </c>
      <c r="Q59" s="42"/>
    </row>
    <row r="60" spans="1:17" hidden="1" x14ac:dyDescent="0.3">
      <c r="A60" s="42"/>
      <c r="B60" s="67" t="str">
        <f>'Details (Hide)'!BD55</f>
        <v/>
      </c>
      <c r="C60" s="102" t="str">
        <f>_xlfn.IFNA(VLOOKUP($B60,'5.1 Register | Risk Register'!$B$15:$Y$89,'5.1 Register | Risk Register'!E$6,FALSE),"")</f>
        <v/>
      </c>
      <c r="D60" s="68" t="str">
        <f>_xlfn.IFNA(VLOOKUP(VLOOKUP($B60,'5.1 Register | Risk Register'!$B$15:$Y$89,'5.1 Register | Risk Register'!K$6,FALSE),'Details (Hide)'!$AO$9:$AP$13,2,FALSE),"")</f>
        <v/>
      </c>
      <c r="E60" s="70" t="str">
        <f>IFERROR(ROUND(F60*VLOOKUP(VLOOKUP($B60,'Details (Hide)'!$BD$9:$BF$83,3,FALSE),'Details (Hide)'!$CD$9:$CF$12,2,FALSE),-3),"")</f>
        <v/>
      </c>
      <c r="F60" s="56" t="str">
        <f>IFERROR(IF(B60="","",
IF('Details (Hide)'!$BE55='Details (Hide)'!$O$9, 'Details (Hide)'!$P$9,'Details (Hide)'!$P$10)*
IF('Details (Hide)'!$BH55='Details (Hide)'!$AS$9,'Details (Hide)'!$AT$9,
IF('Details (Hide)'!$BH55='Details (Hide)'!$AS$10,'Details (Hide)'!$AT$10,
IF('Details (Hide)'!$BH55='Details (Hide)'!$AS$11,'Details (Hide)'!$AT$11,
IF('Details (Hide)'!$BH55='Details (Hide)'!$AS$12,'Details (Hide)'!$AT$12,
'Details (Hide)'!$AT$13))))),"")</f>
        <v/>
      </c>
      <c r="G60" s="123" t="str">
        <f>IFERROR(ROUND(F60*VLOOKUP(VLOOKUP($B60,'Details (Hide)'!$BD$9:$BF$83,3,FALSE),'Details (Hide)'!$CD$9:$CF$12,3,FALSE),-3),"")</f>
        <v/>
      </c>
      <c r="H60" s="57" t="str">
        <f t="shared" si="1"/>
        <v/>
      </c>
      <c r="I60" s="104" t="str">
        <f t="shared" si="2"/>
        <v/>
      </c>
      <c r="J60" s="105" t="str">
        <f>IFERROR(
IF('Details (Hide)'!$BE55='Details (Hide)'!$O$9,'Details (Hide)'!$P$9,'Details (Hide)'!$P$10)*ROUNDUP(SQRT(I60),-3),"")</f>
        <v/>
      </c>
      <c r="K60" s="139" t="str">
        <f>IFERROR(L60*VLOOKUP(VLOOKUP($B60,'Details (Hide)'!$BD$9:$BF$83,3,FALSE),'Details (Hide)'!$CD$9:$CF$12,2,FALSE),"")</f>
        <v/>
      </c>
      <c r="L60" s="336" t="str">
        <f>IFERROR(IF(B60="","", ROUND(
IF('Details (Hide)'!$BE55='Details (Hide)'!$O$9, 'Details (Hide)'!$P$9,'Details (Hide)'!$P$10)*'Details (Hide)'!$BJ55*
IF('Details (Hide)'!$BI55='Details (Hide)'!$AW$9,'Details (Hide)'!$AX$9,
IF('Details (Hide)'!$BI55='Details (Hide)'!$AW$10,'Details (Hide)'!$AX$10,
IF('Details (Hide)'!$BI55='Details (Hide)'!$AW$11,'Details (Hide)'!$AX$11,
IF('Details (Hide)'!$BI55='Details (Hide)'!$AW$12,'Details (Hide)'!$AX$12,
'Details (Hide)'!$AX$13)))),0)),"")</f>
        <v/>
      </c>
      <c r="M60" s="140" t="str">
        <f>IFERROR(L60*VLOOKUP(VLOOKUP($B60,'Details (Hide)'!$BD$9:$BF$83,3,FALSE),'Details (Hide)'!$CD$9:$CF$12,3,FALSE),"")</f>
        <v/>
      </c>
      <c r="N60" s="140" t="str">
        <f t="shared" si="3"/>
        <v/>
      </c>
      <c r="O60" s="114" t="str">
        <f t="shared" si="4"/>
        <v/>
      </c>
      <c r="P60" s="115" t="str">
        <f>IFERROR(
IF('Details (Hide)'!$BE55='Details (Hide)'!$O$9,'Details (Hide)'!$P$9,'Details (Hide)'!$P$10)*SQRT(O60),"")</f>
        <v/>
      </c>
      <c r="Q60" s="42"/>
    </row>
    <row r="61" spans="1:17" hidden="1" x14ac:dyDescent="0.3">
      <c r="A61" s="42"/>
      <c r="B61" s="67" t="str">
        <f>'Details (Hide)'!BD56</f>
        <v/>
      </c>
      <c r="C61" s="102" t="str">
        <f>_xlfn.IFNA(VLOOKUP($B61,'5.1 Register | Risk Register'!$B$15:$Y$89,'5.1 Register | Risk Register'!E$6,FALSE),"")</f>
        <v/>
      </c>
      <c r="D61" s="68" t="str">
        <f>_xlfn.IFNA(VLOOKUP(VLOOKUP($B61,'5.1 Register | Risk Register'!$B$15:$Y$89,'5.1 Register | Risk Register'!K$6,FALSE),'Details (Hide)'!$AO$9:$AP$13,2,FALSE),"")</f>
        <v/>
      </c>
      <c r="E61" s="70" t="str">
        <f>IFERROR(ROUND(F61*VLOOKUP(VLOOKUP($B61,'Details (Hide)'!$BD$9:$BF$83,3,FALSE),'Details (Hide)'!$CD$9:$CF$12,2,FALSE),-3),"")</f>
        <v/>
      </c>
      <c r="F61" s="56" t="str">
        <f>IFERROR(IF(B61="","",
IF('Details (Hide)'!$BE56='Details (Hide)'!$O$9, 'Details (Hide)'!$P$9,'Details (Hide)'!$P$10)*
IF('Details (Hide)'!$BH56='Details (Hide)'!$AS$9,'Details (Hide)'!$AT$9,
IF('Details (Hide)'!$BH56='Details (Hide)'!$AS$10,'Details (Hide)'!$AT$10,
IF('Details (Hide)'!$BH56='Details (Hide)'!$AS$11,'Details (Hide)'!$AT$11,
IF('Details (Hide)'!$BH56='Details (Hide)'!$AS$12,'Details (Hide)'!$AT$12,
'Details (Hide)'!$AT$13))))),"")</f>
        <v/>
      </c>
      <c r="G61" s="123" t="str">
        <f>IFERROR(ROUND(F61*VLOOKUP(VLOOKUP($B61,'Details (Hide)'!$BD$9:$BF$83,3,FALSE),'Details (Hide)'!$CD$9:$CF$12,3,FALSE),-3),"")</f>
        <v/>
      </c>
      <c r="H61" s="57" t="str">
        <f t="shared" si="1"/>
        <v/>
      </c>
      <c r="I61" s="104" t="str">
        <f t="shared" si="2"/>
        <v/>
      </c>
      <c r="J61" s="105" t="str">
        <f>IFERROR(
IF('Details (Hide)'!$BE56='Details (Hide)'!$O$9,'Details (Hide)'!$P$9,'Details (Hide)'!$P$10)*ROUNDUP(SQRT(I61),-3),"")</f>
        <v/>
      </c>
      <c r="K61" s="139" t="str">
        <f>IFERROR(L61*VLOOKUP(VLOOKUP($B61,'Details (Hide)'!$BD$9:$BF$83,3,FALSE),'Details (Hide)'!$CD$9:$CF$12,2,FALSE),"")</f>
        <v/>
      </c>
      <c r="L61" s="336" t="str">
        <f>IFERROR(IF(B61="","", ROUND(
IF('Details (Hide)'!$BE56='Details (Hide)'!$O$9, 'Details (Hide)'!$P$9,'Details (Hide)'!$P$10)*'Details (Hide)'!$BJ56*
IF('Details (Hide)'!$BI56='Details (Hide)'!$AW$9,'Details (Hide)'!$AX$9,
IF('Details (Hide)'!$BI56='Details (Hide)'!$AW$10,'Details (Hide)'!$AX$10,
IF('Details (Hide)'!$BI56='Details (Hide)'!$AW$11,'Details (Hide)'!$AX$11,
IF('Details (Hide)'!$BI56='Details (Hide)'!$AW$12,'Details (Hide)'!$AX$12,
'Details (Hide)'!$AX$13)))),0)),"")</f>
        <v/>
      </c>
      <c r="M61" s="140" t="str">
        <f>IFERROR(L61*VLOOKUP(VLOOKUP($B61,'Details (Hide)'!$BD$9:$BF$83,3,FALSE),'Details (Hide)'!$CD$9:$CF$12,3,FALSE),"")</f>
        <v/>
      </c>
      <c r="N61" s="140" t="str">
        <f t="shared" si="3"/>
        <v/>
      </c>
      <c r="O61" s="114" t="str">
        <f t="shared" si="4"/>
        <v/>
      </c>
      <c r="P61" s="115" t="str">
        <f>IFERROR(
IF('Details (Hide)'!$BE56='Details (Hide)'!$O$9,'Details (Hide)'!$P$9,'Details (Hide)'!$P$10)*SQRT(O61),"")</f>
        <v/>
      </c>
      <c r="Q61" s="42"/>
    </row>
    <row r="62" spans="1:17" hidden="1" x14ac:dyDescent="0.3">
      <c r="A62" s="42"/>
      <c r="B62" s="67" t="str">
        <f>'Details (Hide)'!BD57</f>
        <v/>
      </c>
      <c r="C62" s="102" t="str">
        <f>_xlfn.IFNA(VLOOKUP($B62,'5.1 Register | Risk Register'!$B$15:$Y$89,'5.1 Register | Risk Register'!E$6,FALSE),"")</f>
        <v/>
      </c>
      <c r="D62" s="68" t="str">
        <f>_xlfn.IFNA(VLOOKUP(VLOOKUP($B62,'5.1 Register | Risk Register'!$B$15:$Y$89,'5.1 Register | Risk Register'!K$6,FALSE),'Details (Hide)'!$AO$9:$AP$13,2,FALSE),"")</f>
        <v/>
      </c>
      <c r="E62" s="70" t="str">
        <f>IFERROR(ROUND(F62*VLOOKUP(VLOOKUP($B62,'Details (Hide)'!$BD$9:$BF$83,3,FALSE),'Details (Hide)'!$CD$9:$CF$12,2,FALSE),-3),"")</f>
        <v/>
      </c>
      <c r="F62" s="56" t="str">
        <f>IFERROR(IF(B62="","",
IF('Details (Hide)'!$BE57='Details (Hide)'!$O$9, 'Details (Hide)'!$P$9,'Details (Hide)'!$P$10)*
IF('Details (Hide)'!$BH57='Details (Hide)'!$AS$9,'Details (Hide)'!$AT$9,
IF('Details (Hide)'!$BH57='Details (Hide)'!$AS$10,'Details (Hide)'!$AT$10,
IF('Details (Hide)'!$BH57='Details (Hide)'!$AS$11,'Details (Hide)'!$AT$11,
IF('Details (Hide)'!$BH57='Details (Hide)'!$AS$12,'Details (Hide)'!$AT$12,
'Details (Hide)'!$AT$13))))),"")</f>
        <v/>
      </c>
      <c r="G62" s="123" t="str">
        <f>IFERROR(ROUND(F62*VLOOKUP(VLOOKUP($B62,'Details (Hide)'!$BD$9:$BF$83,3,FALSE),'Details (Hide)'!$CD$9:$CF$12,3,FALSE),-3),"")</f>
        <v/>
      </c>
      <c r="H62" s="57" t="str">
        <f t="shared" si="1"/>
        <v/>
      </c>
      <c r="I62" s="104" t="str">
        <f t="shared" si="2"/>
        <v/>
      </c>
      <c r="J62" s="105" t="str">
        <f>IFERROR(
IF('Details (Hide)'!$BE57='Details (Hide)'!$O$9,'Details (Hide)'!$P$9,'Details (Hide)'!$P$10)*ROUNDUP(SQRT(I62),-3),"")</f>
        <v/>
      </c>
      <c r="K62" s="139" t="str">
        <f>IFERROR(L62*VLOOKUP(VLOOKUP($B62,'Details (Hide)'!$BD$9:$BF$83,3,FALSE),'Details (Hide)'!$CD$9:$CF$12,2,FALSE),"")</f>
        <v/>
      </c>
      <c r="L62" s="336" t="str">
        <f>IFERROR(IF(B62="","", ROUND(
IF('Details (Hide)'!$BE57='Details (Hide)'!$O$9, 'Details (Hide)'!$P$9,'Details (Hide)'!$P$10)*'Details (Hide)'!$BJ57*
IF('Details (Hide)'!$BI57='Details (Hide)'!$AW$9,'Details (Hide)'!$AX$9,
IF('Details (Hide)'!$BI57='Details (Hide)'!$AW$10,'Details (Hide)'!$AX$10,
IF('Details (Hide)'!$BI57='Details (Hide)'!$AW$11,'Details (Hide)'!$AX$11,
IF('Details (Hide)'!$BI57='Details (Hide)'!$AW$12,'Details (Hide)'!$AX$12,
'Details (Hide)'!$AX$13)))),0)),"")</f>
        <v/>
      </c>
      <c r="M62" s="140" t="str">
        <f>IFERROR(L62*VLOOKUP(VLOOKUP($B62,'Details (Hide)'!$BD$9:$BF$83,3,FALSE),'Details (Hide)'!$CD$9:$CF$12,3,FALSE),"")</f>
        <v/>
      </c>
      <c r="N62" s="140" t="str">
        <f t="shared" si="3"/>
        <v/>
      </c>
      <c r="O62" s="114" t="str">
        <f t="shared" si="4"/>
        <v/>
      </c>
      <c r="P62" s="115" t="str">
        <f>IFERROR(
IF('Details (Hide)'!$BE57='Details (Hide)'!$O$9,'Details (Hide)'!$P$9,'Details (Hide)'!$P$10)*SQRT(O62),"")</f>
        <v/>
      </c>
      <c r="Q62" s="42"/>
    </row>
    <row r="63" spans="1:17" hidden="1" x14ac:dyDescent="0.3">
      <c r="A63" s="42"/>
      <c r="B63" s="67" t="str">
        <f>'Details (Hide)'!BD58</f>
        <v/>
      </c>
      <c r="C63" s="102" t="str">
        <f>_xlfn.IFNA(VLOOKUP($B63,'5.1 Register | Risk Register'!$B$15:$Y$89,'5.1 Register | Risk Register'!E$6,FALSE),"")</f>
        <v/>
      </c>
      <c r="D63" s="68" t="str">
        <f>_xlfn.IFNA(VLOOKUP(VLOOKUP($B63,'5.1 Register | Risk Register'!$B$15:$Y$89,'5.1 Register | Risk Register'!K$6,FALSE),'Details (Hide)'!$AO$9:$AP$13,2,FALSE),"")</f>
        <v/>
      </c>
      <c r="E63" s="70" t="str">
        <f>IFERROR(ROUND(F63*VLOOKUP(VLOOKUP($B63,'Details (Hide)'!$BD$9:$BF$83,3,FALSE),'Details (Hide)'!$CD$9:$CF$12,2,FALSE),-3),"")</f>
        <v/>
      </c>
      <c r="F63" s="56" t="str">
        <f>IFERROR(IF(B63="","",
IF('Details (Hide)'!$BE58='Details (Hide)'!$O$9, 'Details (Hide)'!$P$9,'Details (Hide)'!$P$10)*
IF('Details (Hide)'!$BH58='Details (Hide)'!$AS$9,'Details (Hide)'!$AT$9,
IF('Details (Hide)'!$BH58='Details (Hide)'!$AS$10,'Details (Hide)'!$AT$10,
IF('Details (Hide)'!$BH58='Details (Hide)'!$AS$11,'Details (Hide)'!$AT$11,
IF('Details (Hide)'!$BH58='Details (Hide)'!$AS$12,'Details (Hide)'!$AT$12,
'Details (Hide)'!$AT$13))))),"")</f>
        <v/>
      </c>
      <c r="G63" s="123" t="str">
        <f>IFERROR(ROUND(F63*VLOOKUP(VLOOKUP($B63,'Details (Hide)'!$BD$9:$BF$83,3,FALSE),'Details (Hide)'!$CD$9:$CF$12,3,FALSE),-3),"")</f>
        <v/>
      </c>
      <c r="H63" s="57" t="str">
        <f t="shared" si="1"/>
        <v/>
      </c>
      <c r="I63" s="104" t="str">
        <f t="shared" si="2"/>
        <v/>
      </c>
      <c r="J63" s="105" t="str">
        <f>IFERROR(
IF('Details (Hide)'!$BE58='Details (Hide)'!$O$9,'Details (Hide)'!$P$9,'Details (Hide)'!$P$10)*ROUNDUP(SQRT(I63),-3),"")</f>
        <v/>
      </c>
      <c r="K63" s="139" t="str">
        <f>IFERROR(L63*VLOOKUP(VLOOKUP($B63,'Details (Hide)'!$BD$9:$BF$83,3,FALSE),'Details (Hide)'!$CD$9:$CF$12,2,FALSE),"")</f>
        <v/>
      </c>
      <c r="L63" s="336" t="str">
        <f>IFERROR(IF(B63="","", ROUND(
IF('Details (Hide)'!$BE58='Details (Hide)'!$O$9, 'Details (Hide)'!$P$9,'Details (Hide)'!$P$10)*'Details (Hide)'!$BJ58*
IF('Details (Hide)'!$BI58='Details (Hide)'!$AW$9,'Details (Hide)'!$AX$9,
IF('Details (Hide)'!$BI58='Details (Hide)'!$AW$10,'Details (Hide)'!$AX$10,
IF('Details (Hide)'!$BI58='Details (Hide)'!$AW$11,'Details (Hide)'!$AX$11,
IF('Details (Hide)'!$BI58='Details (Hide)'!$AW$12,'Details (Hide)'!$AX$12,
'Details (Hide)'!$AX$13)))),0)),"")</f>
        <v/>
      </c>
      <c r="M63" s="140" t="str">
        <f>IFERROR(L63*VLOOKUP(VLOOKUP($B63,'Details (Hide)'!$BD$9:$BF$83,3,FALSE),'Details (Hide)'!$CD$9:$CF$12,3,FALSE),"")</f>
        <v/>
      </c>
      <c r="N63" s="140" t="str">
        <f t="shared" si="3"/>
        <v/>
      </c>
      <c r="O63" s="114" t="str">
        <f t="shared" si="4"/>
        <v/>
      </c>
      <c r="P63" s="115" t="str">
        <f>IFERROR(
IF('Details (Hide)'!$BE58='Details (Hide)'!$O$9,'Details (Hide)'!$P$9,'Details (Hide)'!$P$10)*SQRT(O63),"")</f>
        <v/>
      </c>
      <c r="Q63" s="42"/>
    </row>
    <row r="64" spans="1:17" hidden="1" x14ac:dyDescent="0.3">
      <c r="A64" s="42"/>
      <c r="B64" s="67" t="str">
        <f>'Details (Hide)'!BD59</f>
        <v/>
      </c>
      <c r="C64" s="102" t="str">
        <f>_xlfn.IFNA(VLOOKUP($B64,'5.1 Register | Risk Register'!$B$15:$Y$89,'5.1 Register | Risk Register'!E$6,FALSE),"")</f>
        <v/>
      </c>
      <c r="D64" s="68" t="str">
        <f>_xlfn.IFNA(VLOOKUP(VLOOKUP($B64,'5.1 Register | Risk Register'!$B$15:$Y$89,'5.1 Register | Risk Register'!K$6,FALSE),'Details (Hide)'!$AO$9:$AP$13,2,FALSE),"")</f>
        <v/>
      </c>
      <c r="E64" s="70" t="str">
        <f>IFERROR(ROUND(F64*VLOOKUP(VLOOKUP($B64,'Details (Hide)'!$BD$9:$BF$83,3,FALSE),'Details (Hide)'!$CD$9:$CF$12,2,FALSE),-3),"")</f>
        <v/>
      </c>
      <c r="F64" s="56" t="str">
        <f>IFERROR(IF(B64="","",
IF('Details (Hide)'!$BE59='Details (Hide)'!$O$9, 'Details (Hide)'!$P$9,'Details (Hide)'!$P$10)*
IF('Details (Hide)'!$BH59='Details (Hide)'!$AS$9,'Details (Hide)'!$AT$9,
IF('Details (Hide)'!$BH59='Details (Hide)'!$AS$10,'Details (Hide)'!$AT$10,
IF('Details (Hide)'!$BH59='Details (Hide)'!$AS$11,'Details (Hide)'!$AT$11,
IF('Details (Hide)'!$BH59='Details (Hide)'!$AS$12,'Details (Hide)'!$AT$12,
'Details (Hide)'!$AT$13))))),"")</f>
        <v/>
      </c>
      <c r="G64" s="123" t="str">
        <f>IFERROR(ROUND(F64*VLOOKUP(VLOOKUP($B64,'Details (Hide)'!$BD$9:$BF$83,3,FALSE),'Details (Hide)'!$CD$9:$CF$12,3,FALSE),-3),"")</f>
        <v/>
      </c>
      <c r="H64" s="57" t="str">
        <f t="shared" si="1"/>
        <v/>
      </c>
      <c r="I64" s="104" t="str">
        <f t="shared" si="2"/>
        <v/>
      </c>
      <c r="J64" s="105" t="str">
        <f>IFERROR(
IF('Details (Hide)'!$BE59='Details (Hide)'!$O$9,'Details (Hide)'!$P$9,'Details (Hide)'!$P$10)*ROUNDUP(SQRT(I64),-3),"")</f>
        <v/>
      </c>
      <c r="K64" s="139" t="str">
        <f>IFERROR(L64*VLOOKUP(VLOOKUP($B64,'Details (Hide)'!$BD$9:$BF$83,3,FALSE),'Details (Hide)'!$CD$9:$CF$12,2,FALSE),"")</f>
        <v/>
      </c>
      <c r="L64" s="336" t="str">
        <f>IFERROR(IF(B64="","", ROUND(
IF('Details (Hide)'!$BE59='Details (Hide)'!$O$9, 'Details (Hide)'!$P$9,'Details (Hide)'!$P$10)*'Details (Hide)'!$BJ59*
IF('Details (Hide)'!$BI59='Details (Hide)'!$AW$9,'Details (Hide)'!$AX$9,
IF('Details (Hide)'!$BI59='Details (Hide)'!$AW$10,'Details (Hide)'!$AX$10,
IF('Details (Hide)'!$BI59='Details (Hide)'!$AW$11,'Details (Hide)'!$AX$11,
IF('Details (Hide)'!$BI59='Details (Hide)'!$AW$12,'Details (Hide)'!$AX$12,
'Details (Hide)'!$AX$13)))),0)),"")</f>
        <v/>
      </c>
      <c r="M64" s="140" t="str">
        <f>IFERROR(L64*VLOOKUP(VLOOKUP($B64,'Details (Hide)'!$BD$9:$BF$83,3,FALSE),'Details (Hide)'!$CD$9:$CF$12,3,FALSE),"")</f>
        <v/>
      </c>
      <c r="N64" s="140" t="str">
        <f t="shared" si="3"/>
        <v/>
      </c>
      <c r="O64" s="114" t="str">
        <f t="shared" si="4"/>
        <v/>
      </c>
      <c r="P64" s="115" t="str">
        <f>IFERROR(
IF('Details (Hide)'!$BE59='Details (Hide)'!$O$9,'Details (Hide)'!$P$9,'Details (Hide)'!$P$10)*SQRT(O64),"")</f>
        <v/>
      </c>
      <c r="Q64" s="42"/>
    </row>
    <row r="65" spans="1:17" hidden="1" x14ac:dyDescent="0.3">
      <c r="A65" s="42"/>
      <c r="B65" s="67" t="str">
        <f>'Details (Hide)'!BD60</f>
        <v/>
      </c>
      <c r="C65" s="102" t="str">
        <f>_xlfn.IFNA(VLOOKUP($B65,'5.1 Register | Risk Register'!$B$15:$Y$89,'5.1 Register | Risk Register'!E$6,FALSE),"")</f>
        <v/>
      </c>
      <c r="D65" s="68" t="str">
        <f>_xlfn.IFNA(VLOOKUP(VLOOKUP($B65,'5.1 Register | Risk Register'!$B$15:$Y$89,'5.1 Register | Risk Register'!K$6,FALSE),'Details (Hide)'!$AO$9:$AP$13,2,FALSE),"")</f>
        <v/>
      </c>
      <c r="E65" s="70" t="str">
        <f>IFERROR(ROUND(F65*VLOOKUP(VLOOKUP($B65,'Details (Hide)'!$BD$9:$BF$83,3,FALSE),'Details (Hide)'!$CD$9:$CF$12,2,FALSE),-3),"")</f>
        <v/>
      </c>
      <c r="F65" s="56" t="str">
        <f>IFERROR(IF(B65="","",
IF('Details (Hide)'!$BE60='Details (Hide)'!$O$9, 'Details (Hide)'!$P$9,'Details (Hide)'!$P$10)*
IF('Details (Hide)'!$BH60='Details (Hide)'!$AS$9,'Details (Hide)'!$AT$9,
IF('Details (Hide)'!$BH60='Details (Hide)'!$AS$10,'Details (Hide)'!$AT$10,
IF('Details (Hide)'!$BH60='Details (Hide)'!$AS$11,'Details (Hide)'!$AT$11,
IF('Details (Hide)'!$BH60='Details (Hide)'!$AS$12,'Details (Hide)'!$AT$12,
'Details (Hide)'!$AT$13))))),"")</f>
        <v/>
      </c>
      <c r="G65" s="123" t="str">
        <f>IFERROR(ROUND(F65*VLOOKUP(VLOOKUP($B65,'Details (Hide)'!$BD$9:$BF$83,3,FALSE),'Details (Hide)'!$CD$9:$CF$12,3,FALSE),-3),"")</f>
        <v/>
      </c>
      <c r="H65" s="57" t="str">
        <f t="shared" si="1"/>
        <v/>
      </c>
      <c r="I65" s="104" t="str">
        <f t="shared" si="2"/>
        <v/>
      </c>
      <c r="J65" s="105" t="str">
        <f>IFERROR(
IF('Details (Hide)'!$BE60='Details (Hide)'!$O$9,'Details (Hide)'!$P$9,'Details (Hide)'!$P$10)*ROUNDUP(SQRT(I65),-3),"")</f>
        <v/>
      </c>
      <c r="K65" s="139" t="str">
        <f>IFERROR(L65*VLOOKUP(VLOOKUP($B65,'Details (Hide)'!$BD$9:$BF$83,3,FALSE),'Details (Hide)'!$CD$9:$CF$12,2,FALSE),"")</f>
        <v/>
      </c>
      <c r="L65" s="336" t="str">
        <f>IFERROR(IF(B65="","", ROUND(
IF('Details (Hide)'!$BE60='Details (Hide)'!$O$9, 'Details (Hide)'!$P$9,'Details (Hide)'!$P$10)*'Details (Hide)'!$BJ60*
IF('Details (Hide)'!$BI60='Details (Hide)'!$AW$9,'Details (Hide)'!$AX$9,
IF('Details (Hide)'!$BI60='Details (Hide)'!$AW$10,'Details (Hide)'!$AX$10,
IF('Details (Hide)'!$BI60='Details (Hide)'!$AW$11,'Details (Hide)'!$AX$11,
IF('Details (Hide)'!$BI60='Details (Hide)'!$AW$12,'Details (Hide)'!$AX$12,
'Details (Hide)'!$AX$13)))),0)),"")</f>
        <v/>
      </c>
      <c r="M65" s="140" t="str">
        <f>IFERROR(L65*VLOOKUP(VLOOKUP($B65,'Details (Hide)'!$BD$9:$BF$83,3,FALSE),'Details (Hide)'!$CD$9:$CF$12,3,FALSE),"")</f>
        <v/>
      </c>
      <c r="N65" s="140" t="str">
        <f t="shared" si="3"/>
        <v/>
      </c>
      <c r="O65" s="114" t="str">
        <f t="shared" si="4"/>
        <v/>
      </c>
      <c r="P65" s="115" t="str">
        <f>IFERROR(
IF('Details (Hide)'!$BE60='Details (Hide)'!$O$9,'Details (Hide)'!$P$9,'Details (Hide)'!$P$10)*SQRT(O65),"")</f>
        <v/>
      </c>
      <c r="Q65" s="42"/>
    </row>
    <row r="66" spans="1:17" hidden="1" x14ac:dyDescent="0.3">
      <c r="A66" s="42"/>
      <c r="B66" s="67" t="str">
        <f>'Details (Hide)'!BD61</f>
        <v/>
      </c>
      <c r="C66" s="102" t="str">
        <f>_xlfn.IFNA(VLOOKUP($B66,'5.1 Register | Risk Register'!$B$15:$Y$89,'5.1 Register | Risk Register'!E$6,FALSE),"")</f>
        <v/>
      </c>
      <c r="D66" s="68" t="str">
        <f>_xlfn.IFNA(VLOOKUP(VLOOKUP($B66,'5.1 Register | Risk Register'!$B$15:$Y$89,'5.1 Register | Risk Register'!K$6,FALSE),'Details (Hide)'!$AO$9:$AP$13,2,FALSE),"")</f>
        <v/>
      </c>
      <c r="E66" s="70" t="str">
        <f>IFERROR(ROUND(F66*VLOOKUP(VLOOKUP($B66,'Details (Hide)'!$BD$9:$BF$83,3,FALSE),'Details (Hide)'!$CD$9:$CF$12,2,FALSE),-3),"")</f>
        <v/>
      </c>
      <c r="F66" s="56" t="str">
        <f>IFERROR(IF(B66="","",
IF('Details (Hide)'!$BE61='Details (Hide)'!$O$9, 'Details (Hide)'!$P$9,'Details (Hide)'!$P$10)*
IF('Details (Hide)'!$BH61='Details (Hide)'!$AS$9,'Details (Hide)'!$AT$9,
IF('Details (Hide)'!$BH61='Details (Hide)'!$AS$10,'Details (Hide)'!$AT$10,
IF('Details (Hide)'!$BH61='Details (Hide)'!$AS$11,'Details (Hide)'!$AT$11,
IF('Details (Hide)'!$BH61='Details (Hide)'!$AS$12,'Details (Hide)'!$AT$12,
'Details (Hide)'!$AT$13))))),"")</f>
        <v/>
      </c>
      <c r="G66" s="123" t="str">
        <f>IFERROR(ROUND(F66*VLOOKUP(VLOOKUP($B66,'Details (Hide)'!$BD$9:$BF$83,3,FALSE),'Details (Hide)'!$CD$9:$CF$12,3,FALSE),-3),"")</f>
        <v/>
      </c>
      <c r="H66" s="57" t="str">
        <f t="shared" si="1"/>
        <v/>
      </c>
      <c r="I66" s="104" t="str">
        <f t="shared" si="2"/>
        <v/>
      </c>
      <c r="J66" s="105" t="str">
        <f>IFERROR(
IF('Details (Hide)'!$BE61='Details (Hide)'!$O$9,'Details (Hide)'!$P$9,'Details (Hide)'!$P$10)*ROUNDUP(SQRT(I66),-3),"")</f>
        <v/>
      </c>
      <c r="K66" s="139" t="str">
        <f>IFERROR(L66*VLOOKUP(VLOOKUP($B66,'Details (Hide)'!$BD$9:$BF$83,3,FALSE),'Details (Hide)'!$CD$9:$CF$12,2,FALSE),"")</f>
        <v/>
      </c>
      <c r="L66" s="336" t="str">
        <f>IFERROR(IF(B66="","", ROUND(
IF('Details (Hide)'!$BE61='Details (Hide)'!$O$9, 'Details (Hide)'!$P$9,'Details (Hide)'!$P$10)*'Details (Hide)'!$BJ61*
IF('Details (Hide)'!$BI61='Details (Hide)'!$AW$9,'Details (Hide)'!$AX$9,
IF('Details (Hide)'!$BI61='Details (Hide)'!$AW$10,'Details (Hide)'!$AX$10,
IF('Details (Hide)'!$BI61='Details (Hide)'!$AW$11,'Details (Hide)'!$AX$11,
IF('Details (Hide)'!$BI61='Details (Hide)'!$AW$12,'Details (Hide)'!$AX$12,
'Details (Hide)'!$AX$13)))),0)),"")</f>
        <v/>
      </c>
      <c r="M66" s="140" t="str">
        <f>IFERROR(L66*VLOOKUP(VLOOKUP($B66,'Details (Hide)'!$BD$9:$BF$83,3,FALSE),'Details (Hide)'!$CD$9:$CF$12,3,FALSE),"")</f>
        <v/>
      </c>
      <c r="N66" s="140" t="str">
        <f t="shared" si="3"/>
        <v/>
      </c>
      <c r="O66" s="114" t="str">
        <f t="shared" si="4"/>
        <v/>
      </c>
      <c r="P66" s="115" t="str">
        <f>IFERROR(
IF('Details (Hide)'!$BE61='Details (Hide)'!$O$9,'Details (Hide)'!$P$9,'Details (Hide)'!$P$10)*SQRT(O66),"")</f>
        <v/>
      </c>
      <c r="Q66" s="42"/>
    </row>
    <row r="67" spans="1:17" hidden="1" x14ac:dyDescent="0.3">
      <c r="A67" s="42"/>
      <c r="B67" s="67" t="str">
        <f>'Details (Hide)'!BD62</f>
        <v/>
      </c>
      <c r="C67" s="102" t="str">
        <f>_xlfn.IFNA(VLOOKUP($B67,'5.1 Register | Risk Register'!$B$15:$Y$89,'5.1 Register | Risk Register'!E$6,FALSE),"")</f>
        <v/>
      </c>
      <c r="D67" s="68" t="str">
        <f>_xlfn.IFNA(VLOOKUP(VLOOKUP($B67,'5.1 Register | Risk Register'!$B$15:$Y$89,'5.1 Register | Risk Register'!K$6,FALSE),'Details (Hide)'!$AO$9:$AP$13,2,FALSE),"")</f>
        <v/>
      </c>
      <c r="E67" s="70" t="str">
        <f>IFERROR(ROUND(F67*VLOOKUP(VLOOKUP($B67,'Details (Hide)'!$BD$9:$BF$83,3,FALSE),'Details (Hide)'!$CD$9:$CF$12,2,FALSE),-3),"")</f>
        <v/>
      </c>
      <c r="F67" s="56" t="str">
        <f>IFERROR(IF(B67="","",
IF('Details (Hide)'!$BE62='Details (Hide)'!$O$9, 'Details (Hide)'!$P$9,'Details (Hide)'!$P$10)*
IF('Details (Hide)'!$BH62='Details (Hide)'!$AS$9,'Details (Hide)'!$AT$9,
IF('Details (Hide)'!$BH62='Details (Hide)'!$AS$10,'Details (Hide)'!$AT$10,
IF('Details (Hide)'!$BH62='Details (Hide)'!$AS$11,'Details (Hide)'!$AT$11,
IF('Details (Hide)'!$BH62='Details (Hide)'!$AS$12,'Details (Hide)'!$AT$12,
'Details (Hide)'!$AT$13))))),"")</f>
        <v/>
      </c>
      <c r="G67" s="123" t="str">
        <f>IFERROR(ROUND(F67*VLOOKUP(VLOOKUP($B67,'Details (Hide)'!$BD$9:$BF$83,3,FALSE),'Details (Hide)'!$CD$9:$CF$12,3,FALSE),-3),"")</f>
        <v/>
      </c>
      <c r="H67" s="57" t="str">
        <f t="shared" si="1"/>
        <v/>
      </c>
      <c r="I67" s="104" t="str">
        <f t="shared" si="2"/>
        <v/>
      </c>
      <c r="J67" s="105" t="str">
        <f>IFERROR(
IF('Details (Hide)'!$BE62='Details (Hide)'!$O$9,'Details (Hide)'!$P$9,'Details (Hide)'!$P$10)*ROUNDUP(SQRT(I67),-3),"")</f>
        <v/>
      </c>
      <c r="K67" s="139" t="str">
        <f>IFERROR(L67*VLOOKUP(VLOOKUP($B67,'Details (Hide)'!$BD$9:$BF$83,3,FALSE),'Details (Hide)'!$CD$9:$CF$12,2,FALSE),"")</f>
        <v/>
      </c>
      <c r="L67" s="336" t="str">
        <f>IFERROR(IF(B67="","", ROUND(
IF('Details (Hide)'!$BE62='Details (Hide)'!$O$9, 'Details (Hide)'!$P$9,'Details (Hide)'!$P$10)*'Details (Hide)'!$BJ62*
IF('Details (Hide)'!$BI62='Details (Hide)'!$AW$9,'Details (Hide)'!$AX$9,
IF('Details (Hide)'!$BI62='Details (Hide)'!$AW$10,'Details (Hide)'!$AX$10,
IF('Details (Hide)'!$BI62='Details (Hide)'!$AW$11,'Details (Hide)'!$AX$11,
IF('Details (Hide)'!$BI62='Details (Hide)'!$AW$12,'Details (Hide)'!$AX$12,
'Details (Hide)'!$AX$13)))),0)),"")</f>
        <v/>
      </c>
      <c r="M67" s="140" t="str">
        <f>IFERROR(L67*VLOOKUP(VLOOKUP($B67,'Details (Hide)'!$BD$9:$BF$83,3,FALSE),'Details (Hide)'!$CD$9:$CF$12,3,FALSE),"")</f>
        <v/>
      </c>
      <c r="N67" s="140" t="str">
        <f t="shared" si="3"/>
        <v/>
      </c>
      <c r="O67" s="114" t="str">
        <f t="shared" si="4"/>
        <v/>
      </c>
      <c r="P67" s="115" t="str">
        <f>IFERROR(
IF('Details (Hide)'!$BE62='Details (Hide)'!$O$9,'Details (Hide)'!$P$9,'Details (Hide)'!$P$10)*SQRT(O67),"")</f>
        <v/>
      </c>
      <c r="Q67" s="42"/>
    </row>
    <row r="68" spans="1:17" hidden="1" x14ac:dyDescent="0.3">
      <c r="A68" s="42"/>
      <c r="B68" s="67" t="str">
        <f>'Details (Hide)'!BD63</f>
        <v/>
      </c>
      <c r="C68" s="102" t="str">
        <f>_xlfn.IFNA(VLOOKUP($B68,'5.1 Register | Risk Register'!$B$15:$Y$89,'5.1 Register | Risk Register'!E$6,FALSE),"")</f>
        <v/>
      </c>
      <c r="D68" s="68" t="str">
        <f>_xlfn.IFNA(VLOOKUP(VLOOKUP($B68,'5.1 Register | Risk Register'!$B$15:$Y$89,'5.1 Register | Risk Register'!K$6,FALSE),'Details (Hide)'!$AO$9:$AP$13,2,FALSE),"")</f>
        <v/>
      </c>
      <c r="E68" s="70" t="str">
        <f>IFERROR(ROUND(F68*VLOOKUP(VLOOKUP($B68,'Details (Hide)'!$BD$9:$BF$83,3,FALSE),'Details (Hide)'!$CD$9:$CF$12,2,FALSE),-3),"")</f>
        <v/>
      </c>
      <c r="F68" s="56" t="str">
        <f>IFERROR(IF(B68="","",
IF('Details (Hide)'!$BE63='Details (Hide)'!$O$9, 'Details (Hide)'!$P$9,'Details (Hide)'!$P$10)*
IF('Details (Hide)'!$BH63='Details (Hide)'!$AS$9,'Details (Hide)'!$AT$9,
IF('Details (Hide)'!$BH63='Details (Hide)'!$AS$10,'Details (Hide)'!$AT$10,
IF('Details (Hide)'!$BH63='Details (Hide)'!$AS$11,'Details (Hide)'!$AT$11,
IF('Details (Hide)'!$BH63='Details (Hide)'!$AS$12,'Details (Hide)'!$AT$12,
'Details (Hide)'!$AT$13))))),"")</f>
        <v/>
      </c>
      <c r="G68" s="123" t="str">
        <f>IFERROR(ROUND(F68*VLOOKUP(VLOOKUP($B68,'Details (Hide)'!$BD$9:$BF$83,3,FALSE),'Details (Hide)'!$CD$9:$CF$12,3,FALSE),-3),"")</f>
        <v/>
      </c>
      <c r="H68" s="57" t="str">
        <f t="shared" si="1"/>
        <v/>
      </c>
      <c r="I68" s="104" t="str">
        <f t="shared" si="2"/>
        <v/>
      </c>
      <c r="J68" s="105" t="str">
        <f>IFERROR(
IF('Details (Hide)'!$BE63='Details (Hide)'!$O$9,'Details (Hide)'!$P$9,'Details (Hide)'!$P$10)*ROUNDUP(SQRT(I68),-3),"")</f>
        <v/>
      </c>
      <c r="K68" s="139" t="str">
        <f>IFERROR(L68*VLOOKUP(VLOOKUP($B68,'Details (Hide)'!$BD$9:$BF$83,3,FALSE),'Details (Hide)'!$CD$9:$CF$12,2,FALSE),"")</f>
        <v/>
      </c>
      <c r="L68" s="336" t="str">
        <f>IFERROR(IF(B68="","", ROUND(
IF('Details (Hide)'!$BE63='Details (Hide)'!$O$9, 'Details (Hide)'!$P$9,'Details (Hide)'!$P$10)*'Details (Hide)'!$BJ63*
IF('Details (Hide)'!$BI63='Details (Hide)'!$AW$9,'Details (Hide)'!$AX$9,
IF('Details (Hide)'!$BI63='Details (Hide)'!$AW$10,'Details (Hide)'!$AX$10,
IF('Details (Hide)'!$BI63='Details (Hide)'!$AW$11,'Details (Hide)'!$AX$11,
IF('Details (Hide)'!$BI63='Details (Hide)'!$AW$12,'Details (Hide)'!$AX$12,
'Details (Hide)'!$AX$13)))),0)),"")</f>
        <v/>
      </c>
      <c r="M68" s="140" t="str">
        <f>IFERROR(L68*VLOOKUP(VLOOKUP($B68,'Details (Hide)'!$BD$9:$BF$83,3,FALSE),'Details (Hide)'!$CD$9:$CF$12,3,FALSE),"")</f>
        <v/>
      </c>
      <c r="N68" s="140" t="str">
        <f t="shared" si="3"/>
        <v/>
      </c>
      <c r="O68" s="114" t="str">
        <f t="shared" si="4"/>
        <v/>
      </c>
      <c r="P68" s="115" t="str">
        <f>IFERROR(
IF('Details (Hide)'!$BE63='Details (Hide)'!$O$9,'Details (Hide)'!$P$9,'Details (Hide)'!$P$10)*SQRT(O68),"")</f>
        <v/>
      </c>
      <c r="Q68" s="42"/>
    </row>
    <row r="69" spans="1:17" hidden="1" x14ac:dyDescent="0.3">
      <c r="A69" s="42"/>
      <c r="B69" s="67" t="str">
        <f>'Details (Hide)'!BD64</f>
        <v/>
      </c>
      <c r="C69" s="102" t="str">
        <f>_xlfn.IFNA(VLOOKUP($B69,'5.1 Register | Risk Register'!$B$15:$Y$89,'5.1 Register | Risk Register'!E$6,FALSE),"")</f>
        <v/>
      </c>
      <c r="D69" s="68" t="str">
        <f>_xlfn.IFNA(VLOOKUP(VLOOKUP($B69,'5.1 Register | Risk Register'!$B$15:$Y$89,'5.1 Register | Risk Register'!K$6,FALSE),'Details (Hide)'!$AO$9:$AP$13,2,FALSE),"")</f>
        <v/>
      </c>
      <c r="E69" s="70" t="str">
        <f>IFERROR(ROUND(F69*VLOOKUP(VLOOKUP($B69,'Details (Hide)'!$BD$9:$BF$83,3,FALSE),'Details (Hide)'!$CD$9:$CF$12,2,FALSE),-3),"")</f>
        <v/>
      </c>
      <c r="F69" s="56" t="str">
        <f>IFERROR(IF(B69="","",
IF('Details (Hide)'!$BE64='Details (Hide)'!$O$9, 'Details (Hide)'!$P$9,'Details (Hide)'!$P$10)*
IF('Details (Hide)'!$BH64='Details (Hide)'!$AS$9,'Details (Hide)'!$AT$9,
IF('Details (Hide)'!$BH64='Details (Hide)'!$AS$10,'Details (Hide)'!$AT$10,
IF('Details (Hide)'!$BH64='Details (Hide)'!$AS$11,'Details (Hide)'!$AT$11,
IF('Details (Hide)'!$BH64='Details (Hide)'!$AS$12,'Details (Hide)'!$AT$12,
'Details (Hide)'!$AT$13))))),"")</f>
        <v/>
      </c>
      <c r="G69" s="123" t="str">
        <f>IFERROR(ROUND(F69*VLOOKUP(VLOOKUP($B69,'Details (Hide)'!$BD$9:$BF$83,3,FALSE),'Details (Hide)'!$CD$9:$CF$12,3,FALSE),-3),"")</f>
        <v/>
      </c>
      <c r="H69" s="57" t="str">
        <f t="shared" si="1"/>
        <v/>
      </c>
      <c r="I69" s="104" t="str">
        <f t="shared" si="2"/>
        <v/>
      </c>
      <c r="J69" s="105" t="str">
        <f>IFERROR(
IF('Details (Hide)'!$BE64='Details (Hide)'!$O$9,'Details (Hide)'!$P$9,'Details (Hide)'!$P$10)*ROUNDUP(SQRT(I69),-3),"")</f>
        <v/>
      </c>
      <c r="K69" s="139" t="str">
        <f>IFERROR(L69*VLOOKUP(VLOOKUP($B69,'Details (Hide)'!$BD$9:$BF$83,3,FALSE),'Details (Hide)'!$CD$9:$CF$12,2,FALSE),"")</f>
        <v/>
      </c>
      <c r="L69" s="336" t="str">
        <f>IFERROR(IF(B69="","", ROUND(
IF('Details (Hide)'!$BE64='Details (Hide)'!$O$9, 'Details (Hide)'!$P$9,'Details (Hide)'!$P$10)*'Details (Hide)'!$BJ64*
IF('Details (Hide)'!$BI64='Details (Hide)'!$AW$9,'Details (Hide)'!$AX$9,
IF('Details (Hide)'!$BI64='Details (Hide)'!$AW$10,'Details (Hide)'!$AX$10,
IF('Details (Hide)'!$BI64='Details (Hide)'!$AW$11,'Details (Hide)'!$AX$11,
IF('Details (Hide)'!$BI64='Details (Hide)'!$AW$12,'Details (Hide)'!$AX$12,
'Details (Hide)'!$AX$13)))),0)),"")</f>
        <v/>
      </c>
      <c r="M69" s="140" t="str">
        <f>IFERROR(L69*VLOOKUP(VLOOKUP($B69,'Details (Hide)'!$BD$9:$BF$83,3,FALSE),'Details (Hide)'!$CD$9:$CF$12,3,FALSE),"")</f>
        <v/>
      </c>
      <c r="N69" s="140" t="str">
        <f t="shared" si="3"/>
        <v/>
      </c>
      <c r="O69" s="114" t="str">
        <f t="shared" si="4"/>
        <v/>
      </c>
      <c r="P69" s="115" t="str">
        <f>IFERROR(
IF('Details (Hide)'!$BE64='Details (Hide)'!$O$9,'Details (Hide)'!$P$9,'Details (Hide)'!$P$10)*SQRT(O69),"")</f>
        <v/>
      </c>
      <c r="Q69" s="42"/>
    </row>
    <row r="70" spans="1:17" hidden="1" x14ac:dyDescent="0.3">
      <c r="A70" s="42"/>
      <c r="B70" s="67" t="str">
        <f>'Details (Hide)'!BD65</f>
        <v/>
      </c>
      <c r="C70" s="102" t="str">
        <f>_xlfn.IFNA(VLOOKUP($B70,'5.1 Register | Risk Register'!$B$15:$Y$89,'5.1 Register | Risk Register'!E$6,FALSE),"")</f>
        <v/>
      </c>
      <c r="D70" s="68" t="str">
        <f>_xlfn.IFNA(VLOOKUP(VLOOKUP($B70,'5.1 Register | Risk Register'!$B$15:$Y$89,'5.1 Register | Risk Register'!K$6,FALSE),'Details (Hide)'!$AO$9:$AP$13,2,FALSE),"")</f>
        <v/>
      </c>
      <c r="E70" s="70" t="str">
        <f>IFERROR(ROUND(F70*VLOOKUP(VLOOKUP($B70,'Details (Hide)'!$BD$9:$BF$83,3,FALSE),'Details (Hide)'!$CD$9:$CF$12,2,FALSE),-3),"")</f>
        <v/>
      </c>
      <c r="F70" s="56" t="str">
        <f>IFERROR(IF(B70="","",
IF('Details (Hide)'!$BE65='Details (Hide)'!$O$9, 'Details (Hide)'!$P$9,'Details (Hide)'!$P$10)*
IF('Details (Hide)'!$BH65='Details (Hide)'!$AS$9,'Details (Hide)'!$AT$9,
IF('Details (Hide)'!$BH65='Details (Hide)'!$AS$10,'Details (Hide)'!$AT$10,
IF('Details (Hide)'!$BH65='Details (Hide)'!$AS$11,'Details (Hide)'!$AT$11,
IF('Details (Hide)'!$BH65='Details (Hide)'!$AS$12,'Details (Hide)'!$AT$12,
'Details (Hide)'!$AT$13))))),"")</f>
        <v/>
      </c>
      <c r="G70" s="123" t="str">
        <f>IFERROR(ROUND(F70*VLOOKUP(VLOOKUP($B70,'Details (Hide)'!$BD$9:$BF$83,3,FALSE),'Details (Hide)'!$CD$9:$CF$12,3,FALSE),-3),"")</f>
        <v/>
      </c>
      <c r="H70" s="57" t="str">
        <f t="shared" si="1"/>
        <v/>
      </c>
      <c r="I70" s="104" t="str">
        <f t="shared" si="2"/>
        <v/>
      </c>
      <c r="J70" s="105" t="str">
        <f>IFERROR(
IF('Details (Hide)'!$BE65='Details (Hide)'!$O$9,'Details (Hide)'!$P$9,'Details (Hide)'!$P$10)*ROUNDUP(SQRT(I70),-3),"")</f>
        <v/>
      </c>
      <c r="K70" s="139" t="str">
        <f>IFERROR(L70*VLOOKUP(VLOOKUP($B70,'Details (Hide)'!$BD$9:$BF$83,3,FALSE),'Details (Hide)'!$CD$9:$CF$12,2,FALSE),"")</f>
        <v/>
      </c>
      <c r="L70" s="336" t="str">
        <f>IFERROR(IF(B70="","", ROUND(
IF('Details (Hide)'!$BE65='Details (Hide)'!$O$9, 'Details (Hide)'!$P$9,'Details (Hide)'!$P$10)*'Details (Hide)'!$BJ65*
IF('Details (Hide)'!$BI65='Details (Hide)'!$AW$9,'Details (Hide)'!$AX$9,
IF('Details (Hide)'!$BI65='Details (Hide)'!$AW$10,'Details (Hide)'!$AX$10,
IF('Details (Hide)'!$BI65='Details (Hide)'!$AW$11,'Details (Hide)'!$AX$11,
IF('Details (Hide)'!$BI65='Details (Hide)'!$AW$12,'Details (Hide)'!$AX$12,
'Details (Hide)'!$AX$13)))),0)),"")</f>
        <v/>
      </c>
      <c r="M70" s="140" t="str">
        <f>IFERROR(L70*VLOOKUP(VLOOKUP($B70,'Details (Hide)'!$BD$9:$BF$83,3,FALSE),'Details (Hide)'!$CD$9:$CF$12,3,FALSE),"")</f>
        <v/>
      </c>
      <c r="N70" s="140" t="str">
        <f t="shared" si="3"/>
        <v/>
      </c>
      <c r="O70" s="114" t="str">
        <f t="shared" si="4"/>
        <v/>
      </c>
      <c r="P70" s="115" t="str">
        <f>IFERROR(
IF('Details (Hide)'!$BE65='Details (Hide)'!$O$9,'Details (Hide)'!$P$9,'Details (Hide)'!$P$10)*SQRT(O70),"")</f>
        <v/>
      </c>
      <c r="Q70" s="42"/>
    </row>
    <row r="71" spans="1:17" hidden="1" x14ac:dyDescent="0.3">
      <c r="A71" s="42"/>
      <c r="B71" s="67" t="str">
        <f>'Details (Hide)'!BD66</f>
        <v/>
      </c>
      <c r="C71" s="102" t="str">
        <f>_xlfn.IFNA(VLOOKUP($B71,'5.1 Register | Risk Register'!$B$15:$Y$89,'5.1 Register | Risk Register'!E$6,FALSE),"")</f>
        <v/>
      </c>
      <c r="D71" s="68" t="str">
        <f>_xlfn.IFNA(VLOOKUP(VLOOKUP($B71,'5.1 Register | Risk Register'!$B$15:$Y$89,'5.1 Register | Risk Register'!K$6,FALSE),'Details (Hide)'!$AO$9:$AP$13,2,FALSE),"")</f>
        <v/>
      </c>
      <c r="E71" s="70" t="str">
        <f>IFERROR(ROUND(F71*VLOOKUP(VLOOKUP($B71,'Details (Hide)'!$BD$9:$BF$83,3,FALSE),'Details (Hide)'!$CD$9:$CF$12,2,FALSE),-3),"")</f>
        <v/>
      </c>
      <c r="F71" s="56" t="str">
        <f>IFERROR(IF(B71="","",
IF('Details (Hide)'!$BE66='Details (Hide)'!$O$9, 'Details (Hide)'!$P$9,'Details (Hide)'!$P$10)*
IF('Details (Hide)'!$BH66='Details (Hide)'!$AS$9,'Details (Hide)'!$AT$9,
IF('Details (Hide)'!$BH66='Details (Hide)'!$AS$10,'Details (Hide)'!$AT$10,
IF('Details (Hide)'!$BH66='Details (Hide)'!$AS$11,'Details (Hide)'!$AT$11,
IF('Details (Hide)'!$BH66='Details (Hide)'!$AS$12,'Details (Hide)'!$AT$12,
'Details (Hide)'!$AT$13))))),"")</f>
        <v/>
      </c>
      <c r="G71" s="123" t="str">
        <f>IFERROR(ROUND(F71*VLOOKUP(VLOOKUP($B71,'Details (Hide)'!$BD$9:$BF$83,3,FALSE),'Details (Hide)'!$CD$9:$CF$12,3,FALSE),-3),"")</f>
        <v/>
      </c>
      <c r="H71" s="57" t="str">
        <f t="shared" si="1"/>
        <v/>
      </c>
      <c r="I71" s="104" t="str">
        <f t="shared" si="2"/>
        <v/>
      </c>
      <c r="J71" s="105" t="str">
        <f>IFERROR(
IF('Details (Hide)'!$BE66='Details (Hide)'!$O$9,'Details (Hide)'!$P$9,'Details (Hide)'!$P$10)*ROUNDUP(SQRT(I71),-3),"")</f>
        <v/>
      </c>
      <c r="K71" s="139" t="str">
        <f>IFERROR(L71*VLOOKUP(VLOOKUP($B71,'Details (Hide)'!$BD$9:$BF$83,3,FALSE),'Details (Hide)'!$CD$9:$CF$12,2,FALSE),"")</f>
        <v/>
      </c>
      <c r="L71" s="336" t="str">
        <f>IFERROR(IF(B71="","", ROUND(
IF('Details (Hide)'!$BE66='Details (Hide)'!$O$9, 'Details (Hide)'!$P$9,'Details (Hide)'!$P$10)*'Details (Hide)'!$BJ66*
IF('Details (Hide)'!$BI66='Details (Hide)'!$AW$9,'Details (Hide)'!$AX$9,
IF('Details (Hide)'!$BI66='Details (Hide)'!$AW$10,'Details (Hide)'!$AX$10,
IF('Details (Hide)'!$BI66='Details (Hide)'!$AW$11,'Details (Hide)'!$AX$11,
IF('Details (Hide)'!$BI66='Details (Hide)'!$AW$12,'Details (Hide)'!$AX$12,
'Details (Hide)'!$AX$13)))),0)),"")</f>
        <v/>
      </c>
      <c r="M71" s="140" t="str">
        <f>IFERROR(L71*VLOOKUP(VLOOKUP($B71,'Details (Hide)'!$BD$9:$BF$83,3,FALSE),'Details (Hide)'!$CD$9:$CF$12,3,FALSE),"")</f>
        <v/>
      </c>
      <c r="N71" s="140" t="str">
        <f t="shared" si="3"/>
        <v/>
      </c>
      <c r="O71" s="114" t="str">
        <f t="shared" si="4"/>
        <v/>
      </c>
      <c r="P71" s="115" t="str">
        <f>IFERROR(
IF('Details (Hide)'!$BE66='Details (Hide)'!$O$9,'Details (Hide)'!$P$9,'Details (Hide)'!$P$10)*SQRT(O71),"")</f>
        <v/>
      </c>
      <c r="Q71" s="42"/>
    </row>
    <row r="72" spans="1:17" hidden="1" x14ac:dyDescent="0.3">
      <c r="A72" s="42"/>
      <c r="B72" s="67" t="str">
        <f>'Details (Hide)'!BD67</f>
        <v/>
      </c>
      <c r="C72" s="102" t="str">
        <f>_xlfn.IFNA(VLOOKUP($B72,'5.1 Register | Risk Register'!$B$15:$Y$89,'5.1 Register | Risk Register'!E$6,FALSE),"")</f>
        <v/>
      </c>
      <c r="D72" s="68" t="str">
        <f>_xlfn.IFNA(VLOOKUP(VLOOKUP($B72,'5.1 Register | Risk Register'!$B$15:$Y$89,'5.1 Register | Risk Register'!K$6,FALSE),'Details (Hide)'!$AO$9:$AP$13,2,FALSE),"")</f>
        <v/>
      </c>
      <c r="E72" s="70" t="str">
        <f>IFERROR(ROUND(F72*VLOOKUP(VLOOKUP($B72,'Details (Hide)'!$BD$9:$BF$83,3,FALSE),'Details (Hide)'!$CD$9:$CF$12,2,FALSE),-3),"")</f>
        <v/>
      </c>
      <c r="F72" s="56" t="str">
        <f>IFERROR(IF(B72="","",
IF('Details (Hide)'!$BE67='Details (Hide)'!$O$9, 'Details (Hide)'!$P$9,'Details (Hide)'!$P$10)*
IF('Details (Hide)'!$BH67='Details (Hide)'!$AS$9,'Details (Hide)'!$AT$9,
IF('Details (Hide)'!$BH67='Details (Hide)'!$AS$10,'Details (Hide)'!$AT$10,
IF('Details (Hide)'!$BH67='Details (Hide)'!$AS$11,'Details (Hide)'!$AT$11,
IF('Details (Hide)'!$BH67='Details (Hide)'!$AS$12,'Details (Hide)'!$AT$12,
'Details (Hide)'!$AT$13))))),"")</f>
        <v/>
      </c>
      <c r="G72" s="123" t="str">
        <f>IFERROR(ROUND(F72*VLOOKUP(VLOOKUP($B72,'Details (Hide)'!$BD$9:$BF$83,3,FALSE),'Details (Hide)'!$CD$9:$CF$12,3,FALSE),-3),"")</f>
        <v/>
      </c>
      <c r="H72" s="57" t="str">
        <f t="shared" si="1"/>
        <v/>
      </c>
      <c r="I72" s="104" t="str">
        <f t="shared" si="2"/>
        <v/>
      </c>
      <c r="J72" s="105" t="str">
        <f>IFERROR(
IF('Details (Hide)'!$BE67='Details (Hide)'!$O$9,'Details (Hide)'!$P$9,'Details (Hide)'!$P$10)*ROUNDUP(SQRT(I72),-3),"")</f>
        <v/>
      </c>
      <c r="K72" s="139" t="str">
        <f>IFERROR(L72*VLOOKUP(VLOOKUP($B72,'Details (Hide)'!$BD$9:$BF$83,3,FALSE),'Details (Hide)'!$CD$9:$CF$12,2,FALSE),"")</f>
        <v/>
      </c>
      <c r="L72" s="336" t="str">
        <f>IFERROR(IF(B72="","", ROUND(
IF('Details (Hide)'!$BE67='Details (Hide)'!$O$9, 'Details (Hide)'!$P$9,'Details (Hide)'!$P$10)*'Details (Hide)'!$BJ67*
IF('Details (Hide)'!$BI67='Details (Hide)'!$AW$9,'Details (Hide)'!$AX$9,
IF('Details (Hide)'!$BI67='Details (Hide)'!$AW$10,'Details (Hide)'!$AX$10,
IF('Details (Hide)'!$BI67='Details (Hide)'!$AW$11,'Details (Hide)'!$AX$11,
IF('Details (Hide)'!$BI67='Details (Hide)'!$AW$12,'Details (Hide)'!$AX$12,
'Details (Hide)'!$AX$13)))),0)),"")</f>
        <v/>
      </c>
      <c r="M72" s="140" t="str">
        <f>IFERROR(L72*VLOOKUP(VLOOKUP($B72,'Details (Hide)'!$BD$9:$BF$83,3,FALSE),'Details (Hide)'!$CD$9:$CF$12,3,FALSE),"")</f>
        <v/>
      </c>
      <c r="N72" s="140" t="str">
        <f t="shared" si="3"/>
        <v/>
      </c>
      <c r="O72" s="114" t="str">
        <f t="shared" si="4"/>
        <v/>
      </c>
      <c r="P72" s="115" t="str">
        <f>IFERROR(
IF('Details (Hide)'!$BE67='Details (Hide)'!$O$9,'Details (Hide)'!$P$9,'Details (Hide)'!$P$10)*SQRT(O72),"")</f>
        <v/>
      </c>
      <c r="Q72" s="42"/>
    </row>
    <row r="73" spans="1:17" hidden="1" x14ac:dyDescent="0.3">
      <c r="A73" s="42"/>
      <c r="B73" s="67" t="str">
        <f>'Details (Hide)'!BD68</f>
        <v/>
      </c>
      <c r="C73" s="102" t="str">
        <f>_xlfn.IFNA(VLOOKUP($B73,'5.1 Register | Risk Register'!$B$15:$Y$89,'5.1 Register | Risk Register'!E$6,FALSE),"")</f>
        <v/>
      </c>
      <c r="D73" s="68" t="str">
        <f>_xlfn.IFNA(VLOOKUP(VLOOKUP($B73,'5.1 Register | Risk Register'!$B$15:$Y$89,'5.1 Register | Risk Register'!K$6,FALSE),'Details (Hide)'!$AO$9:$AP$13,2,FALSE),"")</f>
        <v/>
      </c>
      <c r="E73" s="70" t="str">
        <f>IFERROR(ROUND(F73*VLOOKUP(VLOOKUP($B73,'Details (Hide)'!$BD$9:$BF$83,3,FALSE),'Details (Hide)'!$CD$9:$CF$12,2,FALSE),-3),"")</f>
        <v/>
      </c>
      <c r="F73" s="56" t="str">
        <f>IFERROR(IF(B73="","",
IF('Details (Hide)'!$BE68='Details (Hide)'!$O$9, 'Details (Hide)'!$P$9,'Details (Hide)'!$P$10)*
IF('Details (Hide)'!$BH68='Details (Hide)'!$AS$9,'Details (Hide)'!$AT$9,
IF('Details (Hide)'!$BH68='Details (Hide)'!$AS$10,'Details (Hide)'!$AT$10,
IF('Details (Hide)'!$BH68='Details (Hide)'!$AS$11,'Details (Hide)'!$AT$11,
IF('Details (Hide)'!$BH68='Details (Hide)'!$AS$12,'Details (Hide)'!$AT$12,
'Details (Hide)'!$AT$13))))),"")</f>
        <v/>
      </c>
      <c r="G73" s="123" t="str">
        <f>IFERROR(ROUND(F73*VLOOKUP(VLOOKUP($B73,'Details (Hide)'!$BD$9:$BF$83,3,FALSE),'Details (Hide)'!$CD$9:$CF$12,3,FALSE),-3),"")</f>
        <v/>
      </c>
      <c r="H73" s="57" t="str">
        <f t="shared" si="1"/>
        <v/>
      </c>
      <c r="I73" s="104" t="str">
        <f t="shared" si="2"/>
        <v/>
      </c>
      <c r="J73" s="105" t="str">
        <f>IFERROR(
IF('Details (Hide)'!$BE68='Details (Hide)'!$O$9,'Details (Hide)'!$P$9,'Details (Hide)'!$P$10)*ROUNDUP(SQRT(I73),-3),"")</f>
        <v/>
      </c>
      <c r="K73" s="139" t="str">
        <f>IFERROR(L73*VLOOKUP(VLOOKUP($B73,'Details (Hide)'!$BD$9:$BF$83,3,FALSE),'Details (Hide)'!$CD$9:$CF$12,2,FALSE),"")</f>
        <v/>
      </c>
      <c r="L73" s="336" t="str">
        <f>IFERROR(IF(B73="","", ROUND(
IF('Details (Hide)'!$BE68='Details (Hide)'!$O$9, 'Details (Hide)'!$P$9,'Details (Hide)'!$P$10)*'Details (Hide)'!$BJ68*
IF('Details (Hide)'!$BI68='Details (Hide)'!$AW$9,'Details (Hide)'!$AX$9,
IF('Details (Hide)'!$BI68='Details (Hide)'!$AW$10,'Details (Hide)'!$AX$10,
IF('Details (Hide)'!$BI68='Details (Hide)'!$AW$11,'Details (Hide)'!$AX$11,
IF('Details (Hide)'!$BI68='Details (Hide)'!$AW$12,'Details (Hide)'!$AX$12,
'Details (Hide)'!$AX$13)))),0)),"")</f>
        <v/>
      </c>
      <c r="M73" s="140" t="str">
        <f>IFERROR(L73*VLOOKUP(VLOOKUP($B73,'Details (Hide)'!$BD$9:$BF$83,3,FALSE),'Details (Hide)'!$CD$9:$CF$12,3,FALSE),"")</f>
        <v/>
      </c>
      <c r="N73" s="140" t="str">
        <f t="shared" si="3"/>
        <v/>
      </c>
      <c r="O73" s="114" t="str">
        <f t="shared" si="4"/>
        <v/>
      </c>
      <c r="P73" s="115" t="str">
        <f>IFERROR(
IF('Details (Hide)'!$BE68='Details (Hide)'!$O$9,'Details (Hide)'!$P$9,'Details (Hide)'!$P$10)*SQRT(O73),"")</f>
        <v/>
      </c>
      <c r="Q73" s="42"/>
    </row>
    <row r="74" spans="1:17" hidden="1" x14ac:dyDescent="0.3">
      <c r="A74" s="42"/>
      <c r="B74" s="67" t="str">
        <f>'Details (Hide)'!BD69</f>
        <v/>
      </c>
      <c r="C74" s="102" t="str">
        <f>_xlfn.IFNA(VLOOKUP($B74,'5.1 Register | Risk Register'!$B$15:$Y$89,'5.1 Register | Risk Register'!E$6,FALSE),"")</f>
        <v/>
      </c>
      <c r="D74" s="68" t="str">
        <f>_xlfn.IFNA(VLOOKUP(VLOOKUP($B74,'5.1 Register | Risk Register'!$B$15:$Y$89,'5.1 Register | Risk Register'!K$6,FALSE),'Details (Hide)'!$AO$9:$AP$13,2,FALSE),"")</f>
        <v/>
      </c>
      <c r="E74" s="70" t="str">
        <f>IFERROR(ROUND(F74*VLOOKUP(VLOOKUP($B74,'Details (Hide)'!$BD$9:$BF$83,3,FALSE),'Details (Hide)'!$CD$9:$CF$12,2,FALSE),-3),"")</f>
        <v/>
      </c>
      <c r="F74" s="56" t="str">
        <f>IFERROR(IF(B74="","",
IF('Details (Hide)'!$BE69='Details (Hide)'!$O$9, 'Details (Hide)'!$P$9,'Details (Hide)'!$P$10)*
IF('Details (Hide)'!$BH69='Details (Hide)'!$AS$9,'Details (Hide)'!$AT$9,
IF('Details (Hide)'!$BH69='Details (Hide)'!$AS$10,'Details (Hide)'!$AT$10,
IF('Details (Hide)'!$BH69='Details (Hide)'!$AS$11,'Details (Hide)'!$AT$11,
IF('Details (Hide)'!$BH69='Details (Hide)'!$AS$12,'Details (Hide)'!$AT$12,
'Details (Hide)'!$AT$13))))),"")</f>
        <v/>
      </c>
      <c r="G74" s="123" t="str">
        <f>IFERROR(ROUND(F74*VLOOKUP(VLOOKUP($B74,'Details (Hide)'!$BD$9:$BF$83,3,FALSE),'Details (Hide)'!$CD$9:$CF$12,3,FALSE),-3),"")</f>
        <v/>
      </c>
      <c r="H74" s="57" t="str">
        <f t="shared" si="1"/>
        <v/>
      </c>
      <c r="I74" s="104" t="str">
        <f t="shared" si="2"/>
        <v/>
      </c>
      <c r="J74" s="105" t="str">
        <f>IFERROR(
IF('Details (Hide)'!$BE69='Details (Hide)'!$O$9,'Details (Hide)'!$P$9,'Details (Hide)'!$P$10)*ROUNDUP(SQRT(I74),-3),"")</f>
        <v/>
      </c>
      <c r="K74" s="139" t="str">
        <f>IFERROR(L74*VLOOKUP(VLOOKUP($B74,'Details (Hide)'!$BD$9:$BF$83,3,FALSE),'Details (Hide)'!$CD$9:$CF$12,2,FALSE),"")</f>
        <v/>
      </c>
      <c r="L74" s="336" t="str">
        <f>IFERROR(IF(B74="","", ROUND(
IF('Details (Hide)'!$BE69='Details (Hide)'!$O$9, 'Details (Hide)'!$P$9,'Details (Hide)'!$P$10)*'Details (Hide)'!$BJ69*
IF('Details (Hide)'!$BI69='Details (Hide)'!$AW$9,'Details (Hide)'!$AX$9,
IF('Details (Hide)'!$BI69='Details (Hide)'!$AW$10,'Details (Hide)'!$AX$10,
IF('Details (Hide)'!$BI69='Details (Hide)'!$AW$11,'Details (Hide)'!$AX$11,
IF('Details (Hide)'!$BI69='Details (Hide)'!$AW$12,'Details (Hide)'!$AX$12,
'Details (Hide)'!$AX$13)))),0)),"")</f>
        <v/>
      </c>
      <c r="M74" s="140" t="str">
        <f>IFERROR(L74*VLOOKUP(VLOOKUP($B74,'Details (Hide)'!$BD$9:$BF$83,3,FALSE),'Details (Hide)'!$CD$9:$CF$12,3,FALSE),"")</f>
        <v/>
      </c>
      <c r="N74" s="140" t="str">
        <f t="shared" si="3"/>
        <v/>
      </c>
      <c r="O74" s="114" t="str">
        <f t="shared" si="4"/>
        <v/>
      </c>
      <c r="P74" s="115" t="str">
        <f>IFERROR(
IF('Details (Hide)'!$BE69='Details (Hide)'!$O$9,'Details (Hide)'!$P$9,'Details (Hide)'!$P$10)*SQRT(O74),"")</f>
        <v/>
      </c>
      <c r="Q74" s="42"/>
    </row>
    <row r="75" spans="1:17" hidden="1" x14ac:dyDescent="0.3">
      <c r="A75" s="42"/>
      <c r="B75" s="67" t="str">
        <f>'Details (Hide)'!BD70</f>
        <v/>
      </c>
      <c r="C75" s="102" t="str">
        <f>_xlfn.IFNA(VLOOKUP($B75,'5.1 Register | Risk Register'!$B$15:$Y$89,'5.1 Register | Risk Register'!E$6,FALSE),"")</f>
        <v/>
      </c>
      <c r="D75" s="68" t="str">
        <f>_xlfn.IFNA(VLOOKUP(VLOOKUP($B75,'5.1 Register | Risk Register'!$B$15:$Y$89,'5.1 Register | Risk Register'!K$6,FALSE),'Details (Hide)'!$AO$9:$AP$13,2,FALSE),"")</f>
        <v/>
      </c>
      <c r="E75" s="70" t="str">
        <f>IFERROR(ROUND(F75*VLOOKUP(VLOOKUP($B75,'Details (Hide)'!$BD$9:$BF$83,3,FALSE),'Details (Hide)'!$CD$9:$CF$12,2,FALSE),-3),"")</f>
        <v/>
      </c>
      <c r="F75" s="56" t="str">
        <f>IFERROR(IF(B75="","",
IF('Details (Hide)'!$BE70='Details (Hide)'!$O$9, 'Details (Hide)'!$P$9,'Details (Hide)'!$P$10)*
IF('Details (Hide)'!$BH70='Details (Hide)'!$AS$9,'Details (Hide)'!$AT$9,
IF('Details (Hide)'!$BH70='Details (Hide)'!$AS$10,'Details (Hide)'!$AT$10,
IF('Details (Hide)'!$BH70='Details (Hide)'!$AS$11,'Details (Hide)'!$AT$11,
IF('Details (Hide)'!$BH70='Details (Hide)'!$AS$12,'Details (Hide)'!$AT$12,
'Details (Hide)'!$AT$13))))),"")</f>
        <v/>
      </c>
      <c r="G75" s="123" t="str">
        <f>IFERROR(ROUND(F75*VLOOKUP(VLOOKUP($B75,'Details (Hide)'!$BD$9:$BF$83,3,FALSE),'Details (Hide)'!$CD$9:$CF$12,3,FALSE),-3),"")</f>
        <v/>
      </c>
      <c r="H75" s="57" t="str">
        <f t="shared" si="1"/>
        <v/>
      </c>
      <c r="I75" s="104" t="str">
        <f t="shared" si="2"/>
        <v/>
      </c>
      <c r="J75" s="105" t="str">
        <f>IFERROR(
IF('Details (Hide)'!$BE70='Details (Hide)'!$O$9,'Details (Hide)'!$P$9,'Details (Hide)'!$P$10)*ROUNDUP(SQRT(I75),-3),"")</f>
        <v/>
      </c>
      <c r="K75" s="139" t="str">
        <f>IFERROR(L75*VLOOKUP(VLOOKUP($B75,'Details (Hide)'!$BD$9:$BF$83,3,FALSE),'Details (Hide)'!$CD$9:$CF$12,2,FALSE),"")</f>
        <v/>
      </c>
      <c r="L75" s="336" t="str">
        <f>IFERROR(IF(B75="","", ROUND(
IF('Details (Hide)'!$BE70='Details (Hide)'!$O$9, 'Details (Hide)'!$P$9,'Details (Hide)'!$P$10)*'Details (Hide)'!$BJ70*
IF('Details (Hide)'!$BI70='Details (Hide)'!$AW$9,'Details (Hide)'!$AX$9,
IF('Details (Hide)'!$BI70='Details (Hide)'!$AW$10,'Details (Hide)'!$AX$10,
IF('Details (Hide)'!$BI70='Details (Hide)'!$AW$11,'Details (Hide)'!$AX$11,
IF('Details (Hide)'!$BI70='Details (Hide)'!$AW$12,'Details (Hide)'!$AX$12,
'Details (Hide)'!$AX$13)))),0)),"")</f>
        <v/>
      </c>
      <c r="M75" s="140" t="str">
        <f>IFERROR(L75*VLOOKUP(VLOOKUP($B75,'Details (Hide)'!$BD$9:$BF$83,3,FALSE),'Details (Hide)'!$CD$9:$CF$12,3,FALSE),"")</f>
        <v/>
      </c>
      <c r="N75" s="140" t="str">
        <f t="shared" si="3"/>
        <v/>
      </c>
      <c r="O75" s="114" t="str">
        <f t="shared" si="4"/>
        <v/>
      </c>
      <c r="P75" s="115" t="str">
        <f>IFERROR(
IF('Details (Hide)'!$BE70='Details (Hide)'!$O$9,'Details (Hide)'!$P$9,'Details (Hide)'!$P$10)*SQRT(O75),"")</f>
        <v/>
      </c>
      <c r="Q75" s="42"/>
    </row>
    <row r="76" spans="1:17" hidden="1" x14ac:dyDescent="0.3">
      <c r="A76" s="42"/>
      <c r="B76" s="67" t="str">
        <f>'Details (Hide)'!BD71</f>
        <v/>
      </c>
      <c r="C76" s="102" t="str">
        <f>_xlfn.IFNA(VLOOKUP($B76,'5.1 Register | Risk Register'!$B$15:$Y$89,'5.1 Register | Risk Register'!E$6,FALSE),"")</f>
        <v/>
      </c>
      <c r="D76" s="68" t="str">
        <f>_xlfn.IFNA(VLOOKUP(VLOOKUP($B76,'5.1 Register | Risk Register'!$B$15:$Y$89,'5.1 Register | Risk Register'!K$6,FALSE),'Details (Hide)'!$AO$9:$AP$13,2,FALSE),"")</f>
        <v/>
      </c>
      <c r="E76" s="70" t="str">
        <f>IFERROR(ROUND(F76*VLOOKUP(VLOOKUP($B76,'Details (Hide)'!$BD$9:$BF$83,3,FALSE),'Details (Hide)'!$CD$9:$CF$12,2,FALSE),-3),"")</f>
        <v/>
      </c>
      <c r="F76" s="56" t="str">
        <f>IFERROR(IF(B76="","",
IF('Details (Hide)'!$BE71='Details (Hide)'!$O$9, 'Details (Hide)'!$P$9,'Details (Hide)'!$P$10)*
IF('Details (Hide)'!$BH71='Details (Hide)'!$AS$9,'Details (Hide)'!$AT$9,
IF('Details (Hide)'!$BH71='Details (Hide)'!$AS$10,'Details (Hide)'!$AT$10,
IF('Details (Hide)'!$BH71='Details (Hide)'!$AS$11,'Details (Hide)'!$AT$11,
IF('Details (Hide)'!$BH71='Details (Hide)'!$AS$12,'Details (Hide)'!$AT$12,
'Details (Hide)'!$AT$13))))),"")</f>
        <v/>
      </c>
      <c r="G76" s="123" t="str">
        <f>IFERROR(ROUND(F76*VLOOKUP(VLOOKUP($B76,'Details (Hide)'!$BD$9:$BF$83,3,FALSE),'Details (Hide)'!$CD$9:$CF$12,3,FALSE),-3),"")</f>
        <v/>
      </c>
      <c r="H76" s="57" t="str">
        <f t="shared" si="1"/>
        <v/>
      </c>
      <c r="I76" s="104" t="str">
        <f t="shared" si="2"/>
        <v/>
      </c>
      <c r="J76" s="105" t="str">
        <f>IFERROR(
IF('Details (Hide)'!$BE71='Details (Hide)'!$O$9,'Details (Hide)'!$P$9,'Details (Hide)'!$P$10)*ROUNDUP(SQRT(I76),-3),"")</f>
        <v/>
      </c>
      <c r="K76" s="139" t="str">
        <f>IFERROR(L76*VLOOKUP(VLOOKUP($B76,'Details (Hide)'!$BD$9:$BF$83,3,FALSE),'Details (Hide)'!$CD$9:$CF$12,2,FALSE),"")</f>
        <v/>
      </c>
      <c r="L76" s="336" t="str">
        <f>IFERROR(IF(B76="","", ROUND(
IF('Details (Hide)'!$BE71='Details (Hide)'!$O$9, 'Details (Hide)'!$P$9,'Details (Hide)'!$P$10)*'Details (Hide)'!$BJ71*
IF('Details (Hide)'!$BI71='Details (Hide)'!$AW$9,'Details (Hide)'!$AX$9,
IF('Details (Hide)'!$BI71='Details (Hide)'!$AW$10,'Details (Hide)'!$AX$10,
IF('Details (Hide)'!$BI71='Details (Hide)'!$AW$11,'Details (Hide)'!$AX$11,
IF('Details (Hide)'!$BI71='Details (Hide)'!$AW$12,'Details (Hide)'!$AX$12,
'Details (Hide)'!$AX$13)))),0)),"")</f>
        <v/>
      </c>
      <c r="M76" s="140" t="str">
        <f>IFERROR(L76*VLOOKUP(VLOOKUP($B76,'Details (Hide)'!$BD$9:$BF$83,3,FALSE),'Details (Hide)'!$CD$9:$CF$12,3,FALSE),"")</f>
        <v/>
      </c>
      <c r="N76" s="140" t="str">
        <f t="shared" si="3"/>
        <v/>
      </c>
      <c r="O76" s="114" t="str">
        <f t="shared" si="4"/>
        <v/>
      </c>
      <c r="P76" s="115" t="str">
        <f>IFERROR(
IF('Details (Hide)'!$BE71='Details (Hide)'!$O$9,'Details (Hide)'!$P$9,'Details (Hide)'!$P$10)*SQRT(O76),"")</f>
        <v/>
      </c>
      <c r="Q76" s="42"/>
    </row>
    <row r="77" spans="1:17" hidden="1" x14ac:dyDescent="0.3">
      <c r="A77" s="42"/>
      <c r="B77" s="67" t="str">
        <f>'Details (Hide)'!BD72</f>
        <v/>
      </c>
      <c r="C77" s="102" t="str">
        <f>_xlfn.IFNA(VLOOKUP($B77,'5.1 Register | Risk Register'!$B$15:$Y$89,'5.1 Register | Risk Register'!E$6,FALSE),"")</f>
        <v/>
      </c>
      <c r="D77" s="68" t="str">
        <f>_xlfn.IFNA(VLOOKUP(VLOOKUP($B77,'5.1 Register | Risk Register'!$B$15:$Y$89,'5.1 Register | Risk Register'!K$6,FALSE),'Details (Hide)'!$AO$9:$AP$13,2,FALSE),"")</f>
        <v/>
      </c>
      <c r="E77" s="70" t="str">
        <f>IFERROR(ROUND(F77*VLOOKUP(VLOOKUP($B77,'Details (Hide)'!$BD$9:$BF$83,3,FALSE),'Details (Hide)'!$CD$9:$CF$12,2,FALSE),-3),"")</f>
        <v/>
      </c>
      <c r="F77" s="56" t="str">
        <f>IFERROR(IF(B77="","",
IF('Details (Hide)'!$BE72='Details (Hide)'!$O$9, 'Details (Hide)'!$P$9,'Details (Hide)'!$P$10)*
IF('Details (Hide)'!$BH72='Details (Hide)'!$AS$9,'Details (Hide)'!$AT$9,
IF('Details (Hide)'!$BH72='Details (Hide)'!$AS$10,'Details (Hide)'!$AT$10,
IF('Details (Hide)'!$BH72='Details (Hide)'!$AS$11,'Details (Hide)'!$AT$11,
IF('Details (Hide)'!$BH72='Details (Hide)'!$AS$12,'Details (Hide)'!$AT$12,
'Details (Hide)'!$AT$13))))),"")</f>
        <v/>
      </c>
      <c r="G77" s="123" t="str">
        <f>IFERROR(ROUND(F77*VLOOKUP(VLOOKUP($B77,'Details (Hide)'!$BD$9:$BF$83,3,FALSE),'Details (Hide)'!$CD$9:$CF$12,3,FALSE),-3),"")</f>
        <v/>
      </c>
      <c r="H77" s="57" t="str">
        <f t="shared" si="1"/>
        <v/>
      </c>
      <c r="I77" s="104" t="str">
        <f t="shared" si="2"/>
        <v/>
      </c>
      <c r="J77" s="105" t="str">
        <f>IFERROR(
IF('Details (Hide)'!$BE72='Details (Hide)'!$O$9,'Details (Hide)'!$P$9,'Details (Hide)'!$P$10)*ROUNDUP(SQRT(I77),-3),"")</f>
        <v/>
      </c>
      <c r="K77" s="139" t="str">
        <f>IFERROR(L77*VLOOKUP(VLOOKUP($B77,'Details (Hide)'!$BD$9:$BF$83,3,FALSE),'Details (Hide)'!$CD$9:$CF$12,2,FALSE),"")</f>
        <v/>
      </c>
      <c r="L77" s="336" t="str">
        <f>IFERROR(IF(B77="","", ROUND(
IF('Details (Hide)'!$BE72='Details (Hide)'!$O$9, 'Details (Hide)'!$P$9,'Details (Hide)'!$P$10)*'Details (Hide)'!$BJ72*
IF('Details (Hide)'!$BI72='Details (Hide)'!$AW$9,'Details (Hide)'!$AX$9,
IF('Details (Hide)'!$BI72='Details (Hide)'!$AW$10,'Details (Hide)'!$AX$10,
IF('Details (Hide)'!$BI72='Details (Hide)'!$AW$11,'Details (Hide)'!$AX$11,
IF('Details (Hide)'!$BI72='Details (Hide)'!$AW$12,'Details (Hide)'!$AX$12,
'Details (Hide)'!$AX$13)))),0)),"")</f>
        <v/>
      </c>
      <c r="M77" s="140" t="str">
        <f>IFERROR(L77*VLOOKUP(VLOOKUP($B77,'Details (Hide)'!$BD$9:$BF$83,3,FALSE),'Details (Hide)'!$CD$9:$CF$12,3,FALSE),"")</f>
        <v/>
      </c>
      <c r="N77" s="140" t="str">
        <f t="shared" si="3"/>
        <v/>
      </c>
      <c r="O77" s="114" t="str">
        <f t="shared" si="4"/>
        <v/>
      </c>
      <c r="P77" s="115" t="str">
        <f>IFERROR(
IF('Details (Hide)'!$BE72='Details (Hide)'!$O$9,'Details (Hide)'!$P$9,'Details (Hide)'!$P$10)*SQRT(O77),"")</f>
        <v/>
      </c>
      <c r="Q77" s="42"/>
    </row>
    <row r="78" spans="1:17" hidden="1" x14ac:dyDescent="0.3">
      <c r="A78" s="42"/>
      <c r="B78" s="67" t="str">
        <f>'Details (Hide)'!BD73</f>
        <v/>
      </c>
      <c r="C78" s="102" t="str">
        <f>_xlfn.IFNA(VLOOKUP($B78,'5.1 Register | Risk Register'!$B$15:$Y$89,'5.1 Register | Risk Register'!E$6,FALSE),"")</f>
        <v/>
      </c>
      <c r="D78" s="68" t="str">
        <f>_xlfn.IFNA(VLOOKUP(VLOOKUP($B78,'5.1 Register | Risk Register'!$B$15:$Y$89,'5.1 Register | Risk Register'!K$6,FALSE),'Details (Hide)'!$AO$9:$AP$13,2,FALSE),"")</f>
        <v/>
      </c>
      <c r="E78" s="70" t="str">
        <f>IFERROR(ROUND(F78*VLOOKUP(VLOOKUP($B78,'Details (Hide)'!$BD$9:$BF$83,3,FALSE),'Details (Hide)'!$CD$9:$CF$12,2,FALSE),-3),"")</f>
        <v/>
      </c>
      <c r="F78" s="56" t="str">
        <f>IFERROR(IF(B78="","",
IF('Details (Hide)'!$BE73='Details (Hide)'!$O$9, 'Details (Hide)'!$P$9,'Details (Hide)'!$P$10)*
IF('Details (Hide)'!$BH73='Details (Hide)'!$AS$9,'Details (Hide)'!$AT$9,
IF('Details (Hide)'!$BH73='Details (Hide)'!$AS$10,'Details (Hide)'!$AT$10,
IF('Details (Hide)'!$BH73='Details (Hide)'!$AS$11,'Details (Hide)'!$AT$11,
IF('Details (Hide)'!$BH73='Details (Hide)'!$AS$12,'Details (Hide)'!$AT$12,
'Details (Hide)'!$AT$13))))),"")</f>
        <v/>
      </c>
      <c r="G78" s="123" t="str">
        <f>IFERROR(ROUND(F78*VLOOKUP(VLOOKUP($B78,'Details (Hide)'!$BD$9:$BF$83,3,FALSE),'Details (Hide)'!$CD$9:$CF$12,3,FALSE),-3),"")</f>
        <v/>
      </c>
      <c r="H78" s="57" t="str">
        <f t="shared" si="1"/>
        <v/>
      </c>
      <c r="I78" s="104" t="str">
        <f t="shared" si="2"/>
        <v/>
      </c>
      <c r="J78" s="105" t="str">
        <f>IFERROR(
IF('Details (Hide)'!$BE73='Details (Hide)'!$O$9,'Details (Hide)'!$P$9,'Details (Hide)'!$P$10)*ROUNDUP(SQRT(I78),-3),"")</f>
        <v/>
      </c>
      <c r="K78" s="139" t="str">
        <f>IFERROR(L78*VLOOKUP(VLOOKUP($B78,'Details (Hide)'!$BD$9:$BF$83,3,FALSE),'Details (Hide)'!$CD$9:$CF$12,2,FALSE),"")</f>
        <v/>
      </c>
      <c r="L78" s="336" t="str">
        <f>IFERROR(IF(B78="","", ROUND(
IF('Details (Hide)'!$BE73='Details (Hide)'!$O$9, 'Details (Hide)'!$P$9,'Details (Hide)'!$P$10)*'Details (Hide)'!$BJ73*
IF('Details (Hide)'!$BI73='Details (Hide)'!$AW$9,'Details (Hide)'!$AX$9,
IF('Details (Hide)'!$BI73='Details (Hide)'!$AW$10,'Details (Hide)'!$AX$10,
IF('Details (Hide)'!$BI73='Details (Hide)'!$AW$11,'Details (Hide)'!$AX$11,
IF('Details (Hide)'!$BI73='Details (Hide)'!$AW$12,'Details (Hide)'!$AX$12,
'Details (Hide)'!$AX$13)))),0)),"")</f>
        <v/>
      </c>
      <c r="M78" s="140" t="str">
        <f>IFERROR(L78*VLOOKUP(VLOOKUP($B78,'Details (Hide)'!$BD$9:$BF$83,3,FALSE),'Details (Hide)'!$CD$9:$CF$12,3,FALSE),"")</f>
        <v/>
      </c>
      <c r="N78" s="140" t="str">
        <f t="shared" si="3"/>
        <v/>
      </c>
      <c r="O78" s="114" t="str">
        <f t="shared" si="4"/>
        <v/>
      </c>
      <c r="P78" s="115" t="str">
        <f>IFERROR(
IF('Details (Hide)'!$BE73='Details (Hide)'!$O$9,'Details (Hide)'!$P$9,'Details (Hide)'!$P$10)*SQRT(O78),"")</f>
        <v/>
      </c>
      <c r="Q78" s="42"/>
    </row>
    <row r="79" spans="1:17" hidden="1" x14ac:dyDescent="0.3">
      <c r="A79" s="42"/>
      <c r="B79" s="67" t="str">
        <f>'Details (Hide)'!BD74</f>
        <v/>
      </c>
      <c r="C79" s="102" t="str">
        <f>_xlfn.IFNA(VLOOKUP($B79,'5.1 Register | Risk Register'!$B$15:$Y$89,'5.1 Register | Risk Register'!E$6,FALSE),"")</f>
        <v/>
      </c>
      <c r="D79" s="68" t="str">
        <f>_xlfn.IFNA(VLOOKUP(VLOOKUP($B79,'5.1 Register | Risk Register'!$B$15:$Y$89,'5.1 Register | Risk Register'!K$6,FALSE),'Details (Hide)'!$AO$9:$AP$13,2,FALSE),"")</f>
        <v/>
      </c>
      <c r="E79" s="70" t="str">
        <f>IFERROR(ROUND(F79*VLOOKUP(VLOOKUP($B79,'Details (Hide)'!$BD$9:$BF$83,3,FALSE),'Details (Hide)'!$CD$9:$CF$12,2,FALSE),-3),"")</f>
        <v/>
      </c>
      <c r="F79" s="56" t="str">
        <f>IFERROR(IF(B79="","",
IF('Details (Hide)'!$BE74='Details (Hide)'!$O$9, 'Details (Hide)'!$P$9,'Details (Hide)'!$P$10)*
IF('Details (Hide)'!$BH74='Details (Hide)'!$AS$9,'Details (Hide)'!$AT$9,
IF('Details (Hide)'!$BH74='Details (Hide)'!$AS$10,'Details (Hide)'!$AT$10,
IF('Details (Hide)'!$BH74='Details (Hide)'!$AS$11,'Details (Hide)'!$AT$11,
IF('Details (Hide)'!$BH74='Details (Hide)'!$AS$12,'Details (Hide)'!$AT$12,
'Details (Hide)'!$AT$13))))),"")</f>
        <v/>
      </c>
      <c r="G79" s="123" t="str">
        <f>IFERROR(ROUND(F79*VLOOKUP(VLOOKUP($B79,'Details (Hide)'!$BD$9:$BF$83,3,FALSE),'Details (Hide)'!$CD$9:$CF$12,3,FALSE),-3),"")</f>
        <v/>
      </c>
      <c r="H79" s="57" t="str">
        <f t="shared" ref="H79:H88" si="5">IFERROR(ROUND(D79*((E79+4*F79+G79)/6),-3),"")</f>
        <v/>
      </c>
      <c r="I79" s="104" t="str">
        <f t="shared" ref="I79:I88" si="6">IFERROR(((G79-E79)^2)/36,"")</f>
        <v/>
      </c>
      <c r="J79" s="105" t="str">
        <f>IFERROR(
IF('Details (Hide)'!$BE74='Details (Hide)'!$O$9,'Details (Hide)'!$P$9,'Details (Hide)'!$P$10)*ROUNDUP(SQRT(I79),-3),"")</f>
        <v/>
      </c>
      <c r="K79" s="139" t="str">
        <f>IFERROR(L79*VLOOKUP(VLOOKUP($B79,'Details (Hide)'!$BD$9:$BF$83,3,FALSE),'Details (Hide)'!$CD$9:$CF$12,2,FALSE),"")</f>
        <v/>
      </c>
      <c r="L79" s="336" t="str">
        <f>IFERROR(IF(B79="","", ROUND(
IF('Details (Hide)'!$BE74='Details (Hide)'!$O$9, 'Details (Hide)'!$P$9,'Details (Hide)'!$P$10)*'Details (Hide)'!$BJ74*
IF('Details (Hide)'!$BI74='Details (Hide)'!$AW$9,'Details (Hide)'!$AX$9,
IF('Details (Hide)'!$BI74='Details (Hide)'!$AW$10,'Details (Hide)'!$AX$10,
IF('Details (Hide)'!$BI74='Details (Hide)'!$AW$11,'Details (Hide)'!$AX$11,
IF('Details (Hide)'!$BI74='Details (Hide)'!$AW$12,'Details (Hide)'!$AX$12,
'Details (Hide)'!$AX$13)))),0)),"")</f>
        <v/>
      </c>
      <c r="M79" s="140" t="str">
        <f>IFERROR(L79*VLOOKUP(VLOOKUP($B79,'Details (Hide)'!$BD$9:$BF$83,3,FALSE),'Details (Hide)'!$CD$9:$CF$12,3,FALSE),"")</f>
        <v/>
      </c>
      <c r="N79" s="140" t="str">
        <f t="shared" ref="N79:N88" si="7">IFERROR(ROUND(D79*((K79+4*L79+M79)/6),0),"")</f>
        <v/>
      </c>
      <c r="O79" s="114" t="str">
        <f t="shared" ref="O79:O88" si="8">IFERROR(((M79-K79)^2)/36,"")</f>
        <v/>
      </c>
      <c r="P79" s="115" t="str">
        <f>IFERROR(
IF('Details (Hide)'!$BE74='Details (Hide)'!$O$9,'Details (Hide)'!$P$9,'Details (Hide)'!$P$10)*SQRT(O79),"")</f>
        <v/>
      </c>
      <c r="Q79" s="42"/>
    </row>
    <row r="80" spans="1:17" hidden="1" x14ac:dyDescent="0.3">
      <c r="A80" s="42"/>
      <c r="B80" s="67" t="str">
        <f>'Details (Hide)'!BD75</f>
        <v/>
      </c>
      <c r="C80" s="102" t="str">
        <f>_xlfn.IFNA(VLOOKUP($B80,'5.1 Register | Risk Register'!$B$15:$Y$89,'5.1 Register | Risk Register'!E$6,FALSE),"")</f>
        <v/>
      </c>
      <c r="D80" s="68" t="str">
        <f>_xlfn.IFNA(VLOOKUP(VLOOKUP($B80,'5.1 Register | Risk Register'!$B$15:$Y$89,'5.1 Register | Risk Register'!K$6,FALSE),'Details (Hide)'!$AO$9:$AP$13,2,FALSE),"")</f>
        <v/>
      </c>
      <c r="E80" s="70" t="str">
        <f>IFERROR(ROUND(F80*VLOOKUP(VLOOKUP($B80,'Details (Hide)'!$BD$9:$BF$83,3,FALSE),'Details (Hide)'!$CD$9:$CF$12,2,FALSE),-3),"")</f>
        <v/>
      </c>
      <c r="F80" s="56" t="str">
        <f>IFERROR(IF(B80="","",
IF('Details (Hide)'!$BE75='Details (Hide)'!$O$9, 'Details (Hide)'!$P$9,'Details (Hide)'!$P$10)*
IF('Details (Hide)'!$BH75='Details (Hide)'!$AS$9,'Details (Hide)'!$AT$9,
IF('Details (Hide)'!$BH75='Details (Hide)'!$AS$10,'Details (Hide)'!$AT$10,
IF('Details (Hide)'!$BH75='Details (Hide)'!$AS$11,'Details (Hide)'!$AT$11,
IF('Details (Hide)'!$BH75='Details (Hide)'!$AS$12,'Details (Hide)'!$AT$12,
'Details (Hide)'!$AT$13))))),"")</f>
        <v/>
      </c>
      <c r="G80" s="123" t="str">
        <f>IFERROR(ROUND(F80*VLOOKUP(VLOOKUP($B80,'Details (Hide)'!$BD$9:$BF$83,3,FALSE),'Details (Hide)'!$CD$9:$CF$12,3,FALSE),-3),"")</f>
        <v/>
      </c>
      <c r="H80" s="57" t="str">
        <f t="shared" si="5"/>
        <v/>
      </c>
      <c r="I80" s="104" t="str">
        <f t="shared" si="6"/>
        <v/>
      </c>
      <c r="J80" s="105" t="str">
        <f>IFERROR(
IF('Details (Hide)'!$BE75='Details (Hide)'!$O$9,'Details (Hide)'!$P$9,'Details (Hide)'!$P$10)*ROUNDUP(SQRT(I80),-3),"")</f>
        <v/>
      </c>
      <c r="K80" s="139" t="str">
        <f>IFERROR(L80*VLOOKUP(VLOOKUP($B80,'Details (Hide)'!$BD$9:$BF$83,3,FALSE),'Details (Hide)'!$CD$9:$CF$12,2,FALSE),"")</f>
        <v/>
      </c>
      <c r="L80" s="336" t="str">
        <f>IFERROR(IF(B80="","", ROUND(
IF('Details (Hide)'!$BE75='Details (Hide)'!$O$9, 'Details (Hide)'!$P$9,'Details (Hide)'!$P$10)*'Details (Hide)'!$BJ75*
IF('Details (Hide)'!$BI75='Details (Hide)'!$AW$9,'Details (Hide)'!$AX$9,
IF('Details (Hide)'!$BI75='Details (Hide)'!$AW$10,'Details (Hide)'!$AX$10,
IF('Details (Hide)'!$BI75='Details (Hide)'!$AW$11,'Details (Hide)'!$AX$11,
IF('Details (Hide)'!$BI75='Details (Hide)'!$AW$12,'Details (Hide)'!$AX$12,
'Details (Hide)'!$AX$13)))),0)),"")</f>
        <v/>
      </c>
      <c r="M80" s="140" t="str">
        <f>IFERROR(L80*VLOOKUP(VLOOKUP($B80,'Details (Hide)'!$BD$9:$BF$83,3,FALSE),'Details (Hide)'!$CD$9:$CF$12,3,FALSE),"")</f>
        <v/>
      </c>
      <c r="N80" s="140" t="str">
        <f t="shared" si="7"/>
        <v/>
      </c>
      <c r="O80" s="114" t="str">
        <f t="shared" si="8"/>
        <v/>
      </c>
      <c r="P80" s="115" t="str">
        <f>IFERROR(
IF('Details (Hide)'!$BE75='Details (Hide)'!$O$9,'Details (Hide)'!$P$9,'Details (Hide)'!$P$10)*SQRT(O80),"")</f>
        <v/>
      </c>
      <c r="Q80" s="42"/>
    </row>
    <row r="81" spans="1:17" hidden="1" x14ac:dyDescent="0.3">
      <c r="A81" s="42"/>
      <c r="B81" s="67" t="str">
        <f>'Details (Hide)'!BD76</f>
        <v/>
      </c>
      <c r="C81" s="102" t="str">
        <f>_xlfn.IFNA(VLOOKUP($B81,'5.1 Register | Risk Register'!$B$15:$Y$89,'5.1 Register | Risk Register'!E$6,FALSE),"")</f>
        <v/>
      </c>
      <c r="D81" s="68" t="str">
        <f>_xlfn.IFNA(VLOOKUP(VLOOKUP($B81,'5.1 Register | Risk Register'!$B$15:$Y$89,'5.1 Register | Risk Register'!K$6,FALSE),'Details (Hide)'!$AO$9:$AP$13,2,FALSE),"")</f>
        <v/>
      </c>
      <c r="E81" s="70" t="str">
        <f>IFERROR(ROUND(F81*VLOOKUP(VLOOKUP($B81,'Details (Hide)'!$BD$9:$BF$83,3,FALSE),'Details (Hide)'!$CD$9:$CF$12,2,FALSE),-3),"")</f>
        <v/>
      </c>
      <c r="F81" s="56" t="str">
        <f>IFERROR(IF(B81="","",
IF('Details (Hide)'!$BE76='Details (Hide)'!$O$9, 'Details (Hide)'!$P$9,'Details (Hide)'!$P$10)*
IF('Details (Hide)'!$BH76='Details (Hide)'!$AS$9,'Details (Hide)'!$AT$9,
IF('Details (Hide)'!$BH76='Details (Hide)'!$AS$10,'Details (Hide)'!$AT$10,
IF('Details (Hide)'!$BH76='Details (Hide)'!$AS$11,'Details (Hide)'!$AT$11,
IF('Details (Hide)'!$BH76='Details (Hide)'!$AS$12,'Details (Hide)'!$AT$12,
'Details (Hide)'!$AT$13))))),"")</f>
        <v/>
      </c>
      <c r="G81" s="123" t="str">
        <f>IFERROR(ROUND(F81*VLOOKUP(VLOOKUP($B81,'Details (Hide)'!$BD$9:$BF$83,3,FALSE),'Details (Hide)'!$CD$9:$CF$12,3,FALSE),-3),"")</f>
        <v/>
      </c>
      <c r="H81" s="57" t="str">
        <f t="shared" si="5"/>
        <v/>
      </c>
      <c r="I81" s="104" t="str">
        <f t="shared" si="6"/>
        <v/>
      </c>
      <c r="J81" s="105" t="str">
        <f>IFERROR(
IF('Details (Hide)'!$BE76='Details (Hide)'!$O$9,'Details (Hide)'!$P$9,'Details (Hide)'!$P$10)*ROUNDUP(SQRT(I81),-3),"")</f>
        <v/>
      </c>
      <c r="K81" s="139" t="str">
        <f>IFERROR(L81*VLOOKUP(VLOOKUP($B81,'Details (Hide)'!$BD$9:$BF$83,3,FALSE),'Details (Hide)'!$CD$9:$CF$12,2,FALSE),"")</f>
        <v/>
      </c>
      <c r="L81" s="336" t="str">
        <f>IFERROR(IF(B81="","", ROUND(
IF('Details (Hide)'!$BE76='Details (Hide)'!$O$9, 'Details (Hide)'!$P$9,'Details (Hide)'!$P$10)*'Details (Hide)'!$BJ76*
IF('Details (Hide)'!$BI76='Details (Hide)'!$AW$9,'Details (Hide)'!$AX$9,
IF('Details (Hide)'!$BI76='Details (Hide)'!$AW$10,'Details (Hide)'!$AX$10,
IF('Details (Hide)'!$BI76='Details (Hide)'!$AW$11,'Details (Hide)'!$AX$11,
IF('Details (Hide)'!$BI76='Details (Hide)'!$AW$12,'Details (Hide)'!$AX$12,
'Details (Hide)'!$AX$13)))),0)),"")</f>
        <v/>
      </c>
      <c r="M81" s="140" t="str">
        <f>IFERROR(L81*VLOOKUP(VLOOKUP($B81,'Details (Hide)'!$BD$9:$BF$83,3,FALSE),'Details (Hide)'!$CD$9:$CF$12,3,FALSE),"")</f>
        <v/>
      </c>
      <c r="N81" s="140" t="str">
        <f t="shared" si="7"/>
        <v/>
      </c>
      <c r="O81" s="114" t="str">
        <f t="shared" si="8"/>
        <v/>
      </c>
      <c r="P81" s="115" t="str">
        <f>IFERROR(
IF('Details (Hide)'!$BE76='Details (Hide)'!$O$9,'Details (Hide)'!$P$9,'Details (Hide)'!$P$10)*SQRT(O81),"")</f>
        <v/>
      </c>
      <c r="Q81" s="42"/>
    </row>
    <row r="82" spans="1:17" hidden="1" x14ac:dyDescent="0.3">
      <c r="A82" s="42"/>
      <c r="B82" s="67" t="str">
        <f>'Details (Hide)'!BD77</f>
        <v/>
      </c>
      <c r="C82" s="102" t="str">
        <f>_xlfn.IFNA(VLOOKUP($B82,'5.1 Register | Risk Register'!$B$15:$Y$89,'5.1 Register | Risk Register'!E$6,FALSE),"")</f>
        <v/>
      </c>
      <c r="D82" s="68" t="str">
        <f>_xlfn.IFNA(VLOOKUP(VLOOKUP($B82,'5.1 Register | Risk Register'!$B$15:$Y$89,'5.1 Register | Risk Register'!K$6,FALSE),'Details (Hide)'!$AO$9:$AP$13,2,FALSE),"")</f>
        <v/>
      </c>
      <c r="E82" s="70" t="str">
        <f>IFERROR(ROUND(F82*VLOOKUP(VLOOKUP($B82,'Details (Hide)'!$BD$9:$BF$83,3,FALSE),'Details (Hide)'!$CD$9:$CF$12,2,FALSE),-3),"")</f>
        <v/>
      </c>
      <c r="F82" s="56" t="str">
        <f>IFERROR(IF(B82="","",
IF('Details (Hide)'!$BE77='Details (Hide)'!$O$9, 'Details (Hide)'!$P$9,'Details (Hide)'!$P$10)*
IF('Details (Hide)'!$BH77='Details (Hide)'!$AS$9,'Details (Hide)'!$AT$9,
IF('Details (Hide)'!$BH77='Details (Hide)'!$AS$10,'Details (Hide)'!$AT$10,
IF('Details (Hide)'!$BH77='Details (Hide)'!$AS$11,'Details (Hide)'!$AT$11,
IF('Details (Hide)'!$BH77='Details (Hide)'!$AS$12,'Details (Hide)'!$AT$12,
'Details (Hide)'!$AT$13))))),"")</f>
        <v/>
      </c>
      <c r="G82" s="123" t="str">
        <f>IFERROR(ROUND(F82*VLOOKUP(VLOOKUP($B82,'Details (Hide)'!$BD$9:$BF$83,3,FALSE),'Details (Hide)'!$CD$9:$CF$12,3,FALSE),-3),"")</f>
        <v/>
      </c>
      <c r="H82" s="57" t="str">
        <f t="shared" si="5"/>
        <v/>
      </c>
      <c r="I82" s="104" t="str">
        <f t="shared" si="6"/>
        <v/>
      </c>
      <c r="J82" s="105" t="str">
        <f>IFERROR(
IF('Details (Hide)'!$BE77='Details (Hide)'!$O$9,'Details (Hide)'!$P$9,'Details (Hide)'!$P$10)*ROUNDUP(SQRT(I82),-3),"")</f>
        <v/>
      </c>
      <c r="K82" s="139" t="str">
        <f>IFERROR(L82*VLOOKUP(VLOOKUP($B82,'Details (Hide)'!$BD$9:$BF$83,3,FALSE),'Details (Hide)'!$CD$9:$CF$12,2,FALSE),"")</f>
        <v/>
      </c>
      <c r="L82" s="336" t="str">
        <f>IFERROR(IF(B82="","", ROUND(
IF('Details (Hide)'!$BE77='Details (Hide)'!$O$9, 'Details (Hide)'!$P$9,'Details (Hide)'!$P$10)*'Details (Hide)'!$BJ77*
IF('Details (Hide)'!$BI77='Details (Hide)'!$AW$9,'Details (Hide)'!$AX$9,
IF('Details (Hide)'!$BI77='Details (Hide)'!$AW$10,'Details (Hide)'!$AX$10,
IF('Details (Hide)'!$BI77='Details (Hide)'!$AW$11,'Details (Hide)'!$AX$11,
IF('Details (Hide)'!$BI77='Details (Hide)'!$AW$12,'Details (Hide)'!$AX$12,
'Details (Hide)'!$AX$13)))),0)),"")</f>
        <v/>
      </c>
      <c r="M82" s="140" t="str">
        <f>IFERROR(L82*VLOOKUP(VLOOKUP($B82,'Details (Hide)'!$BD$9:$BF$83,3,FALSE),'Details (Hide)'!$CD$9:$CF$12,3,FALSE),"")</f>
        <v/>
      </c>
      <c r="N82" s="140" t="str">
        <f t="shared" si="7"/>
        <v/>
      </c>
      <c r="O82" s="114" t="str">
        <f t="shared" si="8"/>
        <v/>
      </c>
      <c r="P82" s="115" t="str">
        <f>IFERROR(
IF('Details (Hide)'!$BE77='Details (Hide)'!$O$9,'Details (Hide)'!$P$9,'Details (Hide)'!$P$10)*SQRT(O82),"")</f>
        <v/>
      </c>
      <c r="Q82" s="42"/>
    </row>
    <row r="83" spans="1:17" hidden="1" x14ac:dyDescent="0.3">
      <c r="A83" s="42"/>
      <c r="B83" s="67" t="str">
        <f>'Details (Hide)'!BD78</f>
        <v/>
      </c>
      <c r="C83" s="102" t="str">
        <f>_xlfn.IFNA(VLOOKUP($B83,'5.1 Register | Risk Register'!$B$15:$Y$89,'5.1 Register | Risk Register'!E$6,FALSE),"")</f>
        <v/>
      </c>
      <c r="D83" s="68" t="str">
        <f>_xlfn.IFNA(VLOOKUP(VLOOKUP($B83,'5.1 Register | Risk Register'!$B$15:$Y$89,'5.1 Register | Risk Register'!K$6,FALSE),'Details (Hide)'!$AO$9:$AP$13,2,FALSE),"")</f>
        <v/>
      </c>
      <c r="E83" s="70" t="str">
        <f>IFERROR(ROUND(F83*VLOOKUP(VLOOKUP($B83,'Details (Hide)'!$BD$9:$BF$83,3,FALSE),'Details (Hide)'!$CD$9:$CF$12,2,FALSE),-3),"")</f>
        <v/>
      </c>
      <c r="F83" s="56" t="str">
        <f>IFERROR(IF(B83="","",
IF('Details (Hide)'!$BE78='Details (Hide)'!$O$9, 'Details (Hide)'!$P$9,'Details (Hide)'!$P$10)*
IF('Details (Hide)'!$BH78='Details (Hide)'!$AS$9,'Details (Hide)'!$AT$9,
IF('Details (Hide)'!$BH78='Details (Hide)'!$AS$10,'Details (Hide)'!$AT$10,
IF('Details (Hide)'!$BH78='Details (Hide)'!$AS$11,'Details (Hide)'!$AT$11,
IF('Details (Hide)'!$BH78='Details (Hide)'!$AS$12,'Details (Hide)'!$AT$12,
'Details (Hide)'!$AT$13))))),"")</f>
        <v/>
      </c>
      <c r="G83" s="123" t="str">
        <f>IFERROR(ROUND(F83*VLOOKUP(VLOOKUP($B83,'Details (Hide)'!$BD$9:$BF$83,3,FALSE),'Details (Hide)'!$CD$9:$CF$12,3,FALSE),-3),"")</f>
        <v/>
      </c>
      <c r="H83" s="57" t="str">
        <f t="shared" si="5"/>
        <v/>
      </c>
      <c r="I83" s="104" t="str">
        <f t="shared" si="6"/>
        <v/>
      </c>
      <c r="J83" s="105" t="str">
        <f>IFERROR(
IF('Details (Hide)'!$BE78='Details (Hide)'!$O$9,'Details (Hide)'!$P$9,'Details (Hide)'!$P$10)*ROUNDUP(SQRT(I83),-3),"")</f>
        <v/>
      </c>
      <c r="K83" s="139" t="str">
        <f>IFERROR(L83*VLOOKUP(VLOOKUP($B83,'Details (Hide)'!$BD$9:$BF$83,3,FALSE),'Details (Hide)'!$CD$9:$CF$12,2,FALSE),"")</f>
        <v/>
      </c>
      <c r="L83" s="336" t="str">
        <f>IFERROR(IF(B83="","", ROUND(
IF('Details (Hide)'!$BE78='Details (Hide)'!$O$9, 'Details (Hide)'!$P$9,'Details (Hide)'!$P$10)*'Details (Hide)'!$BJ78*
IF('Details (Hide)'!$BI78='Details (Hide)'!$AW$9,'Details (Hide)'!$AX$9,
IF('Details (Hide)'!$BI78='Details (Hide)'!$AW$10,'Details (Hide)'!$AX$10,
IF('Details (Hide)'!$BI78='Details (Hide)'!$AW$11,'Details (Hide)'!$AX$11,
IF('Details (Hide)'!$BI78='Details (Hide)'!$AW$12,'Details (Hide)'!$AX$12,
'Details (Hide)'!$AX$13)))),0)),"")</f>
        <v/>
      </c>
      <c r="M83" s="140" t="str">
        <f>IFERROR(L83*VLOOKUP(VLOOKUP($B83,'Details (Hide)'!$BD$9:$BF$83,3,FALSE),'Details (Hide)'!$CD$9:$CF$12,3,FALSE),"")</f>
        <v/>
      </c>
      <c r="N83" s="140" t="str">
        <f t="shared" si="7"/>
        <v/>
      </c>
      <c r="O83" s="114" t="str">
        <f t="shared" si="8"/>
        <v/>
      </c>
      <c r="P83" s="115" t="str">
        <f>IFERROR(
IF('Details (Hide)'!$BE78='Details (Hide)'!$O$9,'Details (Hide)'!$P$9,'Details (Hide)'!$P$10)*SQRT(O83),"")</f>
        <v/>
      </c>
      <c r="Q83" s="42"/>
    </row>
    <row r="84" spans="1:17" hidden="1" x14ac:dyDescent="0.3">
      <c r="A84" s="42"/>
      <c r="B84" s="67" t="str">
        <f>'Details (Hide)'!BD79</f>
        <v/>
      </c>
      <c r="C84" s="102" t="str">
        <f>_xlfn.IFNA(VLOOKUP($B84,'5.1 Register | Risk Register'!$B$15:$Y$89,'5.1 Register | Risk Register'!E$6,FALSE),"")</f>
        <v/>
      </c>
      <c r="D84" s="68" t="str">
        <f>_xlfn.IFNA(VLOOKUP(VLOOKUP($B84,'5.1 Register | Risk Register'!$B$15:$Y$89,'5.1 Register | Risk Register'!K$6,FALSE),'Details (Hide)'!$AO$9:$AP$13,2,FALSE),"")</f>
        <v/>
      </c>
      <c r="E84" s="70" t="str">
        <f>IFERROR(ROUND(F84*VLOOKUP(VLOOKUP($B84,'Details (Hide)'!$BD$9:$BF$83,3,FALSE),'Details (Hide)'!$CD$9:$CF$12,2,FALSE),-3),"")</f>
        <v/>
      </c>
      <c r="F84" s="56" t="str">
        <f>IFERROR(IF(B84="","",
IF('Details (Hide)'!$BE79='Details (Hide)'!$O$9, 'Details (Hide)'!$P$9,'Details (Hide)'!$P$10)*
IF('Details (Hide)'!$BH79='Details (Hide)'!$AS$9,'Details (Hide)'!$AT$9,
IF('Details (Hide)'!$BH79='Details (Hide)'!$AS$10,'Details (Hide)'!$AT$10,
IF('Details (Hide)'!$BH79='Details (Hide)'!$AS$11,'Details (Hide)'!$AT$11,
IF('Details (Hide)'!$BH79='Details (Hide)'!$AS$12,'Details (Hide)'!$AT$12,
'Details (Hide)'!$AT$13))))),"")</f>
        <v/>
      </c>
      <c r="G84" s="123" t="str">
        <f>IFERROR(ROUND(F84*VLOOKUP(VLOOKUP($B84,'Details (Hide)'!$BD$9:$BF$83,3,FALSE),'Details (Hide)'!$CD$9:$CF$12,3,FALSE),-3),"")</f>
        <v/>
      </c>
      <c r="H84" s="57" t="str">
        <f t="shared" si="5"/>
        <v/>
      </c>
      <c r="I84" s="104" t="str">
        <f t="shared" si="6"/>
        <v/>
      </c>
      <c r="J84" s="105" t="str">
        <f>IFERROR(
IF('Details (Hide)'!$BE79='Details (Hide)'!$O$9,'Details (Hide)'!$P$9,'Details (Hide)'!$P$10)*ROUNDUP(SQRT(I84),-3),"")</f>
        <v/>
      </c>
      <c r="K84" s="139" t="str">
        <f>IFERROR(L84*VLOOKUP(VLOOKUP($B84,'Details (Hide)'!$BD$9:$BF$83,3,FALSE),'Details (Hide)'!$CD$9:$CF$12,2,FALSE),"")</f>
        <v/>
      </c>
      <c r="L84" s="336" t="str">
        <f>IFERROR(IF(B84="","", ROUND(
IF('Details (Hide)'!$BE79='Details (Hide)'!$O$9, 'Details (Hide)'!$P$9,'Details (Hide)'!$P$10)*'Details (Hide)'!$BJ79*
IF('Details (Hide)'!$BI79='Details (Hide)'!$AW$9,'Details (Hide)'!$AX$9,
IF('Details (Hide)'!$BI79='Details (Hide)'!$AW$10,'Details (Hide)'!$AX$10,
IF('Details (Hide)'!$BI79='Details (Hide)'!$AW$11,'Details (Hide)'!$AX$11,
IF('Details (Hide)'!$BI79='Details (Hide)'!$AW$12,'Details (Hide)'!$AX$12,
'Details (Hide)'!$AX$13)))),0)),"")</f>
        <v/>
      </c>
      <c r="M84" s="140" t="str">
        <f>IFERROR(L84*VLOOKUP(VLOOKUP($B84,'Details (Hide)'!$BD$9:$BF$83,3,FALSE),'Details (Hide)'!$CD$9:$CF$12,3,FALSE),"")</f>
        <v/>
      </c>
      <c r="N84" s="140" t="str">
        <f t="shared" si="7"/>
        <v/>
      </c>
      <c r="O84" s="114" t="str">
        <f t="shared" si="8"/>
        <v/>
      </c>
      <c r="P84" s="115" t="str">
        <f>IFERROR(
IF('Details (Hide)'!$BE79='Details (Hide)'!$O$9,'Details (Hide)'!$P$9,'Details (Hide)'!$P$10)*SQRT(O84),"")</f>
        <v/>
      </c>
      <c r="Q84" s="42"/>
    </row>
    <row r="85" spans="1:17" hidden="1" x14ac:dyDescent="0.3">
      <c r="A85" s="42"/>
      <c r="B85" s="67" t="str">
        <f>'Details (Hide)'!BD80</f>
        <v/>
      </c>
      <c r="C85" s="102" t="str">
        <f>_xlfn.IFNA(VLOOKUP($B85,'5.1 Register | Risk Register'!$B$15:$Y$89,'5.1 Register | Risk Register'!E$6,FALSE),"")</f>
        <v/>
      </c>
      <c r="D85" s="68" t="str">
        <f>_xlfn.IFNA(VLOOKUP(VLOOKUP($B85,'5.1 Register | Risk Register'!$B$15:$Y$89,'5.1 Register | Risk Register'!K$6,FALSE),'Details (Hide)'!$AO$9:$AP$13,2,FALSE),"")</f>
        <v/>
      </c>
      <c r="E85" s="70" t="str">
        <f>IFERROR(ROUND(F85*VLOOKUP(VLOOKUP($B85,'Details (Hide)'!$BD$9:$BF$83,3,FALSE),'Details (Hide)'!$CD$9:$CF$12,2,FALSE),-3),"")</f>
        <v/>
      </c>
      <c r="F85" s="56" t="str">
        <f>IFERROR(IF(B85="","",
IF('Details (Hide)'!$BE80='Details (Hide)'!$O$9, 'Details (Hide)'!$P$9,'Details (Hide)'!$P$10)*
IF('Details (Hide)'!$BH80='Details (Hide)'!$AS$9,'Details (Hide)'!$AT$9,
IF('Details (Hide)'!$BH80='Details (Hide)'!$AS$10,'Details (Hide)'!$AT$10,
IF('Details (Hide)'!$BH80='Details (Hide)'!$AS$11,'Details (Hide)'!$AT$11,
IF('Details (Hide)'!$BH80='Details (Hide)'!$AS$12,'Details (Hide)'!$AT$12,
'Details (Hide)'!$AT$13))))),"")</f>
        <v/>
      </c>
      <c r="G85" s="123" t="str">
        <f>IFERROR(ROUND(F85*VLOOKUP(VLOOKUP($B85,'Details (Hide)'!$BD$9:$BF$83,3,FALSE),'Details (Hide)'!$CD$9:$CF$12,3,FALSE),-3),"")</f>
        <v/>
      </c>
      <c r="H85" s="57" t="str">
        <f t="shared" si="5"/>
        <v/>
      </c>
      <c r="I85" s="104" t="str">
        <f t="shared" si="6"/>
        <v/>
      </c>
      <c r="J85" s="105" t="str">
        <f>IFERROR(
IF('Details (Hide)'!$BE80='Details (Hide)'!$O$9,'Details (Hide)'!$P$9,'Details (Hide)'!$P$10)*ROUNDUP(SQRT(I85),-3),"")</f>
        <v/>
      </c>
      <c r="K85" s="139" t="str">
        <f>IFERROR(L85*VLOOKUP(VLOOKUP($B85,'Details (Hide)'!$BD$9:$BF$83,3,FALSE),'Details (Hide)'!$CD$9:$CF$12,2,FALSE),"")</f>
        <v/>
      </c>
      <c r="L85" s="336" t="str">
        <f>IFERROR(IF(B85="","", ROUND(
IF('Details (Hide)'!$BE80='Details (Hide)'!$O$9, 'Details (Hide)'!$P$9,'Details (Hide)'!$P$10)*'Details (Hide)'!$BJ80*
IF('Details (Hide)'!$BI80='Details (Hide)'!$AW$9,'Details (Hide)'!$AX$9,
IF('Details (Hide)'!$BI80='Details (Hide)'!$AW$10,'Details (Hide)'!$AX$10,
IF('Details (Hide)'!$BI80='Details (Hide)'!$AW$11,'Details (Hide)'!$AX$11,
IF('Details (Hide)'!$BI80='Details (Hide)'!$AW$12,'Details (Hide)'!$AX$12,
'Details (Hide)'!$AX$13)))),0)),"")</f>
        <v/>
      </c>
      <c r="M85" s="140" t="str">
        <f>IFERROR(L85*VLOOKUP(VLOOKUP($B85,'Details (Hide)'!$BD$9:$BF$83,3,FALSE),'Details (Hide)'!$CD$9:$CF$12,3,FALSE),"")</f>
        <v/>
      </c>
      <c r="N85" s="140" t="str">
        <f t="shared" si="7"/>
        <v/>
      </c>
      <c r="O85" s="114" t="str">
        <f t="shared" si="8"/>
        <v/>
      </c>
      <c r="P85" s="115" t="str">
        <f>IFERROR(
IF('Details (Hide)'!$BE80='Details (Hide)'!$O$9,'Details (Hide)'!$P$9,'Details (Hide)'!$P$10)*SQRT(O85),"")</f>
        <v/>
      </c>
      <c r="Q85" s="42"/>
    </row>
    <row r="86" spans="1:17" hidden="1" x14ac:dyDescent="0.3">
      <c r="A86" s="42"/>
      <c r="B86" s="67" t="str">
        <f>'Details (Hide)'!BD81</f>
        <v/>
      </c>
      <c r="C86" s="102" t="str">
        <f>_xlfn.IFNA(VLOOKUP($B86,'5.1 Register | Risk Register'!$B$15:$Y$89,'5.1 Register | Risk Register'!E$6,FALSE),"")</f>
        <v/>
      </c>
      <c r="D86" s="68" t="str">
        <f>_xlfn.IFNA(VLOOKUP(VLOOKUP($B86,'5.1 Register | Risk Register'!$B$15:$Y$89,'5.1 Register | Risk Register'!K$6,FALSE),'Details (Hide)'!$AO$9:$AP$13,2,FALSE),"")</f>
        <v/>
      </c>
      <c r="E86" s="70" t="str">
        <f>IFERROR(ROUND(F86*VLOOKUP(VLOOKUP($B86,'Details (Hide)'!$BD$9:$BF$83,3,FALSE),'Details (Hide)'!$CD$9:$CF$12,2,FALSE),-3),"")</f>
        <v/>
      </c>
      <c r="F86" s="56" t="str">
        <f>IFERROR(IF(B86="","",
IF('Details (Hide)'!$BE81='Details (Hide)'!$O$9, 'Details (Hide)'!$P$9,'Details (Hide)'!$P$10)*
IF('Details (Hide)'!$BH81='Details (Hide)'!$AS$9,'Details (Hide)'!$AT$9,
IF('Details (Hide)'!$BH81='Details (Hide)'!$AS$10,'Details (Hide)'!$AT$10,
IF('Details (Hide)'!$BH81='Details (Hide)'!$AS$11,'Details (Hide)'!$AT$11,
IF('Details (Hide)'!$BH81='Details (Hide)'!$AS$12,'Details (Hide)'!$AT$12,
'Details (Hide)'!$AT$13))))),"")</f>
        <v/>
      </c>
      <c r="G86" s="123" t="str">
        <f>IFERROR(ROUND(F86*VLOOKUP(VLOOKUP($B86,'Details (Hide)'!$BD$9:$BF$83,3,FALSE),'Details (Hide)'!$CD$9:$CF$12,3,FALSE),-3),"")</f>
        <v/>
      </c>
      <c r="H86" s="57" t="str">
        <f t="shared" si="5"/>
        <v/>
      </c>
      <c r="I86" s="104" t="str">
        <f t="shared" si="6"/>
        <v/>
      </c>
      <c r="J86" s="105" t="str">
        <f>IFERROR(
IF('Details (Hide)'!$BE81='Details (Hide)'!$O$9,'Details (Hide)'!$P$9,'Details (Hide)'!$P$10)*ROUNDUP(SQRT(I86),-3),"")</f>
        <v/>
      </c>
      <c r="K86" s="139" t="str">
        <f>IFERROR(L86*VLOOKUP(VLOOKUP($B86,'Details (Hide)'!$BD$9:$BF$83,3,FALSE),'Details (Hide)'!$CD$9:$CF$12,2,FALSE),"")</f>
        <v/>
      </c>
      <c r="L86" s="336" t="str">
        <f>IFERROR(IF(B86="","", ROUND(
IF('Details (Hide)'!$BE81='Details (Hide)'!$O$9, 'Details (Hide)'!$P$9,'Details (Hide)'!$P$10)*'Details (Hide)'!$BJ81*
IF('Details (Hide)'!$BI81='Details (Hide)'!$AW$9,'Details (Hide)'!$AX$9,
IF('Details (Hide)'!$BI81='Details (Hide)'!$AW$10,'Details (Hide)'!$AX$10,
IF('Details (Hide)'!$BI81='Details (Hide)'!$AW$11,'Details (Hide)'!$AX$11,
IF('Details (Hide)'!$BI81='Details (Hide)'!$AW$12,'Details (Hide)'!$AX$12,
'Details (Hide)'!$AX$13)))),0)),"")</f>
        <v/>
      </c>
      <c r="M86" s="140" t="str">
        <f>IFERROR(L86*VLOOKUP(VLOOKUP($B86,'Details (Hide)'!$BD$9:$BF$83,3,FALSE),'Details (Hide)'!$CD$9:$CF$12,3,FALSE),"")</f>
        <v/>
      </c>
      <c r="N86" s="140" t="str">
        <f t="shared" si="7"/>
        <v/>
      </c>
      <c r="O86" s="114" t="str">
        <f t="shared" si="8"/>
        <v/>
      </c>
      <c r="P86" s="115" t="str">
        <f>IFERROR(
IF('Details (Hide)'!$BE81='Details (Hide)'!$O$9,'Details (Hide)'!$P$9,'Details (Hide)'!$P$10)*SQRT(O86),"")</f>
        <v/>
      </c>
      <c r="Q86" s="42"/>
    </row>
    <row r="87" spans="1:17" hidden="1" x14ac:dyDescent="0.3">
      <c r="A87" s="42"/>
      <c r="B87" s="67" t="str">
        <f>'Details (Hide)'!BD82</f>
        <v/>
      </c>
      <c r="C87" s="102" t="str">
        <f>_xlfn.IFNA(VLOOKUP($B87,'5.1 Register | Risk Register'!$B$15:$Y$89,'5.1 Register | Risk Register'!E$6,FALSE),"")</f>
        <v/>
      </c>
      <c r="D87" s="68" t="str">
        <f>_xlfn.IFNA(VLOOKUP(VLOOKUP($B87,'5.1 Register | Risk Register'!$B$15:$Y$89,'5.1 Register | Risk Register'!K$6,FALSE),'Details (Hide)'!$AO$9:$AP$13,2,FALSE),"")</f>
        <v/>
      </c>
      <c r="E87" s="70" t="str">
        <f>IFERROR(ROUND(F87*VLOOKUP(VLOOKUP($B87,'Details (Hide)'!$BD$9:$BF$83,3,FALSE),'Details (Hide)'!$CD$9:$CF$12,2,FALSE),-3),"")</f>
        <v/>
      </c>
      <c r="F87" s="56" t="str">
        <f>IFERROR(IF(B87="","",
IF('Details (Hide)'!$BE82='Details (Hide)'!$O$9, 'Details (Hide)'!$P$9,'Details (Hide)'!$P$10)*
IF('Details (Hide)'!$BH82='Details (Hide)'!$AS$9,'Details (Hide)'!$AT$9,
IF('Details (Hide)'!$BH82='Details (Hide)'!$AS$10,'Details (Hide)'!$AT$10,
IF('Details (Hide)'!$BH82='Details (Hide)'!$AS$11,'Details (Hide)'!$AT$11,
IF('Details (Hide)'!$BH82='Details (Hide)'!$AS$12,'Details (Hide)'!$AT$12,
'Details (Hide)'!$AT$13))))),"")</f>
        <v/>
      </c>
      <c r="G87" s="123" t="str">
        <f>IFERROR(ROUND(F87*VLOOKUP(VLOOKUP($B87,'Details (Hide)'!$BD$9:$BF$83,3,FALSE),'Details (Hide)'!$CD$9:$CF$12,3,FALSE),-3),"")</f>
        <v/>
      </c>
      <c r="H87" s="57" t="str">
        <f t="shared" si="5"/>
        <v/>
      </c>
      <c r="I87" s="104" t="str">
        <f t="shared" si="6"/>
        <v/>
      </c>
      <c r="J87" s="105" t="str">
        <f>IFERROR(
IF('Details (Hide)'!$BE82='Details (Hide)'!$O$9,'Details (Hide)'!$P$9,'Details (Hide)'!$P$10)*ROUNDUP(SQRT(I87),-3),"")</f>
        <v/>
      </c>
      <c r="K87" s="139" t="str">
        <f>IFERROR(L87*VLOOKUP(VLOOKUP($B87,'Details (Hide)'!$BD$9:$BF$83,3,FALSE),'Details (Hide)'!$CD$9:$CF$12,2,FALSE),"")</f>
        <v/>
      </c>
      <c r="L87" s="336" t="str">
        <f>IFERROR(IF(B87="","", ROUND(
IF('Details (Hide)'!$BE82='Details (Hide)'!$O$9, 'Details (Hide)'!$P$9,'Details (Hide)'!$P$10)*'Details (Hide)'!$BJ82*
IF('Details (Hide)'!$BI82='Details (Hide)'!$AW$9,'Details (Hide)'!$AX$9,
IF('Details (Hide)'!$BI82='Details (Hide)'!$AW$10,'Details (Hide)'!$AX$10,
IF('Details (Hide)'!$BI82='Details (Hide)'!$AW$11,'Details (Hide)'!$AX$11,
IF('Details (Hide)'!$BI82='Details (Hide)'!$AW$12,'Details (Hide)'!$AX$12,
'Details (Hide)'!$AX$13)))),0)),"")</f>
        <v/>
      </c>
      <c r="M87" s="140" t="str">
        <f>IFERROR(L87*VLOOKUP(VLOOKUP($B87,'Details (Hide)'!$BD$9:$BF$83,3,FALSE),'Details (Hide)'!$CD$9:$CF$12,3,FALSE),"")</f>
        <v/>
      </c>
      <c r="N87" s="140" t="str">
        <f t="shared" si="7"/>
        <v/>
      </c>
      <c r="O87" s="114" t="str">
        <f t="shared" si="8"/>
        <v/>
      </c>
      <c r="P87" s="115" t="str">
        <f>IFERROR(
IF('Details (Hide)'!$BE82='Details (Hide)'!$O$9,'Details (Hide)'!$P$9,'Details (Hide)'!$P$10)*SQRT(O87),"")</f>
        <v/>
      </c>
      <c r="Q87" s="42"/>
    </row>
    <row r="88" spans="1:17" hidden="1" x14ac:dyDescent="0.3">
      <c r="A88" s="42"/>
      <c r="B88" s="67" t="str">
        <f>'Details (Hide)'!BD83</f>
        <v/>
      </c>
      <c r="C88" s="102" t="str">
        <f>_xlfn.IFNA(VLOOKUP($B88,'5.1 Register | Risk Register'!$B$15:$Y$89,'5.1 Register | Risk Register'!E$6,FALSE),"")</f>
        <v/>
      </c>
      <c r="D88" s="68" t="str">
        <f>_xlfn.IFNA(VLOOKUP(VLOOKUP($B88,'5.1 Register | Risk Register'!$B$15:$Y$89,'5.1 Register | Risk Register'!K$6,FALSE),'Details (Hide)'!$AO$9:$AP$13,2,FALSE),"")</f>
        <v/>
      </c>
      <c r="E88" s="70" t="str">
        <f>IFERROR(ROUND(F88*VLOOKUP(VLOOKUP($B88,'Details (Hide)'!$BD$9:$BF$83,3,FALSE),'Details (Hide)'!$CD$9:$CF$12,2,FALSE),-3),"")</f>
        <v/>
      </c>
      <c r="F88" s="56" t="str">
        <f>IFERROR(IF(B88="","",
IF('Details (Hide)'!$BE83='Details (Hide)'!$O$9, 'Details (Hide)'!$P$9,'Details (Hide)'!$P$10)*
IF('Details (Hide)'!$BH83='Details (Hide)'!$AS$9,'Details (Hide)'!$AT$9,
IF('Details (Hide)'!$BH83='Details (Hide)'!$AS$10,'Details (Hide)'!$AT$10,
IF('Details (Hide)'!$BH83='Details (Hide)'!$AS$11,'Details (Hide)'!$AT$11,
IF('Details (Hide)'!$BH83='Details (Hide)'!$AS$12,'Details (Hide)'!$AT$12,
'Details (Hide)'!$AT$13))))),"")</f>
        <v/>
      </c>
      <c r="G88" s="123" t="str">
        <f>IFERROR(ROUND(F88*VLOOKUP(VLOOKUP($B88,'Details (Hide)'!$BD$9:$BF$83,3,FALSE),'Details (Hide)'!$CD$9:$CF$12,3,FALSE),-3),"")</f>
        <v/>
      </c>
      <c r="H88" s="57" t="str">
        <f t="shared" si="5"/>
        <v/>
      </c>
      <c r="I88" s="104" t="str">
        <f t="shared" si="6"/>
        <v/>
      </c>
      <c r="J88" s="105" t="str">
        <f>IFERROR(
IF('Details (Hide)'!$BE83='Details (Hide)'!$O$9,'Details (Hide)'!$P$9,'Details (Hide)'!$P$10)*ROUNDUP(SQRT(I88),-3),"")</f>
        <v/>
      </c>
      <c r="K88" s="139" t="str">
        <f>IFERROR(L88*VLOOKUP(VLOOKUP($B88,'Details (Hide)'!$BD$9:$BF$83,3,FALSE),'Details (Hide)'!$CD$9:$CF$12,2,FALSE),"")</f>
        <v/>
      </c>
      <c r="L88" s="336" t="str">
        <f>IFERROR(IF(B88="","", ROUND(
IF('Details (Hide)'!$BE83='Details (Hide)'!$O$9, 'Details (Hide)'!$P$9,'Details (Hide)'!$P$10)*'Details (Hide)'!$BJ83*
IF('Details (Hide)'!$BI83='Details (Hide)'!$AW$9,'Details (Hide)'!$AX$9,
IF('Details (Hide)'!$BI83='Details (Hide)'!$AW$10,'Details (Hide)'!$AX$10,
IF('Details (Hide)'!$BI83='Details (Hide)'!$AW$11,'Details (Hide)'!$AX$11,
IF('Details (Hide)'!$BI83='Details (Hide)'!$AW$12,'Details (Hide)'!$AX$12,
'Details (Hide)'!$AX$13)))),0)),"")</f>
        <v/>
      </c>
      <c r="M88" s="140" t="str">
        <f>IFERROR(L88*VLOOKUP(VLOOKUP($B88,'Details (Hide)'!$BD$9:$BF$83,3,FALSE),'Details (Hide)'!$CD$9:$CF$12,3,FALSE),"")</f>
        <v/>
      </c>
      <c r="N88" s="140" t="str">
        <f t="shared" si="7"/>
        <v/>
      </c>
      <c r="O88" s="114" t="str">
        <f t="shared" si="8"/>
        <v/>
      </c>
      <c r="P88" s="115" t="str">
        <f>IFERROR(
IF('Details (Hide)'!$BE83='Details (Hide)'!$O$9,'Details (Hide)'!$P$9,'Details (Hide)'!$P$10)*SQRT(O88),"")</f>
        <v/>
      </c>
      <c r="Q88" s="42"/>
    </row>
    <row r="89" spans="1:17" ht="15" thickBot="1" x14ac:dyDescent="0.35">
      <c r="A89" s="42"/>
      <c r="B89" s="58"/>
      <c r="C89" s="59"/>
      <c r="D89" s="119"/>
      <c r="E89" s="61"/>
      <c r="F89" s="61"/>
      <c r="G89" s="60" t="s">
        <v>125</v>
      </c>
      <c r="H89" s="62">
        <f>SUM(H14:H88)</f>
        <v>0</v>
      </c>
      <c r="I89" s="116">
        <f>SUM(I14:I88)</f>
        <v>0</v>
      </c>
      <c r="J89" s="118">
        <f>IFERROR(
IF('Details (Hide)'!$BE85='Details (Hide)'!$O$9,'Details (Hide)'!$P$9,'Details (Hide)'!$P$10)*ROUNDUP(SQRT(I89),-3),"")</f>
        <v>0</v>
      </c>
      <c r="K89" s="61"/>
      <c r="L89" s="61"/>
      <c r="M89" s="60" t="s">
        <v>125</v>
      </c>
      <c r="N89" s="63">
        <f>SUM(N14:N88)</f>
        <v>0</v>
      </c>
      <c r="O89" s="121">
        <f>SUM(O14:O88)</f>
        <v>0</v>
      </c>
      <c r="P89" s="117">
        <f>IFERROR(
IF('Details (Hide)'!$BE84='Details (Hide)'!$O$9,'Details (Hide)'!$P$9,'Details (Hide)'!$P$10)*SQRT(O89),"")</f>
        <v>0</v>
      </c>
      <c r="Q89" s="42"/>
    </row>
    <row r="90" spans="1:17" x14ac:dyDescent="0.3">
      <c r="A90" s="42"/>
      <c r="B90" s="124" t="s">
        <v>132</v>
      </c>
      <c r="C90" s="106"/>
      <c r="D90" s="107"/>
      <c r="E90" s="108"/>
      <c r="F90" s="108"/>
      <c r="G90" s="107"/>
      <c r="H90" s="109"/>
      <c r="I90" s="110"/>
      <c r="J90" s="111"/>
      <c r="K90" s="108"/>
      <c r="L90" s="108"/>
      <c r="M90" s="108"/>
      <c r="N90" s="112"/>
      <c r="O90" s="113"/>
      <c r="P90" s="113"/>
      <c r="Q90" s="42"/>
    </row>
    <row r="91" spans="1:17" x14ac:dyDescent="0.3">
      <c r="A91" s="42"/>
      <c r="B91" s="124"/>
      <c r="C91" s="106"/>
      <c r="D91" s="107"/>
      <c r="E91" s="108"/>
      <c r="F91" s="108"/>
      <c r="G91" s="107"/>
      <c r="H91" s="109"/>
      <c r="I91" s="109"/>
      <c r="J91" s="228"/>
      <c r="K91" s="108"/>
      <c r="L91" s="108"/>
      <c r="M91" s="108"/>
      <c r="N91" s="112"/>
      <c r="O91" s="113"/>
      <c r="P91" s="113"/>
      <c r="Q91" s="42"/>
    </row>
    <row r="92" spans="1:17" x14ac:dyDescent="0.3">
      <c r="A92" s="42"/>
      <c r="B92" s="124"/>
      <c r="C92" s="106"/>
      <c r="D92" s="107"/>
      <c r="E92" s="108"/>
      <c r="F92" s="231"/>
      <c r="G92" s="231"/>
      <c r="H92" s="231"/>
      <c r="I92" s="416" t="s">
        <v>191</v>
      </c>
      <c r="J92" s="416"/>
      <c r="K92" s="108"/>
      <c r="L92" s="231"/>
      <c r="M92" s="231"/>
      <c r="N92" s="231"/>
      <c r="O92" s="416" t="s">
        <v>193</v>
      </c>
      <c r="P92" s="416"/>
      <c r="Q92" s="42"/>
    </row>
    <row r="93" spans="1:17" ht="15" customHeight="1" x14ac:dyDescent="0.3">
      <c r="A93" s="42"/>
      <c r="B93" s="124"/>
      <c r="C93" s="106"/>
      <c r="D93" s="107"/>
      <c r="E93" s="415" t="s">
        <v>196</v>
      </c>
      <c r="F93" s="415"/>
      <c r="G93" s="415"/>
      <c r="H93" s="233">
        <v>0.5</v>
      </c>
      <c r="I93" s="232" t="s">
        <v>192</v>
      </c>
      <c r="J93" s="227">
        <f>IFERROR(ROUNDUP(_xlfn.NORM.INV(H93,H$89+J$89,SQRT(I$89)),-3),0)</f>
        <v>0</v>
      </c>
      <c r="K93" s="415" t="s">
        <v>196</v>
      </c>
      <c r="L93" s="415"/>
      <c r="M93" s="415"/>
      <c r="N93" s="229">
        <v>0.5</v>
      </c>
      <c r="O93" s="232" t="s">
        <v>192</v>
      </c>
      <c r="P93" s="316">
        <f>IFERROR(ROUNDUP(_xlfn.NORM.INV(N93,N$89+P$89,SQRT(O$89)),1),0)</f>
        <v>0</v>
      </c>
      <c r="Q93" s="42"/>
    </row>
    <row r="94" spans="1:17" x14ac:dyDescent="0.3">
      <c r="A94" s="42"/>
      <c r="B94" s="64"/>
      <c r="C94" s="64"/>
      <c r="D94" s="64"/>
      <c r="E94" s="415"/>
      <c r="F94" s="415"/>
      <c r="G94" s="415"/>
      <c r="H94" s="234">
        <v>0.7</v>
      </c>
      <c r="I94" s="232" t="s">
        <v>194</v>
      </c>
      <c r="J94" s="227">
        <f>IFERROR(ROUNDUP(_xlfn.NORM.INV(H94,H$89+J$89,SQRT(I$89)),-3),0)</f>
        <v>0</v>
      </c>
      <c r="K94" s="415"/>
      <c r="L94" s="415"/>
      <c r="M94" s="415"/>
      <c r="N94" s="230">
        <v>0.7</v>
      </c>
      <c r="O94" s="232" t="s">
        <v>194</v>
      </c>
      <c r="P94" s="316">
        <f>IFERROR(ROUNDUP(_xlfn.NORM.INV(N94,N$89+P$89,SQRT(O$89)),1),0)</f>
        <v>0</v>
      </c>
      <c r="Q94" s="42"/>
    </row>
    <row r="95" spans="1:17" x14ac:dyDescent="0.3">
      <c r="A95" s="42"/>
      <c r="B95" s="64"/>
      <c r="C95" s="64"/>
      <c r="D95" s="64"/>
      <c r="E95" s="415"/>
      <c r="F95" s="415"/>
      <c r="G95" s="415"/>
      <c r="H95" s="234">
        <v>0.9</v>
      </c>
      <c r="I95" s="232" t="s">
        <v>195</v>
      </c>
      <c r="J95" s="227">
        <f>IFERROR(ROUNDUP(_xlfn.NORM.INV(H95,H$89+J$89,SQRT(I$89)),-3),0)</f>
        <v>0</v>
      </c>
      <c r="K95" s="415"/>
      <c r="L95" s="415"/>
      <c r="M95" s="415"/>
      <c r="N95" s="230">
        <v>0.9</v>
      </c>
      <c r="O95" s="232" t="s">
        <v>195</v>
      </c>
      <c r="P95" s="316">
        <f>IFERROR(ROUNDUP(_xlfn.NORM.INV(N95,N$89+P$89,SQRT(O$89)),1),0)</f>
        <v>0</v>
      </c>
      <c r="Q95" s="42"/>
    </row>
    <row r="96" spans="1:17" x14ac:dyDescent="0.3">
      <c r="A96" s="42"/>
      <c r="B96" s="64"/>
      <c r="C96" s="64"/>
      <c r="D96" s="66"/>
      <c r="E96" s="65"/>
      <c r="F96" s="65"/>
      <c r="G96" s="65"/>
      <c r="H96" s="65"/>
      <c r="I96" s="65"/>
      <c r="J96" s="65"/>
      <c r="K96" s="65"/>
      <c r="L96" s="65"/>
      <c r="M96" s="65"/>
      <c r="N96" s="65"/>
      <c r="O96" s="65"/>
      <c r="P96" s="65"/>
      <c r="Q96" s="42"/>
    </row>
    <row r="125" spans="2:2" x14ac:dyDescent="0.3">
      <c r="B125" s="73" t="s">
        <v>138</v>
      </c>
    </row>
  </sheetData>
  <mergeCells count="9">
    <mergeCell ref="K93:M95"/>
    <mergeCell ref="I92:J92"/>
    <mergeCell ref="E93:G95"/>
    <mergeCell ref="K12:P12"/>
    <mergeCell ref="B12:B13"/>
    <mergeCell ref="D12:D13"/>
    <mergeCell ref="C12:C13"/>
    <mergeCell ref="E12:J12"/>
    <mergeCell ref="O92:P92"/>
  </mergeCells>
  <hyperlinks>
    <hyperlink ref="C9" location="'5.2 Register | Risk Categories'!A1" display="'5.2 Register | Risk Categories'!A1" xr:uid="{736FE669-E59D-4414-A1A5-BB791715655D}"/>
  </hyperlinks>
  <pageMargins left="0.5" right="0.5" top="0.5" bottom="0.5" header="0.3" footer="0.3"/>
  <pageSetup scale="61" fitToHeight="15" orientation="landscape" horizontalDpi="2400" verticalDpi="2400" r:id="rId1"/>
  <headerFooter>
    <oddFooter>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5DEA-4386-413B-9AB6-82B7866F6C56}">
  <sheetPr codeName="Sheet16">
    <tabColor theme="2" tint="-0.249977111117893"/>
  </sheetPr>
  <dimension ref="B2:C6"/>
  <sheetViews>
    <sheetView showGridLines="0" zoomScale="85" zoomScaleNormal="85" workbookViewId="0"/>
  </sheetViews>
  <sheetFormatPr defaultRowHeight="14.4" x14ac:dyDescent="0.3"/>
  <sheetData>
    <row r="2" spans="2:3" x14ac:dyDescent="0.3">
      <c r="B2" t="s">
        <v>155</v>
      </c>
    </row>
    <row r="6" spans="2:3" x14ac:dyDescent="0.3">
      <c r="C6" s="92"/>
    </row>
  </sheetData>
  <pageMargins left="0.5" right="0.5" top="0.5" bottom="0.5" header="0.3" footer="0.3"/>
  <pageSetup scale="70" orientation="portrait" horizontalDpi="2400" verticalDpi="2400" r:id="rId1"/>
  <headerFooter>
    <oddFooter>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31A7E-8B47-4AB7-A008-323144167669}">
  <sheetPr codeName="Sheet17">
    <tabColor theme="2" tint="-0.249977111117893"/>
  </sheetPr>
  <dimension ref="A1:T417"/>
  <sheetViews>
    <sheetView showGridLines="0" zoomScale="85" zoomScaleNormal="85" workbookViewId="0"/>
  </sheetViews>
  <sheetFormatPr defaultColWidth="8.6640625" defaultRowHeight="15.6" x14ac:dyDescent="0.3"/>
  <cols>
    <col min="1" max="1" width="5.6640625" style="41" customWidth="1"/>
    <col min="2" max="2" width="14.6640625" style="79" customWidth="1"/>
    <col min="3" max="3" width="12.6640625" style="79" customWidth="1"/>
    <col min="4" max="4" width="17.6640625" style="80" customWidth="1"/>
    <col min="5" max="5" width="10.6640625" style="79" customWidth="1"/>
    <col min="6" max="6" width="10.6640625" style="80" customWidth="1"/>
    <col min="7" max="7" width="10.6640625" style="79" customWidth="1"/>
    <col min="8" max="8" width="12.109375" style="79" customWidth="1"/>
    <col min="9" max="9" width="10.6640625" style="79" customWidth="1"/>
    <col min="10" max="10" width="6.109375" style="41" bestFit="1" customWidth="1"/>
    <col min="11" max="12" width="8.6640625" style="41"/>
    <col min="13" max="13" width="8.21875" style="41" bestFit="1" customWidth="1"/>
    <col min="14" max="14" width="32.109375" style="41" bestFit="1" customWidth="1"/>
    <col min="15" max="15" width="11.109375" style="41" bestFit="1" customWidth="1"/>
    <col min="16" max="16" width="7" style="41" bestFit="1" customWidth="1"/>
    <col min="17" max="17" width="22.44140625" style="41" bestFit="1" customWidth="1"/>
    <col min="18" max="18" width="9.109375" style="41" bestFit="1" customWidth="1"/>
    <col min="19" max="19" width="22.44140625" style="41" bestFit="1" customWidth="1"/>
    <col min="20" max="20" width="7" style="41" bestFit="1" customWidth="1"/>
    <col min="21" max="16384" width="8.6640625" style="41"/>
  </cols>
  <sheetData>
    <row r="1" spans="1:10" ht="25.05" customHeight="1" x14ac:dyDescent="0.3">
      <c r="A1" s="7"/>
      <c r="B1" s="7"/>
      <c r="C1" s="7"/>
      <c r="D1" s="7"/>
      <c r="E1" s="7"/>
      <c r="F1" s="7"/>
      <c r="G1" s="7"/>
      <c r="H1" s="7"/>
      <c r="I1" s="7"/>
      <c r="J1" s="7"/>
    </row>
    <row r="2" spans="1:10" ht="18" customHeight="1" x14ac:dyDescent="0.3">
      <c r="A2" s="7"/>
      <c r="B2" s="29"/>
      <c r="C2" s="29"/>
      <c r="D2" s="29"/>
      <c r="E2" s="7"/>
      <c r="F2" s="7"/>
      <c r="G2" s="7"/>
      <c r="H2" s="7"/>
      <c r="I2" s="7"/>
      <c r="J2" s="7"/>
    </row>
    <row r="3" spans="1:10" ht="20.100000000000001" customHeight="1" x14ac:dyDescent="0.3">
      <c r="A3" s="7"/>
      <c r="B3" s="29"/>
      <c r="C3" s="29"/>
      <c r="D3" s="7"/>
      <c r="E3" s="35" t="s">
        <v>124</v>
      </c>
      <c r="F3" s="35"/>
      <c r="G3" s="35"/>
      <c r="H3" s="35"/>
      <c r="I3" s="35"/>
      <c r="J3" s="7"/>
    </row>
    <row r="4" spans="1:10" ht="20.100000000000001" customHeight="1" x14ac:dyDescent="0.3">
      <c r="A4" s="7"/>
      <c r="B4" s="29"/>
      <c r="C4" s="29"/>
      <c r="D4" s="7"/>
      <c r="E4" s="35"/>
      <c r="F4" s="35"/>
      <c r="G4" s="35"/>
      <c r="H4" s="35"/>
      <c r="I4" s="35"/>
      <c r="J4" s="7"/>
    </row>
    <row r="5" spans="1:10" ht="18" customHeight="1" x14ac:dyDescent="0.3">
      <c r="A5" s="7"/>
      <c r="B5" s="29"/>
      <c r="C5" s="29"/>
      <c r="D5" s="29"/>
      <c r="E5" s="7"/>
      <c r="F5" s="7"/>
      <c r="G5" s="7"/>
      <c r="H5" s="7"/>
      <c r="I5" s="7"/>
      <c r="J5" s="7"/>
    </row>
    <row r="6" spans="1:10" ht="18" customHeight="1" x14ac:dyDescent="0.3">
      <c r="A6" s="7"/>
      <c r="B6" s="141" t="str">
        <f>'5.4 Register | Contingency'!B7</f>
        <v>Project Name:</v>
      </c>
      <c r="C6" s="142"/>
      <c r="D6" s="141" t="str">
        <f>IF(ISBLANK('5.1 Register | Risk Register'!F7),"",'5.1 Register | Risk Register'!F7)</f>
        <v/>
      </c>
      <c r="E6" s="7"/>
      <c r="F6" s="7"/>
      <c r="G6" s="7"/>
      <c r="H6" s="7"/>
      <c r="I6" s="7"/>
      <c r="J6" s="7"/>
    </row>
    <row r="7" spans="1:10" ht="18" customHeight="1" x14ac:dyDescent="0.3">
      <c r="A7" s="7"/>
      <c r="B7" s="141" t="str">
        <f>'5.4 Register | Contingency'!B8</f>
        <v>Current Project Phase:</v>
      </c>
      <c r="C7" s="142"/>
      <c r="D7" s="141" t="str">
        <f>IF(ISBLANK('5.1 Register | Risk Register'!F8),"",'5.1 Register | Risk Register'!F8)</f>
        <v/>
      </c>
      <c r="E7" s="7"/>
      <c r="F7" s="7"/>
      <c r="G7" s="7"/>
      <c r="H7" s="7"/>
      <c r="I7" s="7"/>
      <c r="J7" s="7"/>
    </row>
    <row r="8" spans="1:10" ht="18" customHeight="1" x14ac:dyDescent="0.3">
      <c r="A8" s="7"/>
      <c r="B8" s="141" t="str">
        <f>'5.4 Register | Contingency'!B9</f>
        <v>Date of Current Update:</v>
      </c>
      <c r="C8" s="142"/>
      <c r="D8" s="342" t="str">
        <f>IF(ISBLANK('5.1 Register | Risk Register'!F9),"",'5.1 Register | Risk Register'!F9)</f>
        <v/>
      </c>
      <c r="E8" s="7"/>
      <c r="F8" s="7"/>
      <c r="G8" s="7"/>
      <c r="H8" s="7"/>
      <c r="I8" s="7"/>
      <c r="J8" s="7"/>
    </row>
    <row r="9" spans="1:10" ht="18" customHeight="1" thickBot="1" x14ac:dyDescent="0.35">
      <c r="A9" s="7"/>
      <c r="B9" s="29"/>
      <c r="C9" s="29"/>
      <c r="D9" s="29"/>
      <c r="E9" s="7"/>
      <c r="F9" s="7"/>
      <c r="G9" s="7"/>
      <c r="H9" s="7"/>
      <c r="I9" s="332"/>
      <c r="J9" s="7"/>
    </row>
    <row r="10" spans="1:10" ht="30" customHeight="1" x14ac:dyDescent="0.3">
      <c r="A10" s="7"/>
      <c r="B10" s="454" t="s">
        <v>91</v>
      </c>
      <c r="C10" s="450" t="s">
        <v>92</v>
      </c>
      <c r="D10" s="451"/>
      <c r="E10" s="456" t="s">
        <v>45</v>
      </c>
      <c r="F10" s="456"/>
      <c r="G10" s="456" t="s">
        <v>46</v>
      </c>
      <c r="H10" s="456"/>
      <c r="I10" s="448" t="s">
        <v>17</v>
      </c>
      <c r="J10" s="7"/>
    </row>
    <row r="11" spans="1:10" ht="30" customHeight="1" x14ac:dyDescent="0.3">
      <c r="A11" s="7"/>
      <c r="B11" s="455"/>
      <c r="C11" s="452"/>
      <c r="D11" s="453"/>
      <c r="E11" s="71" t="s">
        <v>93</v>
      </c>
      <c r="F11" s="71" t="s">
        <v>95</v>
      </c>
      <c r="G11" s="71" t="s">
        <v>94</v>
      </c>
      <c r="H11" s="71" t="s">
        <v>95</v>
      </c>
      <c r="I11" s="449"/>
      <c r="J11" s="7"/>
    </row>
    <row r="12" spans="1:10" ht="36" customHeight="1" x14ac:dyDescent="0.3">
      <c r="A12" s="7"/>
      <c r="B12" s="72" t="str">
        <f>D56</f>
        <v/>
      </c>
      <c r="C12" s="446" t="str">
        <f>_xlfn.IFNA(IF(ISBLANK(VLOOKUP($B12,'5.1 Register | Risk Register'!$B$15:$Y$89,'5.1 Register | Risk Register'!E$6,FALSE)),"",VLOOKUP($B12,'5.1 Register | Risk Register'!$B$15:$Y$89,'5.1 Register | Risk Register'!E$6,FALSE)),"")</f>
        <v/>
      </c>
      <c r="D12" s="447"/>
      <c r="E12" s="31" t="str">
        <f>_xlfn.IFNA(IF(ISBLANK(VLOOKUP($B12,'5.1 Register | Risk Register'!$B$15:$Y$89,'5.1 Register | Risk Register'!M$6,FALSE)),"",VLOOKUP($B12,'5.1 Register | Risk Register'!$B$15:$Y$89,'5.1 Register | Risk Register'!M$6,FALSE)),"")</f>
        <v/>
      </c>
      <c r="F12" s="22" t="str">
        <f>_xlfn.IFNA(VLOOKUP(E12,'Details (Hide)'!$Z$9:$AA$59,2,FALSE),"")</f>
        <v/>
      </c>
      <c r="G12" s="31" t="str">
        <f>_xlfn.IFNA(IF(ISBLANK(VLOOKUP($B12,'5.1 Register | Risk Register'!$B$15:$Y$89,'5.1 Register | Risk Register'!O$6,FALSE)),"",VLOOKUP($B12,'5.1 Register | Risk Register'!$B$15:$Y$89,'5.1 Register | Risk Register'!O$6,FALSE)),"")</f>
        <v/>
      </c>
      <c r="H12" s="22" t="str">
        <f>_xlfn.IFNA(VLOOKUP(G12,'Details (Hide)'!$Z$9:$AA$59,2,FALSE),"")</f>
        <v/>
      </c>
      <c r="I12" s="132" t="str">
        <f>_xlfn.IFNA(IF(ISBLANK(VLOOKUP($B12,'5.1 Register | Risk Register'!$B$15:$Y$89,'5.1 Register | Risk Register'!R$6,FALSE)),"",VLOOKUP($B12,'5.1 Register | Risk Register'!$B$15:$Y$89,'5.1 Register | Risk Register'!R$6,FALSE)),"")</f>
        <v/>
      </c>
      <c r="J12" s="7"/>
    </row>
    <row r="13" spans="1:10" ht="36" customHeight="1" x14ac:dyDescent="0.3">
      <c r="A13" s="7"/>
      <c r="B13" s="72" t="str">
        <f>D65</f>
        <v/>
      </c>
      <c r="C13" s="446" t="str">
        <f>_xlfn.IFNA(IF(ISBLANK(VLOOKUP($B13,'5.1 Register | Risk Register'!$B$15:$Y$89,'5.1 Register | Risk Register'!E$6,FALSE)),"",VLOOKUP($B13,'5.1 Register | Risk Register'!$B$15:$Y$89,'5.1 Register | Risk Register'!E$6,FALSE)),"")</f>
        <v/>
      </c>
      <c r="D13" s="447"/>
      <c r="E13" s="31" t="str">
        <f>_xlfn.IFNA(IF(ISBLANK(VLOOKUP($B13,'5.1 Register | Risk Register'!$B$15:$Y$89,'5.1 Register | Risk Register'!M$6,FALSE)),"",VLOOKUP($B13,'5.1 Register | Risk Register'!$B$15:$Y$89,'5.1 Register | Risk Register'!M$6,FALSE)),"")</f>
        <v/>
      </c>
      <c r="F13" s="22" t="str">
        <f>_xlfn.IFNA(VLOOKUP(E13,'Details (Hide)'!$Z$9:$AA$59,2,FALSE),"")</f>
        <v/>
      </c>
      <c r="G13" s="31" t="str">
        <f>_xlfn.IFNA(IF(ISBLANK(VLOOKUP($B13,'5.1 Register | Risk Register'!$B$15:$Y$89,'5.1 Register | Risk Register'!O$6,FALSE)),"",VLOOKUP($B13,'5.1 Register | Risk Register'!$B$15:$Y$89,'5.1 Register | Risk Register'!O$6,FALSE)),"")</f>
        <v/>
      </c>
      <c r="H13" s="22" t="str">
        <f>_xlfn.IFNA(VLOOKUP(G13,'Details (Hide)'!$Z$9:$AA$59,2,FALSE),"")</f>
        <v/>
      </c>
      <c r="I13" s="132" t="str">
        <f>_xlfn.IFNA(IF(ISBLANK(VLOOKUP($B13,'5.1 Register | Risk Register'!$B$15:$Y$89,'5.1 Register | Risk Register'!R$6,FALSE)),"",VLOOKUP($B13,'5.1 Register | Risk Register'!$B$15:$Y$89,'5.1 Register | Risk Register'!R$6,FALSE)),"")</f>
        <v/>
      </c>
      <c r="J13" s="7"/>
    </row>
    <row r="14" spans="1:10" ht="36" customHeight="1" x14ac:dyDescent="0.3">
      <c r="A14" s="7"/>
      <c r="B14" s="72" t="str">
        <f>D74</f>
        <v/>
      </c>
      <c r="C14" s="446" t="str">
        <f>_xlfn.IFNA(IF(ISBLANK(VLOOKUP($B14,'5.1 Register | Risk Register'!$B$15:$Y$89,'5.1 Register | Risk Register'!E$6,FALSE)),"",VLOOKUP($B14,'5.1 Register | Risk Register'!$B$15:$Y$89,'5.1 Register | Risk Register'!E$6,FALSE)),"")</f>
        <v/>
      </c>
      <c r="D14" s="447"/>
      <c r="E14" s="31" t="str">
        <f>_xlfn.IFNA(IF(ISBLANK(VLOOKUP($B14,'5.1 Register | Risk Register'!$B$15:$Y$89,'5.1 Register | Risk Register'!M$6,FALSE)),"",VLOOKUP($B14,'5.1 Register | Risk Register'!$B$15:$Y$89,'5.1 Register | Risk Register'!M$6,FALSE)),"")</f>
        <v/>
      </c>
      <c r="F14" s="22" t="str">
        <f>_xlfn.IFNA(VLOOKUP(E14,'Details (Hide)'!$Z$9:$AA$59,2,FALSE),"")</f>
        <v/>
      </c>
      <c r="G14" s="31" t="str">
        <f>_xlfn.IFNA(IF(ISBLANK(VLOOKUP($B14,'5.1 Register | Risk Register'!$B$15:$Y$89,'5.1 Register | Risk Register'!O$6,FALSE)),"",VLOOKUP($B14,'5.1 Register | Risk Register'!$B$15:$Y$89,'5.1 Register | Risk Register'!O$6,FALSE)),"")</f>
        <v/>
      </c>
      <c r="H14" s="22" t="str">
        <f>_xlfn.IFNA(VLOOKUP(G14,'Details (Hide)'!$Z$9:$AA$59,2,FALSE),"")</f>
        <v/>
      </c>
      <c r="I14" s="132" t="str">
        <f>_xlfn.IFNA(IF(ISBLANK(VLOOKUP($B14,'5.1 Register | Risk Register'!$B$15:$Y$89,'5.1 Register | Risk Register'!R$6,FALSE)),"",VLOOKUP($B14,'5.1 Register | Risk Register'!$B$15:$Y$89,'5.1 Register | Risk Register'!R$6,FALSE)),"")</f>
        <v/>
      </c>
      <c r="J14" s="7"/>
    </row>
    <row r="15" spans="1:10" ht="36" customHeight="1" x14ac:dyDescent="0.3">
      <c r="A15" s="7"/>
      <c r="B15" s="72" t="str">
        <f>D83</f>
        <v/>
      </c>
      <c r="C15" s="446" t="str">
        <f>_xlfn.IFNA(IF(ISBLANK(VLOOKUP($B15,'5.1 Register | Risk Register'!$B$15:$Y$89,'5.1 Register | Risk Register'!E$6,FALSE)),"",VLOOKUP($B15,'5.1 Register | Risk Register'!$B$15:$Y$89,'5.1 Register | Risk Register'!E$6,FALSE)),"")</f>
        <v/>
      </c>
      <c r="D15" s="447"/>
      <c r="E15" s="31" t="str">
        <f>_xlfn.IFNA(IF(ISBLANK(VLOOKUP($B15,'5.1 Register | Risk Register'!$B$15:$Y$89,'5.1 Register | Risk Register'!M$6,FALSE)),"",VLOOKUP($B15,'5.1 Register | Risk Register'!$B$15:$Y$89,'5.1 Register | Risk Register'!M$6,FALSE)),"")</f>
        <v/>
      </c>
      <c r="F15" s="22" t="str">
        <f>_xlfn.IFNA(VLOOKUP(E15,'Details (Hide)'!$Z$9:$AA$59,2,FALSE),"")</f>
        <v/>
      </c>
      <c r="G15" s="31" t="str">
        <f>_xlfn.IFNA(IF(ISBLANK(VLOOKUP($B15,'5.1 Register | Risk Register'!$B$15:$Y$89,'5.1 Register | Risk Register'!O$6,FALSE)),"",VLOOKUP($B15,'5.1 Register | Risk Register'!$B$15:$Y$89,'5.1 Register | Risk Register'!O$6,FALSE)),"")</f>
        <v/>
      </c>
      <c r="H15" s="22" t="str">
        <f>_xlfn.IFNA(VLOOKUP(G15,'Details (Hide)'!$Z$9:$AA$59,2,FALSE),"")</f>
        <v/>
      </c>
      <c r="I15" s="132" t="str">
        <f>_xlfn.IFNA(IF(ISBLANK(VLOOKUP($B15,'5.1 Register | Risk Register'!$B$15:$Y$89,'5.1 Register | Risk Register'!R$6,FALSE)),"",VLOOKUP($B15,'5.1 Register | Risk Register'!$B$15:$Y$89,'5.1 Register | Risk Register'!R$6,FALSE)),"")</f>
        <v/>
      </c>
      <c r="J15" s="7"/>
    </row>
    <row r="16" spans="1:10" ht="36" customHeight="1" x14ac:dyDescent="0.3">
      <c r="A16" s="7"/>
      <c r="B16" s="72" t="str">
        <f>D92</f>
        <v/>
      </c>
      <c r="C16" s="446" t="str">
        <f>_xlfn.IFNA(IF(ISBLANK(VLOOKUP($B16,'5.1 Register | Risk Register'!$B$15:$Y$89,'5.1 Register | Risk Register'!E$6,FALSE)),"",VLOOKUP($B16,'5.1 Register | Risk Register'!$B$15:$Y$89,'5.1 Register | Risk Register'!E$6,FALSE)),"")</f>
        <v/>
      </c>
      <c r="D16" s="447"/>
      <c r="E16" s="31" t="str">
        <f>_xlfn.IFNA(IF(ISBLANK(VLOOKUP($B16,'5.1 Register | Risk Register'!$B$15:$Y$89,'5.1 Register | Risk Register'!M$6,FALSE)),"",VLOOKUP($B16,'5.1 Register | Risk Register'!$B$15:$Y$89,'5.1 Register | Risk Register'!M$6,FALSE)),"")</f>
        <v/>
      </c>
      <c r="F16" s="22" t="str">
        <f>_xlfn.IFNA(VLOOKUP(E16,'Details (Hide)'!$Z$9:$AA$59,2,FALSE),"")</f>
        <v/>
      </c>
      <c r="G16" s="31" t="str">
        <f>_xlfn.IFNA(IF(ISBLANK(VLOOKUP($B16,'5.1 Register | Risk Register'!$B$15:$Y$89,'5.1 Register | Risk Register'!O$6,FALSE)),"",VLOOKUP($B16,'5.1 Register | Risk Register'!$B$15:$Y$89,'5.1 Register | Risk Register'!O$6,FALSE)),"")</f>
        <v/>
      </c>
      <c r="H16" s="22" t="str">
        <f>_xlfn.IFNA(VLOOKUP(G16,'Details (Hide)'!$Z$9:$AA$59,2,FALSE),"")</f>
        <v/>
      </c>
      <c r="I16" s="132" t="str">
        <f>_xlfn.IFNA(IF(ISBLANK(VLOOKUP($B16,'5.1 Register | Risk Register'!$B$15:$Y$89,'5.1 Register | Risk Register'!R$6,FALSE)),"",VLOOKUP($B16,'5.1 Register | Risk Register'!$B$15:$Y$89,'5.1 Register | Risk Register'!R$6,FALSE)),"")</f>
        <v/>
      </c>
      <c r="J16" s="7"/>
    </row>
    <row r="17" spans="1:10" ht="36" hidden="1" customHeight="1" x14ac:dyDescent="0.3">
      <c r="A17" s="7"/>
      <c r="B17" s="72" t="str">
        <f>D101</f>
        <v/>
      </c>
      <c r="C17" s="446" t="str">
        <f>_xlfn.IFNA(IF(ISBLANK(VLOOKUP($B17,'5.1 Register | Risk Register'!$B$15:$Y$89,'5.1 Register | Risk Register'!E$6,FALSE)),"",VLOOKUP($B17,'5.1 Register | Risk Register'!$B$15:$Y$89,'5.1 Register | Risk Register'!E$6,FALSE)),"")</f>
        <v/>
      </c>
      <c r="D17" s="447"/>
      <c r="E17" s="31" t="str">
        <f>_xlfn.IFNA(IF(ISBLANK(VLOOKUP($B17,'5.1 Register | Risk Register'!$B$15:$Y$89,'5.1 Register | Risk Register'!M$6,FALSE)),"",VLOOKUP($B17,'5.1 Register | Risk Register'!$B$15:$Y$89,'5.1 Register | Risk Register'!M$6,FALSE)),"")</f>
        <v/>
      </c>
      <c r="F17" s="22" t="str">
        <f>_xlfn.IFNA(VLOOKUP(E17,'Details (Hide)'!$Z$9:$AA$59,2,FALSE),"")</f>
        <v/>
      </c>
      <c r="G17" s="31" t="str">
        <f>_xlfn.IFNA(IF(ISBLANK(VLOOKUP($B17,'5.1 Register | Risk Register'!$B$15:$Y$89,'5.1 Register | Risk Register'!O$6,FALSE)),"",VLOOKUP($B17,'5.1 Register | Risk Register'!$B$15:$Y$89,'5.1 Register | Risk Register'!O$6,FALSE)),"")</f>
        <v/>
      </c>
      <c r="H17" s="22" t="str">
        <f>_xlfn.IFNA(VLOOKUP(G17,'Details (Hide)'!$Z$9:$AA$59,2,FALSE),"")</f>
        <v/>
      </c>
      <c r="I17" s="132" t="str">
        <f>_xlfn.IFNA(IF(ISBLANK(VLOOKUP($B17,'5.1 Register | Risk Register'!$B$15:$Y$89,'5.1 Register | Risk Register'!R$6,FALSE)),"",VLOOKUP($B17,'5.1 Register | Risk Register'!$B$15:$Y$89,'5.1 Register | Risk Register'!R$6,FALSE)),"")</f>
        <v/>
      </c>
      <c r="J17" s="7"/>
    </row>
    <row r="18" spans="1:10" ht="36" hidden="1" customHeight="1" x14ac:dyDescent="0.3">
      <c r="A18" s="7"/>
      <c r="B18" s="72" t="str">
        <f>D110</f>
        <v/>
      </c>
      <c r="C18" s="446" t="str">
        <f>_xlfn.IFNA(IF(ISBLANK(VLOOKUP($B18,'5.1 Register | Risk Register'!$B$15:$Y$89,'5.1 Register | Risk Register'!E$6,FALSE)),"",VLOOKUP($B18,'5.1 Register | Risk Register'!$B$15:$Y$89,'5.1 Register | Risk Register'!E$6,FALSE)),"")</f>
        <v/>
      </c>
      <c r="D18" s="447"/>
      <c r="E18" s="31" t="str">
        <f>_xlfn.IFNA(IF(ISBLANK(VLOOKUP($B18,'5.1 Register | Risk Register'!$B$15:$Y$89,'5.1 Register | Risk Register'!M$6,FALSE)),"",VLOOKUP($B18,'5.1 Register | Risk Register'!$B$15:$Y$89,'5.1 Register | Risk Register'!M$6,FALSE)),"")</f>
        <v/>
      </c>
      <c r="F18" s="22" t="str">
        <f>_xlfn.IFNA(VLOOKUP(E18,'Details (Hide)'!$Z$9:$AA$59,2,FALSE),"")</f>
        <v/>
      </c>
      <c r="G18" s="31" t="str">
        <f>_xlfn.IFNA(IF(ISBLANK(VLOOKUP($B18,'5.1 Register | Risk Register'!$B$15:$Y$89,'5.1 Register | Risk Register'!O$6,FALSE)),"",VLOOKUP($B18,'5.1 Register | Risk Register'!$B$15:$Y$89,'5.1 Register | Risk Register'!O$6,FALSE)),"")</f>
        <v/>
      </c>
      <c r="H18" s="22" t="str">
        <f>_xlfn.IFNA(VLOOKUP(G18,'Details (Hide)'!$Z$9:$AA$59,2,FALSE),"")</f>
        <v/>
      </c>
      <c r="I18" s="132" t="str">
        <f>_xlfn.IFNA(IF(ISBLANK(VLOOKUP($B18,'5.1 Register | Risk Register'!$B$15:$Y$89,'5.1 Register | Risk Register'!R$6,FALSE)),"",VLOOKUP($B18,'5.1 Register | Risk Register'!$B$15:$Y$89,'5.1 Register | Risk Register'!R$6,FALSE)),"")</f>
        <v/>
      </c>
      <c r="J18" s="7"/>
    </row>
    <row r="19" spans="1:10" ht="36" hidden="1" customHeight="1" x14ac:dyDescent="0.3">
      <c r="A19" s="7"/>
      <c r="B19" s="72" t="str">
        <f>D119</f>
        <v/>
      </c>
      <c r="C19" s="446" t="str">
        <f>_xlfn.IFNA(IF(ISBLANK(VLOOKUP($B19,'5.1 Register | Risk Register'!$B$15:$Y$89,'5.1 Register | Risk Register'!E$6,FALSE)),"",VLOOKUP($B19,'5.1 Register | Risk Register'!$B$15:$Y$89,'5.1 Register | Risk Register'!E$6,FALSE)),"")</f>
        <v/>
      </c>
      <c r="D19" s="447"/>
      <c r="E19" s="31" t="str">
        <f>_xlfn.IFNA(IF(ISBLANK(VLOOKUP($B19,'5.1 Register | Risk Register'!$B$15:$Y$89,'5.1 Register | Risk Register'!M$6,FALSE)),"",VLOOKUP($B19,'5.1 Register | Risk Register'!$B$15:$Y$89,'5.1 Register | Risk Register'!M$6,FALSE)),"")</f>
        <v/>
      </c>
      <c r="F19" s="22" t="str">
        <f>_xlfn.IFNA(VLOOKUP(E19,'Details (Hide)'!$Z$9:$AA$59,2,FALSE),"")</f>
        <v/>
      </c>
      <c r="G19" s="31" t="str">
        <f>_xlfn.IFNA(IF(ISBLANK(VLOOKUP($B19,'5.1 Register | Risk Register'!$B$15:$Y$89,'5.1 Register | Risk Register'!O$6,FALSE)),"",VLOOKUP($B19,'5.1 Register | Risk Register'!$B$15:$Y$89,'5.1 Register | Risk Register'!O$6,FALSE)),"")</f>
        <v/>
      </c>
      <c r="H19" s="22" t="str">
        <f>_xlfn.IFNA(VLOOKUP(G19,'Details (Hide)'!$Z$9:$AA$59,2,FALSE),"")</f>
        <v/>
      </c>
      <c r="I19" s="132" t="str">
        <f>_xlfn.IFNA(IF(ISBLANK(VLOOKUP($B19,'5.1 Register | Risk Register'!$B$15:$Y$89,'5.1 Register | Risk Register'!R$6,FALSE)),"",VLOOKUP($B19,'5.1 Register | Risk Register'!$B$15:$Y$89,'5.1 Register | Risk Register'!R$6,FALSE)),"")</f>
        <v/>
      </c>
      <c r="J19" s="7"/>
    </row>
    <row r="20" spans="1:10" ht="36" hidden="1" customHeight="1" x14ac:dyDescent="0.3">
      <c r="A20" s="7"/>
      <c r="B20" s="72" t="str">
        <f>D128</f>
        <v/>
      </c>
      <c r="C20" s="446" t="str">
        <f>_xlfn.IFNA(IF(ISBLANK(VLOOKUP($B20,'5.1 Register | Risk Register'!$B$15:$Y$89,'5.1 Register | Risk Register'!E$6,FALSE)),"",VLOOKUP($B20,'5.1 Register | Risk Register'!$B$15:$Y$89,'5.1 Register | Risk Register'!E$6,FALSE)),"")</f>
        <v/>
      </c>
      <c r="D20" s="447"/>
      <c r="E20" s="31" t="str">
        <f>_xlfn.IFNA(IF(ISBLANK(VLOOKUP($B20,'5.1 Register | Risk Register'!$B$15:$Y$89,'5.1 Register | Risk Register'!M$6,FALSE)),"",VLOOKUP($B20,'5.1 Register | Risk Register'!$B$15:$Y$89,'5.1 Register | Risk Register'!M$6,FALSE)),"")</f>
        <v/>
      </c>
      <c r="F20" s="22" t="str">
        <f>_xlfn.IFNA(VLOOKUP(E20,'Details (Hide)'!$Z$9:$AA$59,2,FALSE),"")</f>
        <v/>
      </c>
      <c r="G20" s="31" t="str">
        <f>_xlfn.IFNA(IF(ISBLANK(VLOOKUP($B20,'5.1 Register | Risk Register'!$B$15:$Y$89,'5.1 Register | Risk Register'!O$6,FALSE)),"",VLOOKUP($B20,'5.1 Register | Risk Register'!$B$15:$Y$89,'5.1 Register | Risk Register'!O$6,FALSE)),"")</f>
        <v/>
      </c>
      <c r="H20" s="22" t="str">
        <f>_xlfn.IFNA(VLOOKUP(G20,'Details (Hide)'!$Z$9:$AA$59,2,FALSE),"")</f>
        <v/>
      </c>
      <c r="I20" s="132" t="str">
        <f>_xlfn.IFNA(IF(ISBLANK(VLOOKUP($B20,'5.1 Register | Risk Register'!$B$15:$Y$89,'5.1 Register | Risk Register'!R$6,FALSE)),"",VLOOKUP($B20,'5.1 Register | Risk Register'!$B$15:$Y$89,'5.1 Register | Risk Register'!R$6,FALSE)),"")</f>
        <v/>
      </c>
      <c r="J20" s="7"/>
    </row>
    <row r="21" spans="1:10" ht="36" hidden="1" customHeight="1" x14ac:dyDescent="0.3">
      <c r="A21" s="7"/>
      <c r="B21" s="72" t="str">
        <f>D137</f>
        <v/>
      </c>
      <c r="C21" s="446" t="str">
        <f>_xlfn.IFNA(IF(ISBLANK(VLOOKUP($B21,'5.1 Register | Risk Register'!$B$15:$Y$89,'5.1 Register | Risk Register'!E$6,FALSE)),"",VLOOKUP($B21,'5.1 Register | Risk Register'!$B$15:$Y$89,'5.1 Register | Risk Register'!E$6,FALSE)),"")</f>
        <v/>
      </c>
      <c r="D21" s="447"/>
      <c r="E21" s="31" t="str">
        <f>_xlfn.IFNA(IF(ISBLANK(VLOOKUP($B21,'5.1 Register | Risk Register'!$B$15:$Y$89,'5.1 Register | Risk Register'!M$6,FALSE)),"",VLOOKUP($B21,'5.1 Register | Risk Register'!$B$15:$Y$89,'5.1 Register | Risk Register'!M$6,FALSE)),"")</f>
        <v/>
      </c>
      <c r="F21" s="22" t="str">
        <f>_xlfn.IFNA(VLOOKUP(E21,'Details (Hide)'!$Z$9:$AA$59,2,FALSE),"")</f>
        <v/>
      </c>
      <c r="G21" s="31" t="str">
        <f>_xlfn.IFNA(IF(ISBLANK(VLOOKUP($B21,'5.1 Register | Risk Register'!$B$15:$Y$89,'5.1 Register | Risk Register'!O$6,FALSE)),"",VLOOKUP($B21,'5.1 Register | Risk Register'!$B$15:$Y$89,'5.1 Register | Risk Register'!O$6,FALSE)),"")</f>
        <v/>
      </c>
      <c r="H21" s="22" t="str">
        <f>_xlfn.IFNA(VLOOKUP(G21,'Details (Hide)'!$Z$9:$AA$59,2,FALSE),"")</f>
        <v/>
      </c>
      <c r="I21" s="132" t="str">
        <f>_xlfn.IFNA(IF(ISBLANK(VLOOKUP($B21,'5.1 Register | Risk Register'!$B$15:$Y$89,'5.1 Register | Risk Register'!R$6,FALSE)),"",VLOOKUP($B21,'5.1 Register | Risk Register'!$B$15:$Y$89,'5.1 Register | Risk Register'!R$6,FALSE)),"")</f>
        <v/>
      </c>
      <c r="J21" s="7"/>
    </row>
    <row r="22" spans="1:10" ht="36" hidden="1" customHeight="1" x14ac:dyDescent="0.3">
      <c r="A22" s="7"/>
      <c r="B22" s="72" t="str">
        <f>D146</f>
        <v/>
      </c>
      <c r="C22" s="446" t="str">
        <f>_xlfn.IFNA(IF(ISBLANK(VLOOKUP($B22,'5.1 Register | Risk Register'!$B$15:$Y$89,'5.1 Register | Risk Register'!E$6,FALSE)),"",VLOOKUP($B22,'5.1 Register | Risk Register'!$B$15:$Y$89,'5.1 Register | Risk Register'!E$6,FALSE)),"")</f>
        <v/>
      </c>
      <c r="D22" s="447"/>
      <c r="E22" s="31" t="str">
        <f>_xlfn.IFNA(IF(ISBLANK(VLOOKUP($B22,'5.1 Register | Risk Register'!$B$15:$Y$89,'5.1 Register | Risk Register'!M$6,FALSE)),"",VLOOKUP($B22,'5.1 Register | Risk Register'!$B$15:$Y$89,'5.1 Register | Risk Register'!M$6,FALSE)),"")</f>
        <v/>
      </c>
      <c r="F22" s="22" t="str">
        <f>_xlfn.IFNA(VLOOKUP(E22,'Details (Hide)'!$Z$9:$AA$59,2,FALSE),"")</f>
        <v/>
      </c>
      <c r="G22" s="31" t="str">
        <f>_xlfn.IFNA(IF(ISBLANK(VLOOKUP($B22,'5.1 Register | Risk Register'!$B$15:$Y$89,'5.1 Register | Risk Register'!O$6,FALSE)),"",VLOOKUP($B22,'5.1 Register | Risk Register'!$B$15:$Y$89,'5.1 Register | Risk Register'!O$6,FALSE)),"")</f>
        <v/>
      </c>
      <c r="H22" s="22" t="str">
        <f>_xlfn.IFNA(VLOOKUP(G22,'Details (Hide)'!$Z$9:$AA$59,2,FALSE),"")</f>
        <v/>
      </c>
      <c r="I22" s="132" t="str">
        <f>_xlfn.IFNA(IF(ISBLANK(VLOOKUP($B22,'5.1 Register | Risk Register'!$B$15:$Y$89,'5.1 Register | Risk Register'!R$6,FALSE)),"",VLOOKUP($B22,'5.1 Register | Risk Register'!$B$15:$Y$89,'5.1 Register | Risk Register'!R$6,FALSE)),"")</f>
        <v/>
      </c>
      <c r="J22" s="7"/>
    </row>
    <row r="23" spans="1:10" ht="36" hidden="1" customHeight="1" x14ac:dyDescent="0.3">
      <c r="A23" s="7"/>
      <c r="B23" s="72" t="str">
        <f>D155</f>
        <v/>
      </c>
      <c r="C23" s="446" t="str">
        <f>_xlfn.IFNA(IF(ISBLANK(VLOOKUP($B23,'5.1 Register | Risk Register'!$B$15:$Y$89,'5.1 Register | Risk Register'!E$6,FALSE)),"",VLOOKUP($B23,'5.1 Register | Risk Register'!$B$15:$Y$89,'5.1 Register | Risk Register'!E$6,FALSE)),"")</f>
        <v/>
      </c>
      <c r="D23" s="447"/>
      <c r="E23" s="31" t="str">
        <f>_xlfn.IFNA(IF(ISBLANK(VLOOKUP($B23,'5.1 Register | Risk Register'!$B$15:$Y$89,'5.1 Register | Risk Register'!M$6,FALSE)),"",VLOOKUP($B23,'5.1 Register | Risk Register'!$B$15:$Y$89,'5.1 Register | Risk Register'!M$6,FALSE)),"")</f>
        <v/>
      </c>
      <c r="F23" s="22" t="str">
        <f>_xlfn.IFNA(VLOOKUP(E23,'Details (Hide)'!$Z$9:$AA$59,2,FALSE),"")</f>
        <v/>
      </c>
      <c r="G23" s="31" t="str">
        <f>_xlfn.IFNA(IF(ISBLANK(VLOOKUP($B23,'5.1 Register | Risk Register'!$B$15:$Y$89,'5.1 Register | Risk Register'!O$6,FALSE)),"",VLOOKUP($B23,'5.1 Register | Risk Register'!$B$15:$Y$89,'5.1 Register | Risk Register'!O$6,FALSE)),"")</f>
        <v/>
      </c>
      <c r="H23" s="22" t="str">
        <f>_xlfn.IFNA(VLOOKUP(G23,'Details (Hide)'!$Z$9:$AA$59,2,FALSE),"")</f>
        <v/>
      </c>
      <c r="I23" s="132" t="str">
        <f>_xlfn.IFNA(IF(ISBLANK(VLOOKUP($B23,'5.1 Register | Risk Register'!$B$15:$Y$89,'5.1 Register | Risk Register'!R$6,FALSE)),"",VLOOKUP($B23,'5.1 Register | Risk Register'!$B$15:$Y$89,'5.1 Register | Risk Register'!R$6,FALSE)),"")</f>
        <v/>
      </c>
      <c r="J23" s="7"/>
    </row>
    <row r="24" spans="1:10" ht="36" hidden="1" customHeight="1" x14ac:dyDescent="0.3">
      <c r="A24" s="7"/>
      <c r="B24" s="72" t="str">
        <f>D164</f>
        <v/>
      </c>
      <c r="C24" s="446" t="str">
        <f>_xlfn.IFNA(IF(ISBLANK(VLOOKUP($B24,'5.1 Register | Risk Register'!$B$15:$Y$89,'5.1 Register | Risk Register'!E$6,FALSE)),"",VLOOKUP($B24,'5.1 Register | Risk Register'!$B$15:$Y$89,'5.1 Register | Risk Register'!E$6,FALSE)),"")</f>
        <v/>
      </c>
      <c r="D24" s="447"/>
      <c r="E24" s="31" t="str">
        <f>_xlfn.IFNA(IF(ISBLANK(VLOOKUP($B24,'5.1 Register | Risk Register'!$B$15:$Y$89,'5.1 Register | Risk Register'!M$6,FALSE)),"",VLOOKUP($B24,'5.1 Register | Risk Register'!$B$15:$Y$89,'5.1 Register | Risk Register'!M$6,FALSE)),"")</f>
        <v/>
      </c>
      <c r="F24" s="22" t="str">
        <f>_xlfn.IFNA(VLOOKUP(E24,'Details (Hide)'!$Z$9:$AA$59,2,FALSE),"")</f>
        <v/>
      </c>
      <c r="G24" s="31" t="str">
        <f>_xlfn.IFNA(IF(ISBLANK(VLOOKUP($B24,'5.1 Register | Risk Register'!$B$15:$Y$89,'5.1 Register | Risk Register'!O$6,FALSE)),"",VLOOKUP($B24,'5.1 Register | Risk Register'!$B$15:$Y$89,'5.1 Register | Risk Register'!O$6,FALSE)),"")</f>
        <v/>
      </c>
      <c r="H24" s="22" t="str">
        <f>_xlfn.IFNA(VLOOKUP(G24,'Details (Hide)'!$Z$9:$AA$59,2,FALSE),"")</f>
        <v/>
      </c>
      <c r="I24" s="132" t="str">
        <f>_xlfn.IFNA(IF(ISBLANK(VLOOKUP($B24,'5.1 Register | Risk Register'!$B$15:$Y$89,'5.1 Register | Risk Register'!R$6,FALSE)),"",VLOOKUP($B24,'5.1 Register | Risk Register'!$B$15:$Y$89,'5.1 Register | Risk Register'!R$6,FALSE)),"")</f>
        <v/>
      </c>
      <c r="J24" s="7"/>
    </row>
    <row r="25" spans="1:10" ht="36" hidden="1" customHeight="1" x14ac:dyDescent="0.3">
      <c r="A25" s="7"/>
      <c r="B25" s="72" t="str">
        <f>D173</f>
        <v/>
      </c>
      <c r="C25" s="446" t="str">
        <f>_xlfn.IFNA(IF(ISBLANK(VLOOKUP($B25,'5.1 Register | Risk Register'!$B$15:$Y$89,'5.1 Register | Risk Register'!E$6,FALSE)),"",VLOOKUP($B25,'5.1 Register | Risk Register'!$B$15:$Y$89,'5.1 Register | Risk Register'!E$6,FALSE)),"")</f>
        <v/>
      </c>
      <c r="D25" s="447"/>
      <c r="E25" s="31" t="str">
        <f>_xlfn.IFNA(IF(ISBLANK(VLOOKUP($B25,'5.1 Register | Risk Register'!$B$15:$Y$89,'5.1 Register | Risk Register'!M$6,FALSE)),"",VLOOKUP($B25,'5.1 Register | Risk Register'!$B$15:$Y$89,'5.1 Register | Risk Register'!M$6,FALSE)),"")</f>
        <v/>
      </c>
      <c r="F25" s="22" t="str">
        <f>_xlfn.IFNA(VLOOKUP(E25,'Details (Hide)'!$Z$9:$AA$59,2,FALSE),"")</f>
        <v/>
      </c>
      <c r="G25" s="31" t="str">
        <f>_xlfn.IFNA(IF(ISBLANK(VLOOKUP($B25,'5.1 Register | Risk Register'!$B$15:$Y$89,'5.1 Register | Risk Register'!O$6,FALSE)),"",VLOOKUP($B25,'5.1 Register | Risk Register'!$B$15:$Y$89,'5.1 Register | Risk Register'!O$6,FALSE)),"")</f>
        <v/>
      </c>
      <c r="H25" s="22" t="str">
        <f>_xlfn.IFNA(VLOOKUP(G25,'Details (Hide)'!$Z$9:$AA$59,2,FALSE),"")</f>
        <v/>
      </c>
      <c r="I25" s="132" t="str">
        <f>_xlfn.IFNA(IF(ISBLANK(VLOOKUP($B25,'5.1 Register | Risk Register'!$B$15:$Y$89,'5.1 Register | Risk Register'!R$6,FALSE)),"",VLOOKUP($B25,'5.1 Register | Risk Register'!$B$15:$Y$89,'5.1 Register | Risk Register'!R$6,FALSE)),"")</f>
        <v/>
      </c>
      <c r="J25" s="7"/>
    </row>
    <row r="26" spans="1:10" ht="36" hidden="1" customHeight="1" x14ac:dyDescent="0.3">
      <c r="A26" s="7"/>
      <c r="B26" s="72" t="str">
        <f>D182</f>
        <v/>
      </c>
      <c r="C26" s="446" t="str">
        <f>_xlfn.IFNA(IF(ISBLANK(VLOOKUP($B26,'5.1 Register | Risk Register'!$B$15:$Y$89,'5.1 Register | Risk Register'!E$6,FALSE)),"",VLOOKUP($B26,'5.1 Register | Risk Register'!$B$15:$Y$89,'5.1 Register | Risk Register'!E$6,FALSE)),"")</f>
        <v/>
      </c>
      <c r="D26" s="447"/>
      <c r="E26" s="31" t="str">
        <f>_xlfn.IFNA(IF(ISBLANK(VLOOKUP($B26,'5.1 Register | Risk Register'!$B$15:$Y$89,'5.1 Register | Risk Register'!M$6,FALSE)),"",VLOOKUP($B26,'5.1 Register | Risk Register'!$B$15:$Y$89,'5.1 Register | Risk Register'!M$6,FALSE)),"")</f>
        <v/>
      </c>
      <c r="F26" s="22" t="str">
        <f>_xlfn.IFNA(VLOOKUP(E26,'Details (Hide)'!$Z$9:$AA$59,2,FALSE),"")</f>
        <v/>
      </c>
      <c r="G26" s="31" t="str">
        <f>_xlfn.IFNA(IF(ISBLANK(VLOOKUP($B26,'5.1 Register | Risk Register'!$B$15:$Y$89,'5.1 Register | Risk Register'!O$6,FALSE)),"",VLOOKUP($B26,'5.1 Register | Risk Register'!$B$15:$Y$89,'5.1 Register | Risk Register'!O$6,FALSE)),"")</f>
        <v/>
      </c>
      <c r="H26" s="22" t="str">
        <f>_xlfn.IFNA(VLOOKUP(G26,'Details (Hide)'!$Z$9:$AA$59,2,FALSE),"")</f>
        <v/>
      </c>
      <c r="I26" s="132" t="str">
        <f>_xlfn.IFNA(IF(ISBLANK(VLOOKUP($B26,'5.1 Register | Risk Register'!$B$15:$Y$89,'5.1 Register | Risk Register'!R$6,FALSE)),"",VLOOKUP($B26,'5.1 Register | Risk Register'!$B$15:$Y$89,'5.1 Register | Risk Register'!R$6,FALSE)),"")</f>
        <v/>
      </c>
      <c r="J26" s="7"/>
    </row>
    <row r="27" spans="1:10" ht="36" hidden="1" customHeight="1" x14ac:dyDescent="0.3">
      <c r="A27" s="7"/>
      <c r="B27" s="72" t="str">
        <f>D191</f>
        <v/>
      </c>
      <c r="C27" s="446" t="str">
        <f>_xlfn.IFNA(IF(ISBLANK(VLOOKUP($B27,'5.1 Register | Risk Register'!$B$15:$Y$89,'5.1 Register | Risk Register'!E$6,FALSE)),"",VLOOKUP($B27,'5.1 Register | Risk Register'!$B$15:$Y$89,'5.1 Register | Risk Register'!E$6,FALSE)),"")</f>
        <v/>
      </c>
      <c r="D27" s="447"/>
      <c r="E27" s="31" t="str">
        <f>_xlfn.IFNA(IF(ISBLANK(VLOOKUP($B27,'5.1 Register | Risk Register'!$B$15:$Y$89,'5.1 Register | Risk Register'!M$6,FALSE)),"",VLOOKUP($B27,'5.1 Register | Risk Register'!$B$15:$Y$89,'5.1 Register | Risk Register'!M$6,FALSE)),"")</f>
        <v/>
      </c>
      <c r="F27" s="22" t="str">
        <f>_xlfn.IFNA(VLOOKUP(E27,'Details (Hide)'!$Z$9:$AA$59,2,FALSE),"")</f>
        <v/>
      </c>
      <c r="G27" s="31" t="str">
        <f>_xlfn.IFNA(IF(ISBLANK(VLOOKUP($B27,'5.1 Register | Risk Register'!$B$15:$Y$89,'5.1 Register | Risk Register'!O$6,FALSE)),"",VLOOKUP($B27,'5.1 Register | Risk Register'!$B$15:$Y$89,'5.1 Register | Risk Register'!O$6,FALSE)),"")</f>
        <v/>
      </c>
      <c r="H27" s="22" t="str">
        <f>_xlfn.IFNA(VLOOKUP(G27,'Details (Hide)'!$Z$9:$AA$59,2,FALSE),"")</f>
        <v/>
      </c>
      <c r="I27" s="132" t="str">
        <f>_xlfn.IFNA(IF(ISBLANK(VLOOKUP($B27,'5.1 Register | Risk Register'!$B$15:$Y$89,'5.1 Register | Risk Register'!R$6,FALSE)),"",VLOOKUP($B27,'5.1 Register | Risk Register'!$B$15:$Y$89,'5.1 Register | Risk Register'!R$6,FALSE)),"")</f>
        <v/>
      </c>
      <c r="J27" s="7"/>
    </row>
    <row r="28" spans="1:10" ht="36" hidden="1" customHeight="1" x14ac:dyDescent="0.3">
      <c r="A28" s="7"/>
      <c r="B28" s="72" t="str">
        <f>D200</f>
        <v/>
      </c>
      <c r="C28" s="446" t="str">
        <f>_xlfn.IFNA(IF(ISBLANK(VLOOKUP($B28,'5.1 Register | Risk Register'!$B$15:$Y$89,'5.1 Register | Risk Register'!E$6,FALSE)),"",VLOOKUP($B28,'5.1 Register | Risk Register'!$B$15:$Y$89,'5.1 Register | Risk Register'!E$6,FALSE)),"")</f>
        <v/>
      </c>
      <c r="D28" s="447"/>
      <c r="E28" s="31" t="str">
        <f>_xlfn.IFNA(IF(ISBLANK(VLOOKUP($B28,'5.1 Register | Risk Register'!$B$15:$Y$89,'5.1 Register | Risk Register'!M$6,FALSE)),"",VLOOKUP($B28,'5.1 Register | Risk Register'!$B$15:$Y$89,'5.1 Register | Risk Register'!M$6,FALSE)),"")</f>
        <v/>
      </c>
      <c r="F28" s="22" t="str">
        <f>_xlfn.IFNA(VLOOKUP(E28,'Details (Hide)'!$Z$9:$AA$59,2,FALSE),"")</f>
        <v/>
      </c>
      <c r="G28" s="31" t="str">
        <f>_xlfn.IFNA(IF(ISBLANK(VLOOKUP($B28,'5.1 Register | Risk Register'!$B$15:$Y$89,'5.1 Register | Risk Register'!O$6,FALSE)),"",VLOOKUP($B28,'5.1 Register | Risk Register'!$B$15:$Y$89,'5.1 Register | Risk Register'!O$6,FALSE)),"")</f>
        <v/>
      </c>
      <c r="H28" s="22" t="str">
        <f>_xlfn.IFNA(VLOOKUP(G28,'Details (Hide)'!$Z$9:$AA$59,2,FALSE),"")</f>
        <v/>
      </c>
      <c r="I28" s="132" t="str">
        <f>_xlfn.IFNA(IF(ISBLANK(VLOOKUP($B28,'5.1 Register | Risk Register'!$B$15:$Y$89,'5.1 Register | Risk Register'!R$6,FALSE)),"",VLOOKUP($B28,'5.1 Register | Risk Register'!$B$15:$Y$89,'5.1 Register | Risk Register'!R$6,FALSE)),"")</f>
        <v/>
      </c>
      <c r="J28" s="7"/>
    </row>
    <row r="29" spans="1:10" ht="36" hidden="1" customHeight="1" x14ac:dyDescent="0.3">
      <c r="A29" s="7"/>
      <c r="B29" s="72" t="str">
        <f>D209</f>
        <v/>
      </c>
      <c r="C29" s="446" t="str">
        <f>_xlfn.IFNA(IF(ISBLANK(VLOOKUP($B29,'5.1 Register | Risk Register'!$B$15:$Y$89,'5.1 Register | Risk Register'!E$6,FALSE)),"",VLOOKUP($B29,'5.1 Register | Risk Register'!$B$15:$Y$89,'5.1 Register | Risk Register'!E$6,FALSE)),"")</f>
        <v/>
      </c>
      <c r="D29" s="447"/>
      <c r="E29" s="31" t="str">
        <f>_xlfn.IFNA(IF(ISBLANK(VLOOKUP($B29,'5.1 Register | Risk Register'!$B$15:$Y$89,'5.1 Register | Risk Register'!M$6,FALSE)),"",VLOOKUP($B29,'5.1 Register | Risk Register'!$B$15:$Y$89,'5.1 Register | Risk Register'!M$6,FALSE)),"")</f>
        <v/>
      </c>
      <c r="F29" s="22" t="str">
        <f>_xlfn.IFNA(VLOOKUP(E29,'Details (Hide)'!$Z$9:$AA$59,2,FALSE),"")</f>
        <v/>
      </c>
      <c r="G29" s="31" t="str">
        <f>_xlfn.IFNA(IF(ISBLANK(VLOOKUP($B29,'5.1 Register | Risk Register'!$B$15:$Y$89,'5.1 Register | Risk Register'!O$6,FALSE)),"",VLOOKUP($B29,'5.1 Register | Risk Register'!$B$15:$Y$89,'5.1 Register | Risk Register'!O$6,FALSE)),"")</f>
        <v/>
      </c>
      <c r="H29" s="22" t="str">
        <f>_xlfn.IFNA(VLOOKUP(G29,'Details (Hide)'!$Z$9:$AA$59,2,FALSE),"")</f>
        <v/>
      </c>
      <c r="I29" s="132" t="str">
        <f>_xlfn.IFNA(IF(ISBLANK(VLOOKUP($B29,'5.1 Register | Risk Register'!$B$15:$Y$89,'5.1 Register | Risk Register'!R$6,FALSE)),"",VLOOKUP($B29,'5.1 Register | Risk Register'!$B$15:$Y$89,'5.1 Register | Risk Register'!R$6,FALSE)),"")</f>
        <v/>
      </c>
      <c r="J29" s="7"/>
    </row>
    <row r="30" spans="1:10" ht="36" hidden="1" customHeight="1" x14ac:dyDescent="0.3">
      <c r="A30" s="7"/>
      <c r="B30" s="72" t="str">
        <f>D218</f>
        <v/>
      </c>
      <c r="C30" s="446" t="str">
        <f>_xlfn.IFNA(IF(ISBLANK(VLOOKUP($B30,'5.1 Register | Risk Register'!$B$15:$Y$89,'5.1 Register | Risk Register'!E$6,FALSE)),"",VLOOKUP($B30,'5.1 Register | Risk Register'!$B$15:$Y$89,'5.1 Register | Risk Register'!E$6,FALSE)),"")</f>
        <v/>
      </c>
      <c r="D30" s="447"/>
      <c r="E30" s="31" t="str">
        <f>_xlfn.IFNA(IF(ISBLANK(VLOOKUP($B30,'5.1 Register | Risk Register'!$B$15:$Y$89,'5.1 Register | Risk Register'!M$6,FALSE)),"",VLOOKUP($B30,'5.1 Register | Risk Register'!$B$15:$Y$89,'5.1 Register | Risk Register'!M$6,FALSE)),"")</f>
        <v/>
      </c>
      <c r="F30" s="22" t="str">
        <f>_xlfn.IFNA(VLOOKUP(E30,'Details (Hide)'!$Z$9:$AA$59,2,FALSE),"")</f>
        <v/>
      </c>
      <c r="G30" s="31" t="str">
        <f>_xlfn.IFNA(IF(ISBLANK(VLOOKUP($B30,'5.1 Register | Risk Register'!$B$15:$Y$89,'5.1 Register | Risk Register'!O$6,FALSE)),"",VLOOKUP($B30,'5.1 Register | Risk Register'!$B$15:$Y$89,'5.1 Register | Risk Register'!O$6,FALSE)),"")</f>
        <v/>
      </c>
      <c r="H30" s="22" t="str">
        <f>_xlfn.IFNA(VLOOKUP(G30,'Details (Hide)'!$Z$9:$AA$59,2,FALSE),"")</f>
        <v/>
      </c>
      <c r="I30" s="132" t="str">
        <f>_xlfn.IFNA(IF(ISBLANK(VLOOKUP($B30,'5.1 Register | Risk Register'!$B$15:$Y$89,'5.1 Register | Risk Register'!R$6,FALSE)),"",VLOOKUP($B30,'5.1 Register | Risk Register'!$B$15:$Y$89,'5.1 Register | Risk Register'!R$6,FALSE)),"")</f>
        <v/>
      </c>
      <c r="J30" s="7"/>
    </row>
    <row r="31" spans="1:10" ht="36" hidden="1" customHeight="1" x14ac:dyDescent="0.3">
      <c r="A31" s="7"/>
      <c r="B31" s="72" t="str">
        <f>D227</f>
        <v/>
      </c>
      <c r="C31" s="446" t="str">
        <f>_xlfn.IFNA(IF(ISBLANK(VLOOKUP($B31,'5.1 Register | Risk Register'!$B$15:$Y$89,'5.1 Register | Risk Register'!E$6,FALSE)),"",VLOOKUP($B31,'5.1 Register | Risk Register'!$B$15:$Y$89,'5.1 Register | Risk Register'!E$6,FALSE)),"")</f>
        <v/>
      </c>
      <c r="D31" s="447"/>
      <c r="E31" s="31" t="str">
        <f>_xlfn.IFNA(IF(ISBLANK(VLOOKUP($B31,'5.1 Register | Risk Register'!$B$15:$Y$89,'5.1 Register | Risk Register'!M$6,FALSE)),"",VLOOKUP($B31,'5.1 Register | Risk Register'!$B$15:$Y$89,'5.1 Register | Risk Register'!M$6,FALSE)),"")</f>
        <v/>
      </c>
      <c r="F31" s="22" t="str">
        <f>_xlfn.IFNA(VLOOKUP(E31,'Details (Hide)'!$Z$9:$AA$59,2,FALSE),"")</f>
        <v/>
      </c>
      <c r="G31" s="31" t="str">
        <f>_xlfn.IFNA(IF(ISBLANK(VLOOKUP($B31,'5.1 Register | Risk Register'!$B$15:$Y$89,'5.1 Register | Risk Register'!O$6,FALSE)),"",VLOOKUP($B31,'5.1 Register | Risk Register'!$B$15:$Y$89,'5.1 Register | Risk Register'!O$6,FALSE)),"")</f>
        <v/>
      </c>
      <c r="H31" s="22" t="str">
        <f>_xlfn.IFNA(VLOOKUP(G31,'Details (Hide)'!$Z$9:$AA$59,2,FALSE),"")</f>
        <v/>
      </c>
      <c r="I31" s="132" t="str">
        <f>_xlfn.IFNA(IF(ISBLANK(VLOOKUP($B31,'5.1 Register | Risk Register'!$B$15:$Y$89,'5.1 Register | Risk Register'!R$6,FALSE)),"",VLOOKUP($B31,'5.1 Register | Risk Register'!$B$15:$Y$89,'5.1 Register | Risk Register'!R$6,FALSE)),"")</f>
        <v/>
      </c>
      <c r="J31" s="7"/>
    </row>
    <row r="32" spans="1:10" ht="36" hidden="1" customHeight="1" x14ac:dyDescent="0.3">
      <c r="A32" s="7"/>
      <c r="B32" s="72" t="str">
        <f>D236</f>
        <v/>
      </c>
      <c r="C32" s="446" t="str">
        <f>_xlfn.IFNA(IF(ISBLANK(VLOOKUP($B32,'5.1 Register | Risk Register'!$B$15:$Y$89,'5.1 Register | Risk Register'!E$6,FALSE)),"",VLOOKUP($B32,'5.1 Register | Risk Register'!$B$15:$Y$89,'5.1 Register | Risk Register'!E$6,FALSE)),"")</f>
        <v/>
      </c>
      <c r="D32" s="447"/>
      <c r="E32" s="31" t="str">
        <f>_xlfn.IFNA(IF(ISBLANK(VLOOKUP($B32,'5.1 Register | Risk Register'!$B$15:$Y$89,'5.1 Register | Risk Register'!M$6,FALSE)),"",VLOOKUP($B32,'5.1 Register | Risk Register'!$B$15:$Y$89,'5.1 Register | Risk Register'!M$6,FALSE)),"")</f>
        <v/>
      </c>
      <c r="F32" s="22" t="str">
        <f>_xlfn.IFNA(VLOOKUP(E32,'Details (Hide)'!$Z$9:$AA$59,2,FALSE),"")</f>
        <v/>
      </c>
      <c r="G32" s="31" t="str">
        <f>_xlfn.IFNA(IF(ISBLANK(VLOOKUP($B32,'5.1 Register | Risk Register'!$B$15:$Y$89,'5.1 Register | Risk Register'!O$6,FALSE)),"",VLOOKUP($B32,'5.1 Register | Risk Register'!$B$15:$Y$89,'5.1 Register | Risk Register'!O$6,FALSE)),"")</f>
        <v/>
      </c>
      <c r="H32" s="22" t="str">
        <f>_xlfn.IFNA(VLOOKUP(G32,'Details (Hide)'!$Z$9:$AA$59,2,FALSE),"")</f>
        <v/>
      </c>
      <c r="I32" s="132" t="str">
        <f>_xlfn.IFNA(IF(ISBLANK(VLOOKUP($B32,'5.1 Register | Risk Register'!$B$15:$Y$89,'5.1 Register | Risk Register'!R$6,FALSE)),"",VLOOKUP($B32,'5.1 Register | Risk Register'!$B$15:$Y$89,'5.1 Register | Risk Register'!R$6,FALSE)),"")</f>
        <v/>
      </c>
      <c r="J32" s="7"/>
    </row>
    <row r="33" spans="1:10" ht="36" hidden="1" customHeight="1" x14ac:dyDescent="0.3">
      <c r="A33" s="7"/>
      <c r="B33" s="72" t="str">
        <f>D245</f>
        <v/>
      </c>
      <c r="C33" s="446" t="str">
        <f>_xlfn.IFNA(IF(ISBLANK(VLOOKUP($B33,'5.1 Register | Risk Register'!$B$15:$Y$89,'5.1 Register | Risk Register'!E$6,FALSE)),"",VLOOKUP($B33,'5.1 Register | Risk Register'!$B$15:$Y$89,'5.1 Register | Risk Register'!E$6,FALSE)),"")</f>
        <v/>
      </c>
      <c r="D33" s="447"/>
      <c r="E33" s="31" t="str">
        <f>_xlfn.IFNA(IF(ISBLANK(VLOOKUP($B33,'5.1 Register | Risk Register'!$B$15:$Y$89,'5.1 Register | Risk Register'!M$6,FALSE)),"",VLOOKUP($B33,'5.1 Register | Risk Register'!$B$15:$Y$89,'5.1 Register | Risk Register'!M$6,FALSE)),"")</f>
        <v/>
      </c>
      <c r="F33" s="22" t="str">
        <f>_xlfn.IFNA(VLOOKUP(E33,'Details (Hide)'!$Z$9:$AA$59,2,FALSE),"")</f>
        <v/>
      </c>
      <c r="G33" s="31" t="str">
        <f>_xlfn.IFNA(IF(ISBLANK(VLOOKUP($B33,'5.1 Register | Risk Register'!$B$15:$Y$89,'5.1 Register | Risk Register'!O$6,FALSE)),"",VLOOKUP($B33,'5.1 Register | Risk Register'!$B$15:$Y$89,'5.1 Register | Risk Register'!O$6,FALSE)),"")</f>
        <v/>
      </c>
      <c r="H33" s="22" t="str">
        <f>_xlfn.IFNA(VLOOKUP(G33,'Details (Hide)'!$Z$9:$AA$59,2,FALSE),"")</f>
        <v/>
      </c>
      <c r="I33" s="132" t="str">
        <f>_xlfn.IFNA(IF(ISBLANK(VLOOKUP($B33,'5.1 Register | Risk Register'!$B$15:$Y$89,'5.1 Register | Risk Register'!R$6,FALSE)),"",VLOOKUP($B33,'5.1 Register | Risk Register'!$B$15:$Y$89,'5.1 Register | Risk Register'!R$6,FALSE)),"")</f>
        <v/>
      </c>
      <c r="J33" s="7"/>
    </row>
    <row r="34" spans="1:10" ht="36" hidden="1" customHeight="1" x14ac:dyDescent="0.3">
      <c r="A34" s="7"/>
      <c r="B34" s="72" t="str">
        <f>D254</f>
        <v/>
      </c>
      <c r="C34" s="446" t="str">
        <f>_xlfn.IFNA(IF(ISBLANK(VLOOKUP($B34,'5.1 Register | Risk Register'!$B$15:$Y$89,'5.1 Register | Risk Register'!E$6,FALSE)),"",VLOOKUP($B34,'5.1 Register | Risk Register'!$B$15:$Y$89,'5.1 Register | Risk Register'!E$6,FALSE)),"")</f>
        <v/>
      </c>
      <c r="D34" s="447"/>
      <c r="E34" s="31" t="str">
        <f>_xlfn.IFNA(IF(ISBLANK(VLOOKUP($B34,'5.1 Register | Risk Register'!$B$15:$Y$89,'5.1 Register | Risk Register'!M$6,FALSE)),"",VLOOKUP($B34,'5.1 Register | Risk Register'!$B$15:$Y$89,'5.1 Register | Risk Register'!M$6,FALSE)),"")</f>
        <v/>
      </c>
      <c r="F34" s="22" t="str">
        <f>_xlfn.IFNA(VLOOKUP(E34,'Details (Hide)'!$Z$9:$AA$59,2,FALSE),"")</f>
        <v/>
      </c>
      <c r="G34" s="31" t="str">
        <f>_xlfn.IFNA(IF(ISBLANK(VLOOKUP($B34,'5.1 Register | Risk Register'!$B$15:$Y$89,'5.1 Register | Risk Register'!O$6,FALSE)),"",VLOOKUP($B34,'5.1 Register | Risk Register'!$B$15:$Y$89,'5.1 Register | Risk Register'!O$6,FALSE)),"")</f>
        <v/>
      </c>
      <c r="H34" s="22" t="str">
        <f>_xlfn.IFNA(VLOOKUP(G34,'Details (Hide)'!$Z$9:$AA$59,2,FALSE),"")</f>
        <v/>
      </c>
      <c r="I34" s="132" t="str">
        <f>_xlfn.IFNA(IF(ISBLANK(VLOOKUP($B34,'5.1 Register | Risk Register'!$B$15:$Y$89,'5.1 Register | Risk Register'!R$6,FALSE)),"",VLOOKUP($B34,'5.1 Register | Risk Register'!$B$15:$Y$89,'5.1 Register | Risk Register'!R$6,FALSE)),"")</f>
        <v/>
      </c>
      <c r="J34" s="7"/>
    </row>
    <row r="35" spans="1:10" ht="36" hidden="1" customHeight="1" x14ac:dyDescent="0.3">
      <c r="A35" s="7"/>
      <c r="B35" s="72" t="str">
        <f>D263</f>
        <v/>
      </c>
      <c r="C35" s="446" t="str">
        <f>_xlfn.IFNA(IF(ISBLANK(VLOOKUP($B35,'5.1 Register | Risk Register'!$B$15:$Y$89,'5.1 Register | Risk Register'!E$6,FALSE)),"",VLOOKUP($B35,'5.1 Register | Risk Register'!$B$15:$Y$89,'5.1 Register | Risk Register'!E$6,FALSE)),"")</f>
        <v/>
      </c>
      <c r="D35" s="447"/>
      <c r="E35" s="31" t="str">
        <f>_xlfn.IFNA(IF(ISBLANK(VLOOKUP($B35,'5.1 Register | Risk Register'!$B$15:$Y$89,'5.1 Register | Risk Register'!M$6,FALSE)),"",VLOOKUP($B35,'5.1 Register | Risk Register'!$B$15:$Y$89,'5.1 Register | Risk Register'!M$6,FALSE)),"")</f>
        <v/>
      </c>
      <c r="F35" s="22" t="str">
        <f>_xlfn.IFNA(VLOOKUP(E35,'Details (Hide)'!$Z$9:$AA$59,2,FALSE),"")</f>
        <v/>
      </c>
      <c r="G35" s="31" t="str">
        <f>_xlfn.IFNA(IF(ISBLANK(VLOOKUP($B35,'5.1 Register | Risk Register'!$B$15:$Y$89,'5.1 Register | Risk Register'!O$6,FALSE)),"",VLOOKUP($B35,'5.1 Register | Risk Register'!$B$15:$Y$89,'5.1 Register | Risk Register'!O$6,FALSE)),"")</f>
        <v/>
      </c>
      <c r="H35" s="22" t="str">
        <f>_xlfn.IFNA(VLOOKUP(G35,'Details (Hide)'!$Z$9:$AA$59,2,FALSE),"")</f>
        <v/>
      </c>
      <c r="I35" s="132" t="str">
        <f>_xlfn.IFNA(IF(ISBLANK(VLOOKUP($B35,'5.1 Register | Risk Register'!$B$15:$Y$89,'5.1 Register | Risk Register'!R$6,FALSE)),"",VLOOKUP($B35,'5.1 Register | Risk Register'!$B$15:$Y$89,'5.1 Register | Risk Register'!R$6,FALSE)),"")</f>
        <v/>
      </c>
      <c r="J35" s="7"/>
    </row>
    <row r="36" spans="1:10" ht="36" hidden="1" customHeight="1" x14ac:dyDescent="0.3">
      <c r="A36" s="7"/>
      <c r="B36" s="72" t="str">
        <f>D272</f>
        <v/>
      </c>
      <c r="C36" s="446" t="str">
        <f>_xlfn.IFNA(IF(ISBLANK(VLOOKUP($B36,'5.1 Register | Risk Register'!$B$15:$Y$89,'5.1 Register | Risk Register'!E$6,FALSE)),"",VLOOKUP($B36,'5.1 Register | Risk Register'!$B$15:$Y$89,'5.1 Register | Risk Register'!E$6,FALSE)),"")</f>
        <v/>
      </c>
      <c r="D36" s="447"/>
      <c r="E36" s="31" t="str">
        <f>_xlfn.IFNA(IF(ISBLANK(VLOOKUP($B36,'5.1 Register | Risk Register'!$B$15:$Y$89,'5.1 Register | Risk Register'!M$6,FALSE)),"",VLOOKUP($B36,'5.1 Register | Risk Register'!$B$15:$Y$89,'5.1 Register | Risk Register'!M$6,FALSE)),"")</f>
        <v/>
      </c>
      <c r="F36" s="22" t="str">
        <f>_xlfn.IFNA(VLOOKUP(E36,'Details (Hide)'!$Z$9:$AA$59,2,FALSE),"")</f>
        <v/>
      </c>
      <c r="G36" s="31" t="str">
        <f>_xlfn.IFNA(IF(ISBLANK(VLOOKUP($B36,'5.1 Register | Risk Register'!$B$15:$Y$89,'5.1 Register | Risk Register'!O$6,FALSE)),"",VLOOKUP($B36,'5.1 Register | Risk Register'!$B$15:$Y$89,'5.1 Register | Risk Register'!O$6,FALSE)),"")</f>
        <v/>
      </c>
      <c r="H36" s="22" t="str">
        <f>_xlfn.IFNA(VLOOKUP(G36,'Details (Hide)'!$Z$9:$AA$59,2,FALSE),"")</f>
        <v/>
      </c>
      <c r="I36" s="132" t="str">
        <f>_xlfn.IFNA(IF(ISBLANK(VLOOKUP($B36,'5.1 Register | Risk Register'!$B$15:$Y$89,'5.1 Register | Risk Register'!R$6,FALSE)),"",VLOOKUP($B36,'5.1 Register | Risk Register'!$B$15:$Y$89,'5.1 Register | Risk Register'!R$6,FALSE)),"")</f>
        <v/>
      </c>
      <c r="J36" s="7"/>
    </row>
    <row r="37" spans="1:10" ht="36" hidden="1" customHeight="1" x14ac:dyDescent="0.3">
      <c r="A37" s="7"/>
      <c r="B37" s="72" t="str">
        <f>D281</f>
        <v/>
      </c>
      <c r="C37" s="446" t="str">
        <f>_xlfn.IFNA(IF(ISBLANK(VLOOKUP($B37,'5.1 Register | Risk Register'!$B$15:$Y$89,'5.1 Register | Risk Register'!E$6,FALSE)),"",VLOOKUP($B37,'5.1 Register | Risk Register'!$B$15:$Y$89,'5.1 Register | Risk Register'!E$6,FALSE)),"")</f>
        <v/>
      </c>
      <c r="D37" s="447"/>
      <c r="E37" s="31" t="str">
        <f>_xlfn.IFNA(IF(ISBLANK(VLOOKUP($B37,'5.1 Register | Risk Register'!$B$15:$Y$89,'5.1 Register | Risk Register'!M$6,FALSE)),"",VLOOKUP($B37,'5.1 Register | Risk Register'!$B$15:$Y$89,'5.1 Register | Risk Register'!M$6,FALSE)),"")</f>
        <v/>
      </c>
      <c r="F37" s="22" t="str">
        <f>_xlfn.IFNA(VLOOKUP(E37,'Details (Hide)'!$Z$9:$AA$59,2,FALSE),"")</f>
        <v/>
      </c>
      <c r="G37" s="31" t="str">
        <f>_xlfn.IFNA(IF(ISBLANK(VLOOKUP($B37,'5.1 Register | Risk Register'!$B$15:$Y$89,'5.1 Register | Risk Register'!O$6,FALSE)),"",VLOOKUP($B37,'5.1 Register | Risk Register'!$B$15:$Y$89,'5.1 Register | Risk Register'!O$6,FALSE)),"")</f>
        <v/>
      </c>
      <c r="H37" s="22" t="str">
        <f>_xlfn.IFNA(VLOOKUP(G37,'Details (Hide)'!$Z$9:$AA$59,2,FALSE),"")</f>
        <v/>
      </c>
      <c r="I37" s="132" t="str">
        <f>_xlfn.IFNA(IF(ISBLANK(VLOOKUP($B37,'5.1 Register | Risk Register'!$B$15:$Y$89,'5.1 Register | Risk Register'!R$6,FALSE)),"",VLOOKUP($B37,'5.1 Register | Risk Register'!$B$15:$Y$89,'5.1 Register | Risk Register'!R$6,FALSE)),"")</f>
        <v/>
      </c>
      <c r="J37" s="7"/>
    </row>
    <row r="38" spans="1:10" ht="36" hidden="1" customHeight="1" x14ac:dyDescent="0.3">
      <c r="A38" s="7"/>
      <c r="B38" s="72" t="str">
        <f>D290</f>
        <v/>
      </c>
      <c r="C38" s="446" t="str">
        <f>_xlfn.IFNA(IF(ISBLANK(VLOOKUP($B38,'5.1 Register | Risk Register'!$B$15:$Y$89,'5.1 Register | Risk Register'!E$6,FALSE)),"",VLOOKUP($B38,'5.1 Register | Risk Register'!$B$15:$Y$89,'5.1 Register | Risk Register'!E$6,FALSE)),"")</f>
        <v/>
      </c>
      <c r="D38" s="447"/>
      <c r="E38" s="31" t="str">
        <f>_xlfn.IFNA(IF(ISBLANK(VLOOKUP($B38,'5.1 Register | Risk Register'!$B$15:$Y$89,'5.1 Register | Risk Register'!M$6,FALSE)),"",VLOOKUP($B38,'5.1 Register | Risk Register'!$B$15:$Y$89,'5.1 Register | Risk Register'!M$6,FALSE)),"")</f>
        <v/>
      </c>
      <c r="F38" s="22" t="str">
        <f>_xlfn.IFNA(VLOOKUP(E38,'Details (Hide)'!$Z$9:$AA$59,2,FALSE),"")</f>
        <v/>
      </c>
      <c r="G38" s="31" t="str">
        <f>_xlfn.IFNA(IF(ISBLANK(VLOOKUP($B38,'5.1 Register | Risk Register'!$B$15:$Y$89,'5.1 Register | Risk Register'!O$6,FALSE)),"",VLOOKUP($B38,'5.1 Register | Risk Register'!$B$15:$Y$89,'5.1 Register | Risk Register'!O$6,FALSE)),"")</f>
        <v/>
      </c>
      <c r="H38" s="22" t="str">
        <f>_xlfn.IFNA(VLOOKUP(G38,'Details (Hide)'!$Z$9:$AA$59,2,FALSE),"")</f>
        <v/>
      </c>
      <c r="I38" s="132" t="str">
        <f>_xlfn.IFNA(IF(ISBLANK(VLOOKUP($B38,'5.1 Register | Risk Register'!$B$15:$Y$89,'5.1 Register | Risk Register'!R$6,FALSE)),"",VLOOKUP($B38,'5.1 Register | Risk Register'!$B$15:$Y$89,'5.1 Register | Risk Register'!R$6,FALSE)),"")</f>
        <v/>
      </c>
      <c r="J38" s="7"/>
    </row>
    <row r="39" spans="1:10" ht="36" hidden="1" customHeight="1" x14ac:dyDescent="0.3">
      <c r="A39" s="7"/>
      <c r="B39" s="72" t="str">
        <f>D299</f>
        <v/>
      </c>
      <c r="C39" s="446" t="str">
        <f>_xlfn.IFNA(IF(ISBLANK(VLOOKUP($B39,'5.1 Register | Risk Register'!$B$15:$Y$89,'5.1 Register | Risk Register'!E$6,FALSE)),"",VLOOKUP($B39,'5.1 Register | Risk Register'!$B$15:$Y$89,'5.1 Register | Risk Register'!E$6,FALSE)),"")</f>
        <v/>
      </c>
      <c r="D39" s="447"/>
      <c r="E39" s="31" t="str">
        <f>_xlfn.IFNA(IF(ISBLANK(VLOOKUP($B39,'5.1 Register | Risk Register'!$B$15:$Y$89,'5.1 Register | Risk Register'!M$6,FALSE)),"",VLOOKUP($B39,'5.1 Register | Risk Register'!$B$15:$Y$89,'5.1 Register | Risk Register'!M$6,FALSE)),"")</f>
        <v/>
      </c>
      <c r="F39" s="22" t="str">
        <f>_xlfn.IFNA(VLOOKUP(E39,'Details (Hide)'!$Z$9:$AA$59,2,FALSE),"")</f>
        <v/>
      </c>
      <c r="G39" s="31" t="str">
        <f>_xlfn.IFNA(IF(ISBLANK(VLOOKUP($B39,'5.1 Register | Risk Register'!$B$15:$Y$89,'5.1 Register | Risk Register'!O$6,FALSE)),"",VLOOKUP($B39,'5.1 Register | Risk Register'!$B$15:$Y$89,'5.1 Register | Risk Register'!O$6,FALSE)),"")</f>
        <v/>
      </c>
      <c r="H39" s="22" t="str">
        <f>_xlfn.IFNA(VLOOKUP(G39,'Details (Hide)'!$Z$9:$AA$59,2,FALSE),"")</f>
        <v/>
      </c>
      <c r="I39" s="132" t="str">
        <f>_xlfn.IFNA(IF(ISBLANK(VLOOKUP($B39,'5.1 Register | Risk Register'!$B$15:$Y$89,'5.1 Register | Risk Register'!R$6,FALSE)),"",VLOOKUP($B39,'5.1 Register | Risk Register'!$B$15:$Y$89,'5.1 Register | Risk Register'!R$6,FALSE)),"")</f>
        <v/>
      </c>
      <c r="J39" s="7"/>
    </row>
    <row r="40" spans="1:10" ht="36" hidden="1" customHeight="1" x14ac:dyDescent="0.3">
      <c r="A40" s="7"/>
      <c r="B40" s="72" t="str">
        <f>D308</f>
        <v/>
      </c>
      <c r="C40" s="446" t="str">
        <f>_xlfn.IFNA(IF(ISBLANK(VLOOKUP($B40,'5.1 Register | Risk Register'!$B$15:$Y$89,'5.1 Register | Risk Register'!E$6,FALSE)),"",VLOOKUP($B40,'5.1 Register | Risk Register'!$B$15:$Y$89,'5.1 Register | Risk Register'!E$6,FALSE)),"")</f>
        <v/>
      </c>
      <c r="D40" s="447"/>
      <c r="E40" s="31" t="str">
        <f>_xlfn.IFNA(IF(ISBLANK(VLOOKUP($B40,'5.1 Register | Risk Register'!$B$15:$Y$89,'5.1 Register | Risk Register'!M$6,FALSE)),"",VLOOKUP($B40,'5.1 Register | Risk Register'!$B$15:$Y$89,'5.1 Register | Risk Register'!M$6,FALSE)),"")</f>
        <v/>
      </c>
      <c r="F40" s="22" t="str">
        <f>_xlfn.IFNA(VLOOKUP(E40,'Details (Hide)'!$Z$9:$AA$59,2,FALSE),"")</f>
        <v/>
      </c>
      <c r="G40" s="31" t="str">
        <f>_xlfn.IFNA(IF(ISBLANK(VLOOKUP($B40,'5.1 Register | Risk Register'!$B$15:$Y$89,'5.1 Register | Risk Register'!O$6,FALSE)),"",VLOOKUP($B40,'5.1 Register | Risk Register'!$B$15:$Y$89,'5.1 Register | Risk Register'!O$6,FALSE)),"")</f>
        <v/>
      </c>
      <c r="H40" s="22" t="str">
        <f>_xlfn.IFNA(VLOOKUP(G40,'Details (Hide)'!$Z$9:$AA$59,2,FALSE),"")</f>
        <v/>
      </c>
      <c r="I40" s="132" t="str">
        <f>_xlfn.IFNA(IF(ISBLANK(VLOOKUP($B40,'5.1 Register | Risk Register'!$B$15:$Y$89,'5.1 Register | Risk Register'!R$6,FALSE)),"",VLOOKUP($B40,'5.1 Register | Risk Register'!$B$15:$Y$89,'5.1 Register | Risk Register'!R$6,FALSE)),"")</f>
        <v/>
      </c>
      <c r="J40" s="7"/>
    </row>
    <row r="41" spans="1:10" ht="36" hidden="1" customHeight="1" x14ac:dyDescent="0.3">
      <c r="A41" s="7"/>
      <c r="B41" s="72" t="str">
        <f>D317</f>
        <v/>
      </c>
      <c r="C41" s="446" t="str">
        <f>_xlfn.IFNA(IF(ISBLANK(VLOOKUP($B41,'5.1 Register | Risk Register'!$B$15:$Y$89,'5.1 Register | Risk Register'!E$6,FALSE)),"",VLOOKUP($B41,'5.1 Register | Risk Register'!$B$15:$Y$89,'5.1 Register | Risk Register'!E$6,FALSE)),"")</f>
        <v/>
      </c>
      <c r="D41" s="447"/>
      <c r="E41" s="31" t="str">
        <f>_xlfn.IFNA(IF(ISBLANK(VLOOKUP($B41,'5.1 Register | Risk Register'!$B$15:$Y$89,'5.1 Register | Risk Register'!M$6,FALSE)),"",VLOOKUP($B41,'5.1 Register | Risk Register'!$B$15:$Y$89,'5.1 Register | Risk Register'!M$6,FALSE)),"")</f>
        <v/>
      </c>
      <c r="F41" s="22" t="str">
        <f>_xlfn.IFNA(VLOOKUP(E41,'Details (Hide)'!$Z$9:$AA$59,2,FALSE),"")</f>
        <v/>
      </c>
      <c r="G41" s="31" t="str">
        <f>_xlfn.IFNA(IF(ISBLANK(VLOOKUP($B41,'5.1 Register | Risk Register'!$B$15:$Y$89,'5.1 Register | Risk Register'!O$6,FALSE)),"",VLOOKUP($B41,'5.1 Register | Risk Register'!$B$15:$Y$89,'5.1 Register | Risk Register'!O$6,FALSE)),"")</f>
        <v/>
      </c>
      <c r="H41" s="22" t="str">
        <f>_xlfn.IFNA(VLOOKUP(G41,'Details (Hide)'!$Z$9:$AA$59,2,FALSE),"")</f>
        <v/>
      </c>
      <c r="I41" s="132" t="str">
        <f>_xlfn.IFNA(IF(ISBLANK(VLOOKUP($B41,'5.1 Register | Risk Register'!$B$15:$Y$89,'5.1 Register | Risk Register'!R$6,FALSE)),"",VLOOKUP($B41,'5.1 Register | Risk Register'!$B$15:$Y$89,'5.1 Register | Risk Register'!R$6,FALSE)),"")</f>
        <v/>
      </c>
      <c r="J41" s="7"/>
    </row>
    <row r="42" spans="1:10" ht="36" hidden="1" customHeight="1" x14ac:dyDescent="0.3">
      <c r="A42" s="7"/>
      <c r="B42" s="72" t="str">
        <f>D326</f>
        <v/>
      </c>
      <c r="C42" s="446" t="str">
        <f>_xlfn.IFNA(IF(ISBLANK(VLOOKUP($B42,'5.1 Register | Risk Register'!$B$15:$Y$89,'5.1 Register | Risk Register'!E$6,FALSE)),"",VLOOKUP($B42,'5.1 Register | Risk Register'!$B$15:$Y$89,'5.1 Register | Risk Register'!E$6,FALSE)),"")</f>
        <v/>
      </c>
      <c r="D42" s="447"/>
      <c r="E42" s="31" t="str">
        <f>_xlfn.IFNA(IF(ISBLANK(VLOOKUP($B42,'5.1 Register | Risk Register'!$B$15:$Y$89,'5.1 Register | Risk Register'!M$6,FALSE)),"",VLOOKUP($B42,'5.1 Register | Risk Register'!$B$15:$Y$89,'5.1 Register | Risk Register'!M$6,FALSE)),"")</f>
        <v/>
      </c>
      <c r="F42" s="22" t="str">
        <f>_xlfn.IFNA(VLOOKUP(E42,'Details (Hide)'!$Z$9:$AA$59,2,FALSE),"")</f>
        <v/>
      </c>
      <c r="G42" s="31" t="str">
        <f>_xlfn.IFNA(IF(ISBLANK(VLOOKUP($B42,'5.1 Register | Risk Register'!$B$15:$Y$89,'5.1 Register | Risk Register'!O$6,FALSE)),"",VLOOKUP($B42,'5.1 Register | Risk Register'!$B$15:$Y$89,'5.1 Register | Risk Register'!O$6,FALSE)),"")</f>
        <v/>
      </c>
      <c r="H42" s="22" t="str">
        <f>_xlfn.IFNA(VLOOKUP(G42,'Details (Hide)'!$Z$9:$AA$59,2,FALSE),"")</f>
        <v/>
      </c>
      <c r="I42" s="132" t="str">
        <f>_xlfn.IFNA(IF(ISBLANK(VLOOKUP($B42,'5.1 Register | Risk Register'!$B$15:$Y$89,'5.1 Register | Risk Register'!R$6,FALSE)),"",VLOOKUP($B42,'5.1 Register | Risk Register'!$B$15:$Y$89,'5.1 Register | Risk Register'!R$6,FALSE)),"")</f>
        <v/>
      </c>
      <c r="J42" s="7"/>
    </row>
    <row r="43" spans="1:10" ht="36" hidden="1" customHeight="1" x14ac:dyDescent="0.3">
      <c r="A43" s="7"/>
      <c r="B43" s="72" t="str">
        <f>D335</f>
        <v/>
      </c>
      <c r="C43" s="446" t="str">
        <f>_xlfn.IFNA(IF(ISBLANK(VLOOKUP($B43,'5.1 Register | Risk Register'!$B$15:$Y$89,'5.1 Register | Risk Register'!E$6,FALSE)),"",VLOOKUP($B43,'5.1 Register | Risk Register'!$B$15:$Y$89,'5.1 Register | Risk Register'!E$6,FALSE)),"")</f>
        <v/>
      </c>
      <c r="D43" s="447"/>
      <c r="E43" s="31" t="str">
        <f>_xlfn.IFNA(IF(ISBLANK(VLOOKUP($B43,'5.1 Register | Risk Register'!$B$15:$Y$89,'5.1 Register | Risk Register'!M$6,FALSE)),"",VLOOKUP($B43,'5.1 Register | Risk Register'!$B$15:$Y$89,'5.1 Register | Risk Register'!M$6,FALSE)),"")</f>
        <v/>
      </c>
      <c r="F43" s="22" t="str">
        <f>_xlfn.IFNA(VLOOKUP(E43,'Details (Hide)'!$Z$9:$AA$59,2,FALSE),"")</f>
        <v/>
      </c>
      <c r="G43" s="31" t="str">
        <f>_xlfn.IFNA(IF(ISBLANK(VLOOKUP($B43,'5.1 Register | Risk Register'!$B$15:$Y$89,'5.1 Register | Risk Register'!O$6,FALSE)),"",VLOOKUP($B43,'5.1 Register | Risk Register'!$B$15:$Y$89,'5.1 Register | Risk Register'!O$6,FALSE)),"")</f>
        <v/>
      </c>
      <c r="H43" s="22" t="str">
        <f>_xlfn.IFNA(VLOOKUP(G43,'Details (Hide)'!$Z$9:$AA$59,2,FALSE),"")</f>
        <v/>
      </c>
      <c r="I43" s="132" t="str">
        <f>_xlfn.IFNA(IF(ISBLANK(VLOOKUP($B43,'5.1 Register | Risk Register'!$B$15:$Y$89,'5.1 Register | Risk Register'!R$6,FALSE)),"",VLOOKUP($B43,'5.1 Register | Risk Register'!$B$15:$Y$89,'5.1 Register | Risk Register'!R$6,FALSE)),"")</f>
        <v/>
      </c>
      <c r="J43" s="7"/>
    </row>
    <row r="44" spans="1:10" ht="36" hidden="1" customHeight="1" x14ac:dyDescent="0.3">
      <c r="A44" s="7"/>
      <c r="B44" s="72" t="str">
        <f>D344</f>
        <v/>
      </c>
      <c r="C44" s="446" t="str">
        <f>_xlfn.IFNA(IF(ISBLANK(VLOOKUP($B44,'5.1 Register | Risk Register'!$B$15:$Y$89,'5.1 Register | Risk Register'!E$6,FALSE)),"",VLOOKUP($B44,'5.1 Register | Risk Register'!$B$15:$Y$89,'5.1 Register | Risk Register'!E$6,FALSE)),"")</f>
        <v/>
      </c>
      <c r="D44" s="447"/>
      <c r="E44" s="31" t="str">
        <f>_xlfn.IFNA(IF(ISBLANK(VLOOKUP($B44,'5.1 Register | Risk Register'!$B$15:$Y$89,'5.1 Register | Risk Register'!M$6,FALSE)),"",VLOOKUP($B44,'5.1 Register | Risk Register'!$B$15:$Y$89,'5.1 Register | Risk Register'!M$6,FALSE)),"")</f>
        <v/>
      </c>
      <c r="F44" s="22" t="str">
        <f>_xlfn.IFNA(VLOOKUP(E44,'Details (Hide)'!$Z$9:$AA$59,2,FALSE),"")</f>
        <v/>
      </c>
      <c r="G44" s="31" t="str">
        <f>_xlfn.IFNA(IF(ISBLANK(VLOOKUP($B44,'5.1 Register | Risk Register'!$B$15:$Y$89,'5.1 Register | Risk Register'!O$6,FALSE)),"",VLOOKUP($B44,'5.1 Register | Risk Register'!$B$15:$Y$89,'5.1 Register | Risk Register'!O$6,FALSE)),"")</f>
        <v/>
      </c>
      <c r="H44" s="22" t="str">
        <f>_xlfn.IFNA(VLOOKUP(G44,'Details (Hide)'!$Z$9:$AA$59,2,FALSE),"")</f>
        <v/>
      </c>
      <c r="I44" s="132" t="str">
        <f>_xlfn.IFNA(IF(ISBLANK(VLOOKUP($B44,'5.1 Register | Risk Register'!$B$15:$Y$89,'5.1 Register | Risk Register'!R$6,FALSE)),"",VLOOKUP($B44,'5.1 Register | Risk Register'!$B$15:$Y$89,'5.1 Register | Risk Register'!R$6,FALSE)),"")</f>
        <v/>
      </c>
      <c r="J44" s="7"/>
    </row>
    <row r="45" spans="1:10" ht="36" hidden="1" customHeight="1" x14ac:dyDescent="0.3">
      <c r="A45" s="7"/>
      <c r="B45" s="72" t="str">
        <f>D353</f>
        <v/>
      </c>
      <c r="C45" s="446" t="str">
        <f>_xlfn.IFNA(IF(ISBLANK(VLOOKUP($B45,'5.1 Register | Risk Register'!$B$15:$Y$89,'5.1 Register | Risk Register'!E$6,FALSE)),"",VLOOKUP($B45,'5.1 Register | Risk Register'!$B$15:$Y$89,'5.1 Register | Risk Register'!E$6,FALSE)),"")</f>
        <v/>
      </c>
      <c r="D45" s="447"/>
      <c r="E45" s="31" t="str">
        <f>_xlfn.IFNA(IF(ISBLANK(VLOOKUP($B45,'5.1 Register | Risk Register'!$B$15:$Y$89,'5.1 Register | Risk Register'!M$6,FALSE)),"",VLOOKUP($B45,'5.1 Register | Risk Register'!$B$15:$Y$89,'5.1 Register | Risk Register'!M$6,FALSE)),"")</f>
        <v/>
      </c>
      <c r="F45" s="22" t="str">
        <f>_xlfn.IFNA(VLOOKUP(E45,'Details (Hide)'!$Z$9:$AA$59,2,FALSE),"")</f>
        <v/>
      </c>
      <c r="G45" s="31" t="str">
        <f>_xlfn.IFNA(IF(ISBLANK(VLOOKUP($B45,'5.1 Register | Risk Register'!$B$15:$Y$89,'5.1 Register | Risk Register'!O$6,FALSE)),"",VLOOKUP($B45,'5.1 Register | Risk Register'!$B$15:$Y$89,'5.1 Register | Risk Register'!O$6,FALSE)),"")</f>
        <v/>
      </c>
      <c r="H45" s="22" t="str">
        <f>_xlfn.IFNA(VLOOKUP(G45,'Details (Hide)'!$Z$9:$AA$59,2,FALSE),"")</f>
        <v/>
      </c>
      <c r="I45" s="132" t="str">
        <f>_xlfn.IFNA(IF(ISBLANK(VLOOKUP($B45,'5.1 Register | Risk Register'!$B$15:$Y$89,'5.1 Register | Risk Register'!R$6,FALSE)),"",VLOOKUP($B45,'5.1 Register | Risk Register'!$B$15:$Y$89,'5.1 Register | Risk Register'!R$6,FALSE)),"")</f>
        <v/>
      </c>
      <c r="J45" s="7"/>
    </row>
    <row r="46" spans="1:10" ht="36" hidden="1" customHeight="1" x14ac:dyDescent="0.3">
      <c r="A46" s="7"/>
      <c r="B46" s="72" t="str">
        <f>D362</f>
        <v/>
      </c>
      <c r="C46" s="446" t="str">
        <f>_xlfn.IFNA(IF(ISBLANK(VLOOKUP($B46,'5.1 Register | Risk Register'!$B$15:$Y$89,'5.1 Register | Risk Register'!E$6,FALSE)),"",VLOOKUP($B46,'5.1 Register | Risk Register'!$B$15:$Y$89,'5.1 Register | Risk Register'!E$6,FALSE)),"")</f>
        <v/>
      </c>
      <c r="D46" s="447"/>
      <c r="E46" s="31" t="str">
        <f>_xlfn.IFNA(IF(ISBLANK(VLOOKUP($B46,'5.1 Register | Risk Register'!$B$15:$Y$89,'5.1 Register | Risk Register'!M$6,FALSE)),"",VLOOKUP($B46,'5.1 Register | Risk Register'!$B$15:$Y$89,'5.1 Register | Risk Register'!M$6,FALSE)),"")</f>
        <v/>
      </c>
      <c r="F46" s="22" t="str">
        <f>_xlfn.IFNA(VLOOKUP(E46,'Details (Hide)'!$Z$9:$AA$59,2,FALSE),"")</f>
        <v/>
      </c>
      <c r="G46" s="31" t="str">
        <f>_xlfn.IFNA(IF(ISBLANK(VLOOKUP($B46,'5.1 Register | Risk Register'!$B$15:$Y$89,'5.1 Register | Risk Register'!O$6,FALSE)),"",VLOOKUP($B46,'5.1 Register | Risk Register'!$B$15:$Y$89,'5.1 Register | Risk Register'!O$6,FALSE)),"")</f>
        <v/>
      </c>
      <c r="H46" s="22" t="str">
        <f>_xlfn.IFNA(VLOOKUP(G46,'Details (Hide)'!$Z$9:$AA$59,2,FALSE),"")</f>
        <v/>
      </c>
      <c r="I46" s="132" t="str">
        <f>_xlfn.IFNA(IF(ISBLANK(VLOOKUP($B46,'5.1 Register | Risk Register'!$B$15:$Y$89,'5.1 Register | Risk Register'!R$6,FALSE)),"",VLOOKUP($B46,'5.1 Register | Risk Register'!$B$15:$Y$89,'5.1 Register | Risk Register'!R$6,FALSE)),"")</f>
        <v/>
      </c>
      <c r="J46" s="7"/>
    </row>
    <row r="47" spans="1:10" ht="36" hidden="1" customHeight="1" x14ac:dyDescent="0.3">
      <c r="A47" s="7"/>
      <c r="B47" s="72" t="str">
        <f>D371</f>
        <v/>
      </c>
      <c r="C47" s="446" t="str">
        <f>_xlfn.IFNA(IF(ISBLANK(VLOOKUP($B47,'5.1 Register | Risk Register'!$B$15:$Y$89,'5.1 Register | Risk Register'!E$6,FALSE)),"",VLOOKUP($B47,'5.1 Register | Risk Register'!$B$15:$Y$89,'5.1 Register | Risk Register'!E$6,FALSE)),"")</f>
        <v/>
      </c>
      <c r="D47" s="447"/>
      <c r="E47" s="31" t="str">
        <f>_xlfn.IFNA(IF(ISBLANK(VLOOKUP($B47,'5.1 Register | Risk Register'!$B$15:$Y$89,'5.1 Register | Risk Register'!M$6,FALSE)),"",VLOOKUP($B47,'5.1 Register | Risk Register'!$B$15:$Y$89,'5.1 Register | Risk Register'!M$6,FALSE)),"")</f>
        <v/>
      </c>
      <c r="F47" s="22" t="str">
        <f>_xlfn.IFNA(VLOOKUP(E47,'Details (Hide)'!$Z$9:$AA$59,2,FALSE),"")</f>
        <v/>
      </c>
      <c r="G47" s="31" t="str">
        <f>_xlfn.IFNA(IF(ISBLANK(VLOOKUP($B47,'5.1 Register | Risk Register'!$B$15:$Y$89,'5.1 Register | Risk Register'!O$6,FALSE)),"",VLOOKUP($B47,'5.1 Register | Risk Register'!$B$15:$Y$89,'5.1 Register | Risk Register'!O$6,FALSE)),"")</f>
        <v/>
      </c>
      <c r="H47" s="22" t="str">
        <f>_xlfn.IFNA(VLOOKUP(G47,'Details (Hide)'!$Z$9:$AA$59,2,FALSE),"")</f>
        <v/>
      </c>
      <c r="I47" s="132" t="str">
        <f>_xlfn.IFNA(IF(ISBLANK(VLOOKUP($B47,'5.1 Register | Risk Register'!$B$15:$Y$89,'5.1 Register | Risk Register'!R$6,FALSE)),"",VLOOKUP($B47,'5.1 Register | Risk Register'!$B$15:$Y$89,'5.1 Register | Risk Register'!R$6,FALSE)),"")</f>
        <v/>
      </c>
      <c r="J47" s="7"/>
    </row>
    <row r="48" spans="1:10" ht="36" hidden="1" customHeight="1" x14ac:dyDescent="0.3">
      <c r="A48" s="7"/>
      <c r="B48" s="72" t="str">
        <f>D380</f>
        <v/>
      </c>
      <c r="C48" s="446" t="str">
        <f>_xlfn.IFNA(IF(ISBLANK(VLOOKUP($B48,'5.1 Register | Risk Register'!$B$15:$Y$89,'5.1 Register | Risk Register'!E$6,FALSE)),"",VLOOKUP($B48,'5.1 Register | Risk Register'!$B$15:$Y$89,'5.1 Register | Risk Register'!E$6,FALSE)),"")</f>
        <v/>
      </c>
      <c r="D48" s="447"/>
      <c r="E48" s="31" t="str">
        <f>_xlfn.IFNA(IF(ISBLANK(VLOOKUP($B48,'5.1 Register | Risk Register'!$B$15:$Y$89,'5.1 Register | Risk Register'!M$6,FALSE)),"",VLOOKUP($B48,'5.1 Register | Risk Register'!$B$15:$Y$89,'5.1 Register | Risk Register'!M$6,FALSE)),"")</f>
        <v/>
      </c>
      <c r="F48" s="22" t="str">
        <f>_xlfn.IFNA(VLOOKUP(E48,'Details (Hide)'!$Z$9:$AA$59,2,FALSE),"")</f>
        <v/>
      </c>
      <c r="G48" s="31" t="str">
        <f>_xlfn.IFNA(IF(ISBLANK(VLOOKUP($B48,'5.1 Register | Risk Register'!$B$15:$Y$89,'5.1 Register | Risk Register'!O$6,FALSE)),"",VLOOKUP($B48,'5.1 Register | Risk Register'!$B$15:$Y$89,'5.1 Register | Risk Register'!O$6,FALSE)),"")</f>
        <v/>
      </c>
      <c r="H48" s="22" t="str">
        <f>_xlfn.IFNA(VLOOKUP(G48,'Details (Hide)'!$Z$9:$AA$59,2,FALSE),"")</f>
        <v/>
      </c>
      <c r="I48" s="132" t="str">
        <f>_xlfn.IFNA(IF(ISBLANK(VLOOKUP($B48,'5.1 Register | Risk Register'!$B$15:$Y$89,'5.1 Register | Risk Register'!R$6,FALSE)),"",VLOOKUP($B48,'5.1 Register | Risk Register'!$B$15:$Y$89,'5.1 Register | Risk Register'!R$6,FALSE)),"")</f>
        <v/>
      </c>
      <c r="J48" s="7"/>
    </row>
    <row r="49" spans="1:13" ht="36" hidden="1" customHeight="1" x14ac:dyDescent="0.3">
      <c r="A49" s="7"/>
      <c r="B49" s="72" t="str">
        <f>D389</f>
        <v/>
      </c>
      <c r="C49" s="446" t="str">
        <f>_xlfn.IFNA(IF(ISBLANK(VLOOKUP($B49,'5.1 Register | Risk Register'!$B$15:$Y$89,'5.1 Register | Risk Register'!E$6,FALSE)),"",VLOOKUP($B49,'5.1 Register | Risk Register'!$B$15:$Y$89,'5.1 Register | Risk Register'!E$6,FALSE)),"")</f>
        <v/>
      </c>
      <c r="D49" s="447"/>
      <c r="E49" s="31" t="str">
        <f>_xlfn.IFNA(IF(ISBLANK(VLOOKUP($B49,'5.1 Register | Risk Register'!$B$15:$Y$89,'5.1 Register | Risk Register'!M$6,FALSE)),"",VLOOKUP($B49,'5.1 Register | Risk Register'!$B$15:$Y$89,'5.1 Register | Risk Register'!M$6,FALSE)),"")</f>
        <v/>
      </c>
      <c r="F49" s="22" t="str">
        <f>_xlfn.IFNA(VLOOKUP(E49,'Details (Hide)'!$Z$9:$AA$59,2,FALSE),"")</f>
        <v/>
      </c>
      <c r="G49" s="31" t="str">
        <f>_xlfn.IFNA(IF(ISBLANK(VLOOKUP($B49,'5.1 Register | Risk Register'!$B$15:$Y$89,'5.1 Register | Risk Register'!O$6,FALSE)),"",VLOOKUP($B49,'5.1 Register | Risk Register'!$B$15:$Y$89,'5.1 Register | Risk Register'!O$6,FALSE)),"")</f>
        <v/>
      </c>
      <c r="H49" s="22" t="str">
        <f>_xlfn.IFNA(VLOOKUP(G49,'Details (Hide)'!$Z$9:$AA$59,2,FALSE),"")</f>
        <v/>
      </c>
      <c r="I49" s="132" t="str">
        <f>_xlfn.IFNA(IF(ISBLANK(VLOOKUP($B49,'5.1 Register | Risk Register'!$B$15:$Y$89,'5.1 Register | Risk Register'!R$6,FALSE)),"",VLOOKUP($B49,'5.1 Register | Risk Register'!$B$15:$Y$89,'5.1 Register | Risk Register'!R$6,FALSE)),"")</f>
        <v/>
      </c>
      <c r="J49" s="7"/>
    </row>
    <row r="50" spans="1:13" ht="36" hidden="1" customHeight="1" x14ac:dyDescent="0.3">
      <c r="A50" s="7"/>
      <c r="B50" s="72" t="str">
        <f>D398</f>
        <v/>
      </c>
      <c r="C50" s="446" t="str">
        <f>_xlfn.IFNA(IF(ISBLANK(VLOOKUP($B50,'5.1 Register | Risk Register'!$B$15:$Y$89,'5.1 Register | Risk Register'!E$6,FALSE)),"",VLOOKUP($B50,'5.1 Register | Risk Register'!$B$15:$Y$89,'5.1 Register | Risk Register'!E$6,FALSE)),"")</f>
        <v/>
      </c>
      <c r="D50" s="447"/>
      <c r="E50" s="31" t="str">
        <f>_xlfn.IFNA(IF(ISBLANK(VLOOKUP($B50,'5.1 Register | Risk Register'!$B$15:$Y$89,'5.1 Register | Risk Register'!M$6,FALSE)),"",VLOOKUP($B50,'5.1 Register | Risk Register'!$B$15:$Y$89,'5.1 Register | Risk Register'!M$6,FALSE)),"")</f>
        <v/>
      </c>
      <c r="F50" s="22" t="str">
        <f>_xlfn.IFNA(VLOOKUP(E50,'Details (Hide)'!$Z$9:$AA$59,2,FALSE),"")</f>
        <v/>
      </c>
      <c r="G50" s="31" t="str">
        <f>_xlfn.IFNA(IF(ISBLANK(VLOOKUP($B50,'5.1 Register | Risk Register'!$B$15:$Y$89,'5.1 Register | Risk Register'!O$6,FALSE)),"",VLOOKUP($B50,'5.1 Register | Risk Register'!$B$15:$Y$89,'5.1 Register | Risk Register'!O$6,FALSE)),"")</f>
        <v/>
      </c>
      <c r="H50" s="22" t="str">
        <f>_xlfn.IFNA(VLOOKUP(G50,'Details (Hide)'!$Z$9:$AA$59,2,FALSE),"")</f>
        <v/>
      </c>
      <c r="I50" s="132" t="str">
        <f>_xlfn.IFNA(IF(ISBLANK(VLOOKUP($B50,'5.1 Register | Risk Register'!$B$15:$Y$89,'5.1 Register | Risk Register'!R$6,FALSE)),"",VLOOKUP($B50,'5.1 Register | Risk Register'!$B$15:$Y$89,'5.1 Register | Risk Register'!R$6,FALSE)),"")</f>
        <v/>
      </c>
      <c r="J50" s="7"/>
    </row>
    <row r="51" spans="1:13" ht="36" hidden="1" customHeight="1" thickBot="1" x14ac:dyDescent="0.35">
      <c r="A51" s="7"/>
      <c r="B51" s="205" t="str">
        <f>D407</f>
        <v/>
      </c>
      <c r="C51" s="457" t="str">
        <f>_xlfn.IFNA(IF(ISBLANK(VLOOKUP($B51,'5.1 Register | Risk Register'!$B$15:$Y$89,'5.1 Register | Risk Register'!E$6,FALSE)),"",VLOOKUP($B51,'5.1 Register | Risk Register'!$B$15:$Y$89,'5.1 Register | Risk Register'!E$6,FALSE)),"")</f>
        <v/>
      </c>
      <c r="D51" s="458"/>
      <c r="E51" s="206" t="str">
        <f>_xlfn.IFNA(IF(ISBLANK(VLOOKUP($B51,'5.1 Register | Risk Register'!$B$15:$Y$89,'5.1 Register | Risk Register'!M$6,FALSE)),"",VLOOKUP($B51,'5.1 Register | Risk Register'!$B$15:$Y$89,'5.1 Register | Risk Register'!M$6,FALSE)),"")</f>
        <v/>
      </c>
      <c r="F51" s="187" t="str">
        <f>_xlfn.IFNA(VLOOKUP(E51,'Details (Hide)'!$Z$9:$AA$59,2,FALSE),"")</f>
        <v/>
      </c>
      <c r="G51" s="206" t="str">
        <f>_xlfn.IFNA(IF(ISBLANK(VLOOKUP($B51,'5.1 Register | Risk Register'!$B$15:$Y$89,'5.1 Register | Risk Register'!O$6,FALSE)),"",VLOOKUP($B51,'5.1 Register | Risk Register'!$B$15:$Y$89,'5.1 Register | Risk Register'!O$6,FALSE)),"")</f>
        <v/>
      </c>
      <c r="H51" s="187" t="str">
        <f>_xlfn.IFNA(VLOOKUP(G51,'Details (Hide)'!$Z$9:$AA$59,2,FALSE),"")</f>
        <v/>
      </c>
      <c r="I51" s="207" t="str">
        <f>_xlfn.IFNA(IF(ISBLANK(VLOOKUP($B51,'5.1 Register | Risk Register'!$B$15:$Y$89,'5.1 Register | Risk Register'!R$6,FALSE)),"",VLOOKUP($B51,'5.1 Register | Risk Register'!$B$15:$Y$89,'5.1 Register | Risk Register'!R$6,FALSE)),"")</f>
        <v/>
      </c>
      <c r="J51" s="7"/>
    </row>
    <row r="52" spans="1:13" x14ac:dyDescent="0.3">
      <c r="A52" s="7"/>
      <c r="B52" s="3"/>
      <c r="C52" s="3"/>
      <c r="D52" s="32"/>
      <c r="E52" s="3"/>
      <c r="F52" s="32"/>
      <c r="G52" s="3"/>
      <c r="H52" s="3"/>
      <c r="I52" s="3"/>
      <c r="J52" s="7"/>
    </row>
    <row r="53" spans="1:13" ht="19.05" customHeight="1" x14ac:dyDescent="0.3">
      <c r="A53" s="7"/>
      <c r="B53" s="39" t="s">
        <v>22</v>
      </c>
      <c r="C53" s="38"/>
      <c r="D53" s="38"/>
      <c r="E53" s="38"/>
      <c r="F53" s="38"/>
      <c r="G53" s="38"/>
      <c r="H53" s="38"/>
      <c r="I53" s="38"/>
      <c r="J53" s="7"/>
    </row>
    <row r="54" spans="1:13" ht="16.2" thickBot="1" x14ac:dyDescent="0.35">
      <c r="A54" s="7"/>
      <c r="B54" s="3"/>
      <c r="C54" s="3"/>
      <c r="D54" s="32"/>
      <c r="E54" s="3"/>
      <c r="F54" s="32"/>
      <c r="G54" s="3"/>
      <c r="H54" s="3"/>
      <c r="I54" s="3"/>
      <c r="J54" s="7"/>
    </row>
    <row r="55" spans="1:13" ht="35.549999999999997" customHeight="1" x14ac:dyDescent="0.3">
      <c r="A55" s="7"/>
      <c r="B55" s="436">
        <v>1</v>
      </c>
      <c r="C55" s="437"/>
      <c r="D55" s="438" t="str">
        <f>_xlfn.IFNA(IF(ISBLANK(VLOOKUP($D56,'5.1 Register | Risk Register'!$B$15:$Y$89,'5.1 Register | Risk Register'!D$6,FALSE)),"",VLOOKUP($D56,'5.1 Register | Risk Register'!$B$15:$Y$89,'5.1 Register | Risk Register'!D$6,FALSE)),"")</f>
        <v/>
      </c>
      <c r="E55" s="439"/>
      <c r="F55" s="439"/>
      <c r="G55" s="439"/>
      <c r="H55" s="439"/>
      <c r="I55" s="440"/>
      <c r="J55" s="7"/>
    </row>
    <row r="56" spans="1:13" x14ac:dyDescent="0.3">
      <c r="A56" s="7"/>
      <c r="B56" s="426" t="s">
        <v>23</v>
      </c>
      <c r="C56" s="427"/>
      <c r="D56" s="443" t="str">
        <f>'Details (Hide)'!BY9</f>
        <v/>
      </c>
      <c r="E56" s="444"/>
      <c r="F56" s="444"/>
      <c r="G56" s="444"/>
      <c r="H56" s="444"/>
      <c r="I56" s="445"/>
      <c r="J56" s="7"/>
      <c r="L56" s="137"/>
      <c r="M56" s="137"/>
    </row>
    <row r="57" spans="1:13" x14ac:dyDescent="0.3">
      <c r="A57" s="7"/>
      <c r="B57" s="426" t="s">
        <v>185</v>
      </c>
      <c r="C57" s="427"/>
      <c r="D57" s="443" t="str">
        <f>_xlfn.IFNA(IF(ISBLANK(VLOOKUP($D56,'5.1 Register | Risk Register'!$B$15:$Y$89,'5.1 Register | Risk Register'!R$6,FALSE)),"",VLOOKUP($D56,'5.1 Register | Risk Register'!$B$15:$Y$89,'5.1 Register | Risk Register'!R$6,FALSE)&amp;" ("&amp;VLOOKUP($D56,'5.1 Register | Risk Register'!$B$15:$Y$89,'5.1 Register | Risk Register'!H$6,FALSE)&amp;")"),"")</f>
        <v/>
      </c>
      <c r="E57" s="444"/>
      <c r="F57" s="444"/>
      <c r="G57" s="444"/>
      <c r="H57" s="444"/>
      <c r="I57" s="445"/>
      <c r="J57" s="7"/>
    </row>
    <row r="58" spans="1:13" ht="15.75" customHeight="1" x14ac:dyDescent="0.3">
      <c r="A58" s="7"/>
      <c r="B58" s="426" t="s">
        <v>247</v>
      </c>
      <c r="C58" s="427"/>
      <c r="D58" s="443" t="str">
        <f>_xlfn.IFNA(IF(ISBLANK(VLOOKUP($D56,'5.1 Register | Risk Register'!$B$15:$Y$89,'5.1 Register | Risk Register'!C$6,FALSE)),"",VLOOKUP($D56,'5.1 Register | Risk Register'!$B$15:$Y$89,'5.1 Register | Risk Register'!C$6,FALSE)),"")</f>
        <v/>
      </c>
      <c r="E58" s="444"/>
      <c r="F58" s="444"/>
      <c r="G58" s="444"/>
      <c r="H58" s="444"/>
      <c r="I58" s="445"/>
      <c r="J58" s="7"/>
    </row>
    <row r="59" spans="1:13" ht="36" customHeight="1" x14ac:dyDescent="0.3">
      <c r="A59" s="7"/>
      <c r="B59" s="426" t="s">
        <v>186</v>
      </c>
      <c r="C59" s="427"/>
      <c r="D59" s="443" t="str">
        <f>_xlfn.IFNA(IF(ISBLANK(VLOOKUP($D56,'5.1 Register | Risk Register'!$B$15:$Y$89,'5.1 Register | Risk Register'!F$6,FALSE)),"",VLOOKUP($D56,'5.1 Register | Risk Register'!$B$15:$Y$89,'5.1 Register | Risk Register'!F$6,FALSE)),"")</f>
        <v/>
      </c>
      <c r="E59" s="444"/>
      <c r="F59" s="444"/>
      <c r="G59" s="444"/>
      <c r="H59" s="444"/>
      <c r="I59" s="445"/>
      <c r="J59" s="7"/>
    </row>
    <row r="60" spans="1:13" x14ac:dyDescent="0.3">
      <c r="A60" s="7"/>
      <c r="B60" s="426" t="s">
        <v>187</v>
      </c>
      <c r="C60" s="427"/>
      <c r="D60" s="443" t="str">
        <f>_xlfn.IFNA(IF(ISBLANK(VLOOKUP($D56,'5.1 Register | Risk Register'!$B$15:$Y$89,'5.1 Register | Risk Register'!W$6,FALSE)),"",VLOOKUP($D56,'5.1 Register | Risk Register'!$B$15:$Y$89,'5.1 Register | Risk Register'!W$6,FALSE)),"")</f>
        <v/>
      </c>
      <c r="E60" s="444"/>
      <c r="F60" s="444"/>
      <c r="G60" s="444"/>
      <c r="H60" s="444"/>
      <c r="I60" s="445"/>
      <c r="J60" s="7"/>
    </row>
    <row r="61" spans="1:13" x14ac:dyDescent="0.3">
      <c r="A61" s="7"/>
      <c r="B61" s="426" t="s">
        <v>24</v>
      </c>
      <c r="C61" s="427"/>
      <c r="D61" s="443" t="str">
        <f>_xlfn.IFNA(IF(ISBLANK(VLOOKUP($D56,'5.1 Register | Risk Register'!$B$15:$Y$89,'5.1 Register | Risk Register'!V$6,FALSE)),"",VLOOKUP($D56,'5.1 Register | Risk Register'!$B$15:$Y$89,'5.1 Register | Risk Register'!V$6,FALSE)),"")</f>
        <v/>
      </c>
      <c r="E61" s="444"/>
      <c r="F61" s="444"/>
      <c r="G61" s="444"/>
      <c r="H61" s="444"/>
      <c r="I61" s="445"/>
      <c r="J61" s="7"/>
    </row>
    <row r="62" spans="1:13" ht="16.2" thickBot="1" x14ac:dyDescent="0.35">
      <c r="A62" s="7"/>
      <c r="B62" s="431" t="s">
        <v>184</v>
      </c>
      <c r="C62" s="432"/>
      <c r="D62" s="433" t="str">
        <f>_xlfn.IFNA(IF(ISBLANK(VLOOKUP($D56,'5.1 Register | Risk Register'!$B$15:$Y$89,'5.1 Register | Risk Register'!Y$6,FALSE)),"",VLOOKUP($D56,'5.1 Register | Risk Register'!$B$15:$Y$89,'5.1 Register | Risk Register'!Y$6,FALSE)),"")</f>
        <v/>
      </c>
      <c r="E62" s="434"/>
      <c r="F62" s="434"/>
      <c r="G62" s="434"/>
      <c r="H62" s="434"/>
      <c r="I62" s="435"/>
      <c r="J62" s="7"/>
    </row>
    <row r="63" spans="1:13" ht="16.2" thickBot="1" x14ac:dyDescent="0.35">
      <c r="A63" s="7"/>
      <c r="B63" s="3"/>
      <c r="C63" s="3"/>
      <c r="D63" s="30"/>
      <c r="E63" s="3"/>
      <c r="F63" s="30"/>
      <c r="G63" s="3"/>
      <c r="H63" s="3"/>
      <c r="I63" s="3"/>
      <c r="J63" s="7"/>
    </row>
    <row r="64" spans="1:13" ht="35.549999999999997" customHeight="1" x14ac:dyDescent="0.3">
      <c r="A64" s="7"/>
      <c r="B64" s="436">
        <v>2</v>
      </c>
      <c r="C64" s="437"/>
      <c r="D64" s="438" t="str">
        <f>_xlfn.IFNA(IF(ISBLANK(VLOOKUP($D65,'5.1 Register | Risk Register'!$B$15:$Y$89,'5.1 Register | Risk Register'!D$6,FALSE)),"",VLOOKUP($D65,'5.1 Register | Risk Register'!$B$15:$Y$89,'5.1 Register | Risk Register'!D$6,FALSE)),"")</f>
        <v/>
      </c>
      <c r="E64" s="439"/>
      <c r="F64" s="439"/>
      <c r="G64" s="439"/>
      <c r="H64" s="439"/>
      <c r="I64" s="440"/>
      <c r="J64" s="7"/>
    </row>
    <row r="65" spans="1:13" ht="23.1" customHeight="1" x14ac:dyDescent="0.3">
      <c r="A65" s="7"/>
      <c r="B65" s="426" t="s">
        <v>23</v>
      </c>
      <c r="C65" s="427"/>
      <c r="D65" s="443" t="str">
        <f>'Details (Hide)'!BY10</f>
        <v/>
      </c>
      <c r="E65" s="444"/>
      <c r="F65" s="444"/>
      <c r="G65" s="444"/>
      <c r="H65" s="444"/>
      <c r="I65" s="445"/>
      <c r="J65" s="7"/>
      <c r="M65" s="137"/>
    </row>
    <row r="66" spans="1:13" ht="21" customHeight="1" x14ac:dyDescent="0.3">
      <c r="A66" s="7"/>
      <c r="B66" s="426" t="s">
        <v>185</v>
      </c>
      <c r="C66" s="427"/>
      <c r="D66" s="443" t="str">
        <f>_xlfn.IFNA(IF(ISBLANK(VLOOKUP($D65,'5.1 Register | Risk Register'!$B$15:$Y$89,'5.1 Register | Risk Register'!R$6,FALSE)),"",VLOOKUP($D65,'5.1 Register | Risk Register'!$B$15:$Y$89,'5.1 Register | Risk Register'!R$6,FALSE)&amp;" ("&amp;VLOOKUP($D65,'5.1 Register | Risk Register'!$B$15:$Y$89,'5.1 Register | Risk Register'!H$6,FALSE)&amp;")"),"")</f>
        <v/>
      </c>
      <c r="E66" s="444"/>
      <c r="F66" s="444"/>
      <c r="G66" s="444"/>
      <c r="H66" s="444"/>
      <c r="I66" s="445"/>
      <c r="J66" s="7"/>
    </row>
    <row r="67" spans="1:13" ht="15.75" customHeight="1" x14ac:dyDescent="0.3">
      <c r="A67" s="7"/>
      <c r="B67" s="426" t="s">
        <v>247</v>
      </c>
      <c r="C67" s="427"/>
      <c r="D67" s="428" t="str">
        <f>_xlfn.IFNA(IF(ISBLANK(VLOOKUP($D65,'5.1 Register | Risk Register'!$B$15:$Y$89,'5.1 Register | Risk Register'!C$6,FALSE)),"",VLOOKUP($D65,'5.1 Register | Risk Register'!$B$15:$Y$89,'5.1 Register | Risk Register'!C$6,FALSE)),"")</f>
        <v/>
      </c>
      <c r="E67" s="429"/>
      <c r="F67" s="429"/>
      <c r="G67" s="429"/>
      <c r="H67" s="429"/>
      <c r="I67" s="430"/>
      <c r="J67" s="7"/>
    </row>
    <row r="68" spans="1:13" ht="64.05" customHeight="1" x14ac:dyDescent="0.3">
      <c r="A68" s="7"/>
      <c r="B68" s="426" t="s">
        <v>186</v>
      </c>
      <c r="C68" s="427"/>
      <c r="D68" s="428" t="str">
        <f>_xlfn.IFNA(IF(ISBLANK(VLOOKUP($D65,'5.1 Register | Risk Register'!$B$15:$Y$89,'5.1 Register | Risk Register'!F$6,FALSE)),"",VLOOKUP($D65,'5.1 Register | Risk Register'!$B$15:$Y$89,'5.1 Register | Risk Register'!F$6,FALSE)),"")</f>
        <v/>
      </c>
      <c r="E68" s="429"/>
      <c r="F68" s="429"/>
      <c r="G68" s="429"/>
      <c r="H68" s="429"/>
      <c r="I68" s="430"/>
      <c r="J68" s="7"/>
    </row>
    <row r="69" spans="1:13" ht="26.1" customHeight="1" x14ac:dyDescent="0.3">
      <c r="A69" s="7"/>
      <c r="B69" s="426" t="s">
        <v>187</v>
      </c>
      <c r="C69" s="427"/>
      <c r="D69" s="428" t="str">
        <f>_xlfn.IFNA(IF(ISBLANK(VLOOKUP($D65,'5.1 Register | Risk Register'!$B$15:$Y$89,'5.1 Register | Risk Register'!W$6,FALSE)),"",VLOOKUP($D65,'5.1 Register | Risk Register'!$B$15:$Y$89,'5.1 Register | Risk Register'!W$6,FALSE)),"")</f>
        <v/>
      </c>
      <c r="E69" s="429"/>
      <c r="F69" s="429"/>
      <c r="G69" s="429"/>
      <c r="H69" s="429"/>
      <c r="I69" s="430"/>
      <c r="J69" s="7"/>
    </row>
    <row r="70" spans="1:13" ht="64.05" customHeight="1" x14ac:dyDescent="0.3">
      <c r="A70" s="7"/>
      <c r="B70" s="426" t="s">
        <v>24</v>
      </c>
      <c r="C70" s="427"/>
      <c r="D70" s="428" t="str">
        <f>_xlfn.IFNA(IF(ISBLANK(VLOOKUP($D65,'5.1 Register | Risk Register'!$B$15:$Y$89,'5.1 Register | Risk Register'!V$6,FALSE)),"",VLOOKUP($D65,'5.1 Register | Risk Register'!$B$15:$Y$89,'5.1 Register | Risk Register'!V$6,FALSE)),"")</f>
        <v/>
      </c>
      <c r="E70" s="429"/>
      <c r="F70" s="429"/>
      <c r="G70" s="429"/>
      <c r="H70" s="429"/>
      <c r="I70" s="430"/>
      <c r="J70" s="7"/>
    </row>
    <row r="71" spans="1:13" ht="43.05" customHeight="1" thickBot="1" x14ac:dyDescent="0.35">
      <c r="A71" s="7"/>
      <c r="B71" s="431" t="s">
        <v>184</v>
      </c>
      <c r="C71" s="432"/>
      <c r="D71" s="433" t="str">
        <f>_xlfn.IFNA(IF(ISBLANK(VLOOKUP($D65,'5.1 Register | Risk Register'!$B$15:$Y$89,'5.1 Register | Risk Register'!Y$6,FALSE)),"",VLOOKUP($D65,'5.1 Register | Risk Register'!$B$15:$Y$89,'5.1 Register | Risk Register'!Y$6,FALSE)),"")</f>
        <v/>
      </c>
      <c r="E71" s="434"/>
      <c r="F71" s="434"/>
      <c r="G71" s="434"/>
      <c r="H71" s="434"/>
      <c r="I71" s="435"/>
      <c r="J71" s="7"/>
    </row>
    <row r="72" spans="1:13" ht="16.2" thickBot="1" x14ac:dyDescent="0.35">
      <c r="A72" s="7"/>
      <c r="B72" s="3"/>
      <c r="C72" s="3"/>
      <c r="D72" s="30"/>
      <c r="E72" s="3"/>
      <c r="F72" s="30"/>
      <c r="G72" s="3"/>
      <c r="H72" s="3"/>
      <c r="I72" s="3"/>
      <c r="J72" s="7"/>
    </row>
    <row r="73" spans="1:13" ht="35.549999999999997" customHeight="1" x14ac:dyDescent="0.3">
      <c r="A73" s="7"/>
      <c r="B73" s="436">
        <v>3</v>
      </c>
      <c r="C73" s="437"/>
      <c r="D73" s="438" t="str">
        <f>_xlfn.IFNA(IF(ISBLANK(VLOOKUP($D74,'5.1 Register | Risk Register'!$B$15:$Y$89,'5.1 Register | Risk Register'!D$6,FALSE)),"",VLOOKUP($D74,'5.1 Register | Risk Register'!$B$15:$Y$89,'5.1 Register | Risk Register'!D$6,FALSE)),"")</f>
        <v/>
      </c>
      <c r="E73" s="439"/>
      <c r="F73" s="439"/>
      <c r="G73" s="439"/>
      <c r="H73" s="439"/>
      <c r="I73" s="440"/>
      <c r="J73" s="7"/>
    </row>
    <row r="74" spans="1:13" ht="23.1" customHeight="1" x14ac:dyDescent="0.3">
      <c r="A74" s="7"/>
      <c r="B74" s="426" t="s">
        <v>23</v>
      </c>
      <c r="C74" s="427"/>
      <c r="D74" s="443" t="str">
        <f>'Details (Hide)'!BY11</f>
        <v/>
      </c>
      <c r="E74" s="444"/>
      <c r="F74" s="444"/>
      <c r="G74" s="444"/>
      <c r="H74" s="444"/>
      <c r="I74" s="445"/>
      <c r="J74" s="7"/>
      <c r="M74" s="137"/>
    </row>
    <row r="75" spans="1:13" ht="21" customHeight="1" x14ac:dyDescent="0.3">
      <c r="A75" s="7"/>
      <c r="B75" s="426" t="s">
        <v>185</v>
      </c>
      <c r="C75" s="427"/>
      <c r="D75" s="443" t="str">
        <f>_xlfn.IFNA(IF(ISBLANK(VLOOKUP($D74,'5.1 Register | Risk Register'!$B$15:$Y$89,'5.1 Register | Risk Register'!R$6,FALSE)),"",VLOOKUP($D74,'5.1 Register | Risk Register'!$B$15:$Y$89,'5.1 Register | Risk Register'!R$6,FALSE)&amp;" ("&amp;VLOOKUP($D74,'5.1 Register | Risk Register'!$B$15:$Y$89,'5.1 Register | Risk Register'!H$6,FALSE)&amp;")"),"")</f>
        <v/>
      </c>
      <c r="E75" s="444"/>
      <c r="F75" s="444"/>
      <c r="G75" s="444"/>
      <c r="H75" s="444"/>
      <c r="I75" s="445"/>
      <c r="J75" s="7"/>
    </row>
    <row r="76" spans="1:13" ht="15.75" customHeight="1" x14ac:dyDescent="0.3">
      <c r="A76" s="7"/>
      <c r="B76" s="426" t="s">
        <v>247</v>
      </c>
      <c r="C76" s="427"/>
      <c r="D76" s="428" t="str">
        <f>_xlfn.IFNA(IF(ISBLANK(VLOOKUP($D74,'5.1 Register | Risk Register'!$B$15:$Y$89,'5.1 Register | Risk Register'!C$6,FALSE)),"",VLOOKUP($D74,'5.1 Register | Risk Register'!$B$15:$Y$89,'5.1 Register | Risk Register'!C$6,FALSE)),"")</f>
        <v/>
      </c>
      <c r="E76" s="429"/>
      <c r="F76" s="429"/>
      <c r="G76" s="429"/>
      <c r="H76" s="429"/>
      <c r="I76" s="430"/>
      <c r="J76" s="7"/>
    </row>
    <row r="77" spans="1:13" ht="64.05" customHeight="1" x14ac:dyDescent="0.3">
      <c r="A77" s="7"/>
      <c r="B77" s="426" t="s">
        <v>186</v>
      </c>
      <c r="C77" s="427"/>
      <c r="D77" s="428" t="str">
        <f>_xlfn.IFNA(IF(ISBLANK(VLOOKUP($D74,'5.1 Register | Risk Register'!$B$15:$Y$89,'5.1 Register | Risk Register'!F$6,FALSE)),"",VLOOKUP($D74,'5.1 Register | Risk Register'!$B$15:$Y$89,'5.1 Register | Risk Register'!F$6,FALSE)),"")</f>
        <v/>
      </c>
      <c r="E77" s="429"/>
      <c r="F77" s="429"/>
      <c r="G77" s="429"/>
      <c r="H77" s="429"/>
      <c r="I77" s="430"/>
      <c r="J77" s="7"/>
    </row>
    <row r="78" spans="1:13" ht="26.1" customHeight="1" x14ac:dyDescent="0.3">
      <c r="A78" s="7"/>
      <c r="B78" s="426" t="s">
        <v>187</v>
      </c>
      <c r="C78" s="427"/>
      <c r="D78" s="428" t="str">
        <f>_xlfn.IFNA(IF(ISBLANK(VLOOKUP($D74,'5.1 Register | Risk Register'!$B$15:$Y$89,'5.1 Register | Risk Register'!W$6,FALSE)),"",VLOOKUP($D74,'5.1 Register | Risk Register'!$B$15:$Y$89,'5.1 Register | Risk Register'!W$6,FALSE)),"")</f>
        <v/>
      </c>
      <c r="E78" s="429"/>
      <c r="F78" s="429"/>
      <c r="G78" s="429"/>
      <c r="H78" s="429"/>
      <c r="I78" s="430"/>
      <c r="J78" s="7"/>
    </row>
    <row r="79" spans="1:13" ht="64.05" customHeight="1" x14ac:dyDescent="0.3">
      <c r="A79" s="7"/>
      <c r="B79" s="426" t="s">
        <v>24</v>
      </c>
      <c r="C79" s="427"/>
      <c r="D79" s="428" t="str">
        <f>_xlfn.IFNA(IF(ISBLANK(VLOOKUP($D74,'5.1 Register | Risk Register'!$B$15:$Y$89,'5.1 Register | Risk Register'!V$6,FALSE)),"",VLOOKUP($D74,'5.1 Register | Risk Register'!$B$15:$Y$89,'5.1 Register | Risk Register'!V$6,FALSE)),"")</f>
        <v/>
      </c>
      <c r="E79" s="429"/>
      <c r="F79" s="429"/>
      <c r="G79" s="429"/>
      <c r="H79" s="429"/>
      <c r="I79" s="430"/>
      <c r="J79" s="7"/>
    </row>
    <row r="80" spans="1:13" ht="43.05" customHeight="1" thickBot="1" x14ac:dyDescent="0.35">
      <c r="A80" s="7"/>
      <c r="B80" s="431" t="s">
        <v>184</v>
      </c>
      <c r="C80" s="432"/>
      <c r="D80" s="433" t="str">
        <f>_xlfn.IFNA(IF(ISBLANK(VLOOKUP($D74,'5.1 Register | Risk Register'!$B$15:$Y$89,'5.1 Register | Risk Register'!Y$6,FALSE)),"",VLOOKUP($D74,'5.1 Register | Risk Register'!$B$15:$Y$89,'5.1 Register | Risk Register'!Y$6,FALSE)),"")</f>
        <v/>
      </c>
      <c r="E80" s="434"/>
      <c r="F80" s="434"/>
      <c r="G80" s="434"/>
      <c r="H80" s="434"/>
      <c r="I80" s="435"/>
      <c r="J80" s="7"/>
    </row>
    <row r="81" spans="1:13" ht="16.2" thickBot="1" x14ac:dyDescent="0.35">
      <c r="A81" s="7"/>
      <c r="B81" s="3"/>
      <c r="C81" s="3"/>
      <c r="D81" s="30"/>
      <c r="E81" s="3"/>
      <c r="F81" s="30"/>
      <c r="G81" s="3"/>
      <c r="H81" s="3"/>
      <c r="I81" s="3"/>
      <c r="J81" s="7"/>
    </row>
    <row r="82" spans="1:13" ht="35.549999999999997" customHeight="1" x14ac:dyDescent="0.3">
      <c r="A82" s="7"/>
      <c r="B82" s="436">
        <v>4</v>
      </c>
      <c r="C82" s="437"/>
      <c r="D82" s="438" t="str">
        <f>_xlfn.IFNA(IF(ISBLANK(VLOOKUP($D83,'5.1 Register | Risk Register'!$B$15:$Y$89,'5.1 Register | Risk Register'!D$6,FALSE)),"",VLOOKUP($D83,'5.1 Register | Risk Register'!$B$15:$Y$89,'5.1 Register | Risk Register'!D$6,FALSE)),"")</f>
        <v/>
      </c>
      <c r="E82" s="439"/>
      <c r="F82" s="439"/>
      <c r="G82" s="439"/>
      <c r="H82" s="439"/>
      <c r="I82" s="440"/>
      <c r="J82" s="7"/>
    </row>
    <row r="83" spans="1:13" ht="23.1" customHeight="1" x14ac:dyDescent="0.3">
      <c r="A83" s="7"/>
      <c r="B83" s="426" t="s">
        <v>23</v>
      </c>
      <c r="C83" s="427"/>
      <c r="D83" s="443" t="str">
        <f>'Details (Hide)'!BY12</f>
        <v/>
      </c>
      <c r="E83" s="444"/>
      <c r="F83" s="444"/>
      <c r="G83" s="444"/>
      <c r="H83" s="444"/>
      <c r="I83" s="445"/>
      <c r="J83" s="7"/>
      <c r="M83" s="137"/>
    </row>
    <row r="84" spans="1:13" ht="21" customHeight="1" x14ac:dyDescent="0.3">
      <c r="A84" s="7"/>
      <c r="B84" s="426" t="s">
        <v>185</v>
      </c>
      <c r="C84" s="427"/>
      <c r="D84" s="443" t="str">
        <f>_xlfn.IFNA(IF(ISBLANK(VLOOKUP($D83,'5.1 Register | Risk Register'!$B$15:$Y$89,'5.1 Register | Risk Register'!R$6,FALSE)),"",VLOOKUP($D83,'5.1 Register | Risk Register'!$B$15:$Y$89,'5.1 Register | Risk Register'!R$6,FALSE)&amp;" ("&amp;VLOOKUP($D83,'5.1 Register | Risk Register'!$B$15:$Y$89,'5.1 Register | Risk Register'!H$6,FALSE)&amp;")"),"")</f>
        <v/>
      </c>
      <c r="E84" s="444"/>
      <c r="F84" s="444"/>
      <c r="G84" s="444"/>
      <c r="H84" s="444"/>
      <c r="I84" s="445"/>
      <c r="J84" s="7"/>
    </row>
    <row r="85" spans="1:13" ht="15.75" customHeight="1" x14ac:dyDescent="0.3">
      <c r="A85" s="7"/>
      <c r="B85" s="426" t="s">
        <v>247</v>
      </c>
      <c r="C85" s="427"/>
      <c r="D85" s="428" t="str">
        <f>_xlfn.IFNA(IF(ISBLANK(VLOOKUP($D83,'5.1 Register | Risk Register'!$B$15:$Y$89,'5.1 Register | Risk Register'!C$6,FALSE)),"",VLOOKUP($D83,'5.1 Register | Risk Register'!$B$15:$Y$89,'5.1 Register | Risk Register'!C$6,FALSE)),"")</f>
        <v/>
      </c>
      <c r="E85" s="429"/>
      <c r="F85" s="429"/>
      <c r="G85" s="429"/>
      <c r="H85" s="429"/>
      <c r="I85" s="430"/>
      <c r="J85" s="7"/>
    </row>
    <row r="86" spans="1:13" ht="64.05" customHeight="1" x14ac:dyDescent="0.3">
      <c r="A86" s="7"/>
      <c r="B86" s="426" t="s">
        <v>186</v>
      </c>
      <c r="C86" s="427"/>
      <c r="D86" s="428" t="str">
        <f>_xlfn.IFNA(IF(ISBLANK(VLOOKUP($D83,'5.1 Register | Risk Register'!$B$15:$Y$89,'5.1 Register | Risk Register'!F$6,FALSE)),"",VLOOKUP($D83,'5.1 Register | Risk Register'!$B$15:$Y$89,'5.1 Register | Risk Register'!F$6,FALSE)),"")</f>
        <v/>
      </c>
      <c r="E86" s="429"/>
      <c r="F86" s="429"/>
      <c r="G86" s="429"/>
      <c r="H86" s="429"/>
      <c r="I86" s="430"/>
      <c r="J86" s="7"/>
    </row>
    <row r="87" spans="1:13" ht="26.1" customHeight="1" x14ac:dyDescent="0.3">
      <c r="A87" s="7"/>
      <c r="B87" s="426" t="s">
        <v>187</v>
      </c>
      <c r="C87" s="427"/>
      <c r="D87" s="428" t="str">
        <f>_xlfn.IFNA(IF(ISBLANK(VLOOKUP($D83,'5.1 Register | Risk Register'!$B$15:$Y$89,'5.1 Register | Risk Register'!W$6,FALSE)),"",VLOOKUP($D83,'5.1 Register | Risk Register'!$B$15:$Y$89,'5.1 Register | Risk Register'!W$6,FALSE)),"")</f>
        <v/>
      </c>
      <c r="E87" s="429"/>
      <c r="F87" s="429"/>
      <c r="G87" s="429"/>
      <c r="H87" s="429"/>
      <c r="I87" s="430"/>
      <c r="J87" s="7"/>
    </row>
    <row r="88" spans="1:13" ht="64.05" customHeight="1" x14ac:dyDescent="0.3">
      <c r="A88" s="7"/>
      <c r="B88" s="426" t="s">
        <v>24</v>
      </c>
      <c r="C88" s="427"/>
      <c r="D88" s="428" t="str">
        <f>_xlfn.IFNA(IF(ISBLANK(VLOOKUP($D83,'5.1 Register | Risk Register'!$B$15:$Y$89,'5.1 Register | Risk Register'!V$6,FALSE)),"",VLOOKUP($D83,'5.1 Register | Risk Register'!$B$15:$Y$89,'5.1 Register | Risk Register'!V$6,FALSE)),"")</f>
        <v/>
      </c>
      <c r="E88" s="429"/>
      <c r="F88" s="429"/>
      <c r="G88" s="429"/>
      <c r="H88" s="429"/>
      <c r="I88" s="430"/>
      <c r="J88" s="7"/>
    </row>
    <row r="89" spans="1:13" ht="50.25" customHeight="1" thickBot="1" x14ac:dyDescent="0.35">
      <c r="A89" s="7"/>
      <c r="B89" s="431" t="s">
        <v>184</v>
      </c>
      <c r="C89" s="432"/>
      <c r="D89" s="433" t="str">
        <f>_xlfn.IFNA(IF(ISBLANK(VLOOKUP($D83,'5.1 Register | Risk Register'!$B$15:$Y$89,'5.1 Register | Risk Register'!Y$6,FALSE)),"",VLOOKUP($D83,'5.1 Register | Risk Register'!$B$15:$Y$89,'5.1 Register | Risk Register'!Y$6,FALSE)),"")</f>
        <v/>
      </c>
      <c r="E89" s="434"/>
      <c r="F89" s="434"/>
      <c r="G89" s="434"/>
      <c r="H89" s="434"/>
      <c r="I89" s="435"/>
      <c r="J89" s="7"/>
    </row>
    <row r="90" spans="1:13" ht="16.2" thickBot="1" x14ac:dyDescent="0.35">
      <c r="A90" s="7"/>
      <c r="B90" s="3"/>
      <c r="C90" s="3"/>
      <c r="D90" s="30"/>
      <c r="E90" s="3"/>
      <c r="F90" s="30"/>
      <c r="G90" s="3"/>
      <c r="H90" s="3"/>
      <c r="I90" s="3"/>
      <c r="J90" s="7"/>
    </row>
    <row r="91" spans="1:13" ht="35.549999999999997" customHeight="1" x14ac:dyDescent="0.3">
      <c r="A91" s="7"/>
      <c r="B91" s="436">
        <v>5</v>
      </c>
      <c r="C91" s="437"/>
      <c r="D91" s="438" t="str">
        <f>_xlfn.IFNA(IF(ISBLANK(VLOOKUP($D92,'5.1 Register | Risk Register'!$B$15:$Y$89,'5.1 Register | Risk Register'!D$6,FALSE)),"",VLOOKUP($D92,'5.1 Register | Risk Register'!$B$15:$Y$89,'5.1 Register | Risk Register'!D$6,FALSE)),"")</f>
        <v/>
      </c>
      <c r="E91" s="439"/>
      <c r="F91" s="439"/>
      <c r="G91" s="439"/>
      <c r="H91" s="439"/>
      <c r="I91" s="440"/>
      <c r="J91" s="7"/>
    </row>
    <row r="92" spans="1:13" ht="23.1" customHeight="1" x14ac:dyDescent="0.3">
      <c r="A92" s="7"/>
      <c r="B92" s="426" t="s">
        <v>23</v>
      </c>
      <c r="C92" s="427"/>
      <c r="D92" s="443" t="str">
        <f>'Details (Hide)'!BY13</f>
        <v/>
      </c>
      <c r="E92" s="444"/>
      <c r="F92" s="444"/>
      <c r="G92" s="444"/>
      <c r="H92" s="444"/>
      <c r="I92" s="445"/>
      <c r="J92" s="7"/>
      <c r="M92" s="137"/>
    </row>
    <row r="93" spans="1:13" ht="21" customHeight="1" x14ac:dyDescent="0.3">
      <c r="A93" s="7"/>
      <c r="B93" s="426" t="s">
        <v>185</v>
      </c>
      <c r="C93" s="427"/>
      <c r="D93" s="443" t="str">
        <f>_xlfn.IFNA(IF(ISBLANK(VLOOKUP($D92,'5.1 Register | Risk Register'!$B$15:$Y$89,'5.1 Register | Risk Register'!R$6,FALSE)),"",VLOOKUP($D92,'5.1 Register | Risk Register'!$B$15:$Y$89,'5.1 Register | Risk Register'!R$6,FALSE)&amp;" ("&amp;VLOOKUP($D92,'5.1 Register | Risk Register'!$B$15:$Y$89,'5.1 Register | Risk Register'!H$6,FALSE)&amp;")"),"")</f>
        <v/>
      </c>
      <c r="E93" s="444"/>
      <c r="F93" s="444"/>
      <c r="G93" s="444"/>
      <c r="H93" s="444"/>
      <c r="I93" s="445"/>
      <c r="J93" s="7"/>
    </row>
    <row r="94" spans="1:13" ht="15.75" customHeight="1" x14ac:dyDescent="0.3">
      <c r="A94" s="7"/>
      <c r="B94" s="426" t="s">
        <v>247</v>
      </c>
      <c r="C94" s="427"/>
      <c r="D94" s="428" t="str">
        <f>_xlfn.IFNA(IF(ISBLANK(VLOOKUP($D92,'5.1 Register | Risk Register'!$B$15:$Y$89,'5.1 Register | Risk Register'!C$6,FALSE)),"",VLOOKUP($D92,'5.1 Register | Risk Register'!$B$15:$Y$89,'5.1 Register | Risk Register'!C$6,FALSE)),"")</f>
        <v/>
      </c>
      <c r="E94" s="429"/>
      <c r="F94" s="429"/>
      <c r="G94" s="429"/>
      <c r="H94" s="429"/>
      <c r="I94" s="430"/>
      <c r="J94" s="7"/>
    </row>
    <row r="95" spans="1:13" ht="64.05" customHeight="1" x14ac:dyDescent="0.3">
      <c r="A95" s="7"/>
      <c r="B95" s="426" t="s">
        <v>186</v>
      </c>
      <c r="C95" s="427"/>
      <c r="D95" s="428" t="str">
        <f>_xlfn.IFNA(IF(ISBLANK(VLOOKUP($D92,'5.1 Register | Risk Register'!$B$15:$Y$89,'5.1 Register | Risk Register'!F$6,FALSE)),"",VLOOKUP($D92,'5.1 Register | Risk Register'!$B$15:$Y$89,'5.1 Register | Risk Register'!F$6,FALSE)),"")</f>
        <v/>
      </c>
      <c r="E95" s="429"/>
      <c r="F95" s="429"/>
      <c r="G95" s="429"/>
      <c r="H95" s="429"/>
      <c r="I95" s="430"/>
      <c r="J95" s="7"/>
    </row>
    <row r="96" spans="1:13" ht="26.1" customHeight="1" x14ac:dyDescent="0.3">
      <c r="A96" s="7"/>
      <c r="B96" s="426" t="s">
        <v>187</v>
      </c>
      <c r="C96" s="427"/>
      <c r="D96" s="428" t="str">
        <f>_xlfn.IFNA(IF(ISBLANK(VLOOKUP($D92,'5.1 Register | Risk Register'!$B$15:$Y$89,'5.1 Register | Risk Register'!W$6,FALSE)),"",VLOOKUP($D92,'5.1 Register | Risk Register'!$B$15:$Y$89,'5.1 Register | Risk Register'!W$6,FALSE)),"")</f>
        <v/>
      </c>
      <c r="E96" s="429"/>
      <c r="F96" s="429"/>
      <c r="G96" s="429"/>
      <c r="H96" s="429"/>
      <c r="I96" s="430"/>
      <c r="J96" s="7"/>
    </row>
    <row r="97" spans="1:13" ht="64.05" customHeight="1" x14ac:dyDescent="0.3">
      <c r="A97" s="7"/>
      <c r="B97" s="426" t="s">
        <v>24</v>
      </c>
      <c r="C97" s="427"/>
      <c r="D97" s="428" t="str">
        <f>_xlfn.IFNA(IF(ISBLANK(VLOOKUP($D92,'5.1 Register | Risk Register'!$B$15:$Y$89,'5.1 Register | Risk Register'!V$6,FALSE)),"",VLOOKUP($D92,'5.1 Register | Risk Register'!$B$15:$Y$89,'5.1 Register | Risk Register'!V$6,FALSE)),"")</f>
        <v/>
      </c>
      <c r="E97" s="429"/>
      <c r="F97" s="429"/>
      <c r="G97" s="429"/>
      <c r="H97" s="429"/>
      <c r="I97" s="430"/>
      <c r="J97" s="7"/>
    </row>
    <row r="98" spans="1:13" ht="43.05" customHeight="1" thickBot="1" x14ac:dyDescent="0.35">
      <c r="A98" s="7"/>
      <c r="B98" s="431" t="s">
        <v>184</v>
      </c>
      <c r="C98" s="432"/>
      <c r="D98" s="433" t="str">
        <f>_xlfn.IFNA(IF(ISBLANK(VLOOKUP($D92,'5.1 Register | Risk Register'!$B$15:$Y$89,'5.1 Register | Risk Register'!Y$6,FALSE)),"",VLOOKUP($D92,'5.1 Register | Risk Register'!$B$15:$Y$89,'5.1 Register | Risk Register'!Y$6,FALSE)),"")</f>
        <v/>
      </c>
      <c r="E98" s="434"/>
      <c r="F98" s="434"/>
      <c r="G98" s="434"/>
      <c r="H98" s="434"/>
      <c r="I98" s="435"/>
      <c r="J98" s="7"/>
    </row>
    <row r="99" spans="1:13" x14ac:dyDescent="0.3">
      <c r="A99" s="7"/>
      <c r="B99" s="3"/>
      <c r="C99" s="3"/>
      <c r="D99" s="30"/>
      <c r="E99" s="3"/>
      <c r="F99" s="30"/>
      <c r="G99" s="3"/>
      <c r="H99" s="3"/>
      <c r="I99" s="3"/>
      <c r="J99" s="7"/>
    </row>
    <row r="100" spans="1:13" ht="35.549999999999997" hidden="1" customHeight="1" x14ac:dyDescent="0.3">
      <c r="A100" s="7"/>
      <c r="B100" s="436">
        <v>6</v>
      </c>
      <c r="C100" s="437"/>
      <c r="D100" s="438" t="str">
        <f>_xlfn.IFNA(IF(ISBLANK(VLOOKUP($D101,'5.1 Register | Risk Register'!$B$15:$Y$89,'5.1 Register | Risk Register'!D$6,FALSE)),"",VLOOKUP($D101,'5.1 Register | Risk Register'!$B$15:$Y$89,'5.1 Register | Risk Register'!D$6,FALSE)),"")</f>
        <v/>
      </c>
      <c r="E100" s="439"/>
      <c r="F100" s="439"/>
      <c r="G100" s="439"/>
      <c r="H100" s="439"/>
      <c r="I100" s="440"/>
      <c r="J100" s="7"/>
    </row>
    <row r="101" spans="1:13" ht="23.1" hidden="1" customHeight="1" x14ac:dyDescent="0.3">
      <c r="A101" s="7"/>
      <c r="B101" s="426" t="s">
        <v>23</v>
      </c>
      <c r="C101" s="427"/>
      <c r="D101" s="443" t="str">
        <f>'Details (Hide)'!BY14</f>
        <v/>
      </c>
      <c r="E101" s="444"/>
      <c r="F101" s="444"/>
      <c r="G101" s="444"/>
      <c r="H101" s="444"/>
      <c r="I101" s="445"/>
      <c r="J101" s="7"/>
      <c r="M101" s="137"/>
    </row>
    <row r="102" spans="1:13" ht="21" hidden="1" customHeight="1" x14ac:dyDescent="0.3">
      <c r="A102" s="7"/>
      <c r="B102" s="426" t="s">
        <v>185</v>
      </c>
      <c r="C102" s="427"/>
      <c r="D102" s="443" t="str">
        <f>_xlfn.IFNA(IF(ISBLANK(VLOOKUP($D101,'5.1 Register | Risk Register'!$B$15:$Y$89,'5.1 Register | Risk Register'!R$6,FALSE)),"",VLOOKUP($D101,'5.1 Register | Risk Register'!$B$15:$Y$89,'5.1 Register | Risk Register'!R$6,FALSE)&amp;" ("&amp;VLOOKUP($D101,'5.1 Register | Risk Register'!$B$15:$Y$89,'5.1 Register | Risk Register'!H$6,FALSE)&amp;")"),"")</f>
        <v/>
      </c>
      <c r="E102" s="444"/>
      <c r="F102" s="444"/>
      <c r="G102" s="444"/>
      <c r="H102" s="444"/>
      <c r="I102" s="445"/>
      <c r="J102" s="7"/>
    </row>
    <row r="103" spans="1:13" ht="15.75" hidden="1" customHeight="1" x14ac:dyDescent="0.3">
      <c r="A103" s="7"/>
      <c r="B103" s="426" t="s">
        <v>247</v>
      </c>
      <c r="C103" s="427"/>
      <c r="D103" s="428" t="str">
        <f>_xlfn.IFNA(IF(ISBLANK(VLOOKUP($D101,'5.1 Register | Risk Register'!$B$15:$Y$89,'5.1 Register | Risk Register'!C$6,FALSE)),"",VLOOKUP($D101,'5.1 Register | Risk Register'!$B$15:$Y$89,'5.1 Register | Risk Register'!C$6,FALSE)),"")</f>
        <v/>
      </c>
      <c r="E103" s="429"/>
      <c r="F103" s="429"/>
      <c r="G103" s="429"/>
      <c r="H103" s="429"/>
      <c r="I103" s="430"/>
      <c r="J103" s="7"/>
    </row>
    <row r="104" spans="1:13" ht="64.05" hidden="1" customHeight="1" x14ac:dyDescent="0.3">
      <c r="A104" s="7"/>
      <c r="B104" s="426" t="s">
        <v>186</v>
      </c>
      <c r="C104" s="427"/>
      <c r="D104" s="428" t="str">
        <f>_xlfn.IFNA(IF(ISBLANK(VLOOKUP($D101,'5.1 Register | Risk Register'!$B$15:$Y$89,'5.1 Register | Risk Register'!F$6,FALSE)),"",VLOOKUP($D101,'5.1 Register | Risk Register'!$B$15:$Y$89,'5.1 Register | Risk Register'!F$6,FALSE)),"")</f>
        <v/>
      </c>
      <c r="E104" s="429"/>
      <c r="F104" s="429"/>
      <c r="G104" s="429"/>
      <c r="H104" s="429"/>
      <c r="I104" s="430"/>
      <c r="J104" s="7"/>
    </row>
    <row r="105" spans="1:13" ht="26.1" hidden="1" customHeight="1" x14ac:dyDescent="0.3">
      <c r="A105" s="7"/>
      <c r="B105" s="426" t="s">
        <v>187</v>
      </c>
      <c r="C105" s="427"/>
      <c r="D105" s="428" t="str">
        <f>_xlfn.IFNA(IF(ISBLANK(VLOOKUP($D101,'5.1 Register | Risk Register'!$B$15:$Y$89,'5.1 Register | Risk Register'!W$6,FALSE)),"",VLOOKUP($D101,'5.1 Register | Risk Register'!$B$15:$Y$89,'5.1 Register | Risk Register'!W$6,FALSE)),"")</f>
        <v/>
      </c>
      <c r="E105" s="429"/>
      <c r="F105" s="429"/>
      <c r="G105" s="429"/>
      <c r="H105" s="429"/>
      <c r="I105" s="430"/>
      <c r="J105" s="7"/>
    </row>
    <row r="106" spans="1:13" ht="64.05" hidden="1" customHeight="1" x14ac:dyDescent="0.3">
      <c r="A106" s="7"/>
      <c r="B106" s="426" t="s">
        <v>24</v>
      </c>
      <c r="C106" s="427"/>
      <c r="D106" s="428" t="str">
        <f>_xlfn.IFNA(IF(ISBLANK(VLOOKUP($D101,'5.1 Register | Risk Register'!$B$15:$Y$89,'5.1 Register | Risk Register'!V$6,FALSE)),"",VLOOKUP($D101,'5.1 Register | Risk Register'!$B$15:$Y$89,'5.1 Register | Risk Register'!V$6,FALSE)),"")</f>
        <v/>
      </c>
      <c r="E106" s="429"/>
      <c r="F106" s="429"/>
      <c r="G106" s="429"/>
      <c r="H106" s="429"/>
      <c r="I106" s="430"/>
      <c r="J106" s="7"/>
    </row>
    <row r="107" spans="1:13" ht="43.05" hidden="1" customHeight="1" thickBot="1" x14ac:dyDescent="0.35">
      <c r="A107" s="7"/>
      <c r="B107" s="431" t="s">
        <v>184</v>
      </c>
      <c r="C107" s="432"/>
      <c r="D107" s="433" t="str">
        <f>_xlfn.IFNA(IF(ISBLANK(VLOOKUP($D101,'5.1 Register | Risk Register'!$B$15:$Y$89,'5.1 Register | Risk Register'!Y$6,FALSE)),"",VLOOKUP($D101,'5.1 Register | Risk Register'!$B$15:$Y$89,'5.1 Register | Risk Register'!Y$6,FALSE)),"")</f>
        <v/>
      </c>
      <c r="E107" s="434"/>
      <c r="F107" s="434"/>
      <c r="G107" s="434"/>
      <c r="H107" s="434"/>
      <c r="I107" s="435"/>
      <c r="J107" s="7"/>
    </row>
    <row r="108" spans="1:13" ht="16.2" hidden="1" thickBot="1" x14ac:dyDescent="0.35">
      <c r="A108" s="7"/>
      <c r="B108" s="3"/>
      <c r="C108" s="3"/>
      <c r="D108" s="30"/>
      <c r="E108" s="3"/>
      <c r="F108" s="30"/>
      <c r="G108" s="3"/>
      <c r="H108" s="3"/>
      <c r="I108" s="3"/>
      <c r="J108" s="7"/>
    </row>
    <row r="109" spans="1:13" ht="35.549999999999997" hidden="1" customHeight="1" x14ac:dyDescent="0.3">
      <c r="A109" s="7"/>
      <c r="B109" s="436">
        <v>7</v>
      </c>
      <c r="C109" s="437"/>
      <c r="D109" s="438" t="str">
        <f>_xlfn.IFNA(IF(ISBLANK(VLOOKUP($D110,'5.1 Register | Risk Register'!$B$15:$Y$89,'5.1 Register | Risk Register'!D$6,FALSE)),"",VLOOKUP($D110,'5.1 Register | Risk Register'!$B$15:$Y$89,'5.1 Register | Risk Register'!D$6,FALSE)),"")</f>
        <v/>
      </c>
      <c r="E109" s="439"/>
      <c r="F109" s="439"/>
      <c r="G109" s="439"/>
      <c r="H109" s="439"/>
      <c r="I109" s="440"/>
      <c r="J109" s="7"/>
    </row>
    <row r="110" spans="1:13" ht="23.1" hidden="1" customHeight="1" x14ac:dyDescent="0.3">
      <c r="A110" s="7"/>
      <c r="B110" s="426" t="s">
        <v>23</v>
      </c>
      <c r="C110" s="427"/>
      <c r="D110" s="443" t="str">
        <f>'Details (Hide)'!BY15</f>
        <v/>
      </c>
      <c r="E110" s="444"/>
      <c r="F110" s="444"/>
      <c r="G110" s="444"/>
      <c r="H110" s="444"/>
      <c r="I110" s="445"/>
      <c r="J110" s="7"/>
      <c r="M110" s="137"/>
    </row>
    <row r="111" spans="1:13" ht="21" hidden="1" customHeight="1" x14ac:dyDescent="0.3">
      <c r="A111" s="7"/>
      <c r="B111" s="426" t="s">
        <v>185</v>
      </c>
      <c r="C111" s="427"/>
      <c r="D111" s="443" t="str">
        <f>_xlfn.IFNA(IF(ISBLANK(VLOOKUP($D110,'5.1 Register | Risk Register'!$B$15:$Y$89,'5.1 Register | Risk Register'!R$6,FALSE)),"",VLOOKUP($D110,'5.1 Register | Risk Register'!$B$15:$Y$89,'5.1 Register | Risk Register'!R$6,FALSE)&amp;" ("&amp;VLOOKUP($D110,'5.1 Register | Risk Register'!$B$15:$Y$89,'5.1 Register | Risk Register'!H$6,FALSE)&amp;")"),"")</f>
        <v/>
      </c>
      <c r="E111" s="444"/>
      <c r="F111" s="444"/>
      <c r="G111" s="444"/>
      <c r="H111" s="444"/>
      <c r="I111" s="445"/>
      <c r="J111" s="7"/>
    </row>
    <row r="112" spans="1:13" ht="15.75" hidden="1" customHeight="1" x14ac:dyDescent="0.3">
      <c r="A112" s="7"/>
      <c r="B112" s="426" t="s">
        <v>247</v>
      </c>
      <c r="C112" s="427"/>
      <c r="D112" s="428" t="str">
        <f>_xlfn.IFNA(IF(ISBLANK(VLOOKUP($D110,'5.1 Register | Risk Register'!$B$15:$Y$89,'5.1 Register | Risk Register'!C$6,FALSE)),"",VLOOKUP($D110,'5.1 Register | Risk Register'!$B$15:$Y$89,'5.1 Register | Risk Register'!C$6,FALSE)),"")</f>
        <v/>
      </c>
      <c r="E112" s="429"/>
      <c r="F112" s="429"/>
      <c r="G112" s="429"/>
      <c r="H112" s="429"/>
      <c r="I112" s="430"/>
      <c r="J112" s="7"/>
    </row>
    <row r="113" spans="1:13" ht="64.05" hidden="1" customHeight="1" x14ac:dyDescent="0.3">
      <c r="A113" s="7"/>
      <c r="B113" s="426" t="s">
        <v>186</v>
      </c>
      <c r="C113" s="427"/>
      <c r="D113" s="428" t="str">
        <f>_xlfn.IFNA(IF(ISBLANK(VLOOKUP($D110,'5.1 Register | Risk Register'!$B$15:$Y$89,'5.1 Register | Risk Register'!F$6,FALSE)),"",VLOOKUP($D110,'5.1 Register | Risk Register'!$B$15:$Y$89,'5.1 Register | Risk Register'!F$6,FALSE)),"")</f>
        <v/>
      </c>
      <c r="E113" s="429"/>
      <c r="F113" s="429"/>
      <c r="G113" s="429"/>
      <c r="H113" s="429"/>
      <c r="I113" s="430"/>
      <c r="J113" s="7"/>
    </row>
    <row r="114" spans="1:13" ht="26.1" hidden="1" customHeight="1" x14ac:dyDescent="0.3">
      <c r="A114" s="7"/>
      <c r="B114" s="426" t="s">
        <v>187</v>
      </c>
      <c r="C114" s="427"/>
      <c r="D114" s="428" t="str">
        <f>_xlfn.IFNA(IF(ISBLANK(VLOOKUP($D110,'5.1 Register | Risk Register'!$B$15:$Y$89,'5.1 Register | Risk Register'!W$6,FALSE)),"",VLOOKUP($D110,'5.1 Register | Risk Register'!$B$15:$Y$89,'5.1 Register | Risk Register'!W$6,FALSE)),"")</f>
        <v/>
      </c>
      <c r="E114" s="429"/>
      <c r="F114" s="429"/>
      <c r="G114" s="429"/>
      <c r="H114" s="429"/>
      <c r="I114" s="430"/>
      <c r="J114" s="7"/>
    </row>
    <row r="115" spans="1:13" ht="64.05" hidden="1" customHeight="1" x14ac:dyDescent="0.3">
      <c r="A115" s="7"/>
      <c r="B115" s="426" t="s">
        <v>24</v>
      </c>
      <c r="C115" s="427"/>
      <c r="D115" s="428" t="str">
        <f>_xlfn.IFNA(IF(ISBLANK(VLOOKUP($D110,'5.1 Register | Risk Register'!$B$15:$Y$89,'5.1 Register | Risk Register'!V$6,FALSE)),"",VLOOKUP($D110,'5.1 Register | Risk Register'!$B$15:$Y$89,'5.1 Register | Risk Register'!V$6,FALSE)),"")</f>
        <v/>
      </c>
      <c r="E115" s="429"/>
      <c r="F115" s="429"/>
      <c r="G115" s="429"/>
      <c r="H115" s="429"/>
      <c r="I115" s="430"/>
      <c r="J115" s="7"/>
    </row>
    <row r="116" spans="1:13" ht="43.05" hidden="1" customHeight="1" thickBot="1" x14ac:dyDescent="0.35">
      <c r="A116" s="7"/>
      <c r="B116" s="431" t="s">
        <v>184</v>
      </c>
      <c r="C116" s="432"/>
      <c r="D116" s="433" t="str">
        <f>_xlfn.IFNA(IF(ISBLANK(VLOOKUP($D110,'5.1 Register | Risk Register'!$B$15:$Y$89,'5.1 Register | Risk Register'!Y$6,FALSE)),"",VLOOKUP($D110,'5.1 Register | Risk Register'!$B$15:$Y$89,'5.1 Register | Risk Register'!Y$6,FALSE)),"")</f>
        <v/>
      </c>
      <c r="E116" s="434"/>
      <c r="F116" s="434"/>
      <c r="G116" s="434"/>
      <c r="H116" s="434"/>
      <c r="I116" s="435"/>
      <c r="J116" s="7"/>
    </row>
    <row r="117" spans="1:13" ht="16.2" hidden="1" thickBot="1" x14ac:dyDescent="0.35">
      <c r="A117" s="7"/>
      <c r="B117" s="3"/>
      <c r="C117" s="3"/>
      <c r="D117" s="30"/>
      <c r="E117" s="3"/>
      <c r="F117" s="30"/>
      <c r="G117" s="3"/>
      <c r="H117" s="3"/>
      <c r="I117" s="3"/>
      <c r="J117" s="7"/>
    </row>
    <row r="118" spans="1:13" ht="35.549999999999997" hidden="1" customHeight="1" x14ac:dyDescent="0.3">
      <c r="A118" s="7"/>
      <c r="B118" s="436">
        <v>8</v>
      </c>
      <c r="C118" s="437"/>
      <c r="D118" s="438" t="str">
        <f>_xlfn.IFNA(IF(ISBLANK(VLOOKUP($D119,'5.1 Register | Risk Register'!$B$15:$Y$89,'5.1 Register | Risk Register'!D$6,FALSE)),"",VLOOKUP($D119,'5.1 Register | Risk Register'!$B$15:$Y$89,'5.1 Register | Risk Register'!D$6,FALSE)),"")</f>
        <v/>
      </c>
      <c r="E118" s="439"/>
      <c r="F118" s="439"/>
      <c r="G118" s="439"/>
      <c r="H118" s="439"/>
      <c r="I118" s="440"/>
      <c r="J118" s="7"/>
    </row>
    <row r="119" spans="1:13" ht="23.1" hidden="1" customHeight="1" x14ac:dyDescent="0.3">
      <c r="A119" s="7"/>
      <c r="B119" s="426" t="s">
        <v>23</v>
      </c>
      <c r="C119" s="427"/>
      <c r="D119" s="443" t="str">
        <f>'Details (Hide)'!BY16</f>
        <v/>
      </c>
      <c r="E119" s="444"/>
      <c r="F119" s="444"/>
      <c r="G119" s="444"/>
      <c r="H119" s="444"/>
      <c r="I119" s="445"/>
      <c r="J119" s="7"/>
      <c r="M119" s="137"/>
    </row>
    <row r="120" spans="1:13" ht="21" hidden="1" customHeight="1" x14ac:dyDescent="0.3">
      <c r="A120" s="7"/>
      <c r="B120" s="426" t="s">
        <v>185</v>
      </c>
      <c r="C120" s="427"/>
      <c r="D120" s="443" t="str">
        <f>_xlfn.IFNA(IF(ISBLANK(VLOOKUP($D119,'5.1 Register | Risk Register'!$B$15:$Y$89,'5.1 Register | Risk Register'!R$6,FALSE)),"",VLOOKUP($D119,'5.1 Register | Risk Register'!$B$15:$Y$89,'5.1 Register | Risk Register'!R$6,FALSE)&amp;" ("&amp;VLOOKUP($D119,'5.1 Register | Risk Register'!$B$15:$Y$89,'5.1 Register | Risk Register'!H$6,FALSE)&amp;")"),"")</f>
        <v/>
      </c>
      <c r="E120" s="444"/>
      <c r="F120" s="444"/>
      <c r="G120" s="444"/>
      <c r="H120" s="444"/>
      <c r="I120" s="445"/>
      <c r="J120" s="7"/>
    </row>
    <row r="121" spans="1:13" ht="15.75" hidden="1" customHeight="1" x14ac:dyDescent="0.3">
      <c r="A121" s="7"/>
      <c r="B121" s="426" t="s">
        <v>247</v>
      </c>
      <c r="C121" s="427"/>
      <c r="D121" s="428" t="str">
        <f>_xlfn.IFNA(IF(ISBLANK(VLOOKUP($D119,'5.1 Register | Risk Register'!$B$15:$Y$89,'5.1 Register | Risk Register'!C$6,FALSE)),"",VLOOKUP($D119,'5.1 Register | Risk Register'!$B$15:$Y$89,'5.1 Register | Risk Register'!C$6,FALSE)),"")</f>
        <v/>
      </c>
      <c r="E121" s="429"/>
      <c r="F121" s="429"/>
      <c r="G121" s="429"/>
      <c r="H121" s="429"/>
      <c r="I121" s="430"/>
      <c r="J121" s="7"/>
    </row>
    <row r="122" spans="1:13" ht="64.05" hidden="1" customHeight="1" x14ac:dyDescent="0.3">
      <c r="A122" s="7"/>
      <c r="B122" s="426" t="s">
        <v>186</v>
      </c>
      <c r="C122" s="427"/>
      <c r="D122" s="428" t="str">
        <f>_xlfn.IFNA(IF(ISBLANK(VLOOKUP($D119,'5.1 Register | Risk Register'!$B$15:$Y$89,'5.1 Register | Risk Register'!F$6,FALSE)),"",VLOOKUP($D119,'5.1 Register | Risk Register'!$B$15:$Y$89,'5.1 Register | Risk Register'!F$6,FALSE)),"")</f>
        <v/>
      </c>
      <c r="E122" s="429"/>
      <c r="F122" s="429"/>
      <c r="G122" s="429"/>
      <c r="H122" s="429"/>
      <c r="I122" s="430"/>
      <c r="J122" s="7"/>
    </row>
    <row r="123" spans="1:13" ht="26.1" hidden="1" customHeight="1" x14ac:dyDescent="0.3">
      <c r="A123" s="7"/>
      <c r="B123" s="426" t="s">
        <v>187</v>
      </c>
      <c r="C123" s="427"/>
      <c r="D123" s="428" t="str">
        <f>_xlfn.IFNA(IF(ISBLANK(VLOOKUP($D119,'5.1 Register | Risk Register'!$B$15:$Y$89,'5.1 Register | Risk Register'!W$6,FALSE)),"",VLOOKUP($D119,'5.1 Register | Risk Register'!$B$15:$Y$89,'5.1 Register | Risk Register'!W$6,FALSE)),"")</f>
        <v/>
      </c>
      <c r="E123" s="429"/>
      <c r="F123" s="429"/>
      <c r="G123" s="429"/>
      <c r="H123" s="429"/>
      <c r="I123" s="430"/>
      <c r="J123" s="7"/>
    </row>
    <row r="124" spans="1:13" ht="64.05" hidden="1" customHeight="1" x14ac:dyDescent="0.3">
      <c r="A124" s="7"/>
      <c r="B124" s="426" t="s">
        <v>24</v>
      </c>
      <c r="C124" s="427"/>
      <c r="D124" s="428" t="str">
        <f>_xlfn.IFNA(IF(ISBLANK(VLOOKUP($D119,'5.1 Register | Risk Register'!$B$15:$Y$89,'5.1 Register | Risk Register'!V$6,FALSE)),"",VLOOKUP($D119,'5.1 Register | Risk Register'!$B$15:$Y$89,'5.1 Register | Risk Register'!V$6,FALSE)),"")</f>
        <v/>
      </c>
      <c r="E124" s="429"/>
      <c r="F124" s="429"/>
      <c r="G124" s="429"/>
      <c r="H124" s="429"/>
      <c r="I124" s="430"/>
      <c r="J124" s="7"/>
    </row>
    <row r="125" spans="1:13" ht="43.05" hidden="1" customHeight="1" thickBot="1" x14ac:dyDescent="0.35">
      <c r="A125" s="7"/>
      <c r="B125" s="431" t="s">
        <v>184</v>
      </c>
      <c r="C125" s="432"/>
      <c r="D125" s="433" t="str">
        <f>_xlfn.IFNA(IF(ISBLANK(VLOOKUP($D119,'5.1 Register | Risk Register'!$B$15:$Y$89,'5.1 Register | Risk Register'!Y$6,FALSE)),"",VLOOKUP($D119,'5.1 Register | Risk Register'!$B$15:$Y$89,'5.1 Register | Risk Register'!Y$6,FALSE)),"")</f>
        <v/>
      </c>
      <c r="E125" s="434"/>
      <c r="F125" s="434"/>
      <c r="G125" s="434"/>
      <c r="H125" s="434"/>
      <c r="I125" s="435"/>
      <c r="J125" s="7"/>
    </row>
    <row r="126" spans="1:13" ht="16.2" hidden="1" thickBot="1" x14ac:dyDescent="0.35">
      <c r="A126" s="7"/>
      <c r="B126" s="3"/>
      <c r="C126" s="3"/>
      <c r="D126" s="32"/>
      <c r="E126" s="3"/>
      <c r="F126" s="32"/>
      <c r="G126" s="3"/>
      <c r="H126" s="3"/>
      <c r="I126" s="3"/>
      <c r="J126" s="7"/>
    </row>
    <row r="127" spans="1:13" ht="35.549999999999997" hidden="1" customHeight="1" x14ac:dyDescent="0.3">
      <c r="A127" s="7"/>
      <c r="B127" s="436">
        <v>9</v>
      </c>
      <c r="C127" s="437"/>
      <c r="D127" s="438" t="str">
        <f>_xlfn.IFNA(IF(ISBLANK(VLOOKUP($D128,'5.1 Register | Risk Register'!$B$15:$Y$89,'5.1 Register | Risk Register'!D$6,FALSE)),"",VLOOKUP($D128,'5.1 Register | Risk Register'!$B$15:$Y$89,'5.1 Register | Risk Register'!D$6,FALSE)),"")</f>
        <v/>
      </c>
      <c r="E127" s="439"/>
      <c r="F127" s="439"/>
      <c r="G127" s="439"/>
      <c r="H127" s="439"/>
      <c r="I127" s="440"/>
      <c r="J127" s="7"/>
    </row>
    <row r="128" spans="1:13" ht="23.1" hidden="1" customHeight="1" x14ac:dyDescent="0.3">
      <c r="A128" s="7"/>
      <c r="B128" s="426" t="s">
        <v>23</v>
      </c>
      <c r="C128" s="427"/>
      <c r="D128" s="443" t="str">
        <f>'Details (Hide)'!BY17</f>
        <v/>
      </c>
      <c r="E128" s="444"/>
      <c r="F128" s="444"/>
      <c r="G128" s="444"/>
      <c r="H128" s="444"/>
      <c r="I128" s="445"/>
      <c r="J128" s="7"/>
      <c r="M128" s="137"/>
    </row>
    <row r="129" spans="1:13" ht="21" hidden="1" customHeight="1" x14ac:dyDescent="0.3">
      <c r="A129" s="7"/>
      <c r="B129" s="426" t="s">
        <v>185</v>
      </c>
      <c r="C129" s="427"/>
      <c r="D129" s="443" t="str">
        <f>_xlfn.IFNA(IF(ISBLANK(VLOOKUP($D128,'5.1 Register | Risk Register'!$B$15:$Y$89,'5.1 Register | Risk Register'!R$6,FALSE)),"",VLOOKUP($D128,'5.1 Register | Risk Register'!$B$15:$Y$89,'5.1 Register | Risk Register'!R$6,FALSE)&amp;" ("&amp;VLOOKUP($D128,'5.1 Register | Risk Register'!$B$15:$Y$89,'5.1 Register | Risk Register'!H$6,FALSE)&amp;")"),"")</f>
        <v/>
      </c>
      <c r="E129" s="444"/>
      <c r="F129" s="444"/>
      <c r="G129" s="444"/>
      <c r="H129" s="444"/>
      <c r="I129" s="445"/>
      <c r="J129" s="7"/>
    </row>
    <row r="130" spans="1:13" ht="15.75" hidden="1" customHeight="1" x14ac:dyDescent="0.3">
      <c r="A130" s="7"/>
      <c r="B130" s="426" t="s">
        <v>247</v>
      </c>
      <c r="C130" s="427"/>
      <c r="D130" s="428" t="str">
        <f>_xlfn.IFNA(IF(ISBLANK(VLOOKUP($D128,'5.1 Register | Risk Register'!$B$15:$Y$89,'5.1 Register | Risk Register'!C$6,FALSE)),"",VLOOKUP($D128,'5.1 Register | Risk Register'!$B$15:$Y$89,'5.1 Register | Risk Register'!C$6,FALSE)),"")</f>
        <v/>
      </c>
      <c r="E130" s="429"/>
      <c r="F130" s="429"/>
      <c r="G130" s="429"/>
      <c r="H130" s="429"/>
      <c r="I130" s="430"/>
      <c r="J130" s="7"/>
    </row>
    <row r="131" spans="1:13" ht="64.05" hidden="1" customHeight="1" x14ac:dyDescent="0.3">
      <c r="A131" s="7"/>
      <c r="B131" s="426" t="s">
        <v>186</v>
      </c>
      <c r="C131" s="427"/>
      <c r="D131" s="428" t="str">
        <f>_xlfn.IFNA(IF(ISBLANK(VLOOKUP($D128,'5.1 Register | Risk Register'!$B$15:$Y$89,'5.1 Register | Risk Register'!F$6,FALSE)),"",VLOOKUP($D128,'5.1 Register | Risk Register'!$B$15:$Y$89,'5.1 Register | Risk Register'!F$6,FALSE)),"")</f>
        <v/>
      </c>
      <c r="E131" s="429"/>
      <c r="F131" s="429"/>
      <c r="G131" s="429"/>
      <c r="H131" s="429"/>
      <c r="I131" s="430"/>
      <c r="J131" s="7"/>
    </row>
    <row r="132" spans="1:13" ht="26.1" hidden="1" customHeight="1" x14ac:dyDescent="0.3">
      <c r="A132" s="7"/>
      <c r="B132" s="426" t="s">
        <v>187</v>
      </c>
      <c r="C132" s="427"/>
      <c r="D132" s="428" t="str">
        <f>_xlfn.IFNA(IF(ISBLANK(VLOOKUP($D128,'5.1 Register | Risk Register'!$B$15:$Y$89,'5.1 Register | Risk Register'!W$6,FALSE)),"",VLOOKUP($D128,'5.1 Register | Risk Register'!$B$15:$Y$89,'5.1 Register | Risk Register'!W$6,FALSE)),"")</f>
        <v/>
      </c>
      <c r="E132" s="429"/>
      <c r="F132" s="429"/>
      <c r="G132" s="429"/>
      <c r="H132" s="429"/>
      <c r="I132" s="430"/>
      <c r="J132" s="7"/>
    </row>
    <row r="133" spans="1:13" ht="64.05" hidden="1" customHeight="1" x14ac:dyDescent="0.3">
      <c r="A133" s="7"/>
      <c r="B133" s="426" t="s">
        <v>24</v>
      </c>
      <c r="C133" s="427"/>
      <c r="D133" s="428" t="str">
        <f>_xlfn.IFNA(IF(ISBLANK(VLOOKUP($D128,'5.1 Register | Risk Register'!$B$15:$Y$89,'5.1 Register | Risk Register'!V$6,FALSE)),"",VLOOKUP($D128,'5.1 Register | Risk Register'!$B$15:$Y$89,'5.1 Register | Risk Register'!V$6,FALSE)),"")</f>
        <v/>
      </c>
      <c r="E133" s="429"/>
      <c r="F133" s="429"/>
      <c r="G133" s="429"/>
      <c r="H133" s="429"/>
      <c r="I133" s="430"/>
      <c r="J133" s="7"/>
    </row>
    <row r="134" spans="1:13" ht="43.05" hidden="1" customHeight="1" thickBot="1" x14ac:dyDescent="0.35">
      <c r="A134" s="7"/>
      <c r="B134" s="431" t="s">
        <v>184</v>
      </c>
      <c r="C134" s="432"/>
      <c r="D134" s="433" t="str">
        <f>_xlfn.IFNA(IF(ISBLANK(VLOOKUP($D128,'5.1 Register | Risk Register'!$B$15:$Y$89,'5.1 Register | Risk Register'!Y$6,FALSE)),"",VLOOKUP($D128,'5.1 Register | Risk Register'!$B$15:$Y$89,'5.1 Register | Risk Register'!Y$6,FALSE)),"")</f>
        <v/>
      </c>
      <c r="E134" s="434"/>
      <c r="F134" s="434"/>
      <c r="G134" s="434"/>
      <c r="H134" s="434"/>
      <c r="I134" s="435"/>
      <c r="J134" s="7"/>
    </row>
    <row r="135" spans="1:13" ht="16.2" hidden="1" thickBot="1" x14ac:dyDescent="0.35">
      <c r="A135" s="7"/>
      <c r="B135" s="3"/>
      <c r="C135" s="3"/>
      <c r="D135" s="30"/>
      <c r="E135" s="3"/>
      <c r="F135" s="30"/>
      <c r="G135" s="3"/>
      <c r="H135" s="3"/>
      <c r="I135" s="3"/>
      <c r="J135" s="7"/>
    </row>
    <row r="136" spans="1:13" ht="35.549999999999997" hidden="1" customHeight="1" x14ac:dyDescent="0.3">
      <c r="A136" s="7"/>
      <c r="B136" s="436">
        <v>10</v>
      </c>
      <c r="C136" s="437"/>
      <c r="D136" s="438" t="str">
        <f>_xlfn.IFNA(IF(ISBLANK(VLOOKUP($D137,'5.1 Register | Risk Register'!$B$15:$Y$89,'5.1 Register | Risk Register'!D$6,FALSE)),"",VLOOKUP($D137,'5.1 Register | Risk Register'!$B$15:$Y$89,'5.1 Register | Risk Register'!D$6,FALSE)),"")</f>
        <v/>
      </c>
      <c r="E136" s="439"/>
      <c r="F136" s="439"/>
      <c r="G136" s="439"/>
      <c r="H136" s="439"/>
      <c r="I136" s="440"/>
      <c r="J136" s="7"/>
    </row>
    <row r="137" spans="1:13" ht="23.1" hidden="1" customHeight="1" x14ac:dyDescent="0.3">
      <c r="A137" s="7"/>
      <c r="B137" s="441" t="s">
        <v>23</v>
      </c>
      <c r="C137" s="442"/>
      <c r="D137" s="428" t="str">
        <f>'Details (Hide)'!BY18</f>
        <v/>
      </c>
      <c r="E137" s="429"/>
      <c r="F137" s="429"/>
      <c r="G137" s="429"/>
      <c r="H137" s="429"/>
      <c r="I137" s="430"/>
      <c r="J137" s="7"/>
      <c r="M137" s="137"/>
    </row>
    <row r="138" spans="1:13" ht="21" hidden="1" customHeight="1" x14ac:dyDescent="0.3">
      <c r="A138" s="7"/>
      <c r="B138" s="426" t="s">
        <v>185</v>
      </c>
      <c r="C138" s="427"/>
      <c r="D138" s="428" t="str">
        <f>_xlfn.IFNA(IF(ISBLANK(VLOOKUP($D137,'5.1 Register | Risk Register'!$B$15:$Y$89,'5.1 Register | Risk Register'!R$6,FALSE)),"",VLOOKUP($D137,'5.1 Register | Risk Register'!$B$15:$Y$89,'5.1 Register | Risk Register'!R$6,FALSE)&amp;" ("&amp;VLOOKUP($D137,'5.1 Register | Risk Register'!$B$15:$Y$89,'5.1 Register | Risk Register'!H$6,FALSE)&amp;")"),"")</f>
        <v/>
      </c>
      <c r="E138" s="429"/>
      <c r="F138" s="429"/>
      <c r="G138" s="429"/>
      <c r="H138" s="429"/>
      <c r="I138" s="430"/>
      <c r="J138" s="7"/>
    </row>
    <row r="139" spans="1:13" ht="15.6" hidden="1" customHeight="1" x14ac:dyDescent="0.3">
      <c r="A139" s="7"/>
      <c r="B139" s="426" t="s">
        <v>247</v>
      </c>
      <c r="C139" s="427"/>
      <c r="D139" s="428" t="str">
        <f>_xlfn.IFNA(IF(ISBLANK(VLOOKUP($D137,'5.1 Register | Risk Register'!$B$15:$Y$89,'5.1 Register | Risk Register'!C$6,FALSE)),"",VLOOKUP($D137,'5.1 Register | Risk Register'!$B$15:$Y$89,'5.1 Register | Risk Register'!C$6,FALSE)),"")</f>
        <v/>
      </c>
      <c r="E139" s="429"/>
      <c r="F139" s="429"/>
      <c r="G139" s="429"/>
      <c r="H139" s="429"/>
      <c r="I139" s="430"/>
      <c r="J139" s="7"/>
    </row>
    <row r="140" spans="1:13" ht="64.05" hidden="1" customHeight="1" x14ac:dyDescent="0.3">
      <c r="A140" s="7"/>
      <c r="B140" s="426" t="s">
        <v>186</v>
      </c>
      <c r="C140" s="427"/>
      <c r="D140" s="428" t="str">
        <f>_xlfn.IFNA(IF(ISBLANK(VLOOKUP($D137,'5.1 Register | Risk Register'!$B$15:$Y$89,'5.1 Register | Risk Register'!F$6,FALSE)),"",VLOOKUP($D137,'5.1 Register | Risk Register'!$B$15:$Y$89,'5.1 Register | Risk Register'!F$6,FALSE)),"")</f>
        <v/>
      </c>
      <c r="E140" s="429"/>
      <c r="F140" s="429"/>
      <c r="G140" s="429"/>
      <c r="H140" s="429"/>
      <c r="I140" s="430"/>
      <c r="J140" s="7"/>
    </row>
    <row r="141" spans="1:13" ht="26.1" hidden="1" customHeight="1" x14ac:dyDescent="0.3">
      <c r="A141" s="7"/>
      <c r="B141" s="426" t="s">
        <v>187</v>
      </c>
      <c r="C141" s="427"/>
      <c r="D141" s="428" t="str">
        <f>_xlfn.IFNA(IF(ISBLANK(VLOOKUP($D137,'5.1 Register | Risk Register'!$B$15:$Y$89,'5.1 Register | Risk Register'!W$6,FALSE)),"",VLOOKUP($D137,'5.1 Register | Risk Register'!$B$15:$Y$89,'5.1 Register | Risk Register'!W$6,FALSE)),"")</f>
        <v/>
      </c>
      <c r="E141" s="429"/>
      <c r="F141" s="429"/>
      <c r="G141" s="429"/>
      <c r="H141" s="429"/>
      <c r="I141" s="430"/>
      <c r="J141" s="7"/>
    </row>
    <row r="142" spans="1:13" ht="64.05" hidden="1" customHeight="1" x14ac:dyDescent="0.3">
      <c r="A142" s="7"/>
      <c r="B142" s="426" t="s">
        <v>24</v>
      </c>
      <c r="C142" s="427"/>
      <c r="D142" s="428" t="str">
        <f>_xlfn.IFNA(IF(ISBLANK(VLOOKUP($D137,'5.1 Register | Risk Register'!$B$15:$Y$89,'5.1 Register | Risk Register'!V$6,FALSE)),"",VLOOKUP($D137,'5.1 Register | Risk Register'!$B$15:$Y$89,'5.1 Register | Risk Register'!V$6,FALSE)),"")</f>
        <v/>
      </c>
      <c r="E142" s="429"/>
      <c r="F142" s="429"/>
      <c r="G142" s="429"/>
      <c r="H142" s="429"/>
      <c r="I142" s="430"/>
      <c r="J142" s="7"/>
    </row>
    <row r="143" spans="1:13" ht="43.05" hidden="1" customHeight="1" thickBot="1" x14ac:dyDescent="0.35">
      <c r="A143" s="7"/>
      <c r="B143" s="431" t="s">
        <v>184</v>
      </c>
      <c r="C143" s="432"/>
      <c r="D143" s="433" t="str">
        <f>_xlfn.IFNA(IF(ISBLANK(VLOOKUP($D137,'5.1 Register | Risk Register'!$B$15:$Y$89,'5.1 Register | Risk Register'!Y$6,FALSE)),"",VLOOKUP($D137,'5.1 Register | Risk Register'!$B$15:$Y$89,'5.1 Register | Risk Register'!Y$6,FALSE)),"")</f>
        <v/>
      </c>
      <c r="E143" s="434"/>
      <c r="F143" s="434"/>
      <c r="G143" s="434"/>
      <c r="H143" s="434"/>
      <c r="I143" s="435"/>
      <c r="J143" s="7"/>
    </row>
    <row r="144" spans="1:13" ht="16.2" hidden="1" thickBot="1" x14ac:dyDescent="0.35">
      <c r="A144" s="7"/>
      <c r="B144" s="3"/>
      <c r="C144" s="3"/>
      <c r="D144" s="30"/>
      <c r="E144" s="3"/>
      <c r="F144" s="30"/>
      <c r="G144" s="3"/>
      <c r="H144" s="3"/>
      <c r="I144" s="3"/>
      <c r="J144" s="7"/>
    </row>
    <row r="145" spans="1:13" ht="35.549999999999997" hidden="1" customHeight="1" x14ac:dyDescent="0.3">
      <c r="A145" s="7"/>
      <c r="B145" s="436">
        <v>11</v>
      </c>
      <c r="C145" s="437"/>
      <c r="D145" s="438" t="str">
        <f>_xlfn.IFNA(IF(ISBLANK(VLOOKUP($D146,'5.1 Register | Risk Register'!$B$15:$Y$89,'5.1 Register | Risk Register'!D$6,FALSE)),"",VLOOKUP($D146,'5.1 Register | Risk Register'!$B$15:$Y$89,'5.1 Register | Risk Register'!D$6,FALSE)),"")</f>
        <v/>
      </c>
      <c r="E145" s="439"/>
      <c r="F145" s="439"/>
      <c r="G145" s="439"/>
      <c r="H145" s="439"/>
      <c r="I145" s="440"/>
      <c r="J145" s="7"/>
    </row>
    <row r="146" spans="1:13" ht="23.1" hidden="1" customHeight="1" x14ac:dyDescent="0.3">
      <c r="A146" s="7"/>
      <c r="B146" s="426" t="s">
        <v>23</v>
      </c>
      <c r="C146" s="427"/>
      <c r="D146" s="428" t="str">
        <f>'Details (Hide)'!BY19</f>
        <v/>
      </c>
      <c r="E146" s="429"/>
      <c r="F146" s="429"/>
      <c r="G146" s="429"/>
      <c r="H146" s="429"/>
      <c r="I146" s="430"/>
      <c r="J146" s="7"/>
      <c r="M146" s="137"/>
    </row>
    <row r="147" spans="1:13" ht="21" hidden="1" customHeight="1" x14ac:dyDescent="0.3">
      <c r="A147" s="7"/>
      <c r="B147" s="426" t="s">
        <v>185</v>
      </c>
      <c r="C147" s="427"/>
      <c r="D147" s="428" t="str">
        <f>_xlfn.IFNA(IF(ISBLANK(VLOOKUP($D146,'5.1 Register | Risk Register'!$B$15:$Y$89,'5.1 Register | Risk Register'!R$6,FALSE)),"",VLOOKUP($D146,'5.1 Register | Risk Register'!$B$15:$Y$89,'5.1 Register | Risk Register'!R$6,FALSE)&amp;" ("&amp;VLOOKUP($D146,'5.1 Register | Risk Register'!$B$15:$Y$89,'5.1 Register | Risk Register'!H$6,FALSE)&amp;")"),"")</f>
        <v/>
      </c>
      <c r="E147" s="429"/>
      <c r="F147" s="429"/>
      <c r="G147" s="429"/>
      <c r="H147" s="429"/>
      <c r="I147" s="430"/>
      <c r="J147" s="7"/>
    </row>
    <row r="148" spans="1:13" ht="15.6" hidden="1" customHeight="1" x14ac:dyDescent="0.3">
      <c r="A148" s="7"/>
      <c r="B148" s="426" t="s">
        <v>247</v>
      </c>
      <c r="C148" s="427"/>
      <c r="D148" s="428" t="str">
        <f>_xlfn.IFNA(IF(ISBLANK(VLOOKUP($D146,'5.1 Register | Risk Register'!$B$15:$Y$89,'5.1 Register | Risk Register'!C$6,FALSE)),"",VLOOKUP($D146,'5.1 Register | Risk Register'!$B$15:$Y$89,'5.1 Register | Risk Register'!C$6,FALSE)),"")</f>
        <v/>
      </c>
      <c r="E148" s="429"/>
      <c r="F148" s="429"/>
      <c r="G148" s="429"/>
      <c r="H148" s="429"/>
      <c r="I148" s="430"/>
      <c r="J148" s="7"/>
    </row>
    <row r="149" spans="1:13" ht="64.05" hidden="1" customHeight="1" x14ac:dyDescent="0.3">
      <c r="A149" s="7"/>
      <c r="B149" s="426" t="s">
        <v>186</v>
      </c>
      <c r="C149" s="427"/>
      <c r="D149" s="428" t="str">
        <f>_xlfn.IFNA(IF(ISBLANK(VLOOKUP($D146,'5.1 Register | Risk Register'!$B$15:$Y$89,'5.1 Register | Risk Register'!F$6,FALSE)),"",VLOOKUP($D146,'5.1 Register | Risk Register'!$B$15:$Y$89,'5.1 Register | Risk Register'!F$6,FALSE)),"")</f>
        <v/>
      </c>
      <c r="E149" s="429"/>
      <c r="F149" s="429"/>
      <c r="G149" s="429"/>
      <c r="H149" s="429"/>
      <c r="I149" s="430"/>
      <c r="J149" s="7"/>
    </row>
    <row r="150" spans="1:13" ht="26.1" hidden="1" customHeight="1" x14ac:dyDescent="0.3">
      <c r="A150" s="7"/>
      <c r="B150" s="426" t="s">
        <v>187</v>
      </c>
      <c r="C150" s="427"/>
      <c r="D150" s="428" t="str">
        <f>_xlfn.IFNA(IF(ISBLANK(VLOOKUP($D146,'5.1 Register | Risk Register'!$B$15:$Y$89,'5.1 Register | Risk Register'!W$6,FALSE)),"",VLOOKUP($D146,'5.1 Register | Risk Register'!$B$15:$Y$89,'5.1 Register | Risk Register'!W$6,FALSE)),"")</f>
        <v/>
      </c>
      <c r="E150" s="429"/>
      <c r="F150" s="429"/>
      <c r="G150" s="429"/>
      <c r="H150" s="429"/>
      <c r="I150" s="430"/>
      <c r="J150" s="7"/>
    </row>
    <row r="151" spans="1:13" ht="64.05" hidden="1" customHeight="1" x14ac:dyDescent="0.3">
      <c r="A151" s="7"/>
      <c r="B151" s="426" t="s">
        <v>24</v>
      </c>
      <c r="C151" s="427"/>
      <c r="D151" s="428" t="str">
        <f>_xlfn.IFNA(IF(ISBLANK(VLOOKUP($D146,'5.1 Register | Risk Register'!$B$15:$Y$89,'5.1 Register | Risk Register'!V$6,FALSE)),"",VLOOKUP($D146,'5.1 Register | Risk Register'!$B$15:$Y$89,'5.1 Register | Risk Register'!V$6,FALSE)),"")</f>
        <v/>
      </c>
      <c r="E151" s="429"/>
      <c r="F151" s="429"/>
      <c r="G151" s="429"/>
      <c r="H151" s="429"/>
      <c r="I151" s="430"/>
      <c r="J151" s="7"/>
    </row>
    <row r="152" spans="1:13" ht="43.05" hidden="1" customHeight="1" thickBot="1" x14ac:dyDescent="0.35">
      <c r="A152" s="7"/>
      <c r="B152" s="431" t="s">
        <v>184</v>
      </c>
      <c r="C152" s="432"/>
      <c r="D152" s="433" t="str">
        <f>_xlfn.IFNA(IF(ISBLANK(VLOOKUP($D146,'5.1 Register | Risk Register'!$B$15:$Y$89,'5.1 Register | Risk Register'!Y$6,FALSE)),"",VLOOKUP($D146,'5.1 Register | Risk Register'!$B$15:$Y$89,'5.1 Register | Risk Register'!Y$6,FALSE)),"")</f>
        <v/>
      </c>
      <c r="E152" s="434"/>
      <c r="F152" s="434"/>
      <c r="G152" s="434"/>
      <c r="H152" s="434"/>
      <c r="I152" s="435"/>
      <c r="J152" s="7"/>
    </row>
    <row r="153" spans="1:13" ht="16.2" hidden="1" thickBot="1" x14ac:dyDescent="0.35">
      <c r="A153" s="7"/>
      <c r="B153" s="3"/>
      <c r="C153" s="3"/>
      <c r="D153" s="30"/>
      <c r="E153" s="3"/>
      <c r="F153" s="30"/>
      <c r="G153" s="3"/>
      <c r="H153" s="3"/>
      <c r="I153" s="3"/>
      <c r="J153" s="7"/>
    </row>
    <row r="154" spans="1:13" ht="35.549999999999997" hidden="1" customHeight="1" x14ac:dyDescent="0.3">
      <c r="A154" s="7"/>
      <c r="B154" s="436">
        <v>12</v>
      </c>
      <c r="C154" s="437"/>
      <c r="D154" s="438" t="str">
        <f>_xlfn.IFNA(IF(ISBLANK(VLOOKUP($D155,'5.1 Register | Risk Register'!$B$15:$Y$89,'5.1 Register | Risk Register'!D$6,FALSE)),"",VLOOKUP($D155,'5.1 Register | Risk Register'!$B$15:$Y$89,'5.1 Register | Risk Register'!D$6,FALSE)),"")</f>
        <v/>
      </c>
      <c r="E154" s="439"/>
      <c r="F154" s="439"/>
      <c r="G154" s="439"/>
      <c r="H154" s="439"/>
      <c r="I154" s="440"/>
      <c r="J154" s="7"/>
    </row>
    <row r="155" spans="1:13" ht="23.1" hidden="1" customHeight="1" x14ac:dyDescent="0.3">
      <c r="A155" s="7"/>
      <c r="B155" s="426" t="s">
        <v>23</v>
      </c>
      <c r="C155" s="427"/>
      <c r="D155" s="428" t="str">
        <f>'Details (Hide)'!BY20</f>
        <v/>
      </c>
      <c r="E155" s="429"/>
      <c r="F155" s="429"/>
      <c r="G155" s="429"/>
      <c r="H155" s="429"/>
      <c r="I155" s="430"/>
      <c r="J155" s="7"/>
      <c r="M155" s="137"/>
    </row>
    <row r="156" spans="1:13" ht="21" hidden="1" customHeight="1" x14ac:dyDescent="0.3">
      <c r="A156" s="7"/>
      <c r="B156" s="426" t="s">
        <v>185</v>
      </c>
      <c r="C156" s="427"/>
      <c r="D156" s="428" t="str">
        <f>_xlfn.IFNA(IF(ISBLANK(VLOOKUP($D155,'5.1 Register | Risk Register'!$B$15:$Y$89,'5.1 Register | Risk Register'!R$6,FALSE)),"",VLOOKUP($D155,'5.1 Register | Risk Register'!$B$15:$Y$89,'5.1 Register | Risk Register'!R$6,FALSE)&amp;" ("&amp;VLOOKUP($D155,'5.1 Register | Risk Register'!$B$15:$Y$89,'5.1 Register | Risk Register'!H$6,FALSE)&amp;")"),"")</f>
        <v/>
      </c>
      <c r="E156" s="429"/>
      <c r="F156" s="429"/>
      <c r="G156" s="429"/>
      <c r="H156" s="429"/>
      <c r="I156" s="430"/>
      <c r="J156" s="7"/>
    </row>
    <row r="157" spans="1:13" ht="15.6" hidden="1" customHeight="1" x14ac:dyDescent="0.3">
      <c r="A157" s="7"/>
      <c r="B157" s="426" t="s">
        <v>247</v>
      </c>
      <c r="C157" s="427"/>
      <c r="D157" s="428" t="str">
        <f>_xlfn.IFNA(IF(ISBLANK(VLOOKUP($D155,'5.1 Register | Risk Register'!$B$15:$Y$89,'5.1 Register | Risk Register'!C$6,FALSE)),"",VLOOKUP($D155,'5.1 Register | Risk Register'!$B$15:$Y$89,'5.1 Register | Risk Register'!C$6,FALSE)),"")</f>
        <v/>
      </c>
      <c r="E157" s="429"/>
      <c r="F157" s="429"/>
      <c r="G157" s="429"/>
      <c r="H157" s="429"/>
      <c r="I157" s="430"/>
      <c r="J157" s="7"/>
    </row>
    <row r="158" spans="1:13" ht="64.05" hidden="1" customHeight="1" x14ac:dyDescent="0.3">
      <c r="A158" s="7"/>
      <c r="B158" s="426" t="s">
        <v>186</v>
      </c>
      <c r="C158" s="427"/>
      <c r="D158" s="428" t="str">
        <f>_xlfn.IFNA(IF(ISBLANK(VLOOKUP($D155,'5.1 Register | Risk Register'!$B$15:$Y$89,'5.1 Register | Risk Register'!F$6,FALSE)),"",VLOOKUP($D155,'5.1 Register | Risk Register'!$B$15:$Y$89,'5.1 Register | Risk Register'!F$6,FALSE)),"")</f>
        <v/>
      </c>
      <c r="E158" s="429"/>
      <c r="F158" s="429"/>
      <c r="G158" s="429"/>
      <c r="H158" s="429"/>
      <c r="I158" s="430"/>
      <c r="J158" s="7"/>
    </row>
    <row r="159" spans="1:13" ht="26.1" hidden="1" customHeight="1" x14ac:dyDescent="0.3">
      <c r="A159" s="7"/>
      <c r="B159" s="426" t="s">
        <v>187</v>
      </c>
      <c r="C159" s="427"/>
      <c r="D159" s="428" t="str">
        <f>_xlfn.IFNA(IF(ISBLANK(VLOOKUP($D155,'5.1 Register | Risk Register'!$B$15:$Y$89,'5.1 Register | Risk Register'!W$6,FALSE)),"",VLOOKUP($D155,'5.1 Register | Risk Register'!$B$15:$Y$89,'5.1 Register | Risk Register'!W$6,FALSE)),"")</f>
        <v/>
      </c>
      <c r="E159" s="429"/>
      <c r="F159" s="429"/>
      <c r="G159" s="429"/>
      <c r="H159" s="429"/>
      <c r="I159" s="430"/>
      <c r="J159" s="7"/>
    </row>
    <row r="160" spans="1:13" ht="64.05" hidden="1" customHeight="1" x14ac:dyDescent="0.3">
      <c r="A160" s="7"/>
      <c r="B160" s="426" t="s">
        <v>24</v>
      </c>
      <c r="C160" s="427"/>
      <c r="D160" s="428" t="str">
        <f>_xlfn.IFNA(IF(ISBLANK(VLOOKUP($D155,'5.1 Register | Risk Register'!$B$15:$Y$89,'5.1 Register | Risk Register'!V$6,FALSE)),"",VLOOKUP($D155,'5.1 Register | Risk Register'!$B$15:$Y$89,'5.1 Register | Risk Register'!V$6,FALSE)),"")</f>
        <v/>
      </c>
      <c r="E160" s="429"/>
      <c r="F160" s="429"/>
      <c r="G160" s="429"/>
      <c r="H160" s="429"/>
      <c r="I160" s="430"/>
      <c r="J160" s="7"/>
    </row>
    <row r="161" spans="1:13" ht="43.05" hidden="1" customHeight="1" thickBot="1" x14ac:dyDescent="0.35">
      <c r="A161" s="7"/>
      <c r="B161" s="431" t="s">
        <v>184</v>
      </c>
      <c r="C161" s="432"/>
      <c r="D161" s="433" t="str">
        <f>_xlfn.IFNA(IF(ISBLANK(VLOOKUP($D155,'5.1 Register | Risk Register'!$B$15:$Y$89,'5.1 Register | Risk Register'!Y$6,FALSE)),"",VLOOKUP($D155,'5.1 Register | Risk Register'!$B$15:$Y$89,'5.1 Register | Risk Register'!Y$6,FALSE)),"")</f>
        <v/>
      </c>
      <c r="E161" s="434"/>
      <c r="F161" s="434"/>
      <c r="G161" s="434"/>
      <c r="H161" s="434"/>
      <c r="I161" s="435"/>
      <c r="J161" s="7"/>
    </row>
    <row r="162" spans="1:13" ht="16.2" hidden="1" thickBot="1" x14ac:dyDescent="0.35">
      <c r="A162" s="7"/>
      <c r="B162" s="3"/>
      <c r="C162" s="3"/>
      <c r="D162" s="30"/>
      <c r="E162" s="3"/>
      <c r="F162" s="30"/>
      <c r="G162" s="3"/>
      <c r="H162" s="3"/>
      <c r="I162" s="3"/>
      <c r="J162" s="7"/>
    </row>
    <row r="163" spans="1:13" ht="35.549999999999997" hidden="1" customHeight="1" x14ac:dyDescent="0.3">
      <c r="A163" s="7"/>
      <c r="B163" s="436">
        <v>13</v>
      </c>
      <c r="C163" s="437"/>
      <c r="D163" s="438" t="str">
        <f>_xlfn.IFNA(IF(ISBLANK(VLOOKUP($D164,'5.1 Register | Risk Register'!$B$15:$Y$89,'5.1 Register | Risk Register'!D$6,FALSE)),"",VLOOKUP($D164,'5.1 Register | Risk Register'!$B$15:$Y$89,'5.1 Register | Risk Register'!D$6,FALSE)),"")</f>
        <v/>
      </c>
      <c r="E163" s="439"/>
      <c r="F163" s="439"/>
      <c r="G163" s="439"/>
      <c r="H163" s="439"/>
      <c r="I163" s="440"/>
      <c r="J163" s="7"/>
    </row>
    <row r="164" spans="1:13" ht="23.1" hidden="1" customHeight="1" x14ac:dyDescent="0.3">
      <c r="A164" s="7"/>
      <c r="B164" s="426" t="s">
        <v>23</v>
      </c>
      <c r="C164" s="427"/>
      <c r="D164" s="428" t="str">
        <f>'Details (Hide)'!BY21</f>
        <v/>
      </c>
      <c r="E164" s="429"/>
      <c r="F164" s="429"/>
      <c r="G164" s="429"/>
      <c r="H164" s="429"/>
      <c r="I164" s="430"/>
      <c r="J164" s="7"/>
      <c r="M164" s="137"/>
    </row>
    <row r="165" spans="1:13" ht="21" hidden="1" customHeight="1" x14ac:dyDescent="0.3">
      <c r="A165" s="7"/>
      <c r="B165" s="426" t="s">
        <v>185</v>
      </c>
      <c r="C165" s="427"/>
      <c r="D165" s="428" t="str">
        <f>_xlfn.IFNA(IF(ISBLANK(VLOOKUP($D164,'5.1 Register | Risk Register'!$B$15:$Y$89,'5.1 Register | Risk Register'!R$6,FALSE)),"",VLOOKUP($D164,'5.1 Register | Risk Register'!$B$15:$Y$89,'5.1 Register | Risk Register'!R$6,FALSE)&amp;" ("&amp;VLOOKUP($D164,'5.1 Register | Risk Register'!$B$15:$Y$89,'5.1 Register | Risk Register'!H$6,FALSE)&amp;")"),"")</f>
        <v/>
      </c>
      <c r="E165" s="429"/>
      <c r="F165" s="429"/>
      <c r="G165" s="429"/>
      <c r="H165" s="429"/>
      <c r="I165" s="430"/>
      <c r="J165" s="7"/>
    </row>
    <row r="166" spans="1:13" ht="15.6" hidden="1" customHeight="1" x14ac:dyDescent="0.3">
      <c r="A166" s="7"/>
      <c r="B166" s="426" t="s">
        <v>247</v>
      </c>
      <c r="C166" s="427"/>
      <c r="D166" s="428" t="str">
        <f>_xlfn.IFNA(IF(ISBLANK(VLOOKUP($D164,'5.1 Register | Risk Register'!$B$15:$Y$89,'5.1 Register | Risk Register'!C$6,FALSE)),"",VLOOKUP($D164,'5.1 Register | Risk Register'!$B$15:$Y$89,'5.1 Register | Risk Register'!C$6,FALSE)),"")</f>
        <v/>
      </c>
      <c r="E166" s="429"/>
      <c r="F166" s="429"/>
      <c r="G166" s="429"/>
      <c r="H166" s="429"/>
      <c r="I166" s="430"/>
      <c r="J166" s="7"/>
    </row>
    <row r="167" spans="1:13" ht="64.05" hidden="1" customHeight="1" x14ac:dyDescent="0.3">
      <c r="A167" s="7"/>
      <c r="B167" s="426" t="s">
        <v>186</v>
      </c>
      <c r="C167" s="427"/>
      <c r="D167" s="428" t="str">
        <f>_xlfn.IFNA(IF(ISBLANK(VLOOKUP($D164,'5.1 Register | Risk Register'!$B$15:$Y$89,'5.1 Register | Risk Register'!F$6,FALSE)),"",VLOOKUP($D164,'5.1 Register | Risk Register'!$B$15:$Y$89,'5.1 Register | Risk Register'!F$6,FALSE)),"")</f>
        <v/>
      </c>
      <c r="E167" s="429"/>
      <c r="F167" s="429"/>
      <c r="G167" s="429"/>
      <c r="H167" s="429"/>
      <c r="I167" s="430"/>
      <c r="J167" s="7"/>
    </row>
    <row r="168" spans="1:13" ht="26.1" hidden="1" customHeight="1" x14ac:dyDescent="0.3">
      <c r="A168" s="7"/>
      <c r="B168" s="426" t="s">
        <v>187</v>
      </c>
      <c r="C168" s="427"/>
      <c r="D168" s="428" t="str">
        <f>_xlfn.IFNA(IF(ISBLANK(VLOOKUP($D164,'5.1 Register | Risk Register'!$B$15:$Y$89,'5.1 Register | Risk Register'!W$6,FALSE)),"",VLOOKUP($D164,'5.1 Register | Risk Register'!$B$15:$Y$89,'5.1 Register | Risk Register'!W$6,FALSE)),"")</f>
        <v/>
      </c>
      <c r="E168" s="429"/>
      <c r="F168" s="429"/>
      <c r="G168" s="429"/>
      <c r="H168" s="429"/>
      <c r="I168" s="430"/>
      <c r="J168" s="7"/>
    </row>
    <row r="169" spans="1:13" ht="64.05" hidden="1" customHeight="1" x14ac:dyDescent="0.3">
      <c r="A169" s="7"/>
      <c r="B169" s="426" t="s">
        <v>24</v>
      </c>
      <c r="C169" s="427"/>
      <c r="D169" s="428" t="str">
        <f>_xlfn.IFNA(IF(ISBLANK(VLOOKUP($D164,'5.1 Register | Risk Register'!$B$15:$Y$89,'5.1 Register | Risk Register'!V$6,FALSE)),"",VLOOKUP($D164,'5.1 Register | Risk Register'!$B$15:$Y$89,'5.1 Register | Risk Register'!V$6,FALSE)),"")</f>
        <v/>
      </c>
      <c r="E169" s="429"/>
      <c r="F169" s="429"/>
      <c r="G169" s="429"/>
      <c r="H169" s="429"/>
      <c r="I169" s="430"/>
      <c r="J169" s="7"/>
    </row>
    <row r="170" spans="1:13" ht="43.05" hidden="1" customHeight="1" thickBot="1" x14ac:dyDescent="0.35">
      <c r="A170" s="7"/>
      <c r="B170" s="431" t="s">
        <v>184</v>
      </c>
      <c r="C170" s="432"/>
      <c r="D170" s="433" t="str">
        <f>_xlfn.IFNA(IF(ISBLANK(VLOOKUP($D164,'5.1 Register | Risk Register'!$B$15:$Y$89,'5.1 Register | Risk Register'!Y$6,FALSE)),"",VLOOKUP($D164,'5.1 Register | Risk Register'!$B$15:$Y$89,'5.1 Register | Risk Register'!Y$6,FALSE)),"")</f>
        <v/>
      </c>
      <c r="E170" s="434"/>
      <c r="F170" s="434"/>
      <c r="G170" s="434"/>
      <c r="H170" s="434"/>
      <c r="I170" s="435"/>
      <c r="J170" s="7"/>
    </row>
    <row r="171" spans="1:13" ht="16.2" hidden="1" thickBot="1" x14ac:dyDescent="0.35">
      <c r="A171" s="7"/>
      <c r="B171" s="3"/>
      <c r="C171" s="3"/>
      <c r="D171" s="30"/>
      <c r="E171" s="3"/>
      <c r="F171" s="30"/>
      <c r="G171" s="3"/>
      <c r="H171" s="3"/>
      <c r="I171" s="3"/>
      <c r="J171" s="7"/>
    </row>
    <row r="172" spans="1:13" ht="35.549999999999997" hidden="1" customHeight="1" x14ac:dyDescent="0.3">
      <c r="A172" s="7"/>
      <c r="B172" s="436">
        <v>14</v>
      </c>
      <c r="C172" s="437"/>
      <c r="D172" s="438" t="str">
        <f>_xlfn.IFNA(IF(ISBLANK(VLOOKUP($D173,'5.1 Register | Risk Register'!$B$15:$Y$89,'5.1 Register | Risk Register'!D$6,FALSE)),"",VLOOKUP($D173,'5.1 Register | Risk Register'!$B$15:$Y$89,'5.1 Register | Risk Register'!D$6,FALSE)),"")</f>
        <v/>
      </c>
      <c r="E172" s="439"/>
      <c r="F172" s="439"/>
      <c r="G172" s="439"/>
      <c r="H172" s="439"/>
      <c r="I172" s="440"/>
      <c r="J172" s="7"/>
    </row>
    <row r="173" spans="1:13" ht="23.1" hidden="1" customHeight="1" x14ac:dyDescent="0.3">
      <c r="A173" s="7"/>
      <c r="B173" s="426" t="s">
        <v>23</v>
      </c>
      <c r="C173" s="427"/>
      <c r="D173" s="428" t="str">
        <f>'Details (Hide)'!BY22</f>
        <v/>
      </c>
      <c r="E173" s="429"/>
      <c r="F173" s="429"/>
      <c r="G173" s="429"/>
      <c r="H173" s="429"/>
      <c r="I173" s="430"/>
      <c r="J173" s="7"/>
    </row>
    <row r="174" spans="1:13" ht="21" hidden="1" customHeight="1" x14ac:dyDescent="0.3">
      <c r="A174" s="7"/>
      <c r="B174" s="426" t="s">
        <v>185</v>
      </c>
      <c r="C174" s="427"/>
      <c r="D174" s="428" t="str">
        <f>_xlfn.IFNA(IF(ISBLANK(VLOOKUP($D173,'5.1 Register | Risk Register'!$B$15:$Y$89,'5.1 Register | Risk Register'!R$6,FALSE)),"",VLOOKUP($D173,'5.1 Register | Risk Register'!$B$15:$Y$89,'5.1 Register | Risk Register'!R$6,FALSE)&amp;" ("&amp;VLOOKUP($D173,'5.1 Register | Risk Register'!$B$15:$Y$89,'5.1 Register | Risk Register'!H$6,FALSE)&amp;")"),"")</f>
        <v/>
      </c>
      <c r="E174" s="429"/>
      <c r="F174" s="429"/>
      <c r="G174" s="429"/>
      <c r="H174" s="429"/>
      <c r="I174" s="430"/>
      <c r="J174" s="7"/>
    </row>
    <row r="175" spans="1:13" ht="15.6" hidden="1" customHeight="1" x14ac:dyDescent="0.3">
      <c r="A175" s="7"/>
      <c r="B175" s="426" t="s">
        <v>247</v>
      </c>
      <c r="C175" s="427"/>
      <c r="D175" s="428" t="str">
        <f>_xlfn.IFNA(IF(ISBLANK(VLOOKUP($D173,'5.1 Register | Risk Register'!$B$15:$Y$89,'5.1 Register | Risk Register'!C$6,FALSE)),"",VLOOKUP($D173,'5.1 Register | Risk Register'!$B$15:$Y$89,'5.1 Register | Risk Register'!C$6,FALSE)),"")</f>
        <v/>
      </c>
      <c r="E175" s="429"/>
      <c r="F175" s="429"/>
      <c r="G175" s="429"/>
      <c r="H175" s="429"/>
      <c r="I175" s="430"/>
      <c r="J175" s="7"/>
    </row>
    <row r="176" spans="1:13" ht="64.05" hidden="1" customHeight="1" x14ac:dyDescent="0.3">
      <c r="A176" s="7"/>
      <c r="B176" s="426" t="s">
        <v>186</v>
      </c>
      <c r="C176" s="427"/>
      <c r="D176" s="428" t="str">
        <f>_xlfn.IFNA(IF(ISBLANK(VLOOKUP($D173,'5.1 Register | Risk Register'!$B$15:$Y$89,'5.1 Register | Risk Register'!F$6,FALSE)),"",VLOOKUP($D173,'5.1 Register | Risk Register'!$B$15:$Y$89,'5.1 Register | Risk Register'!F$6,FALSE)),"")</f>
        <v/>
      </c>
      <c r="E176" s="429"/>
      <c r="F176" s="429"/>
      <c r="G176" s="429"/>
      <c r="H176" s="429"/>
      <c r="I176" s="430"/>
      <c r="J176" s="7"/>
    </row>
    <row r="177" spans="1:10" ht="26.1" hidden="1" customHeight="1" x14ac:dyDescent="0.3">
      <c r="A177" s="7"/>
      <c r="B177" s="426" t="s">
        <v>187</v>
      </c>
      <c r="C177" s="427"/>
      <c r="D177" s="428" t="str">
        <f>_xlfn.IFNA(IF(ISBLANK(VLOOKUP($D173,'5.1 Register | Risk Register'!$B$15:$Y$89,'5.1 Register | Risk Register'!W$6,FALSE)),"",VLOOKUP($D173,'5.1 Register | Risk Register'!$B$15:$Y$89,'5.1 Register | Risk Register'!W$6,FALSE)),"")</f>
        <v/>
      </c>
      <c r="E177" s="429"/>
      <c r="F177" s="429"/>
      <c r="G177" s="429"/>
      <c r="H177" s="429"/>
      <c r="I177" s="430"/>
      <c r="J177" s="7"/>
    </row>
    <row r="178" spans="1:10" ht="64.05" hidden="1" customHeight="1" x14ac:dyDescent="0.3">
      <c r="A178" s="7"/>
      <c r="B178" s="426" t="s">
        <v>24</v>
      </c>
      <c r="C178" s="427"/>
      <c r="D178" s="428" t="str">
        <f>_xlfn.IFNA(IF(ISBLANK(VLOOKUP($D173,'5.1 Register | Risk Register'!$B$15:$Y$89,'5.1 Register | Risk Register'!V$6,FALSE)),"",VLOOKUP($D173,'5.1 Register | Risk Register'!$B$15:$Y$89,'5.1 Register | Risk Register'!V$6,FALSE)),"")</f>
        <v/>
      </c>
      <c r="E178" s="429"/>
      <c r="F178" s="429"/>
      <c r="G178" s="429"/>
      <c r="H178" s="429"/>
      <c r="I178" s="430"/>
      <c r="J178" s="7"/>
    </row>
    <row r="179" spans="1:10" ht="43.05" hidden="1" customHeight="1" thickBot="1" x14ac:dyDescent="0.35">
      <c r="A179" s="7"/>
      <c r="B179" s="431" t="s">
        <v>184</v>
      </c>
      <c r="C179" s="432"/>
      <c r="D179" s="433" t="str">
        <f>_xlfn.IFNA(IF(ISBLANK(VLOOKUP($D173,'5.1 Register | Risk Register'!$B$15:$Y$89,'5.1 Register | Risk Register'!Y$6,FALSE)),"",VLOOKUP($D173,'5.1 Register | Risk Register'!$B$15:$Y$89,'5.1 Register | Risk Register'!Y$6,FALSE)),"")</f>
        <v/>
      </c>
      <c r="E179" s="434"/>
      <c r="F179" s="434"/>
      <c r="G179" s="434"/>
      <c r="H179" s="434"/>
      <c r="I179" s="435"/>
      <c r="J179" s="7"/>
    </row>
    <row r="180" spans="1:10" ht="16.2" hidden="1" thickBot="1" x14ac:dyDescent="0.35">
      <c r="A180" s="7"/>
      <c r="B180" s="3"/>
      <c r="C180" s="3"/>
      <c r="D180" s="30"/>
      <c r="E180" s="3"/>
      <c r="F180" s="30"/>
      <c r="G180" s="3"/>
      <c r="H180" s="3"/>
      <c r="I180" s="3"/>
      <c r="J180" s="7"/>
    </row>
    <row r="181" spans="1:10" ht="35.549999999999997" hidden="1" customHeight="1" x14ac:dyDescent="0.3">
      <c r="A181" s="7"/>
      <c r="B181" s="436">
        <v>15</v>
      </c>
      <c r="C181" s="437"/>
      <c r="D181" s="438" t="str">
        <f>_xlfn.IFNA(IF(ISBLANK(VLOOKUP($D182,'5.1 Register | Risk Register'!$B$15:$Y$89,'5.1 Register | Risk Register'!D$6,FALSE)),"",VLOOKUP($D182,'5.1 Register | Risk Register'!$B$15:$Y$89,'5.1 Register | Risk Register'!D$6,FALSE)),"")</f>
        <v/>
      </c>
      <c r="E181" s="439"/>
      <c r="F181" s="439"/>
      <c r="G181" s="439"/>
      <c r="H181" s="439"/>
      <c r="I181" s="440"/>
      <c r="J181" s="7"/>
    </row>
    <row r="182" spans="1:10" ht="23.1" hidden="1" customHeight="1" x14ac:dyDescent="0.3">
      <c r="A182" s="7"/>
      <c r="B182" s="426" t="s">
        <v>23</v>
      </c>
      <c r="C182" s="427"/>
      <c r="D182" s="428" t="str">
        <f>'Details (Hide)'!BY23</f>
        <v/>
      </c>
      <c r="E182" s="429"/>
      <c r="F182" s="429"/>
      <c r="G182" s="429"/>
      <c r="H182" s="429"/>
      <c r="I182" s="430"/>
      <c r="J182" s="7"/>
    </row>
    <row r="183" spans="1:10" ht="21" hidden="1" customHeight="1" x14ac:dyDescent="0.3">
      <c r="A183" s="7"/>
      <c r="B183" s="426" t="s">
        <v>185</v>
      </c>
      <c r="C183" s="427"/>
      <c r="D183" s="428" t="str">
        <f>_xlfn.IFNA(IF(ISBLANK(VLOOKUP($D182,'5.1 Register | Risk Register'!$B$15:$Y$89,'5.1 Register | Risk Register'!R$6,FALSE)),"",VLOOKUP($D182,'5.1 Register | Risk Register'!$B$15:$Y$89,'5.1 Register | Risk Register'!R$6,FALSE)&amp;" ("&amp;VLOOKUP($D182,'5.1 Register | Risk Register'!$B$15:$Y$89,'5.1 Register | Risk Register'!H$6,FALSE)&amp;")"),"")</f>
        <v/>
      </c>
      <c r="E183" s="429"/>
      <c r="F183" s="429"/>
      <c r="G183" s="429"/>
      <c r="H183" s="429"/>
      <c r="I183" s="430"/>
      <c r="J183" s="7"/>
    </row>
    <row r="184" spans="1:10" ht="15.6" hidden="1" customHeight="1" x14ac:dyDescent="0.3">
      <c r="A184" s="7"/>
      <c r="B184" s="426" t="s">
        <v>247</v>
      </c>
      <c r="C184" s="427"/>
      <c r="D184" s="428" t="str">
        <f>_xlfn.IFNA(IF(ISBLANK(VLOOKUP($D182,'5.1 Register | Risk Register'!$B$15:$Y$89,'5.1 Register | Risk Register'!C$6,FALSE)),"",VLOOKUP($D182,'5.1 Register | Risk Register'!$B$15:$Y$89,'5.1 Register | Risk Register'!C$6,FALSE)),"")</f>
        <v/>
      </c>
      <c r="E184" s="429"/>
      <c r="F184" s="429"/>
      <c r="G184" s="429"/>
      <c r="H184" s="429"/>
      <c r="I184" s="430"/>
      <c r="J184" s="7"/>
    </row>
    <row r="185" spans="1:10" ht="64.05" hidden="1" customHeight="1" x14ac:dyDescent="0.3">
      <c r="A185" s="7"/>
      <c r="B185" s="426" t="s">
        <v>186</v>
      </c>
      <c r="C185" s="427"/>
      <c r="D185" s="428" t="str">
        <f>_xlfn.IFNA(IF(ISBLANK(VLOOKUP($D182,'5.1 Register | Risk Register'!$B$15:$Y$89,'5.1 Register | Risk Register'!F$6,FALSE)),"",VLOOKUP($D182,'5.1 Register | Risk Register'!$B$15:$Y$89,'5.1 Register | Risk Register'!F$6,FALSE)),"")</f>
        <v/>
      </c>
      <c r="E185" s="429"/>
      <c r="F185" s="429"/>
      <c r="G185" s="429"/>
      <c r="H185" s="429"/>
      <c r="I185" s="430"/>
      <c r="J185" s="7"/>
    </row>
    <row r="186" spans="1:10" ht="26.1" hidden="1" customHeight="1" x14ac:dyDescent="0.3">
      <c r="A186" s="7"/>
      <c r="B186" s="426" t="s">
        <v>187</v>
      </c>
      <c r="C186" s="427"/>
      <c r="D186" s="428" t="str">
        <f>_xlfn.IFNA(IF(ISBLANK(VLOOKUP($D182,'5.1 Register | Risk Register'!$B$15:$Y$89,'5.1 Register | Risk Register'!W$6,FALSE)),"",VLOOKUP($D182,'5.1 Register | Risk Register'!$B$15:$Y$89,'5.1 Register | Risk Register'!W$6,FALSE)),"")</f>
        <v/>
      </c>
      <c r="E186" s="429"/>
      <c r="F186" s="429"/>
      <c r="G186" s="429"/>
      <c r="H186" s="429"/>
      <c r="I186" s="430"/>
      <c r="J186" s="7"/>
    </row>
    <row r="187" spans="1:10" ht="64.05" hidden="1" customHeight="1" x14ac:dyDescent="0.3">
      <c r="A187" s="7"/>
      <c r="B187" s="426" t="s">
        <v>24</v>
      </c>
      <c r="C187" s="427"/>
      <c r="D187" s="428" t="str">
        <f>_xlfn.IFNA(IF(ISBLANK(VLOOKUP($D182,'5.1 Register | Risk Register'!$B$15:$Y$89,'5.1 Register | Risk Register'!V$6,FALSE)),"",VLOOKUP($D182,'5.1 Register | Risk Register'!$B$15:$Y$89,'5.1 Register | Risk Register'!V$6,FALSE)),"")</f>
        <v/>
      </c>
      <c r="E187" s="429"/>
      <c r="F187" s="429"/>
      <c r="G187" s="429"/>
      <c r="H187" s="429"/>
      <c r="I187" s="430"/>
      <c r="J187" s="7"/>
    </row>
    <row r="188" spans="1:10" ht="43.05" hidden="1" customHeight="1" thickBot="1" x14ac:dyDescent="0.35">
      <c r="A188" s="7"/>
      <c r="B188" s="431" t="s">
        <v>184</v>
      </c>
      <c r="C188" s="432"/>
      <c r="D188" s="433" t="str">
        <f>_xlfn.IFNA(IF(ISBLANK(VLOOKUP($D182,'5.1 Register | Risk Register'!$B$15:$Y$89,'5.1 Register | Risk Register'!Y$6,FALSE)),"",VLOOKUP($D182,'5.1 Register | Risk Register'!$B$15:$Y$89,'5.1 Register | Risk Register'!Y$6,FALSE)),"")</f>
        <v/>
      </c>
      <c r="E188" s="434"/>
      <c r="F188" s="434"/>
      <c r="G188" s="434"/>
      <c r="H188" s="434"/>
      <c r="I188" s="435"/>
      <c r="J188" s="7"/>
    </row>
    <row r="189" spans="1:10" ht="16.2" hidden="1" thickBot="1" x14ac:dyDescent="0.35">
      <c r="A189" s="7"/>
      <c r="B189" s="3"/>
      <c r="C189" s="3"/>
      <c r="D189" s="30"/>
      <c r="E189" s="3"/>
      <c r="F189" s="30"/>
      <c r="G189" s="3"/>
      <c r="H189" s="3"/>
      <c r="I189" s="3"/>
      <c r="J189" s="7"/>
    </row>
    <row r="190" spans="1:10" ht="35.549999999999997" hidden="1" customHeight="1" x14ac:dyDescent="0.3">
      <c r="A190" s="7"/>
      <c r="B190" s="436">
        <v>16</v>
      </c>
      <c r="C190" s="437"/>
      <c r="D190" s="438" t="str">
        <f>_xlfn.IFNA(IF(ISBLANK(VLOOKUP($D191,'5.1 Register | Risk Register'!$B$15:$Y$89,'5.1 Register | Risk Register'!D$6,FALSE)),"",VLOOKUP($D191,'5.1 Register | Risk Register'!$B$15:$Y$89,'5.1 Register | Risk Register'!D$6,FALSE)),"")</f>
        <v/>
      </c>
      <c r="E190" s="439"/>
      <c r="F190" s="439"/>
      <c r="G190" s="439"/>
      <c r="H190" s="439"/>
      <c r="I190" s="440"/>
      <c r="J190" s="7"/>
    </row>
    <row r="191" spans="1:10" ht="23.1" hidden="1" customHeight="1" x14ac:dyDescent="0.3">
      <c r="A191" s="7"/>
      <c r="B191" s="426" t="s">
        <v>23</v>
      </c>
      <c r="C191" s="427"/>
      <c r="D191" s="428" t="str">
        <f>'Details (Hide)'!BY24</f>
        <v/>
      </c>
      <c r="E191" s="429"/>
      <c r="F191" s="429"/>
      <c r="G191" s="429"/>
      <c r="H191" s="429"/>
      <c r="I191" s="430"/>
      <c r="J191" s="7"/>
    </row>
    <row r="192" spans="1:10" ht="21" hidden="1" customHeight="1" x14ac:dyDescent="0.3">
      <c r="A192" s="7"/>
      <c r="B192" s="426" t="s">
        <v>185</v>
      </c>
      <c r="C192" s="427"/>
      <c r="D192" s="428" t="str">
        <f>_xlfn.IFNA(IF(ISBLANK(VLOOKUP($D191,'5.1 Register | Risk Register'!$B$15:$Y$89,'5.1 Register | Risk Register'!R$6,FALSE)),"",VLOOKUP($D191,'5.1 Register | Risk Register'!$B$15:$Y$89,'5.1 Register | Risk Register'!R$6,FALSE)&amp;" ("&amp;VLOOKUP($D191,'5.1 Register | Risk Register'!$B$15:$Y$89,'5.1 Register | Risk Register'!H$6,FALSE)&amp;")"),"")</f>
        <v/>
      </c>
      <c r="E192" s="429"/>
      <c r="F192" s="429"/>
      <c r="G192" s="429"/>
      <c r="H192" s="429"/>
      <c r="I192" s="430"/>
      <c r="J192" s="7"/>
    </row>
    <row r="193" spans="1:10" ht="15.75" hidden="1" customHeight="1" x14ac:dyDescent="0.3">
      <c r="A193" s="7"/>
      <c r="B193" s="426" t="s">
        <v>247</v>
      </c>
      <c r="C193" s="427"/>
      <c r="D193" s="428" t="str">
        <f>_xlfn.IFNA(IF(ISBLANK(VLOOKUP($D191,'5.1 Register | Risk Register'!$B$15:$Y$89,'5.1 Register | Risk Register'!C$6,FALSE)),"",VLOOKUP($D191,'5.1 Register | Risk Register'!$B$15:$Y$89,'5.1 Register | Risk Register'!C$6,FALSE)),"")</f>
        <v/>
      </c>
      <c r="E193" s="429"/>
      <c r="F193" s="429"/>
      <c r="G193" s="429"/>
      <c r="H193" s="429"/>
      <c r="I193" s="430"/>
      <c r="J193" s="7"/>
    </row>
    <row r="194" spans="1:10" ht="64.05" hidden="1" customHeight="1" x14ac:dyDescent="0.3">
      <c r="A194" s="7"/>
      <c r="B194" s="426" t="s">
        <v>186</v>
      </c>
      <c r="C194" s="427"/>
      <c r="D194" s="428" t="str">
        <f>_xlfn.IFNA(IF(ISBLANK(VLOOKUP($D191,'5.1 Register | Risk Register'!$B$15:$Y$89,'5.1 Register | Risk Register'!F$6,FALSE)),"",VLOOKUP($D191,'5.1 Register | Risk Register'!$B$15:$Y$89,'5.1 Register | Risk Register'!F$6,FALSE)),"")</f>
        <v/>
      </c>
      <c r="E194" s="429"/>
      <c r="F194" s="429"/>
      <c r="G194" s="429"/>
      <c r="H194" s="429"/>
      <c r="I194" s="430"/>
      <c r="J194" s="7"/>
    </row>
    <row r="195" spans="1:10" ht="26.1" hidden="1" customHeight="1" x14ac:dyDescent="0.3">
      <c r="A195" s="7"/>
      <c r="B195" s="426" t="s">
        <v>187</v>
      </c>
      <c r="C195" s="427"/>
      <c r="D195" s="428" t="str">
        <f>_xlfn.IFNA(IF(ISBLANK(VLOOKUP($D191,'5.1 Register | Risk Register'!$B$15:$Y$89,'5.1 Register | Risk Register'!W$6,FALSE)),"",VLOOKUP($D191,'5.1 Register | Risk Register'!$B$15:$Y$89,'5.1 Register | Risk Register'!W$6,FALSE)),"")</f>
        <v/>
      </c>
      <c r="E195" s="429"/>
      <c r="F195" s="429"/>
      <c r="G195" s="429"/>
      <c r="H195" s="429"/>
      <c r="I195" s="430"/>
      <c r="J195" s="7"/>
    </row>
    <row r="196" spans="1:10" ht="64.05" hidden="1" customHeight="1" x14ac:dyDescent="0.3">
      <c r="A196" s="7"/>
      <c r="B196" s="426" t="s">
        <v>24</v>
      </c>
      <c r="C196" s="427"/>
      <c r="D196" s="428" t="str">
        <f>_xlfn.IFNA(IF(ISBLANK(VLOOKUP($D191,'5.1 Register | Risk Register'!$B$15:$Y$89,'5.1 Register | Risk Register'!V$6,FALSE)),"",VLOOKUP($D191,'5.1 Register | Risk Register'!$B$15:$Y$89,'5.1 Register | Risk Register'!V$6,FALSE)),"")</f>
        <v/>
      </c>
      <c r="E196" s="429"/>
      <c r="F196" s="429"/>
      <c r="G196" s="429"/>
      <c r="H196" s="429"/>
      <c r="I196" s="430"/>
      <c r="J196" s="7"/>
    </row>
    <row r="197" spans="1:10" ht="43.05" hidden="1" customHeight="1" thickBot="1" x14ac:dyDescent="0.35">
      <c r="A197" s="7"/>
      <c r="B197" s="431" t="s">
        <v>184</v>
      </c>
      <c r="C197" s="432"/>
      <c r="D197" s="433" t="str">
        <f>_xlfn.IFNA(IF(ISBLANK(VLOOKUP($D191,'5.1 Register | Risk Register'!$B$15:$Y$89,'5.1 Register | Risk Register'!Y$6,FALSE)),"",VLOOKUP($D191,'5.1 Register | Risk Register'!$B$15:$Y$89,'5.1 Register | Risk Register'!Y$6,FALSE)),"")</f>
        <v/>
      </c>
      <c r="E197" s="434"/>
      <c r="F197" s="434"/>
      <c r="G197" s="434"/>
      <c r="H197" s="434"/>
      <c r="I197" s="435"/>
      <c r="J197" s="7"/>
    </row>
    <row r="198" spans="1:10" ht="16.2" hidden="1" thickBot="1" x14ac:dyDescent="0.35">
      <c r="A198" s="7"/>
      <c r="B198" s="3"/>
      <c r="C198" s="3"/>
      <c r="D198" s="32"/>
      <c r="E198" s="3"/>
      <c r="F198" s="32"/>
      <c r="G198" s="3"/>
      <c r="H198" s="3"/>
      <c r="I198" s="3"/>
      <c r="J198" s="7"/>
    </row>
    <row r="199" spans="1:10" ht="35.549999999999997" hidden="1" customHeight="1" x14ac:dyDescent="0.3">
      <c r="A199" s="7"/>
      <c r="B199" s="436">
        <v>17</v>
      </c>
      <c r="C199" s="437"/>
      <c r="D199" s="438" t="str">
        <f>_xlfn.IFNA(IF(ISBLANK(VLOOKUP($D200,'5.1 Register | Risk Register'!$B$15:$Y$89,'5.1 Register | Risk Register'!D$6,FALSE)),"",VLOOKUP($D200,'5.1 Register | Risk Register'!$B$15:$Y$89,'5.1 Register | Risk Register'!D$6,FALSE)),"")</f>
        <v/>
      </c>
      <c r="E199" s="439"/>
      <c r="F199" s="439"/>
      <c r="G199" s="439"/>
      <c r="H199" s="439"/>
      <c r="I199" s="440"/>
      <c r="J199" s="7"/>
    </row>
    <row r="200" spans="1:10" ht="23.1" hidden="1" customHeight="1" x14ac:dyDescent="0.3">
      <c r="A200" s="7"/>
      <c r="B200" s="426" t="s">
        <v>23</v>
      </c>
      <c r="C200" s="427"/>
      <c r="D200" s="428" t="str">
        <f>'Details (Hide)'!BY25</f>
        <v/>
      </c>
      <c r="E200" s="429"/>
      <c r="F200" s="429"/>
      <c r="G200" s="429"/>
      <c r="H200" s="429"/>
      <c r="I200" s="430"/>
      <c r="J200" s="7"/>
    </row>
    <row r="201" spans="1:10" ht="21" hidden="1" customHeight="1" x14ac:dyDescent="0.3">
      <c r="A201" s="7"/>
      <c r="B201" s="426" t="s">
        <v>185</v>
      </c>
      <c r="C201" s="427"/>
      <c r="D201" s="428" t="str">
        <f>_xlfn.IFNA(IF(ISBLANK(VLOOKUP($D200,'5.1 Register | Risk Register'!$B$15:$Y$89,'5.1 Register | Risk Register'!R$6,FALSE)),"",VLOOKUP($D200,'5.1 Register | Risk Register'!$B$15:$Y$89,'5.1 Register | Risk Register'!R$6,FALSE)&amp;" ("&amp;VLOOKUP($D200,'5.1 Register | Risk Register'!$B$15:$Y$89,'5.1 Register | Risk Register'!H$6,FALSE)&amp;")"),"")</f>
        <v/>
      </c>
      <c r="E201" s="429"/>
      <c r="F201" s="429"/>
      <c r="G201" s="429"/>
      <c r="H201" s="429"/>
      <c r="I201" s="430"/>
      <c r="J201" s="7"/>
    </row>
    <row r="202" spans="1:10" ht="15.6" hidden="1" customHeight="1" x14ac:dyDescent="0.3">
      <c r="A202" s="7"/>
      <c r="B202" s="426" t="s">
        <v>247</v>
      </c>
      <c r="C202" s="427"/>
      <c r="D202" s="428" t="str">
        <f>_xlfn.IFNA(IF(ISBLANK(VLOOKUP($D200,'5.1 Register | Risk Register'!$B$15:$Y$89,'5.1 Register | Risk Register'!C$6,FALSE)),"",VLOOKUP($D200,'5.1 Register | Risk Register'!$B$15:$Y$89,'5.1 Register | Risk Register'!C$6,FALSE)),"")</f>
        <v/>
      </c>
      <c r="E202" s="429"/>
      <c r="F202" s="429"/>
      <c r="G202" s="429"/>
      <c r="H202" s="429"/>
      <c r="I202" s="430"/>
      <c r="J202" s="7"/>
    </row>
    <row r="203" spans="1:10" ht="64.05" hidden="1" customHeight="1" x14ac:dyDescent="0.3">
      <c r="A203" s="7"/>
      <c r="B203" s="426" t="s">
        <v>186</v>
      </c>
      <c r="C203" s="427"/>
      <c r="D203" s="428" t="str">
        <f>_xlfn.IFNA(IF(ISBLANK(VLOOKUP($D200,'5.1 Register | Risk Register'!$B$15:$Y$89,'5.1 Register | Risk Register'!F$6,FALSE)),"",VLOOKUP($D200,'5.1 Register | Risk Register'!$B$15:$Y$89,'5.1 Register | Risk Register'!F$6,FALSE)),"")</f>
        <v/>
      </c>
      <c r="E203" s="429"/>
      <c r="F203" s="429"/>
      <c r="G203" s="429"/>
      <c r="H203" s="429"/>
      <c r="I203" s="430"/>
      <c r="J203" s="7"/>
    </row>
    <row r="204" spans="1:10" ht="26.1" hidden="1" customHeight="1" x14ac:dyDescent="0.3">
      <c r="A204" s="7"/>
      <c r="B204" s="426" t="s">
        <v>187</v>
      </c>
      <c r="C204" s="427"/>
      <c r="D204" s="428" t="str">
        <f>_xlfn.IFNA(IF(ISBLANK(VLOOKUP($D200,'5.1 Register | Risk Register'!$B$15:$Y$89,'5.1 Register | Risk Register'!W$6,FALSE)),"",VLOOKUP($D200,'5.1 Register | Risk Register'!$B$15:$Y$89,'5.1 Register | Risk Register'!W$6,FALSE)),"")</f>
        <v/>
      </c>
      <c r="E204" s="429"/>
      <c r="F204" s="429"/>
      <c r="G204" s="429"/>
      <c r="H204" s="429"/>
      <c r="I204" s="430"/>
      <c r="J204" s="7"/>
    </row>
    <row r="205" spans="1:10" ht="64.05" hidden="1" customHeight="1" x14ac:dyDescent="0.3">
      <c r="A205" s="7"/>
      <c r="B205" s="426" t="s">
        <v>24</v>
      </c>
      <c r="C205" s="427"/>
      <c r="D205" s="428" t="str">
        <f>_xlfn.IFNA(IF(ISBLANK(VLOOKUP($D200,'5.1 Register | Risk Register'!$B$15:$Y$89,'5.1 Register | Risk Register'!V$6,FALSE)),"",VLOOKUP($D200,'5.1 Register | Risk Register'!$B$15:$Y$89,'5.1 Register | Risk Register'!V$6,FALSE)),"")</f>
        <v/>
      </c>
      <c r="E205" s="429"/>
      <c r="F205" s="429"/>
      <c r="G205" s="429"/>
      <c r="H205" s="429"/>
      <c r="I205" s="430"/>
      <c r="J205" s="7"/>
    </row>
    <row r="206" spans="1:10" ht="43.05" hidden="1" customHeight="1" thickBot="1" x14ac:dyDescent="0.35">
      <c r="A206" s="7"/>
      <c r="B206" s="431" t="s">
        <v>184</v>
      </c>
      <c r="C206" s="432"/>
      <c r="D206" s="433" t="str">
        <f>_xlfn.IFNA(IF(ISBLANK(VLOOKUP($D200,'5.1 Register | Risk Register'!$B$15:$Y$89,'5.1 Register | Risk Register'!Y$6,FALSE)),"",VLOOKUP($D200,'5.1 Register | Risk Register'!$B$15:$Y$89,'5.1 Register | Risk Register'!Y$6,FALSE)),"")</f>
        <v/>
      </c>
      <c r="E206" s="434"/>
      <c r="F206" s="434"/>
      <c r="G206" s="434"/>
      <c r="H206" s="434"/>
      <c r="I206" s="435"/>
      <c r="J206" s="7"/>
    </row>
    <row r="207" spans="1:10" ht="16.2" hidden="1" thickBot="1" x14ac:dyDescent="0.35">
      <c r="A207" s="7"/>
      <c r="B207" s="3"/>
      <c r="C207" s="3"/>
      <c r="D207" s="30"/>
      <c r="E207" s="3"/>
      <c r="F207" s="30"/>
      <c r="G207" s="3"/>
      <c r="H207" s="3"/>
      <c r="I207" s="3"/>
      <c r="J207" s="7"/>
    </row>
    <row r="208" spans="1:10" ht="35.549999999999997" hidden="1" customHeight="1" x14ac:dyDescent="0.3">
      <c r="A208" s="7"/>
      <c r="B208" s="436">
        <v>18</v>
      </c>
      <c r="C208" s="437"/>
      <c r="D208" s="438" t="str">
        <f>_xlfn.IFNA(IF(ISBLANK(VLOOKUP($D209,'5.1 Register | Risk Register'!$B$15:$Y$89,'5.1 Register | Risk Register'!D$6,FALSE)),"",VLOOKUP($D209,'5.1 Register | Risk Register'!$B$15:$Y$89,'5.1 Register | Risk Register'!D$6,FALSE)),"")</f>
        <v/>
      </c>
      <c r="E208" s="439"/>
      <c r="F208" s="439"/>
      <c r="G208" s="439"/>
      <c r="H208" s="439"/>
      <c r="I208" s="440"/>
      <c r="J208" s="7"/>
    </row>
    <row r="209" spans="1:10" ht="23.1" hidden="1" customHeight="1" x14ac:dyDescent="0.3">
      <c r="A209" s="7"/>
      <c r="B209" s="426" t="s">
        <v>23</v>
      </c>
      <c r="C209" s="427"/>
      <c r="D209" s="428" t="str">
        <f>'Details (Hide)'!BY26</f>
        <v/>
      </c>
      <c r="E209" s="429"/>
      <c r="F209" s="429"/>
      <c r="G209" s="429"/>
      <c r="H209" s="429"/>
      <c r="I209" s="430"/>
      <c r="J209" s="7"/>
    </row>
    <row r="210" spans="1:10" ht="21" hidden="1" customHeight="1" x14ac:dyDescent="0.3">
      <c r="A210" s="7"/>
      <c r="B210" s="426" t="s">
        <v>185</v>
      </c>
      <c r="C210" s="427"/>
      <c r="D210" s="428" t="str">
        <f>_xlfn.IFNA(IF(ISBLANK(VLOOKUP($D209,'5.1 Register | Risk Register'!$B$15:$Y$89,'5.1 Register | Risk Register'!R$6,FALSE)),"",VLOOKUP($D209,'5.1 Register | Risk Register'!$B$15:$Y$89,'5.1 Register | Risk Register'!R$6,FALSE)&amp;" ("&amp;VLOOKUP($D209,'5.1 Register | Risk Register'!$B$15:$Y$89,'5.1 Register | Risk Register'!H$6,FALSE)&amp;")"),"")</f>
        <v/>
      </c>
      <c r="E210" s="429"/>
      <c r="F210" s="429"/>
      <c r="G210" s="429"/>
      <c r="H210" s="429"/>
      <c r="I210" s="430"/>
      <c r="J210" s="7"/>
    </row>
    <row r="211" spans="1:10" ht="15.6" hidden="1" customHeight="1" x14ac:dyDescent="0.3">
      <c r="A211" s="7"/>
      <c r="B211" s="426" t="s">
        <v>247</v>
      </c>
      <c r="C211" s="427"/>
      <c r="D211" s="428" t="str">
        <f>_xlfn.IFNA(IF(ISBLANK(VLOOKUP($D209,'5.1 Register | Risk Register'!$B$15:$Y$89,'5.1 Register | Risk Register'!C$6,FALSE)),"",VLOOKUP($D209,'5.1 Register | Risk Register'!$B$15:$Y$89,'5.1 Register | Risk Register'!C$6,FALSE)),"")</f>
        <v/>
      </c>
      <c r="E211" s="429"/>
      <c r="F211" s="429"/>
      <c r="G211" s="429"/>
      <c r="H211" s="429"/>
      <c r="I211" s="430"/>
      <c r="J211" s="7"/>
    </row>
    <row r="212" spans="1:10" ht="64.05" hidden="1" customHeight="1" x14ac:dyDescent="0.3">
      <c r="A212" s="7"/>
      <c r="B212" s="426" t="s">
        <v>186</v>
      </c>
      <c r="C212" s="427"/>
      <c r="D212" s="428" t="str">
        <f>_xlfn.IFNA(IF(ISBLANK(VLOOKUP($D209,'5.1 Register | Risk Register'!$B$15:$Y$89,'5.1 Register | Risk Register'!F$6,FALSE)),"",VLOOKUP($D209,'5.1 Register | Risk Register'!$B$15:$Y$89,'5.1 Register | Risk Register'!F$6,FALSE)),"")</f>
        <v/>
      </c>
      <c r="E212" s="429"/>
      <c r="F212" s="429"/>
      <c r="G212" s="429"/>
      <c r="H212" s="429"/>
      <c r="I212" s="430"/>
      <c r="J212" s="7"/>
    </row>
    <row r="213" spans="1:10" ht="26.1" hidden="1" customHeight="1" x14ac:dyDescent="0.3">
      <c r="A213" s="7"/>
      <c r="B213" s="426" t="s">
        <v>187</v>
      </c>
      <c r="C213" s="427"/>
      <c r="D213" s="428" t="str">
        <f>_xlfn.IFNA(IF(ISBLANK(VLOOKUP($D209,'5.1 Register | Risk Register'!$B$15:$Y$89,'5.1 Register | Risk Register'!W$6,FALSE)),"",VLOOKUP($D209,'5.1 Register | Risk Register'!$B$15:$Y$89,'5.1 Register | Risk Register'!W$6,FALSE)),"")</f>
        <v/>
      </c>
      <c r="E213" s="429"/>
      <c r="F213" s="429"/>
      <c r="G213" s="429"/>
      <c r="H213" s="429"/>
      <c r="I213" s="430"/>
      <c r="J213" s="7"/>
    </row>
    <row r="214" spans="1:10" ht="64.05" hidden="1" customHeight="1" x14ac:dyDescent="0.3">
      <c r="A214" s="7"/>
      <c r="B214" s="426" t="s">
        <v>24</v>
      </c>
      <c r="C214" s="427"/>
      <c r="D214" s="428" t="str">
        <f>_xlfn.IFNA(IF(ISBLANK(VLOOKUP($D209,'5.1 Register | Risk Register'!$B$15:$Y$89,'5.1 Register | Risk Register'!V$6,FALSE)),"",VLOOKUP($D209,'5.1 Register | Risk Register'!$B$15:$Y$89,'5.1 Register | Risk Register'!V$6,FALSE)),"")</f>
        <v/>
      </c>
      <c r="E214" s="429"/>
      <c r="F214" s="429"/>
      <c r="G214" s="429"/>
      <c r="H214" s="429"/>
      <c r="I214" s="430"/>
      <c r="J214" s="7"/>
    </row>
    <row r="215" spans="1:10" ht="43.05" hidden="1" customHeight="1" thickBot="1" x14ac:dyDescent="0.35">
      <c r="A215" s="7"/>
      <c r="B215" s="431" t="s">
        <v>184</v>
      </c>
      <c r="C215" s="432"/>
      <c r="D215" s="433" t="str">
        <f>_xlfn.IFNA(IF(ISBLANK(VLOOKUP($D209,'5.1 Register | Risk Register'!$B$15:$Y$89,'5.1 Register | Risk Register'!Y$6,FALSE)),"",VLOOKUP($D209,'5.1 Register | Risk Register'!$B$15:$Y$89,'5.1 Register | Risk Register'!Y$6,FALSE)),"")</f>
        <v/>
      </c>
      <c r="E215" s="434"/>
      <c r="F215" s="434"/>
      <c r="G215" s="434"/>
      <c r="H215" s="434"/>
      <c r="I215" s="435"/>
      <c r="J215" s="7"/>
    </row>
    <row r="216" spans="1:10" ht="16.2" hidden="1" thickBot="1" x14ac:dyDescent="0.35">
      <c r="A216" s="7"/>
      <c r="B216" s="3"/>
      <c r="C216" s="3"/>
      <c r="D216" s="30"/>
      <c r="E216" s="3"/>
      <c r="F216" s="30"/>
      <c r="G216" s="3"/>
      <c r="H216" s="3"/>
      <c r="I216" s="3"/>
      <c r="J216" s="7"/>
    </row>
    <row r="217" spans="1:10" ht="35.549999999999997" hidden="1" customHeight="1" x14ac:dyDescent="0.3">
      <c r="A217" s="7"/>
      <c r="B217" s="436">
        <v>19</v>
      </c>
      <c r="C217" s="437"/>
      <c r="D217" s="438" t="str">
        <f>_xlfn.IFNA(IF(ISBLANK(VLOOKUP($D218,'5.1 Register | Risk Register'!$B$15:$Y$89,'5.1 Register | Risk Register'!D$6,FALSE)),"",VLOOKUP($D218,'5.1 Register | Risk Register'!$B$15:$Y$89,'5.1 Register | Risk Register'!D$6,FALSE)),"")</f>
        <v/>
      </c>
      <c r="E217" s="439"/>
      <c r="F217" s="439"/>
      <c r="G217" s="439"/>
      <c r="H217" s="439"/>
      <c r="I217" s="440"/>
      <c r="J217" s="7"/>
    </row>
    <row r="218" spans="1:10" ht="23.1" hidden="1" customHeight="1" x14ac:dyDescent="0.3">
      <c r="A218" s="7"/>
      <c r="B218" s="426" t="s">
        <v>23</v>
      </c>
      <c r="C218" s="427"/>
      <c r="D218" s="428" t="str">
        <f>'Details (Hide)'!BY27</f>
        <v/>
      </c>
      <c r="E218" s="429"/>
      <c r="F218" s="429"/>
      <c r="G218" s="429"/>
      <c r="H218" s="429"/>
      <c r="I218" s="430"/>
      <c r="J218" s="7"/>
    </row>
    <row r="219" spans="1:10" ht="21" hidden="1" customHeight="1" x14ac:dyDescent="0.3">
      <c r="A219" s="7"/>
      <c r="B219" s="426" t="s">
        <v>185</v>
      </c>
      <c r="C219" s="427"/>
      <c r="D219" s="428" t="str">
        <f>_xlfn.IFNA(IF(ISBLANK(VLOOKUP($D218,'5.1 Register | Risk Register'!$B$15:$Y$89,'5.1 Register | Risk Register'!R$6,FALSE)),"",VLOOKUP($D218,'5.1 Register | Risk Register'!$B$15:$Y$89,'5.1 Register | Risk Register'!R$6,FALSE)&amp;" ("&amp;VLOOKUP($D218,'5.1 Register | Risk Register'!$B$15:$Y$89,'5.1 Register | Risk Register'!H$6,FALSE)&amp;")"),"")</f>
        <v/>
      </c>
      <c r="E219" s="429"/>
      <c r="F219" s="429"/>
      <c r="G219" s="429"/>
      <c r="H219" s="429"/>
      <c r="I219" s="430"/>
      <c r="J219" s="7"/>
    </row>
    <row r="220" spans="1:10" ht="15.6" hidden="1" customHeight="1" x14ac:dyDescent="0.3">
      <c r="A220" s="7"/>
      <c r="B220" s="426" t="s">
        <v>247</v>
      </c>
      <c r="C220" s="427"/>
      <c r="D220" s="428" t="str">
        <f>_xlfn.IFNA(IF(ISBLANK(VLOOKUP($D218,'5.1 Register | Risk Register'!$B$15:$Y$89,'5.1 Register | Risk Register'!C$6,FALSE)),"",VLOOKUP($D218,'5.1 Register | Risk Register'!$B$15:$Y$89,'5.1 Register | Risk Register'!C$6,FALSE)),"")</f>
        <v/>
      </c>
      <c r="E220" s="429"/>
      <c r="F220" s="429"/>
      <c r="G220" s="429"/>
      <c r="H220" s="429"/>
      <c r="I220" s="430"/>
      <c r="J220" s="7"/>
    </row>
    <row r="221" spans="1:10" ht="64.05" hidden="1" customHeight="1" x14ac:dyDescent="0.3">
      <c r="A221" s="7"/>
      <c r="B221" s="426" t="s">
        <v>186</v>
      </c>
      <c r="C221" s="427"/>
      <c r="D221" s="428" t="str">
        <f>_xlfn.IFNA(IF(ISBLANK(VLOOKUP($D218,'5.1 Register | Risk Register'!$B$15:$Y$89,'5.1 Register | Risk Register'!F$6,FALSE)),"",VLOOKUP($D218,'5.1 Register | Risk Register'!$B$15:$Y$89,'5.1 Register | Risk Register'!F$6,FALSE)),"")</f>
        <v/>
      </c>
      <c r="E221" s="429"/>
      <c r="F221" s="429"/>
      <c r="G221" s="429"/>
      <c r="H221" s="429"/>
      <c r="I221" s="430"/>
      <c r="J221" s="7"/>
    </row>
    <row r="222" spans="1:10" ht="26.1" hidden="1" customHeight="1" x14ac:dyDescent="0.3">
      <c r="A222" s="7"/>
      <c r="B222" s="426" t="s">
        <v>187</v>
      </c>
      <c r="C222" s="427"/>
      <c r="D222" s="428" t="str">
        <f>_xlfn.IFNA(IF(ISBLANK(VLOOKUP($D218,'5.1 Register | Risk Register'!$B$15:$Y$89,'5.1 Register | Risk Register'!W$6,FALSE)),"",VLOOKUP($D218,'5.1 Register | Risk Register'!$B$15:$Y$89,'5.1 Register | Risk Register'!W$6,FALSE)),"")</f>
        <v/>
      </c>
      <c r="E222" s="429"/>
      <c r="F222" s="429"/>
      <c r="G222" s="429"/>
      <c r="H222" s="429"/>
      <c r="I222" s="430"/>
      <c r="J222" s="7"/>
    </row>
    <row r="223" spans="1:10" ht="64.05" hidden="1" customHeight="1" x14ac:dyDescent="0.3">
      <c r="A223" s="7"/>
      <c r="B223" s="426" t="s">
        <v>24</v>
      </c>
      <c r="C223" s="427"/>
      <c r="D223" s="428" t="str">
        <f>_xlfn.IFNA(IF(ISBLANK(VLOOKUP($D218,'5.1 Register | Risk Register'!$B$15:$Y$89,'5.1 Register | Risk Register'!V$6,FALSE)),"",VLOOKUP($D218,'5.1 Register | Risk Register'!$B$15:$Y$89,'5.1 Register | Risk Register'!V$6,FALSE)),"")</f>
        <v/>
      </c>
      <c r="E223" s="429"/>
      <c r="F223" s="429"/>
      <c r="G223" s="429"/>
      <c r="H223" s="429"/>
      <c r="I223" s="430"/>
      <c r="J223" s="7"/>
    </row>
    <row r="224" spans="1:10" ht="43.05" hidden="1" customHeight="1" thickBot="1" x14ac:dyDescent="0.35">
      <c r="A224" s="7"/>
      <c r="B224" s="431" t="s">
        <v>184</v>
      </c>
      <c r="C224" s="432"/>
      <c r="D224" s="433" t="str">
        <f>_xlfn.IFNA(IF(ISBLANK(VLOOKUP($D218,'5.1 Register | Risk Register'!$B$15:$Y$89,'5.1 Register | Risk Register'!Y$6,FALSE)),"",VLOOKUP($D218,'5.1 Register | Risk Register'!$B$15:$Y$89,'5.1 Register | Risk Register'!Y$6,FALSE)),"")</f>
        <v/>
      </c>
      <c r="E224" s="434"/>
      <c r="F224" s="434"/>
      <c r="G224" s="434"/>
      <c r="H224" s="434"/>
      <c r="I224" s="435"/>
      <c r="J224" s="7"/>
    </row>
    <row r="225" spans="1:10" ht="16.2" hidden="1" thickBot="1" x14ac:dyDescent="0.35">
      <c r="A225" s="7"/>
      <c r="B225" s="3"/>
      <c r="C225" s="3"/>
      <c r="D225" s="30"/>
      <c r="E225" s="3"/>
      <c r="F225" s="30"/>
      <c r="G225" s="3"/>
      <c r="H225" s="3"/>
      <c r="I225" s="3"/>
      <c r="J225" s="7"/>
    </row>
    <row r="226" spans="1:10" ht="35.549999999999997" hidden="1" customHeight="1" x14ac:dyDescent="0.3">
      <c r="A226" s="7"/>
      <c r="B226" s="436">
        <v>20</v>
      </c>
      <c r="C226" s="437"/>
      <c r="D226" s="438" t="str">
        <f>_xlfn.IFNA(IF(ISBLANK(VLOOKUP($D227,'5.1 Register | Risk Register'!$B$15:$Y$89,'5.1 Register | Risk Register'!D$6,FALSE)),"",VLOOKUP($D227,'5.1 Register | Risk Register'!$B$15:$Y$89,'5.1 Register | Risk Register'!D$6,FALSE)),"")</f>
        <v/>
      </c>
      <c r="E226" s="439"/>
      <c r="F226" s="439"/>
      <c r="G226" s="439"/>
      <c r="H226" s="439"/>
      <c r="I226" s="440"/>
      <c r="J226" s="7"/>
    </row>
    <row r="227" spans="1:10" ht="23.1" hidden="1" customHeight="1" x14ac:dyDescent="0.3">
      <c r="A227" s="7"/>
      <c r="B227" s="426" t="s">
        <v>23</v>
      </c>
      <c r="C227" s="427"/>
      <c r="D227" s="428" t="str">
        <f>'Details (Hide)'!BY28</f>
        <v/>
      </c>
      <c r="E227" s="429"/>
      <c r="F227" s="429"/>
      <c r="G227" s="429"/>
      <c r="H227" s="429"/>
      <c r="I227" s="430"/>
      <c r="J227" s="7"/>
    </row>
    <row r="228" spans="1:10" ht="21" hidden="1" customHeight="1" x14ac:dyDescent="0.3">
      <c r="A228" s="7"/>
      <c r="B228" s="426" t="s">
        <v>185</v>
      </c>
      <c r="C228" s="427"/>
      <c r="D228" s="428" t="str">
        <f>_xlfn.IFNA(IF(ISBLANK(VLOOKUP($D227,'5.1 Register | Risk Register'!$B$15:$Y$89,'5.1 Register | Risk Register'!R$6,FALSE)),"",VLOOKUP($D227,'5.1 Register | Risk Register'!$B$15:$Y$89,'5.1 Register | Risk Register'!R$6,FALSE)&amp;" ("&amp;VLOOKUP($D227,'5.1 Register | Risk Register'!$B$15:$Y$89,'5.1 Register | Risk Register'!H$6,FALSE)&amp;")"),"")</f>
        <v/>
      </c>
      <c r="E228" s="429"/>
      <c r="F228" s="429"/>
      <c r="G228" s="429"/>
      <c r="H228" s="429"/>
      <c r="I228" s="430"/>
      <c r="J228" s="7"/>
    </row>
    <row r="229" spans="1:10" ht="15.6" hidden="1" customHeight="1" x14ac:dyDescent="0.3">
      <c r="A229" s="7"/>
      <c r="B229" s="426" t="s">
        <v>247</v>
      </c>
      <c r="C229" s="427"/>
      <c r="D229" s="428" t="str">
        <f>_xlfn.IFNA(IF(ISBLANK(VLOOKUP($D227,'5.1 Register | Risk Register'!$B$15:$Y$89,'5.1 Register | Risk Register'!C$6,FALSE)),"",VLOOKUP($D227,'5.1 Register | Risk Register'!$B$15:$Y$89,'5.1 Register | Risk Register'!C$6,FALSE)),"")</f>
        <v/>
      </c>
      <c r="E229" s="429"/>
      <c r="F229" s="429"/>
      <c r="G229" s="429"/>
      <c r="H229" s="429"/>
      <c r="I229" s="430"/>
      <c r="J229" s="7"/>
    </row>
    <row r="230" spans="1:10" ht="64.05" hidden="1" customHeight="1" x14ac:dyDescent="0.3">
      <c r="A230" s="7"/>
      <c r="B230" s="426" t="s">
        <v>186</v>
      </c>
      <c r="C230" s="427"/>
      <c r="D230" s="428" t="str">
        <f>_xlfn.IFNA(IF(ISBLANK(VLOOKUP($D227,'5.1 Register | Risk Register'!$B$15:$Y$89,'5.1 Register | Risk Register'!F$6,FALSE)),"",VLOOKUP($D227,'5.1 Register | Risk Register'!$B$15:$Y$89,'5.1 Register | Risk Register'!F$6,FALSE)),"")</f>
        <v/>
      </c>
      <c r="E230" s="429"/>
      <c r="F230" s="429"/>
      <c r="G230" s="429"/>
      <c r="H230" s="429"/>
      <c r="I230" s="430"/>
      <c r="J230" s="7"/>
    </row>
    <row r="231" spans="1:10" ht="26.1" hidden="1" customHeight="1" x14ac:dyDescent="0.3">
      <c r="A231" s="7"/>
      <c r="B231" s="426" t="s">
        <v>187</v>
      </c>
      <c r="C231" s="427"/>
      <c r="D231" s="428" t="str">
        <f>_xlfn.IFNA(IF(ISBLANK(VLOOKUP($D227,'5.1 Register | Risk Register'!$B$15:$Y$89,'5.1 Register | Risk Register'!W$6,FALSE)),"",VLOOKUP($D227,'5.1 Register | Risk Register'!$B$15:$Y$89,'5.1 Register | Risk Register'!W$6,FALSE)),"")</f>
        <v/>
      </c>
      <c r="E231" s="429"/>
      <c r="F231" s="429"/>
      <c r="G231" s="429"/>
      <c r="H231" s="429"/>
      <c r="I231" s="430"/>
      <c r="J231" s="7"/>
    </row>
    <row r="232" spans="1:10" ht="64.05" hidden="1" customHeight="1" x14ac:dyDescent="0.3">
      <c r="A232" s="7"/>
      <c r="B232" s="426" t="s">
        <v>24</v>
      </c>
      <c r="C232" s="427"/>
      <c r="D232" s="428" t="str">
        <f>_xlfn.IFNA(IF(ISBLANK(VLOOKUP($D227,'5.1 Register | Risk Register'!$B$15:$Y$89,'5.1 Register | Risk Register'!V$6,FALSE)),"",VLOOKUP($D227,'5.1 Register | Risk Register'!$B$15:$Y$89,'5.1 Register | Risk Register'!V$6,FALSE)),"")</f>
        <v/>
      </c>
      <c r="E232" s="429"/>
      <c r="F232" s="429"/>
      <c r="G232" s="429"/>
      <c r="H232" s="429"/>
      <c r="I232" s="430"/>
      <c r="J232" s="7"/>
    </row>
    <row r="233" spans="1:10" ht="43.05" hidden="1" customHeight="1" thickBot="1" x14ac:dyDescent="0.35">
      <c r="A233" s="7"/>
      <c r="B233" s="431" t="s">
        <v>184</v>
      </c>
      <c r="C233" s="432"/>
      <c r="D233" s="433" t="str">
        <f>_xlfn.IFNA(IF(ISBLANK(VLOOKUP($D227,'5.1 Register | Risk Register'!$B$15:$Y$89,'5.1 Register | Risk Register'!Y$6,FALSE)),"",VLOOKUP($D227,'5.1 Register | Risk Register'!$B$15:$Y$89,'5.1 Register | Risk Register'!Y$6,FALSE)),"")</f>
        <v/>
      </c>
      <c r="E233" s="434"/>
      <c r="F233" s="434"/>
      <c r="G233" s="434"/>
      <c r="H233" s="434"/>
      <c r="I233" s="435"/>
      <c r="J233" s="7"/>
    </row>
    <row r="234" spans="1:10" ht="16.2" hidden="1" thickBot="1" x14ac:dyDescent="0.35">
      <c r="A234" s="7"/>
      <c r="B234" s="3"/>
      <c r="C234" s="3"/>
      <c r="D234" s="30"/>
      <c r="E234" s="3"/>
      <c r="F234" s="30"/>
      <c r="G234" s="3"/>
      <c r="H234" s="3"/>
      <c r="I234" s="3"/>
      <c r="J234" s="7"/>
    </row>
    <row r="235" spans="1:10" ht="35.549999999999997" hidden="1" customHeight="1" x14ac:dyDescent="0.3">
      <c r="A235" s="7"/>
      <c r="B235" s="436">
        <v>21</v>
      </c>
      <c r="C235" s="437"/>
      <c r="D235" s="438" t="str">
        <f>_xlfn.IFNA(IF(ISBLANK(VLOOKUP($D236,'5.1 Register | Risk Register'!$B$15:$Y$89,'5.1 Register | Risk Register'!D$6,FALSE)),"",VLOOKUP($D236,'5.1 Register | Risk Register'!$B$15:$Y$89,'5.1 Register | Risk Register'!D$6,FALSE)),"")</f>
        <v/>
      </c>
      <c r="E235" s="439"/>
      <c r="F235" s="439"/>
      <c r="G235" s="439"/>
      <c r="H235" s="439"/>
      <c r="I235" s="440"/>
      <c r="J235" s="7"/>
    </row>
    <row r="236" spans="1:10" ht="23.1" hidden="1" customHeight="1" x14ac:dyDescent="0.3">
      <c r="A236" s="7"/>
      <c r="B236" s="426" t="s">
        <v>23</v>
      </c>
      <c r="C236" s="427"/>
      <c r="D236" s="428" t="str">
        <f>'Details (Hide)'!BY29</f>
        <v/>
      </c>
      <c r="E236" s="429"/>
      <c r="F236" s="429"/>
      <c r="G236" s="429"/>
      <c r="H236" s="429"/>
      <c r="I236" s="430"/>
      <c r="J236" s="7"/>
    </row>
    <row r="237" spans="1:10" ht="21" hidden="1" customHeight="1" x14ac:dyDescent="0.3">
      <c r="A237" s="7"/>
      <c r="B237" s="426" t="s">
        <v>185</v>
      </c>
      <c r="C237" s="427"/>
      <c r="D237" s="428" t="str">
        <f>_xlfn.IFNA(IF(ISBLANK(VLOOKUP($D236,'5.1 Register | Risk Register'!$B$15:$Y$89,'5.1 Register | Risk Register'!R$6,FALSE)),"",VLOOKUP($D236,'5.1 Register | Risk Register'!$B$15:$Y$89,'5.1 Register | Risk Register'!R$6,FALSE)&amp;" ("&amp;VLOOKUP($D236,'5.1 Register | Risk Register'!$B$15:$Y$89,'5.1 Register | Risk Register'!H$6,FALSE)&amp;")"),"")</f>
        <v/>
      </c>
      <c r="E237" s="429"/>
      <c r="F237" s="429"/>
      <c r="G237" s="429"/>
      <c r="H237" s="429"/>
      <c r="I237" s="430"/>
      <c r="J237" s="7"/>
    </row>
    <row r="238" spans="1:10" ht="15.6" hidden="1" customHeight="1" x14ac:dyDescent="0.3">
      <c r="A238" s="7"/>
      <c r="B238" s="426" t="s">
        <v>247</v>
      </c>
      <c r="C238" s="427"/>
      <c r="D238" s="428" t="str">
        <f>_xlfn.IFNA(IF(ISBLANK(VLOOKUP($D236,'5.1 Register | Risk Register'!$B$15:$Y$89,'5.1 Register | Risk Register'!C$6,FALSE)),"",VLOOKUP($D236,'5.1 Register | Risk Register'!$B$15:$Y$89,'5.1 Register | Risk Register'!C$6,FALSE)),"")</f>
        <v/>
      </c>
      <c r="E238" s="429"/>
      <c r="F238" s="429"/>
      <c r="G238" s="429"/>
      <c r="H238" s="429"/>
      <c r="I238" s="430"/>
      <c r="J238" s="7"/>
    </row>
    <row r="239" spans="1:10" ht="64.05" hidden="1" customHeight="1" x14ac:dyDescent="0.3">
      <c r="A239" s="7"/>
      <c r="B239" s="426" t="s">
        <v>186</v>
      </c>
      <c r="C239" s="427"/>
      <c r="D239" s="428" t="str">
        <f>_xlfn.IFNA(IF(ISBLANK(VLOOKUP($D236,'5.1 Register | Risk Register'!$B$15:$Y$89,'5.1 Register | Risk Register'!F$6,FALSE)),"",VLOOKUP($D236,'5.1 Register | Risk Register'!$B$15:$Y$89,'5.1 Register | Risk Register'!F$6,FALSE)),"")</f>
        <v/>
      </c>
      <c r="E239" s="429"/>
      <c r="F239" s="429"/>
      <c r="G239" s="429"/>
      <c r="H239" s="429"/>
      <c r="I239" s="430"/>
      <c r="J239" s="7"/>
    </row>
    <row r="240" spans="1:10" ht="26.1" hidden="1" customHeight="1" x14ac:dyDescent="0.3">
      <c r="A240" s="7"/>
      <c r="B240" s="426" t="s">
        <v>187</v>
      </c>
      <c r="C240" s="427"/>
      <c r="D240" s="428" t="str">
        <f>_xlfn.IFNA(IF(ISBLANK(VLOOKUP($D236,'5.1 Register | Risk Register'!$B$15:$Y$89,'5.1 Register | Risk Register'!W$6,FALSE)),"",VLOOKUP($D236,'5.1 Register | Risk Register'!$B$15:$Y$89,'5.1 Register | Risk Register'!W$6,FALSE)),"")</f>
        <v/>
      </c>
      <c r="E240" s="429"/>
      <c r="F240" s="429"/>
      <c r="G240" s="429"/>
      <c r="H240" s="429"/>
      <c r="I240" s="430"/>
      <c r="J240" s="7"/>
    </row>
    <row r="241" spans="1:10" ht="64.05" hidden="1" customHeight="1" x14ac:dyDescent="0.3">
      <c r="A241" s="7"/>
      <c r="B241" s="426" t="s">
        <v>24</v>
      </c>
      <c r="C241" s="427"/>
      <c r="D241" s="428" t="str">
        <f>_xlfn.IFNA(IF(ISBLANK(VLOOKUP($D236,'5.1 Register | Risk Register'!$B$15:$Y$89,'5.1 Register | Risk Register'!V$6,FALSE)),"",VLOOKUP($D236,'5.1 Register | Risk Register'!$B$15:$Y$89,'5.1 Register | Risk Register'!V$6,FALSE)),"")</f>
        <v/>
      </c>
      <c r="E241" s="429"/>
      <c r="F241" s="429"/>
      <c r="G241" s="429"/>
      <c r="H241" s="429"/>
      <c r="I241" s="430"/>
      <c r="J241" s="7"/>
    </row>
    <row r="242" spans="1:10" ht="43.05" hidden="1" customHeight="1" thickBot="1" x14ac:dyDescent="0.35">
      <c r="A242" s="7"/>
      <c r="B242" s="431" t="s">
        <v>184</v>
      </c>
      <c r="C242" s="432"/>
      <c r="D242" s="433" t="str">
        <f>_xlfn.IFNA(IF(ISBLANK(VLOOKUP($D236,'5.1 Register | Risk Register'!$B$15:$Y$89,'5.1 Register | Risk Register'!Y$6,FALSE)),"",VLOOKUP($D236,'5.1 Register | Risk Register'!$B$15:$Y$89,'5.1 Register | Risk Register'!Y$6,FALSE)),"")</f>
        <v/>
      </c>
      <c r="E242" s="434"/>
      <c r="F242" s="434"/>
      <c r="G242" s="434"/>
      <c r="H242" s="434"/>
      <c r="I242" s="435"/>
      <c r="J242" s="7"/>
    </row>
    <row r="243" spans="1:10" ht="16.2" hidden="1" thickBot="1" x14ac:dyDescent="0.35">
      <c r="A243" s="7"/>
      <c r="B243" s="3"/>
      <c r="C243" s="3"/>
      <c r="D243" s="30"/>
      <c r="E243" s="3"/>
      <c r="F243" s="30"/>
      <c r="G243" s="3"/>
      <c r="H243" s="3"/>
      <c r="I243" s="3"/>
      <c r="J243" s="7"/>
    </row>
    <row r="244" spans="1:10" ht="35.549999999999997" hidden="1" customHeight="1" x14ac:dyDescent="0.3">
      <c r="A244" s="7"/>
      <c r="B244" s="436">
        <v>22</v>
      </c>
      <c r="C244" s="437"/>
      <c r="D244" s="438" t="str">
        <f>_xlfn.IFNA(IF(ISBLANK(VLOOKUP($D245,'5.1 Register | Risk Register'!$B$15:$Y$89,'5.1 Register | Risk Register'!D$6,FALSE)),"",VLOOKUP($D245,'5.1 Register | Risk Register'!$B$15:$Y$89,'5.1 Register | Risk Register'!D$6,FALSE)),"")</f>
        <v/>
      </c>
      <c r="E244" s="439"/>
      <c r="F244" s="439"/>
      <c r="G244" s="439"/>
      <c r="H244" s="439"/>
      <c r="I244" s="440"/>
      <c r="J244" s="7"/>
    </row>
    <row r="245" spans="1:10" ht="23.1" hidden="1" customHeight="1" x14ac:dyDescent="0.3">
      <c r="A245" s="7"/>
      <c r="B245" s="426" t="s">
        <v>23</v>
      </c>
      <c r="C245" s="427"/>
      <c r="D245" s="428" t="str">
        <f>'Details (Hide)'!BY30</f>
        <v/>
      </c>
      <c r="E245" s="429"/>
      <c r="F245" s="429"/>
      <c r="G245" s="429"/>
      <c r="H245" s="429"/>
      <c r="I245" s="430"/>
      <c r="J245" s="7"/>
    </row>
    <row r="246" spans="1:10" ht="21" hidden="1" customHeight="1" x14ac:dyDescent="0.3">
      <c r="A246" s="7"/>
      <c r="B246" s="426" t="s">
        <v>185</v>
      </c>
      <c r="C246" s="427"/>
      <c r="D246" s="428" t="str">
        <f>_xlfn.IFNA(IF(ISBLANK(VLOOKUP($D245,'5.1 Register | Risk Register'!$B$15:$Y$89,'5.1 Register | Risk Register'!R$6,FALSE)),"",VLOOKUP($D245,'5.1 Register | Risk Register'!$B$15:$Y$89,'5.1 Register | Risk Register'!R$6,FALSE)&amp;" ("&amp;VLOOKUP($D245,'5.1 Register | Risk Register'!$B$15:$Y$89,'5.1 Register | Risk Register'!H$6,FALSE)&amp;")"),"")</f>
        <v/>
      </c>
      <c r="E246" s="429"/>
      <c r="F246" s="429"/>
      <c r="G246" s="429"/>
      <c r="H246" s="429"/>
      <c r="I246" s="430"/>
      <c r="J246" s="7"/>
    </row>
    <row r="247" spans="1:10" ht="15.6" hidden="1" customHeight="1" x14ac:dyDescent="0.3">
      <c r="A247" s="7"/>
      <c r="B247" s="426" t="s">
        <v>247</v>
      </c>
      <c r="C247" s="427"/>
      <c r="D247" s="428" t="str">
        <f>_xlfn.IFNA(IF(ISBLANK(VLOOKUP($D245,'5.1 Register | Risk Register'!$B$15:$Y$89,'5.1 Register | Risk Register'!C$6,FALSE)),"",VLOOKUP($D245,'5.1 Register | Risk Register'!$B$15:$Y$89,'5.1 Register | Risk Register'!C$6,FALSE)),"")</f>
        <v/>
      </c>
      <c r="E247" s="429"/>
      <c r="F247" s="429"/>
      <c r="G247" s="429"/>
      <c r="H247" s="429"/>
      <c r="I247" s="430"/>
      <c r="J247" s="7"/>
    </row>
    <row r="248" spans="1:10" ht="64.05" hidden="1" customHeight="1" x14ac:dyDescent="0.3">
      <c r="A248" s="7"/>
      <c r="B248" s="426" t="s">
        <v>186</v>
      </c>
      <c r="C248" s="427"/>
      <c r="D248" s="428" t="str">
        <f>_xlfn.IFNA(IF(ISBLANK(VLOOKUP($D245,'5.1 Register | Risk Register'!$B$15:$Y$89,'5.1 Register | Risk Register'!F$6,FALSE)),"",VLOOKUP($D245,'5.1 Register | Risk Register'!$B$15:$Y$89,'5.1 Register | Risk Register'!F$6,FALSE)),"")</f>
        <v/>
      </c>
      <c r="E248" s="429"/>
      <c r="F248" s="429"/>
      <c r="G248" s="429"/>
      <c r="H248" s="429"/>
      <c r="I248" s="430"/>
      <c r="J248" s="7"/>
    </row>
    <row r="249" spans="1:10" ht="26.1" hidden="1" customHeight="1" x14ac:dyDescent="0.3">
      <c r="A249" s="7"/>
      <c r="B249" s="426" t="s">
        <v>187</v>
      </c>
      <c r="C249" s="427"/>
      <c r="D249" s="428" t="str">
        <f>_xlfn.IFNA(IF(ISBLANK(VLOOKUP($D245,'5.1 Register | Risk Register'!$B$15:$Y$89,'5.1 Register | Risk Register'!W$6,FALSE)),"",VLOOKUP($D245,'5.1 Register | Risk Register'!$B$15:$Y$89,'5.1 Register | Risk Register'!W$6,FALSE)),"")</f>
        <v/>
      </c>
      <c r="E249" s="429"/>
      <c r="F249" s="429"/>
      <c r="G249" s="429"/>
      <c r="H249" s="429"/>
      <c r="I249" s="430"/>
      <c r="J249" s="7"/>
    </row>
    <row r="250" spans="1:10" ht="64.05" hidden="1" customHeight="1" x14ac:dyDescent="0.3">
      <c r="A250" s="7"/>
      <c r="B250" s="426" t="s">
        <v>24</v>
      </c>
      <c r="C250" s="427"/>
      <c r="D250" s="428" t="str">
        <f>_xlfn.IFNA(IF(ISBLANK(VLOOKUP($D245,'5.1 Register | Risk Register'!$B$15:$Y$89,'5.1 Register | Risk Register'!V$6,FALSE)),"",VLOOKUP($D245,'5.1 Register | Risk Register'!$B$15:$Y$89,'5.1 Register | Risk Register'!V$6,FALSE)),"")</f>
        <v/>
      </c>
      <c r="E250" s="429"/>
      <c r="F250" s="429"/>
      <c r="G250" s="429"/>
      <c r="H250" s="429"/>
      <c r="I250" s="430"/>
      <c r="J250" s="7"/>
    </row>
    <row r="251" spans="1:10" ht="43.05" hidden="1" customHeight="1" thickBot="1" x14ac:dyDescent="0.35">
      <c r="A251" s="7"/>
      <c r="B251" s="431" t="s">
        <v>184</v>
      </c>
      <c r="C251" s="432"/>
      <c r="D251" s="433" t="str">
        <f>_xlfn.IFNA(IF(ISBLANK(VLOOKUP($D245,'5.1 Register | Risk Register'!$B$15:$Y$89,'5.1 Register | Risk Register'!Y$6,FALSE)),"",VLOOKUP($D245,'5.1 Register | Risk Register'!$B$15:$Y$89,'5.1 Register | Risk Register'!Y$6,FALSE)),"")</f>
        <v/>
      </c>
      <c r="E251" s="434"/>
      <c r="F251" s="434"/>
      <c r="G251" s="434"/>
      <c r="H251" s="434"/>
      <c r="I251" s="435"/>
      <c r="J251" s="7"/>
    </row>
    <row r="252" spans="1:10" ht="16.2" hidden="1" thickBot="1" x14ac:dyDescent="0.35">
      <c r="A252" s="7"/>
      <c r="B252" s="3"/>
      <c r="C252" s="3"/>
      <c r="D252" s="30"/>
      <c r="E252" s="3"/>
      <c r="F252" s="30"/>
      <c r="G252" s="3"/>
      <c r="H252" s="3"/>
      <c r="I252" s="3"/>
      <c r="J252" s="7"/>
    </row>
    <row r="253" spans="1:10" ht="35.549999999999997" hidden="1" customHeight="1" x14ac:dyDescent="0.3">
      <c r="A253" s="7"/>
      <c r="B253" s="436">
        <v>23</v>
      </c>
      <c r="C253" s="437"/>
      <c r="D253" s="438" t="str">
        <f>_xlfn.IFNA(IF(ISBLANK(VLOOKUP($D254,'5.1 Register | Risk Register'!$B$15:$Y$89,'5.1 Register | Risk Register'!D$6,FALSE)),"",VLOOKUP($D254,'5.1 Register | Risk Register'!$B$15:$Y$89,'5.1 Register | Risk Register'!D$6,FALSE)),"")</f>
        <v/>
      </c>
      <c r="E253" s="439"/>
      <c r="F253" s="439"/>
      <c r="G253" s="439"/>
      <c r="H253" s="439"/>
      <c r="I253" s="440"/>
      <c r="J253" s="7"/>
    </row>
    <row r="254" spans="1:10" ht="23.1" hidden="1" customHeight="1" x14ac:dyDescent="0.3">
      <c r="A254" s="7"/>
      <c r="B254" s="426" t="s">
        <v>23</v>
      </c>
      <c r="C254" s="427"/>
      <c r="D254" s="428" t="str">
        <f>'Details (Hide)'!BY31</f>
        <v/>
      </c>
      <c r="E254" s="429"/>
      <c r="F254" s="429"/>
      <c r="G254" s="429"/>
      <c r="H254" s="429"/>
      <c r="I254" s="430"/>
      <c r="J254" s="7"/>
    </row>
    <row r="255" spans="1:10" ht="21" hidden="1" customHeight="1" x14ac:dyDescent="0.3">
      <c r="A255" s="7"/>
      <c r="B255" s="426" t="s">
        <v>185</v>
      </c>
      <c r="C255" s="427"/>
      <c r="D255" s="428" t="str">
        <f>_xlfn.IFNA(IF(ISBLANK(VLOOKUP($D254,'5.1 Register | Risk Register'!$B$15:$Y$89,'5.1 Register | Risk Register'!R$6,FALSE)),"",VLOOKUP($D254,'5.1 Register | Risk Register'!$B$15:$Y$89,'5.1 Register | Risk Register'!R$6,FALSE)&amp;" ("&amp;VLOOKUP($D254,'5.1 Register | Risk Register'!$B$15:$Y$89,'5.1 Register | Risk Register'!H$6,FALSE)&amp;")"),"")</f>
        <v/>
      </c>
      <c r="E255" s="429"/>
      <c r="F255" s="429"/>
      <c r="G255" s="429"/>
      <c r="H255" s="429"/>
      <c r="I255" s="430"/>
      <c r="J255" s="7"/>
    </row>
    <row r="256" spans="1:10" ht="15.6" hidden="1" customHeight="1" x14ac:dyDescent="0.3">
      <c r="A256" s="7"/>
      <c r="B256" s="426" t="s">
        <v>247</v>
      </c>
      <c r="C256" s="427"/>
      <c r="D256" s="428" t="str">
        <f>_xlfn.IFNA(IF(ISBLANK(VLOOKUP($D254,'5.1 Register | Risk Register'!$B$15:$Y$89,'5.1 Register | Risk Register'!C$6,FALSE)),"",VLOOKUP($D254,'5.1 Register | Risk Register'!$B$15:$Y$89,'5.1 Register | Risk Register'!C$6,FALSE)),"")</f>
        <v/>
      </c>
      <c r="E256" s="429"/>
      <c r="F256" s="429"/>
      <c r="G256" s="429"/>
      <c r="H256" s="429"/>
      <c r="I256" s="430"/>
      <c r="J256" s="7"/>
    </row>
    <row r="257" spans="1:13" ht="64.05" hidden="1" customHeight="1" x14ac:dyDescent="0.3">
      <c r="A257" s="7"/>
      <c r="B257" s="426" t="s">
        <v>186</v>
      </c>
      <c r="C257" s="427"/>
      <c r="D257" s="428" t="str">
        <f>_xlfn.IFNA(IF(ISBLANK(VLOOKUP($D254,'5.1 Register | Risk Register'!$B$15:$Y$89,'5.1 Register | Risk Register'!F$6,FALSE)),"",VLOOKUP($D254,'5.1 Register | Risk Register'!$B$15:$Y$89,'5.1 Register | Risk Register'!F$6,FALSE)),"")</f>
        <v/>
      </c>
      <c r="E257" s="429"/>
      <c r="F257" s="429"/>
      <c r="G257" s="429"/>
      <c r="H257" s="429"/>
      <c r="I257" s="430"/>
      <c r="J257" s="7"/>
    </row>
    <row r="258" spans="1:13" ht="26.1" hidden="1" customHeight="1" x14ac:dyDescent="0.3">
      <c r="A258" s="7"/>
      <c r="B258" s="426" t="s">
        <v>187</v>
      </c>
      <c r="C258" s="427"/>
      <c r="D258" s="428" t="str">
        <f>_xlfn.IFNA(IF(ISBLANK(VLOOKUP($D254,'5.1 Register | Risk Register'!$B$15:$Y$89,'5.1 Register | Risk Register'!W$6,FALSE)),"",VLOOKUP($D254,'5.1 Register | Risk Register'!$B$15:$Y$89,'5.1 Register | Risk Register'!W$6,FALSE)),"")</f>
        <v/>
      </c>
      <c r="E258" s="429"/>
      <c r="F258" s="429"/>
      <c r="G258" s="429"/>
      <c r="H258" s="429"/>
      <c r="I258" s="430"/>
      <c r="J258" s="7"/>
    </row>
    <row r="259" spans="1:13" ht="64.05" hidden="1" customHeight="1" x14ac:dyDescent="0.3">
      <c r="A259" s="7"/>
      <c r="B259" s="426" t="s">
        <v>24</v>
      </c>
      <c r="C259" s="427"/>
      <c r="D259" s="428" t="str">
        <f>_xlfn.IFNA(IF(ISBLANK(VLOOKUP($D254,'5.1 Register | Risk Register'!$B$15:$Y$89,'5.1 Register | Risk Register'!V$6,FALSE)),"",VLOOKUP($D254,'5.1 Register | Risk Register'!$B$15:$Y$89,'5.1 Register | Risk Register'!V$6,FALSE)),"")</f>
        <v/>
      </c>
      <c r="E259" s="429"/>
      <c r="F259" s="429"/>
      <c r="G259" s="429"/>
      <c r="H259" s="429"/>
      <c r="I259" s="430"/>
      <c r="J259" s="7"/>
    </row>
    <row r="260" spans="1:13" ht="43.05" hidden="1" customHeight="1" thickBot="1" x14ac:dyDescent="0.35">
      <c r="A260" s="7"/>
      <c r="B260" s="431" t="s">
        <v>184</v>
      </c>
      <c r="C260" s="432"/>
      <c r="D260" s="433" t="str">
        <f>_xlfn.IFNA(IF(ISBLANK(VLOOKUP($D254,'5.1 Register | Risk Register'!$B$15:$Y$89,'5.1 Register | Risk Register'!Y$6,FALSE)),"",VLOOKUP($D254,'5.1 Register | Risk Register'!$B$15:$Y$89,'5.1 Register | Risk Register'!Y$6,FALSE)),"")</f>
        <v/>
      </c>
      <c r="E260" s="434"/>
      <c r="F260" s="434"/>
      <c r="G260" s="434"/>
      <c r="H260" s="434"/>
      <c r="I260" s="435"/>
      <c r="J260" s="7"/>
    </row>
    <row r="261" spans="1:13" ht="16.2" hidden="1" thickBot="1" x14ac:dyDescent="0.35">
      <c r="A261" s="7"/>
      <c r="B261" s="3"/>
      <c r="C261" s="3"/>
      <c r="D261" s="30"/>
      <c r="E261" s="3"/>
      <c r="F261" s="30"/>
      <c r="G261" s="3"/>
      <c r="H261" s="3"/>
      <c r="I261" s="3"/>
      <c r="J261" s="7"/>
    </row>
    <row r="262" spans="1:13" ht="35.549999999999997" hidden="1" customHeight="1" x14ac:dyDescent="0.3">
      <c r="A262" s="7"/>
      <c r="B262" s="436">
        <v>24</v>
      </c>
      <c r="C262" s="437"/>
      <c r="D262" s="438" t="str">
        <f>_xlfn.IFNA(IF(ISBLANK(VLOOKUP($D263,'5.1 Register | Risk Register'!$B$15:$Y$89,'5.1 Register | Risk Register'!D$6,FALSE)),"",VLOOKUP($D263,'5.1 Register | Risk Register'!$B$15:$Y$89,'5.1 Register | Risk Register'!D$6,FALSE)),"")</f>
        <v/>
      </c>
      <c r="E262" s="439"/>
      <c r="F262" s="439"/>
      <c r="G262" s="439"/>
      <c r="H262" s="439"/>
      <c r="I262" s="440"/>
      <c r="J262" s="7"/>
    </row>
    <row r="263" spans="1:13" ht="23.1" hidden="1" customHeight="1" x14ac:dyDescent="0.3">
      <c r="A263" s="7"/>
      <c r="B263" s="426" t="s">
        <v>23</v>
      </c>
      <c r="C263" s="427"/>
      <c r="D263" s="428" t="str">
        <f>'Details (Hide)'!BY32</f>
        <v/>
      </c>
      <c r="E263" s="429"/>
      <c r="F263" s="429"/>
      <c r="G263" s="429"/>
      <c r="H263" s="429"/>
      <c r="I263" s="430"/>
      <c r="J263" s="7"/>
      <c r="M263" s="137"/>
    </row>
    <row r="264" spans="1:13" ht="21" hidden="1" customHeight="1" x14ac:dyDescent="0.3">
      <c r="A264" s="7"/>
      <c r="B264" s="426" t="s">
        <v>185</v>
      </c>
      <c r="C264" s="427"/>
      <c r="D264" s="428" t="str">
        <f>_xlfn.IFNA(IF(ISBLANK(VLOOKUP($D263,'5.1 Register | Risk Register'!$B$15:$Y$89,'5.1 Register | Risk Register'!R$6,FALSE)),"",VLOOKUP($D263,'5.1 Register | Risk Register'!$B$15:$Y$89,'5.1 Register | Risk Register'!R$6,FALSE)&amp;" ("&amp;VLOOKUP($D263,'5.1 Register | Risk Register'!$B$15:$Y$89,'5.1 Register | Risk Register'!H$6,FALSE)&amp;")"),"")</f>
        <v/>
      </c>
      <c r="E264" s="429"/>
      <c r="F264" s="429"/>
      <c r="G264" s="429"/>
      <c r="H264" s="429"/>
      <c r="I264" s="430"/>
      <c r="J264" s="7"/>
    </row>
    <row r="265" spans="1:13" ht="15.6" hidden="1" customHeight="1" x14ac:dyDescent="0.3">
      <c r="A265" s="7"/>
      <c r="B265" s="426" t="s">
        <v>247</v>
      </c>
      <c r="C265" s="427"/>
      <c r="D265" s="428" t="str">
        <f>_xlfn.IFNA(IF(ISBLANK(VLOOKUP($D263,'5.1 Register | Risk Register'!$B$15:$Y$89,'5.1 Register | Risk Register'!C$6,FALSE)),"",VLOOKUP($D263,'5.1 Register | Risk Register'!$B$15:$Y$89,'5.1 Register | Risk Register'!C$6,FALSE)),"")</f>
        <v/>
      </c>
      <c r="E265" s="429"/>
      <c r="F265" s="429"/>
      <c r="G265" s="429"/>
      <c r="H265" s="429"/>
      <c r="I265" s="430"/>
      <c r="J265" s="7"/>
    </row>
    <row r="266" spans="1:13" ht="64.05" hidden="1" customHeight="1" x14ac:dyDescent="0.3">
      <c r="A266" s="7"/>
      <c r="B266" s="426" t="s">
        <v>186</v>
      </c>
      <c r="C266" s="427"/>
      <c r="D266" s="428" t="str">
        <f>_xlfn.IFNA(IF(ISBLANK(VLOOKUP($D263,'5.1 Register | Risk Register'!$B$15:$Y$89,'5.1 Register | Risk Register'!F$6,FALSE)),"",VLOOKUP($D263,'5.1 Register | Risk Register'!$B$15:$Y$89,'5.1 Register | Risk Register'!F$6,FALSE)),"")</f>
        <v/>
      </c>
      <c r="E266" s="429"/>
      <c r="F266" s="429"/>
      <c r="G266" s="429"/>
      <c r="H266" s="429"/>
      <c r="I266" s="430"/>
      <c r="J266" s="7"/>
    </row>
    <row r="267" spans="1:13" ht="26.1" hidden="1" customHeight="1" x14ac:dyDescent="0.3">
      <c r="A267" s="7"/>
      <c r="B267" s="426" t="s">
        <v>187</v>
      </c>
      <c r="C267" s="427"/>
      <c r="D267" s="428" t="str">
        <f>_xlfn.IFNA(IF(ISBLANK(VLOOKUP($D263,'5.1 Register | Risk Register'!$B$15:$Y$89,'5.1 Register | Risk Register'!W$6,FALSE)),"",VLOOKUP($D263,'5.1 Register | Risk Register'!$B$15:$Y$89,'5.1 Register | Risk Register'!W$6,FALSE)),"")</f>
        <v/>
      </c>
      <c r="E267" s="429"/>
      <c r="F267" s="429"/>
      <c r="G267" s="429"/>
      <c r="H267" s="429"/>
      <c r="I267" s="430"/>
      <c r="J267" s="7"/>
    </row>
    <row r="268" spans="1:13" ht="64.05" hidden="1" customHeight="1" x14ac:dyDescent="0.3">
      <c r="A268" s="7"/>
      <c r="B268" s="426" t="s">
        <v>24</v>
      </c>
      <c r="C268" s="427"/>
      <c r="D268" s="428" t="str">
        <f>_xlfn.IFNA(IF(ISBLANK(VLOOKUP($D263,'5.1 Register | Risk Register'!$B$15:$Y$89,'5.1 Register | Risk Register'!V$6,FALSE)),"",VLOOKUP($D263,'5.1 Register | Risk Register'!$B$15:$Y$89,'5.1 Register | Risk Register'!V$6,FALSE)),"")</f>
        <v/>
      </c>
      <c r="E268" s="429"/>
      <c r="F268" s="429"/>
      <c r="G268" s="429"/>
      <c r="H268" s="429"/>
      <c r="I268" s="430"/>
      <c r="J268" s="7"/>
    </row>
    <row r="269" spans="1:13" ht="43.05" hidden="1" customHeight="1" thickBot="1" x14ac:dyDescent="0.35">
      <c r="A269" s="7"/>
      <c r="B269" s="431" t="s">
        <v>184</v>
      </c>
      <c r="C269" s="432"/>
      <c r="D269" s="433" t="str">
        <f>_xlfn.IFNA(IF(ISBLANK(VLOOKUP($D263,'5.1 Register | Risk Register'!$B$15:$Y$89,'5.1 Register | Risk Register'!Y$6,FALSE)),"",VLOOKUP($D263,'5.1 Register | Risk Register'!$B$15:$Y$89,'5.1 Register | Risk Register'!Y$6,FALSE)),"")</f>
        <v/>
      </c>
      <c r="E269" s="434"/>
      <c r="F269" s="434"/>
      <c r="G269" s="434"/>
      <c r="H269" s="434"/>
      <c r="I269" s="435"/>
      <c r="J269" s="7"/>
    </row>
    <row r="270" spans="1:13" ht="16.2" hidden="1" thickBot="1" x14ac:dyDescent="0.35">
      <c r="A270" s="7"/>
      <c r="B270" s="3"/>
      <c r="C270" s="3"/>
      <c r="D270" s="32"/>
      <c r="E270" s="3"/>
      <c r="F270" s="32"/>
      <c r="G270" s="3"/>
      <c r="H270" s="3"/>
      <c r="I270" s="3"/>
      <c r="J270" s="7"/>
    </row>
    <row r="271" spans="1:13" ht="35.549999999999997" hidden="1" customHeight="1" x14ac:dyDescent="0.3">
      <c r="A271" s="7"/>
      <c r="B271" s="436">
        <v>25</v>
      </c>
      <c r="C271" s="437"/>
      <c r="D271" s="438" t="str">
        <f>_xlfn.IFNA(IF(ISBLANK(VLOOKUP($D272,'5.1 Register | Risk Register'!$B$15:$Y$89,'5.1 Register | Risk Register'!D$6,FALSE)),"",VLOOKUP($D272,'5.1 Register | Risk Register'!$B$15:$Y$89,'5.1 Register | Risk Register'!D$6,FALSE)),"")</f>
        <v/>
      </c>
      <c r="E271" s="439"/>
      <c r="F271" s="439"/>
      <c r="G271" s="439"/>
      <c r="H271" s="439"/>
      <c r="I271" s="440"/>
      <c r="J271" s="7"/>
    </row>
    <row r="272" spans="1:13" ht="23.1" hidden="1" customHeight="1" x14ac:dyDescent="0.3">
      <c r="A272" s="7"/>
      <c r="B272" s="426" t="s">
        <v>23</v>
      </c>
      <c r="C272" s="427"/>
      <c r="D272" s="428" t="str">
        <f>'Details (Hide)'!BY33</f>
        <v/>
      </c>
      <c r="E272" s="429"/>
      <c r="F272" s="429"/>
      <c r="G272" s="429"/>
      <c r="H272" s="429"/>
      <c r="I272" s="430"/>
      <c r="J272" s="7"/>
      <c r="M272" s="137"/>
    </row>
    <row r="273" spans="1:13" ht="21" hidden="1" customHeight="1" x14ac:dyDescent="0.3">
      <c r="A273" s="7"/>
      <c r="B273" s="426" t="s">
        <v>185</v>
      </c>
      <c r="C273" s="427"/>
      <c r="D273" s="428" t="str">
        <f>_xlfn.IFNA(IF(ISBLANK(VLOOKUP($D272,'5.1 Register | Risk Register'!$B$15:$Y$89,'5.1 Register | Risk Register'!R$6,FALSE)),"",VLOOKUP($D272,'5.1 Register | Risk Register'!$B$15:$Y$89,'5.1 Register | Risk Register'!R$6,FALSE)&amp;" ("&amp;VLOOKUP($D272,'5.1 Register | Risk Register'!$B$15:$Y$89,'5.1 Register | Risk Register'!H$6,FALSE)&amp;")"),"")</f>
        <v/>
      </c>
      <c r="E273" s="429"/>
      <c r="F273" s="429"/>
      <c r="G273" s="429"/>
      <c r="H273" s="429"/>
      <c r="I273" s="430"/>
      <c r="J273" s="7"/>
    </row>
    <row r="274" spans="1:13" ht="15.75" hidden="1" customHeight="1" x14ac:dyDescent="0.3">
      <c r="A274" s="7"/>
      <c r="B274" s="426" t="s">
        <v>247</v>
      </c>
      <c r="C274" s="427"/>
      <c r="D274" s="428" t="str">
        <f>_xlfn.IFNA(IF(ISBLANK(VLOOKUP($D272,'5.1 Register | Risk Register'!$B$15:$Y$89,'5.1 Register | Risk Register'!C$6,FALSE)),"",VLOOKUP($D272,'5.1 Register | Risk Register'!$B$15:$Y$89,'5.1 Register | Risk Register'!C$6,FALSE)),"")</f>
        <v/>
      </c>
      <c r="E274" s="429"/>
      <c r="F274" s="429"/>
      <c r="G274" s="429"/>
      <c r="H274" s="429"/>
      <c r="I274" s="430"/>
      <c r="J274" s="7"/>
    </row>
    <row r="275" spans="1:13" ht="64.05" hidden="1" customHeight="1" x14ac:dyDescent="0.3">
      <c r="A275" s="7"/>
      <c r="B275" s="426" t="s">
        <v>186</v>
      </c>
      <c r="C275" s="427"/>
      <c r="D275" s="428" t="str">
        <f>_xlfn.IFNA(IF(ISBLANK(VLOOKUP($D272,'5.1 Register | Risk Register'!$B$15:$Y$89,'5.1 Register | Risk Register'!F$6,FALSE)),"",VLOOKUP($D272,'5.1 Register | Risk Register'!$B$15:$Y$89,'5.1 Register | Risk Register'!F$6,FALSE)),"")</f>
        <v/>
      </c>
      <c r="E275" s="429"/>
      <c r="F275" s="429"/>
      <c r="G275" s="429"/>
      <c r="H275" s="429"/>
      <c r="I275" s="430"/>
      <c r="J275" s="7"/>
    </row>
    <row r="276" spans="1:13" ht="26.1" hidden="1" customHeight="1" x14ac:dyDescent="0.3">
      <c r="A276" s="7"/>
      <c r="B276" s="426" t="s">
        <v>187</v>
      </c>
      <c r="C276" s="427"/>
      <c r="D276" s="428" t="str">
        <f>_xlfn.IFNA(IF(ISBLANK(VLOOKUP($D272,'5.1 Register | Risk Register'!$B$15:$Y$89,'5.1 Register | Risk Register'!W$6,FALSE)),"",VLOOKUP($D272,'5.1 Register | Risk Register'!$B$15:$Y$89,'5.1 Register | Risk Register'!W$6,FALSE)),"")</f>
        <v/>
      </c>
      <c r="E276" s="429"/>
      <c r="F276" s="429"/>
      <c r="G276" s="429"/>
      <c r="H276" s="429"/>
      <c r="I276" s="430"/>
      <c r="J276" s="7"/>
    </row>
    <row r="277" spans="1:13" ht="64.05" hidden="1" customHeight="1" x14ac:dyDescent="0.3">
      <c r="A277" s="7"/>
      <c r="B277" s="426" t="s">
        <v>24</v>
      </c>
      <c r="C277" s="427"/>
      <c r="D277" s="428" t="str">
        <f>_xlfn.IFNA(IF(ISBLANK(VLOOKUP($D272,'5.1 Register | Risk Register'!$B$15:$Y$89,'5.1 Register | Risk Register'!V$6,FALSE)),"",VLOOKUP($D272,'5.1 Register | Risk Register'!$B$15:$Y$89,'5.1 Register | Risk Register'!V$6,FALSE)),"")</f>
        <v/>
      </c>
      <c r="E277" s="429"/>
      <c r="F277" s="429"/>
      <c r="G277" s="429"/>
      <c r="H277" s="429"/>
      <c r="I277" s="430"/>
      <c r="J277" s="7"/>
    </row>
    <row r="278" spans="1:13" ht="43.05" hidden="1" customHeight="1" thickBot="1" x14ac:dyDescent="0.35">
      <c r="A278" s="7"/>
      <c r="B278" s="431" t="s">
        <v>184</v>
      </c>
      <c r="C278" s="432"/>
      <c r="D278" s="433" t="str">
        <f>_xlfn.IFNA(IF(ISBLANK(VLOOKUP($D272,'5.1 Register | Risk Register'!$B$15:$Y$89,'5.1 Register | Risk Register'!Y$6,FALSE)),"",VLOOKUP($D272,'5.1 Register | Risk Register'!$B$15:$Y$89,'5.1 Register | Risk Register'!Y$6,FALSE)),"")</f>
        <v/>
      </c>
      <c r="E278" s="434"/>
      <c r="F278" s="434"/>
      <c r="G278" s="434"/>
      <c r="H278" s="434"/>
      <c r="I278" s="435"/>
      <c r="J278" s="7"/>
    </row>
    <row r="279" spans="1:13" ht="16.2" hidden="1" thickBot="1" x14ac:dyDescent="0.35">
      <c r="A279" s="7"/>
      <c r="B279" s="3"/>
      <c r="C279" s="3"/>
      <c r="D279" s="30"/>
      <c r="E279" s="3"/>
      <c r="F279" s="30"/>
      <c r="G279" s="3"/>
      <c r="H279" s="3"/>
      <c r="I279" s="3"/>
      <c r="J279" s="7"/>
    </row>
    <row r="280" spans="1:13" ht="35.549999999999997" hidden="1" customHeight="1" x14ac:dyDescent="0.3">
      <c r="A280" s="7"/>
      <c r="B280" s="436">
        <v>26</v>
      </c>
      <c r="C280" s="437"/>
      <c r="D280" s="438" t="str">
        <f>_xlfn.IFNA(IF(ISBLANK(VLOOKUP($D281,'5.1 Register | Risk Register'!$B$15:$Y$89,'5.1 Register | Risk Register'!D$6,FALSE)),"",VLOOKUP($D281,'5.1 Register | Risk Register'!$B$15:$Y$89,'5.1 Register | Risk Register'!D$6,FALSE)),"")</f>
        <v/>
      </c>
      <c r="E280" s="439"/>
      <c r="F280" s="439"/>
      <c r="G280" s="439"/>
      <c r="H280" s="439"/>
      <c r="I280" s="440"/>
      <c r="J280" s="7"/>
    </row>
    <row r="281" spans="1:13" ht="23.1" hidden="1" customHeight="1" x14ac:dyDescent="0.3">
      <c r="A281" s="7"/>
      <c r="B281" s="426" t="s">
        <v>23</v>
      </c>
      <c r="C281" s="427"/>
      <c r="D281" s="428" t="str">
        <f>'Details (Hide)'!BY34</f>
        <v/>
      </c>
      <c r="E281" s="429"/>
      <c r="F281" s="429"/>
      <c r="G281" s="429"/>
      <c r="H281" s="429"/>
      <c r="I281" s="430"/>
      <c r="J281" s="7"/>
      <c r="M281" s="137"/>
    </row>
    <row r="282" spans="1:13" ht="21" hidden="1" customHeight="1" x14ac:dyDescent="0.3">
      <c r="A282" s="7"/>
      <c r="B282" s="426" t="s">
        <v>185</v>
      </c>
      <c r="C282" s="427"/>
      <c r="D282" s="428" t="str">
        <f>_xlfn.IFNA(IF(ISBLANK(VLOOKUP($D281,'5.1 Register | Risk Register'!$B$15:$Y$89,'5.1 Register | Risk Register'!R$6,FALSE)),"",VLOOKUP($D281,'5.1 Register | Risk Register'!$B$15:$Y$89,'5.1 Register | Risk Register'!R$6,FALSE)&amp;" ("&amp;VLOOKUP($D281,'5.1 Register | Risk Register'!$B$15:$Y$89,'5.1 Register | Risk Register'!H$6,FALSE)&amp;")"),"")</f>
        <v/>
      </c>
      <c r="E282" s="429"/>
      <c r="F282" s="429"/>
      <c r="G282" s="429"/>
      <c r="H282" s="429"/>
      <c r="I282" s="430"/>
      <c r="J282" s="7"/>
    </row>
    <row r="283" spans="1:13" ht="15.6" hidden="1" customHeight="1" x14ac:dyDescent="0.3">
      <c r="A283" s="7"/>
      <c r="B283" s="426" t="s">
        <v>247</v>
      </c>
      <c r="C283" s="427"/>
      <c r="D283" s="428" t="str">
        <f>_xlfn.IFNA(IF(ISBLANK(VLOOKUP($D281,'5.1 Register | Risk Register'!$B$15:$Y$89,'5.1 Register | Risk Register'!C$6,FALSE)),"",VLOOKUP($D281,'5.1 Register | Risk Register'!$B$15:$Y$89,'5.1 Register | Risk Register'!C$6,FALSE)),"")</f>
        <v/>
      </c>
      <c r="E283" s="429"/>
      <c r="F283" s="429"/>
      <c r="G283" s="429"/>
      <c r="H283" s="429"/>
      <c r="I283" s="430"/>
      <c r="J283" s="7"/>
    </row>
    <row r="284" spans="1:13" ht="64.05" hidden="1" customHeight="1" x14ac:dyDescent="0.3">
      <c r="A284" s="7"/>
      <c r="B284" s="426" t="s">
        <v>186</v>
      </c>
      <c r="C284" s="427"/>
      <c r="D284" s="428" t="str">
        <f>_xlfn.IFNA(IF(ISBLANK(VLOOKUP($D281,'5.1 Register | Risk Register'!$B$15:$Y$89,'5.1 Register | Risk Register'!F$6,FALSE)),"",VLOOKUP($D281,'5.1 Register | Risk Register'!$B$15:$Y$89,'5.1 Register | Risk Register'!F$6,FALSE)),"")</f>
        <v/>
      </c>
      <c r="E284" s="429"/>
      <c r="F284" s="429"/>
      <c r="G284" s="429"/>
      <c r="H284" s="429"/>
      <c r="I284" s="430"/>
      <c r="J284" s="7"/>
    </row>
    <row r="285" spans="1:13" ht="26.1" hidden="1" customHeight="1" x14ac:dyDescent="0.3">
      <c r="A285" s="7"/>
      <c r="B285" s="426" t="s">
        <v>187</v>
      </c>
      <c r="C285" s="427"/>
      <c r="D285" s="428" t="str">
        <f>_xlfn.IFNA(IF(ISBLANK(VLOOKUP($D281,'5.1 Register | Risk Register'!$B$15:$Y$89,'5.1 Register | Risk Register'!W$6,FALSE)),"",VLOOKUP($D281,'5.1 Register | Risk Register'!$B$15:$Y$89,'5.1 Register | Risk Register'!W$6,FALSE)),"")</f>
        <v/>
      </c>
      <c r="E285" s="429"/>
      <c r="F285" s="429"/>
      <c r="G285" s="429"/>
      <c r="H285" s="429"/>
      <c r="I285" s="430"/>
      <c r="J285" s="7"/>
    </row>
    <row r="286" spans="1:13" ht="64.05" hidden="1" customHeight="1" x14ac:dyDescent="0.3">
      <c r="A286" s="7"/>
      <c r="B286" s="426" t="s">
        <v>24</v>
      </c>
      <c r="C286" s="427"/>
      <c r="D286" s="428" t="str">
        <f>_xlfn.IFNA(IF(ISBLANK(VLOOKUP($D281,'5.1 Register | Risk Register'!$B$15:$Y$89,'5.1 Register | Risk Register'!V$6,FALSE)),"",VLOOKUP($D281,'5.1 Register | Risk Register'!$B$15:$Y$89,'5.1 Register | Risk Register'!V$6,FALSE)),"")</f>
        <v/>
      </c>
      <c r="E286" s="429"/>
      <c r="F286" s="429"/>
      <c r="G286" s="429"/>
      <c r="H286" s="429"/>
      <c r="I286" s="430"/>
      <c r="J286" s="7"/>
    </row>
    <row r="287" spans="1:13" ht="43.05" hidden="1" customHeight="1" thickBot="1" x14ac:dyDescent="0.35">
      <c r="A287" s="7"/>
      <c r="B287" s="431" t="s">
        <v>184</v>
      </c>
      <c r="C287" s="432"/>
      <c r="D287" s="433" t="str">
        <f>_xlfn.IFNA(IF(ISBLANK(VLOOKUP($D281,'5.1 Register | Risk Register'!$B$15:$Y$89,'5.1 Register | Risk Register'!Y$6,FALSE)),"",VLOOKUP($D281,'5.1 Register | Risk Register'!$B$15:$Y$89,'5.1 Register | Risk Register'!Y$6,FALSE)),"")</f>
        <v/>
      </c>
      <c r="E287" s="434"/>
      <c r="F287" s="434"/>
      <c r="G287" s="434"/>
      <c r="H287" s="434"/>
      <c r="I287" s="435"/>
      <c r="J287" s="7"/>
    </row>
    <row r="288" spans="1:13" ht="16.2" hidden="1" thickBot="1" x14ac:dyDescent="0.35">
      <c r="A288" s="7"/>
      <c r="B288" s="3"/>
      <c r="C288" s="3"/>
      <c r="D288" s="30"/>
      <c r="E288" s="3"/>
      <c r="F288" s="30"/>
      <c r="G288" s="3"/>
      <c r="H288" s="3"/>
      <c r="I288" s="3"/>
      <c r="J288" s="7"/>
    </row>
    <row r="289" spans="1:13" ht="35.549999999999997" hidden="1" customHeight="1" x14ac:dyDescent="0.3">
      <c r="A289" s="7"/>
      <c r="B289" s="436">
        <v>27</v>
      </c>
      <c r="C289" s="437"/>
      <c r="D289" s="438" t="str">
        <f>_xlfn.IFNA(IF(ISBLANK(VLOOKUP($D290,'5.1 Register | Risk Register'!$B$15:$Y$89,'5.1 Register | Risk Register'!D$6,FALSE)),"",VLOOKUP($D290,'5.1 Register | Risk Register'!$B$15:$Y$89,'5.1 Register | Risk Register'!D$6,FALSE)),"")</f>
        <v/>
      </c>
      <c r="E289" s="439"/>
      <c r="F289" s="439"/>
      <c r="G289" s="439"/>
      <c r="H289" s="439"/>
      <c r="I289" s="440"/>
      <c r="J289" s="7"/>
    </row>
    <row r="290" spans="1:13" ht="23.1" hidden="1" customHeight="1" x14ac:dyDescent="0.3">
      <c r="A290" s="7"/>
      <c r="B290" s="426" t="s">
        <v>23</v>
      </c>
      <c r="C290" s="427"/>
      <c r="D290" s="428" t="str">
        <f>'Details (Hide)'!BY35</f>
        <v/>
      </c>
      <c r="E290" s="429"/>
      <c r="F290" s="429"/>
      <c r="G290" s="429"/>
      <c r="H290" s="429"/>
      <c r="I290" s="430"/>
      <c r="J290" s="7"/>
      <c r="M290" s="137"/>
    </row>
    <row r="291" spans="1:13" ht="21" hidden="1" customHeight="1" x14ac:dyDescent="0.3">
      <c r="A291" s="7"/>
      <c r="B291" s="426" t="s">
        <v>185</v>
      </c>
      <c r="C291" s="427"/>
      <c r="D291" s="428" t="str">
        <f>_xlfn.IFNA(IF(ISBLANK(VLOOKUP($D290,'5.1 Register | Risk Register'!$B$15:$Y$89,'5.1 Register | Risk Register'!R$6,FALSE)),"",VLOOKUP($D290,'5.1 Register | Risk Register'!$B$15:$Y$89,'5.1 Register | Risk Register'!R$6,FALSE)&amp;" ("&amp;VLOOKUP($D290,'5.1 Register | Risk Register'!$B$15:$Y$89,'5.1 Register | Risk Register'!H$6,FALSE)&amp;")"),"")</f>
        <v/>
      </c>
      <c r="E291" s="429"/>
      <c r="F291" s="429"/>
      <c r="G291" s="429"/>
      <c r="H291" s="429"/>
      <c r="I291" s="430"/>
      <c r="J291" s="7"/>
    </row>
    <row r="292" spans="1:13" ht="15.6" hidden="1" customHeight="1" x14ac:dyDescent="0.3">
      <c r="A292" s="7"/>
      <c r="B292" s="426" t="s">
        <v>247</v>
      </c>
      <c r="C292" s="427"/>
      <c r="D292" s="428" t="str">
        <f>_xlfn.IFNA(IF(ISBLANK(VLOOKUP($D290,'5.1 Register | Risk Register'!$B$15:$Y$89,'5.1 Register | Risk Register'!C$6,FALSE)),"",VLOOKUP($D290,'5.1 Register | Risk Register'!$B$15:$Y$89,'5.1 Register | Risk Register'!C$6,FALSE)),"")</f>
        <v/>
      </c>
      <c r="E292" s="429"/>
      <c r="F292" s="429"/>
      <c r="G292" s="429"/>
      <c r="H292" s="429"/>
      <c r="I292" s="430"/>
      <c r="J292" s="7"/>
    </row>
    <row r="293" spans="1:13" ht="64.05" hidden="1" customHeight="1" x14ac:dyDescent="0.3">
      <c r="A293" s="7"/>
      <c r="B293" s="426" t="s">
        <v>186</v>
      </c>
      <c r="C293" s="427"/>
      <c r="D293" s="428" t="str">
        <f>_xlfn.IFNA(IF(ISBLANK(VLOOKUP($D290,'5.1 Register | Risk Register'!$B$15:$Y$89,'5.1 Register | Risk Register'!F$6,FALSE)),"",VLOOKUP($D290,'5.1 Register | Risk Register'!$B$15:$Y$89,'5.1 Register | Risk Register'!F$6,FALSE)),"")</f>
        <v/>
      </c>
      <c r="E293" s="429"/>
      <c r="F293" s="429"/>
      <c r="G293" s="429"/>
      <c r="H293" s="429"/>
      <c r="I293" s="430"/>
      <c r="J293" s="7"/>
    </row>
    <row r="294" spans="1:13" ht="26.1" hidden="1" customHeight="1" x14ac:dyDescent="0.3">
      <c r="A294" s="7"/>
      <c r="B294" s="426" t="s">
        <v>187</v>
      </c>
      <c r="C294" s="427"/>
      <c r="D294" s="428" t="str">
        <f>_xlfn.IFNA(IF(ISBLANK(VLOOKUP($D290,'5.1 Register | Risk Register'!$B$15:$Y$89,'5.1 Register | Risk Register'!W$6,FALSE)),"",VLOOKUP($D290,'5.1 Register | Risk Register'!$B$15:$Y$89,'5.1 Register | Risk Register'!W$6,FALSE)),"")</f>
        <v/>
      </c>
      <c r="E294" s="429"/>
      <c r="F294" s="429"/>
      <c r="G294" s="429"/>
      <c r="H294" s="429"/>
      <c r="I294" s="430"/>
      <c r="J294" s="7"/>
    </row>
    <row r="295" spans="1:13" ht="64.05" hidden="1" customHeight="1" x14ac:dyDescent="0.3">
      <c r="A295" s="7"/>
      <c r="B295" s="426" t="s">
        <v>24</v>
      </c>
      <c r="C295" s="427"/>
      <c r="D295" s="428" t="str">
        <f>_xlfn.IFNA(IF(ISBLANK(VLOOKUP($D290,'5.1 Register | Risk Register'!$B$15:$Y$89,'5.1 Register | Risk Register'!V$6,FALSE)),"",VLOOKUP($D290,'5.1 Register | Risk Register'!$B$15:$Y$89,'5.1 Register | Risk Register'!V$6,FALSE)),"")</f>
        <v/>
      </c>
      <c r="E295" s="429"/>
      <c r="F295" s="429"/>
      <c r="G295" s="429"/>
      <c r="H295" s="429"/>
      <c r="I295" s="430"/>
      <c r="J295" s="7"/>
    </row>
    <row r="296" spans="1:13" ht="43.05" hidden="1" customHeight="1" thickBot="1" x14ac:dyDescent="0.35">
      <c r="A296" s="7"/>
      <c r="B296" s="431" t="s">
        <v>184</v>
      </c>
      <c r="C296" s="432"/>
      <c r="D296" s="433" t="str">
        <f>_xlfn.IFNA(IF(ISBLANK(VLOOKUP($D290,'5.1 Register | Risk Register'!$B$15:$Y$89,'5.1 Register | Risk Register'!Y$6,FALSE)),"",VLOOKUP($D290,'5.1 Register | Risk Register'!$B$15:$Y$89,'5.1 Register | Risk Register'!Y$6,FALSE)),"")</f>
        <v/>
      </c>
      <c r="E296" s="434"/>
      <c r="F296" s="434"/>
      <c r="G296" s="434"/>
      <c r="H296" s="434"/>
      <c r="I296" s="435"/>
      <c r="J296" s="7"/>
    </row>
    <row r="297" spans="1:13" ht="16.2" hidden="1" thickBot="1" x14ac:dyDescent="0.35">
      <c r="A297" s="7"/>
      <c r="B297" s="3"/>
      <c r="C297" s="3"/>
      <c r="D297" s="30"/>
      <c r="E297" s="3"/>
      <c r="F297" s="30"/>
      <c r="G297" s="3"/>
      <c r="H297" s="3"/>
      <c r="I297" s="3"/>
      <c r="J297" s="7"/>
    </row>
    <row r="298" spans="1:13" ht="35.549999999999997" hidden="1" customHeight="1" x14ac:dyDescent="0.3">
      <c r="A298" s="7"/>
      <c r="B298" s="436">
        <v>28</v>
      </c>
      <c r="C298" s="437"/>
      <c r="D298" s="438" t="str">
        <f>_xlfn.IFNA(IF(ISBLANK(VLOOKUP($D299,'5.1 Register | Risk Register'!$B$15:$Y$89,'5.1 Register | Risk Register'!D$6,FALSE)),"",VLOOKUP($D299,'5.1 Register | Risk Register'!$B$15:$Y$89,'5.1 Register | Risk Register'!D$6,FALSE)),"")</f>
        <v/>
      </c>
      <c r="E298" s="439"/>
      <c r="F298" s="439"/>
      <c r="G298" s="439"/>
      <c r="H298" s="439"/>
      <c r="I298" s="440"/>
      <c r="J298" s="7"/>
    </row>
    <row r="299" spans="1:13" ht="23.1" hidden="1" customHeight="1" x14ac:dyDescent="0.3">
      <c r="A299" s="7"/>
      <c r="B299" s="426" t="s">
        <v>23</v>
      </c>
      <c r="C299" s="427"/>
      <c r="D299" s="428" t="str">
        <f>'Details (Hide)'!BY36</f>
        <v/>
      </c>
      <c r="E299" s="429"/>
      <c r="F299" s="429"/>
      <c r="G299" s="429"/>
      <c r="H299" s="429"/>
      <c r="I299" s="430"/>
      <c r="J299" s="7"/>
      <c r="M299" s="137"/>
    </row>
    <row r="300" spans="1:13" ht="21" hidden="1" customHeight="1" x14ac:dyDescent="0.3">
      <c r="A300" s="7"/>
      <c r="B300" s="426" t="s">
        <v>185</v>
      </c>
      <c r="C300" s="427"/>
      <c r="D300" s="428" t="str">
        <f>_xlfn.IFNA(IF(ISBLANK(VLOOKUP($D299,'5.1 Register | Risk Register'!$B$15:$Y$89,'5.1 Register | Risk Register'!R$6,FALSE)),"",VLOOKUP($D299,'5.1 Register | Risk Register'!$B$15:$Y$89,'5.1 Register | Risk Register'!R$6,FALSE)&amp;" ("&amp;VLOOKUP($D299,'5.1 Register | Risk Register'!$B$15:$Y$89,'5.1 Register | Risk Register'!H$6,FALSE)&amp;")"),"")</f>
        <v/>
      </c>
      <c r="E300" s="429"/>
      <c r="F300" s="429"/>
      <c r="G300" s="429"/>
      <c r="H300" s="429"/>
      <c r="I300" s="430"/>
      <c r="J300" s="7"/>
    </row>
    <row r="301" spans="1:13" ht="15.6" hidden="1" customHeight="1" x14ac:dyDescent="0.3">
      <c r="A301" s="7"/>
      <c r="B301" s="426" t="s">
        <v>247</v>
      </c>
      <c r="C301" s="427"/>
      <c r="D301" s="428" t="str">
        <f>_xlfn.IFNA(IF(ISBLANK(VLOOKUP($D299,'5.1 Register | Risk Register'!$B$15:$Y$89,'5.1 Register | Risk Register'!C$6,FALSE)),"",VLOOKUP($D299,'5.1 Register | Risk Register'!$B$15:$Y$89,'5.1 Register | Risk Register'!C$6,FALSE)),"")</f>
        <v/>
      </c>
      <c r="E301" s="429"/>
      <c r="F301" s="429"/>
      <c r="G301" s="429"/>
      <c r="H301" s="429"/>
      <c r="I301" s="430"/>
      <c r="J301" s="7"/>
    </row>
    <row r="302" spans="1:13" ht="64.05" hidden="1" customHeight="1" x14ac:dyDescent="0.3">
      <c r="A302" s="7"/>
      <c r="B302" s="426" t="s">
        <v>186</v>
      </c>
      <c r="C302" s="427"/>
      <c r="D302" s="428" t="str">
        <f>_xlfn.IFNA(IF(ISBLANK(VLOOKUP($D299,'5.1 Register | Risk Register'!$B$15:$Y$89,'5.1 Register | Risk Register'!F$6,FALSE)),"",VLOOKUP($D299,'5.1 Register | Risk Register'!$B$15:$Y$89,'5.1 Register | Risk Register'!F$6,FALSE)),"")</f>
        <v/>
      </c>
      <c r="E302" s="429"/>
      <c r="F302" s="429"/>
      <c r="G302" s="429"/>
      <c r="H302" s="429"/>
      <c r="I302" s="430"/>
      <c r="J302" s="7"/>
    </row>
    <row r="303" spans="1:13" ht="26.1" hidden="1" customHeight="1" x14ac:dyDescent="0.3">
      <c r="A303" s="7"/>
      <c r="B303" s="426" t="s">
        <v>187</v>
      </c>
      <c r="C303" s="427"/>
      <c r="D303" s="428" t="str">
        <f>_xlfn.IFNA(IF(ISBLANK(VLOOKUP($D299,'5.1 Register | Risk Register'!$B$15:$Y$89,'5.1 Register | Risk Register'!W$6,FALSE)),"",VLOOKUP($D299,'5.1 Register | Risk Register'!$B$15:$Y$89,'5.1 Register | Risk Register'!W$6,FALSE)),"")</f>
        <v/>
      </c>
      <c r="E303" s="429"/>
      <c r="F303" s="429"/>
      <c r="G303" s="429"/>
      <c r="H303" s="429"/>
      <c r="I303" s="430"/>
      <c r="J303" s="7"/>
    </row>
    <row r="304" spans="1:13" ht="64.05" hidden="1" customHeight="1" x14ac:dyDescent="0.3">
      <c r="A304" s="7"/>
      <c r="B304" s="426" t="s">
        <v>24</v>
      </c>
      <c r="C304" s="427"/>
      <c r="D304" s="428" t="str">
        <f>_xlfn.IFNA(IF(ISBLANK(VLOOKUP($D299,'5.1 Register | Risk Register'!$B$15:$Y$89,'5.1 Register | Risk Register'!V$6,FALSE)),"",VLOOKUP($D299,'5.1 Register | Risk Register'!$B$15:$Y$89,'5.1 Register | Risk Register'!V$6,FALSE)),"")</f>
        <v/>
      </c>
      <c r="E304" s="429"/>
      <c r="F304" s="429"/>
      <c r="G304" s="429"/>
      <c r="H304" s="429"/>
      <c r="I304" s="430"/>
      <c r="J304" s="7"/>
    </row>
    <row r="305" spans="1:13" ht="43.05" hidden="1" customHeight="1" thickBot="1" x14ac:dyDescent="0.35">
      <c r="A305" s="7"/>
      <c r="B305" s="431" t="s">
        <v>184</v>
      </c>
      <c r="C305" s="432"/>
      <c r="D305" s="433" t="str">
        <f>_xlfn.IFNA(IF(ISBLANK(VLOOKUP($D299,'5.1 Register | Risk Register'!$B$15:$Y$89,'5.1 Register | Risk Register'!Y$6,FALSE)),"",VLOOKUP($D299,'5.1 Register | Risk Register'!$B$15:$Y$89,'5.1 Register | Risk Register'!Y$6,FALSE)),"")</f>
        <v/>
      </c>
      <c r="E305" s="434"/>
      <c r="F305" s="434"/>
      <c r="G305" s="434"/>
      <c r="H305" s="434"/>
      <c r="I305" s="435"/>
      <c r="J305" s="7"/>
    </row>
    <row r="306" spans="1:13" ht="16.2" hidden="1" thickBot="1" x14ac:dyDescent="0.35">
      <c r="A306" s="7"/>
      <c r="B306" s="3"/>
      <c r="C306" s="3"/>
      <c r="D306" s="30"/>
      <c r="E306" s="3"/>
      <c r="F306" s="30"/>
      <c r="G306" s="3"/>
      <c r="H306" s="3"/>
      <c r="I306" s="3"/>
      <c r="J306" s="7"/>
    </row>
    <row r="307" spans="1:13" ht="35.549999999999997" hidden="1" customHeight="1" x14ac:dyDescent="0.3">
      <c r="A307" s="7"/>
      <c r="B307" s="436">
        <v>29</v>
      </c>
      <c r="C307" s="437"/>
      <c r="D307" s="438" t="str">
        <f>_xlfn.IFNA(IF(ISBLANK(VLOOKUP($D308,'5.1 Register | Risk Register'!$B$15:$Y$89,'5.1 Register | Risk Register'!D$6,FALSE)),"",VLOOKUP($D308,'5.1 Register | Risk Register'!$B$15:$Y$89,'5.1 Register | Risk Register'!D$6,FALSE)),"")</f>
        <v/>
      </c>
      <c r="E307" s="439"/>
      <c r="F307" s="439"/>
      <c r="G307" s="439"/>
      <c r="H307" s="439"/>
      <c r="I307" s="440"/>
      <c r="J307" s="7"/>
    </row>
    <row r="308" spans="1:13" ht="23.1" hidden="1" customHeight="1" x14ac:dyDescent="0.3">
      <c r="A308" s="7"/>
      <c r="B308" s="426" t="s">
        <v>23</v>
      </c>
      <c r="C308" s="427"/>
      <c r="D308" s="428" t="str">
        <f>'Details (Hide)'!BY37</f>
        <v/>
      </c>
      <c r="E308" s="429"/>
      <c r="F308" s="429"/>
      <c r="G308" s="429"/>
      <c r="H308" s="429"/>
      <c r="I308" s="430"/>
      <c r="J308" s="7"/>
      <c r="M308" s="137"/>
    </row>
    <row r="309" spans="1:13" ht="21" hidden="1" customHeight="1" x14ac:dyDescent="0.3">
      <c r="A309" s="7"/>
      <c r="B309" s="426" t="s">
        <v>185</v>
      </c>
      <c r="C309" s="427"/>
      <c r="D309" s="428" t="str">
        <f>_xlfn.IFNA(IF(ISBLANK(VLOOKUP($D308,'5.1 Register | Risk Register'!$B$15:$Y$89,'5.1 Register | Risk Register'!R$6,FALSE)),"",VLOOKUP($D308,'5.1 Register | Risk Register'!$B$15:$Y$89,'5.1 Register | Risk Register'!R$6,FALSE)&amp;" ("&amp;VLOOKUP($D308,'5.1 Register | Risk Register'!$B$15:$Y$89,'5.1 Register | Risk Register'!H$6,FALSE)&amp;")"),"")</f>
        <v/>
      </c>
      <c r="E309" s="429"/>
      <c r="F309" s="429"/>
      <c r="G309" s="429"/>
      <c r="H309" s="429"/>
      <c r="I309" s="430"/>
      <c r="J309" s="7"/>
    </row>
    <row r="310" spans="1:13" ht="15.6" hidden="1" customHeight="1" x14ac:dyDescent="0.3">
      <c r="A310" s="7"/>
      <c r="B310" s="426" t="s">
        <v>247</v>
      </c>
      <c r="C310" s="427"/>
      <c r="D310" s="428" t="str">
        <f>_xlfn.IFNA(IF(ISBLANK(VLOOKUP($D308,'5.1 Register | Risk Register'!$B$15:$Y$89,'5.1 Register | Risk Register'!C$6,FALSE)),"",VLOOKUP($D308,'5.1 Register | Risk Register'!$B$15:$Y$89,'5.1 Register | Risk Register'!C$6,FALSE)),"")</f>
        <v/>
      </c>
      <c r="E310" s="429"/>
      <c r="F310" s="429"/>
      <c r="G310" s="429"/>
      <c r="H310" s="429"/>
      <c r="I310" s="430"/>
      <c r="J310" s="7"/>
    </row>
    <row r="311" spans="1:13" ht="64.05" hidden="1" customHeight="1" x14ac:dyDescent="0.3">
      <c r="A311" s="7"/>
      <c r="B311" s="426" t="s">
        <v>186</v>
      </c>
      <c r="C311" s="427"/>
      <c r="D311" s="428" t="str">
        <f>_xlfn.IFNA(IF(ISBLANK(VLOOKUP($D308,'5.1 Register | Risk Register'!$B$15:$Y$89,'5.1 Register | Risk Register'!F$6,FALSE)),"",VLOOKUP($D308,'5.1 Register | Risk Register'!$B$15:$Y$89,'5.1 Register | Risk Register'!F$6,FALSE)),"")</f>
        <v/>
      </c>
      <c r="E311" s="429"/>
      <c r="F311" s="429"/>
      <c r="G311" s="429"/>
      <c r="H311" s="429"/>
      <c r="I311" s="430"/>
      <c r="J311" s="7"/>
    </row>
    <row r="312" spans="1:13" ht="26.1" hidden="1" customHeight="1" x14ac:dyDescent="0.3">
      <c r="A312" s="7"/>
      <c r="B312" s="426" t="s">
        <v>187</v>
      </c>
      <c r="C312" s="427"/>
      <c r="D312" s="428" t="str">
        <f>_xlfn.IFNA(IF(ISBLANK(VLOOKUP($D308,'5.1 Register | Risk Register'!$B$15:$Y$89,'5.1 Register | Risk Register'!W$6,FALSE)),"",VLOOKUP($D308,'5.1 Register | Risk Register'!$B$15:$Y$89,'5.1 Register | Risk Register'!W$6,FALSE)),"")</f>
        <v/>
      </c>
      <c r="E312" s="429"/>
      <c r="F312" s="429"/>
      <c r="G312" s="429"/>
      <c r="H312" s="429"/>
      <c r="I312" s="430"/>
      <c r="J312" s="7"/>
    </row>
    <row r="313" spans="1:13" ht="64.05" hidden="1" customHeight="1" x14ac:dyDescent="0.3">
      <c r="A313" s="7"/>
      <c r="B313" s="426" t="s">
        <v>24</v>
      </c>
      <c r="C313" s="427"/>
      <c r="D313" s="428" t="str">
        <f>_xlfn.IFNA(IF(ISBLANK(VLOOKUP($D308,'5.1 Register | Risk Register'!$B$15:$Y$89,'5.1 Register | Risk Register'!V$6,FALSE)),"",VLOOKUP($D308,'5.1 Register | Risk Register'!$B$15:$Y$89,'5.1 Register | Risk Register'!V$6,FALSE)),"")</f>
        <v/>
      </c>
      <c r="E313" s="429"/>
      <c r="F313" s="429"/>
      <c r="G313" s="429"/>
      <c r="H313" s="429"/>
      <c r="I313" s="430"/>
      <c r="J313" s="7"/>
    </row>
    <row r="314" spans="1:13" ht="43.05" hidden="1" customHeight="1" thickBot="1" x14ac:dyDescent="0.35">
      <c r="A314" s="7"/>
      <c r="B314" s="431" t="s">
        <v>184</v>
      </c>
      <c r="C314" s="432"/>
      <c r="D314" s="433" t="str">
        <f>_xlfn.IFNA(IF(ISBLANK(VLOOKUP($D308,'5.1 Register | Risk Register'!$B$15:$Y$89,'5.1 Register | Risk Register'!Y$6,FALSE)),"",VLOOKUP($D308,'5.1 Register | Risk Register'!$B$15:$Y$89,'5.1 Register | Risk Register'!Y$6,FALSE)),"")</f>
        <v/>
      </c>
      <c r="E314" s="434"/>
      <c r="F314" s="434"/>
      <c r="G314" s="434"/>
      <c r="H314" s="434"/>
      <c r="I314" s="435"/>
      <c r="J314" s="7"/>
    </row>
    <row r="315" spans="1:13" ht="16.2" hidden="1" thickBot="1" x14ac:dyDescent="0.35">
      <c r="A315" s="7"/>
      <c r="B315" s="3"/>
      <c r="C315" s="3"/>
      <c r="D315" s="30"/>
      <c r="E315" s="3"/>
      <c r="F315" s="30"/>
      <c r="G315" s="3"/>
      <c r="H315" s="3"/>
      <c r="I315" s="3"/>
      <c r="J315" s="7"/>
    </row>
    <row r="316" spans="1:13" ht="35.549999999999997" hidden="1" customHeight="1" x14ac:dyDescent="0.3">
      <c r="A316" s="7"/>
      <c r="B316" s="436">
        <v>30</v>
      </c>
      <c r="C316" s="437"/>
      <c r="D316" s="438" t="str">
        <f>_xlfn.IFNA(IF(ISBLANK(VLOOKUP($D317,'5.1 Register | Risk Register'!$B$15:$Y$89,'5.1 Register | Risk Register'!D$6,FALSE)),"",VLOOKUP($D317,'5.1 Register | Risk Register'!$B$15:$Y$89,'5.1 Register | Risk Register'!D$6,FALSE)),"")</f>
        <v/>
      </c>
      <c r="E316" s="439"/>
      <c r="F316" s="439"/>
      <c r="G316" s="439"/>
      <c r="H316" s="439"/>
      <c r="I316" s="440"/>
      <c r="J316" s="7"/>
    </row>
    <row r="317" spans="1:13" ht="23.1" hidden="1" customHeight="1" x14ac:dyDescent="0.3">
      <c r="A317" s="7"/>
      <c r="B317" s="426" t="s">
        <v>23</v>
      </c>
      <c r="C317" s="427"/>
      <c r="D317" s="428" t="str">
        <f>'Details (Hide)'!BY38</f>
        <v/>
      </c>
      <c r="E317" s="429"/>
      <c r="F317" s="429"/>
      <c r="G317" s="429"/>
      <c r="H317" s="429"/>
      <c r="I317" s="430"/>
      <c r="J317" s="7"/>
    </row>
    <row r="318" spans="1:13" ht="21" hidden="1" customHeight="1" x14ac:dyDescent="0.3">
      <c r="A318" s="7"/>
      <c r="B318" s="426" t="s">
        <v>185</v>
      </c>
      <c r="C318" s="427"/>
      <c r="D318" s="428" t="str">
        <f>_xlfn.IFNA(IF(ISBLANK(VLOOKUP($D317,'5.1 Register | Risk Register'!$B$15:$Y$89,'5.1 Register | Risk Register'!R$6,FALSE)),"",VLOOKUP($D317,'5.1 Register | Risk Register'!$B$15:$Y$89,'5.1 Register | Risk Register'!R$6,FALSE)&amp;" ("&amp;VLOOKUP($D317,'5.1 Register | Risk Register'!$B$15:$Y$89,'5.1 Register | Risk Register'!H$6,FALSE)&amp;")"),"")</f>
        <v/>
      </c>
      <c r="E318" s="429"/>
      <c r="F318" s="429"/>
      <c r="G318" s="429"/>
      <c r="H318" s="429"/>
      <c r="I318" s="430"/>
      <c r="J318" s="7"/>
    </row>
    <row r="319" spans="1:13" ht="15.6" hidden="1" customHeight="1" x14ac:dyDescent="0.3">
      <c r="A319" s="7"/>
      <c r="B319" s="426" t="s">
        <v>247</v>
      </c>
      <c r="C319" s="427"/>
      <c r="D319" s="428" t="str">
        <f>_xlfn.IFNA(IF(ISBLANK(VLOOKUP($D317,'5.1 Register | Risk Register'!$B$15:$Y$89,'5.1 Register | Risk Register'!C$6,FALSE)),"",VLOOKUP($D317,'5.1 Register | Risk Register'!$B$15:$Y$89,'5.1 Register | Risk Register'!C$6,FALSE)),"")</f>
        <v/>
      </c>
      <c r="E319" s="429"/>
      <c r="F319" s="429"/>
      <c r="G319" s="429"/>
      <c r="H319" s="429"/>
      <c r="I319" s="430"/>
      <c r="J319" s="7"/>
    </row>
    <row r="320" spans="1:13" ht="64.05" hidden="1" customHeight="1" x14ac:dyDescent="0.3">
      <c r="A320" s="7"/>
      <c r="B320" s="426" t="s">
        <v>186</v>
      </c>
      <c r="C320" s="427"/>
      <c r="D320" s="428" t="str">
        <f>_xlfn.IFNA(IF(ISBLANK(VLOOKUP($D317,'5.1 Register | Risk Register'!$B$15:$Y$89,'5.1 Register | Risk Register'!F$6,FALSE)),"",VLOOKUP($D317,'5.1 Register | Risk Register'!$B$15:$Y$89,'5.1 Register | Risk Register'!F$6,FALSE)),"")</f>
        <v/>
      </c>
      <c r="E320" s="429"/>
      <c r="F320" s="429"/>
      <c r="G320" s="429"/>
      <c r="H320" s="429"/>
      <c r="I320" s="430"/>
      <c r="J320" s="7"/>
    </row>
    <row r="321" spans="1:10" ht="26.1" hidden="1" customHeight="1" x14ac:dyDescent="0.3">
      <c r="A321" s="7"/>
      <c r="B321" s="426" t="s">
        <v>187</v>
      </c>
      <c r="C321" s="427"/>
      <c r="D321" s="428" t="str">
        <f>_xlfn.IFNA(IF(ISBLANK(VLOOKUP($D317,'5.1 Register | Risk Register'!$B$15:$Y$89,'5.1 Register | Risk Register'!W$6,FALSE)),"",VLOOKUP($D317,'5.1 Register | Risk Register'!$B$15:$Y$89,'5.1 Register | Risk Register'!W$6,FALSE)),"")</f>
        <v/>
      </c>
      <c r="E321" s="429"/>
      <c r="F321" s="429"/>
      <c r="G321" s="429"/>
      <c r="H321" s="429"/>
      <c r="I321" s="430"/>
      <c r="J321" s="7"/>
    </row>
    <row r="322" spans="1:10" ht="64.05" hidden="1" customHeight="1" x14ac:dyDescent="0.3">
      <c r="A322" s="7"/>
      <c r="B322" s="426" t="s">
        <v>24</v>
      </c>
      <c r="C322" s="427"/>
      <c r="D322" s="428" t="str">
        <f>_xlfn.IFNA(IF(ISBLANK(VLOOKUP($D317,'5.1 Register | Risk Register'!$B$15:$Y$89,'5.1 Register | Risk Register'!V$6,FALSE)),"",VLOOKUP($D317,'5.1 Register | Risk Register'!$B$15:$Y$89,'5.1 Register | Risk Register'!V$6,FALSE)),"")</f>
        <v/>
      </c>
      <c r="E322" s="429"/>
      <c r="F322" s="429"/>
      <c r="G322" s="429"/>
      <c r="H322" s="429"/>
      <c r="I322" s="430"/>
      <c r="J322" s="7"/>
    </row>
    <row r="323" spans="1:10" ht="43.05" hidden="1" customHeight="1" thickBot="1" x14ac:dyDescent="0.35">
      <c r="A323" s="7"/>
      <c r="B323" s="431" t="s">
        <v>184</v>
      </c>
      <c r="C323" s="432"/>
      <c r="D323" s="433" t="str">
        <f>_xlfn.IFNA(IF(ISBLANK(VLOOKUP($D317,'5.1 Register | Risk Register'!$B$15:$Y$89,'5.1 Register | Risk Register'!Y$6,FALSE)),"",VLOOKUP($D317,'5.1 Register | Risk Register'!$B$15:$Y$89,'5.1 Register | Risk Register'!Y$6,FALSE)),"")</f>
        <v/>
      </c>
      <c r="E323" s="434"/>
      <c r="F323" s="434"/>
      <c r="G323" s="434"/>
      <c r="H323" s="434"/>
      <c r="I323" s="435"/>
      <c r="J323" s="7"/>
    </row>
    <row r="324" spans="1:10" ht="16.2" hidden="1" thickBot="1" x14ac:dyDescent="0.35">
      <c r="A324" s="7"/>
      <c r="B324" s="3"/>
      <c r="C324" s="3"/>
      <c r="D324" s="30"/>
      <c r="E324" s="3"/>
      <c r="F324" s="30"/>
      <c r="G324" s="3"/>
      <c r="H324" s="3"/>
      <c r="I324" s="3"/>
      <c r="J324" s="7"/>
    </row>
    <row r="325" spans="1:10" ht="35.549999999999997" hidden="1" customHeight="1" x14ac:dyDescent="0.3">
      <c r="A325" s="7"/>
      <c r="B325" s="436">
        <v>31</v>
      </c>
      <c r="C325" s="437"/>
      <c r="D325" s="438" t="str">
        <f>_xlfn.IFNA(IF(ISBLANK(VLOOKUP($D326,'5.1 Register | Risk Register'!$B$15:$Y$89,'5.1 Register | Risk Register'!D$6,FALSE)),"",VLOOKUP($D326,'5.1 Register | Risk Register'!$B$15:$Y$89,'5.1 Register | Risk Register'!D$6,FALSE)),"")</f>
        <v/>
      </c>
      <c r="E325" s="439"/>
      <c r="F325" s="439"/>
      <c r="G325" s="439"/>
      <c r="H325" s="439"/>
      <c r="I325" s="440"/>
      <c r="J325" s="7"/>
    </row>
    <row r="326" spans="1:10" ht="23.1" hidden="1" customHeight="1" x14ac:dyDescent="0.3">
      <c r="A326" s="7"/>
      <c r="B326" s="426" t="s">
        <v>23</v>
      </c>
      <c r="C326" s="427"/>
      <c r="D326" s="428" t="str">
        <f>'Details (Hide)'!BY39</f>
        <v/>
      </c>
      <c r="E326" s="429"/>
      <c r="F326" s="429"/>
      <c r="G326" s="429"/>
      <c r="H326" s="429"/>
      <c r="I326" s="430"/>
      <c r="J326" s="7"/>
    </row>
    <row r="327" spans="1:10" ht="21" hidden="1" customHeight="1" x14ac:dyDescent="0.3">
      <c r="A327" s="7"/>
      <c r="B327" s="426" t="s">
        <v>185</v>
      </c>
      <c r="C327" s="427"/>
      <c r="D327" s="428" t="str">
        <f>_xlfn.IFNA(IF(ISBLANK(VLOOKUP($D326,'5.1 Register | Risk Register'!$B$15:$Y$89,'5.1 Register | Risk Register'!R$6,FALSE)),"",VLOOKUP($D326,'5.1 Register | Risk Register'!$B$15:$Y$89,'5.1 Register | Risk Register'!R$6,FALSE)&amp;" ("&amp;VLOOKUP($D326,'5.1 Register | Risk Register'!$B$15:$Y$89,'5.1 Register | Risk Register'!H$6,FALSE)&amp;")"),"")</f>
        <v/>
      </c>
      <c r="E327" s="429"/>
      <c r="F327" s="429"/>
      <c r="G327" s="429"/>
      <c r="H327" s="429"/>
      <c r="I327" s="430"/>
      <c r="J327" s="7"/>
    </row>
    <row r="328" spans="1:10" ht="15.6" hidden="1" customHeight="1" x14ac:dyDescent="0.3">
      <c r="A328" s="7"/>
      <c r="B328" s="426" t="s">
        <v>247</v>
      </c>
      <c r="C328" s="427"/>
      <c r="D328" s="428" t="str">
        <f>_xlfn.IFNA(IF(ISBLANK(VLOOKUP($D326,'5.1 Register | Risk Register'!$B$15:$Y$89,'5.1 Register | Risk Register'!C$6,FALSE)),"",VLOOKUP($D326,'5.1 Register | Risk Register'!$B$15:$Y$89,'5.1 Register | Risk Register'!C$6,FALSE)),"")</f>
        <v/>
      </c>
      <c r="E328" s="429"/>
      <c r="F328" s="429"/>
      <c r="G328" s="429"/>
      <c r="H328" s="429"/>
      <c r="I328" s="430"/>
      <c r="J328" s="7"/>
    </row>
    <row r="329" spans="1:10" ht="64.05" hidden="1" customHeight="1" x14ac:dyDescent="0.3">
      <c r="A329" s="7"/>
      <c r="B329" s="426" t="s">
        <v>186</v>
      </c>
      <c r="C329" s="427"/>
      <c r="D329" s="428" t="str">
        <f>_xlfn.IFNA(IF(ISBLANK(VLOOKUP($D326,'5.1 Register | Risk Register'!$B$15:$Y$89,'5.1 Register | Risk Register'!F$6,FALSE)),"",VLOOKUP($D326,'5.1 Register | Risk Register'!$B$15:$Y$89,'5.1 Register | Risk Register'!F$6,FALSE)),"")</f>
        <v/>
      </c>
      <c r="E329" s="429"/>
      <c r="F329" s="429"/>
      <c r="G329" s="429"/>
      <c r="H329" s="429"/>
      <c r="I329" s="430"/>
      <c r="J329" s="7"/>
    </row>
    <row r="330" spans="1:10" ht="26.1" hidden="1" customHeight="1" x14ac:dyDescent="0.3">
      <c r="A330" s="7"/>
      <c r="B330" s="426" t="s">
        <v>187</v>
      </c>
      <c r="C330" s="427"/>
      <c r="D330" s="428" t="str">
        <f>_xlfn.IFNA(IF(ISBLANK(VLOOKUP($D326,'5.1 Register | Risk Register'!$B$15:$Y$89,'5.1 Register | Risk Register'!W$6,FALSE)),"",VLOOKUP($D326,'5.1 Register | Risk Register'!$B$15:$Y$89,'5.1 Register | Risk Register'!W$6,FALSE)),"")</f>
        <v/>
      </c>
      <c r="E330" s="429"/>
      <c r="F330" s="429"/>
      <c r="G330" s="429"/>
      <c r="H330" s="429"/>
      <c r="I330" s="430"/>
      <c r="J330" s="7"/>
    </row>
    <row r="331" spans="1:10" ht="64.05" hidden="1" customHeight="1" x14ac:dyDescent="0.3">
      <c r="A331" s="7"/>
      <c r="B331" s="426" t="s">
        <v>24</v>
      </c>
      <c r="C331" s="427"/>
      <c r="D331" s="428" t="str">
        <f>_xlfn.IFNA(IF(ISBLANK(VLOOKUP($D326,'5.1 Register | Risk Register'!$B$15:$Y$89,'5.1 Register | Risk Register'!V$6,FALSE)),"",VLOOKUP($D326,'5.1 Register | Risk Register'!$B$15:$Y$89,'5.1 Register | Risk Register'!V$6,FALSE)),"")</f>
        <v/>
      </c>
      <c r="E331" s="429"/>
      <c r="F331" s="429"/>
      <c r="G331" s="429"/>
      <c r="H331" s="429"/>
      <c r="I331" s="430"/>
      <c r="J331" s="7"/>
    </row>
    <row r="332" spans="1:10" ht="43.05" hidden="1" customHeight="1" thickBot="1" x14ac:dyDescent="0.35">
      <c r="A332" s="7"/>
      <c r="B332" s="431" t="s">
        <v>184</v>
      </c>
      <c r="C332" s="432"/>
      <c r="D332" s="433" t="str">
        <f>_xlfn.IFNA(IF(ISBLANK(VLOOKUP($D326,'5.1 Register | Risk Register'!$B$15:$Y$89,'5.1 Register | Risk Register'!Y$6,FALSE)),"",VLOOKUP($D326,'5.1 Register | Risk Register'!$B$15:$Y$89,'5.1 Register | Risk Register'!Y$6,FALSE)),"")</f>
        <v/>
      </c>
      <c r="E332" s="434"/>
      <c r="F332" s="434"/>
      <c r="G332" s="434"/>
      <c r="H332" s="434"/>
      <c r="I332" s="435"/>
      <c r="J332" s="7"/>
    </row>
    <row r="333" spans="1:10" ht="16.2" hidden="1" thickBot="1" x14ac:dyDescent="0.35">
      <c r="A333" s="7"/>
      <c r="B333" s="3"/>
      <c r="C333" s="3"/>
      <c r="D333" s="30"/>
      <c r="E333" s="3"/>
      <c r="F333" s="30"/>
      <c r="G333" s="3"/>
      <c r="H333" s="3"/>
      <c r="I333" s="3"/>
      <c r="J333" s="7"/>
    </row>
    <row r="334" spans="1:10" ht="35.549999999999997" hidden="1" customHeight="1" x14ac:dyDescent="0.3">
      <c r="A334" s="7"/>
      <c r="B334" s="436">
        <v>32</v>
      </c>
      <c r="C334" s="437"/>
      <c r="D334" s="438" t="str">
        <f>_xlfn.IFNA(IF(ISBLANK(VLOOKUP($D335,'5.1 Register | Risk Register'!$B$15:$Y$89,'5.1 Register | Risk Register'!D$6,FALSE)),"",VLOOKUP($D335,'5.1 Register | Risk Register'!$B$15:$Y$89,'5.1 Register | Risk Register'!D$6,FALSE)),"")</f>
        <v/>
      </c>
      <c r="E334" s="439"/>
      <c r="F334" s="439"/>
      <c r="G334" s="439"/>
      <c r="H334" s="439"/>
      <c r="I334" s="440"/>
      <c r="J334" s="7"/>
    </row>
    <row r="335" spans="1:10" ht="23.1" hidden="1" customHeight="1" x14ac:dyDescent="0.3">
      <c r="A335" s="7"/>
      <c r="B335" s="426" t="s">
        <v>23</v>
      </c>
      <c r="C335" s="427"/>
      <c r="D335" s="428" t="str">
        <f>'Details (Hide)'!BY40</f>
        <v/>
      </c>
      <c r="E335" s="429"/>
      <c r="F335" s="429"/>
      <c r="G335" s="429"/>
      <c r="H335" s="429"/>
      <c r="I335" s="430"/>
      <c r="J335" s="7"/>
    </row>
    <row r="336" spans="1:10" ht="21" hidden="1" customHeight="1" x14ac:dyDescent="0.3">
      <c r="A336" s="7"/>
      <c r="B336" s="426" t="s">
        <v>185</v>
      </c>
      <c r="C336" s="427"/>
      <c r="D336" s="428" t="str">
        <f>_xlfn.IFNA(IF(ISBLANK(VLOOKUP($D335,'5.1 Register | Risk Register'!$B$15:$Y$89,'5.1 Register | Risk Register'!R$6,FALSE)),"",VLOOKUP($D335,'5.1 Register | Risk Register'!$B$15:$Y$89,'5.1 Register | Risk Register'!R$6,FALSE)&amp;" ("&amp;VLOOKUP($D335,'5.1 Register | Risk Register'!$B$15:$Y$89,'5.1 Register | Risk Register'!H$6,FALSE)&amp;")"),"")</f>
        <v/>
      </c>
      <c r="E336" s="429"/>
      <c r="F336" s="429"/>
      <c r="G336" s="429"/>
      <c r="H336" s="429"/>
      <c r="I336" s="430"/>
      <c r="J336" s="7"/>
    </row>
    <row r="337" spans="1:10" ht="15.75" hidden="1" customHeight="1" x14ac:dyDescent="0.3">
      <c r="A337" s="7"/>
      <c r="B337" s="426" t="s">
        <v>247</v>
      </c>
      <c r="C337" s="427"/>
      <c r="D337" s="428" t="str">
        <f>_xlfn.IFNA(IF(ISBLANK(VLOOKUP($D335,'5.1 Register | Risk Register'!$B$15:$Y$89,'5.1 Register | Risk Register'!C$6,FALSE)),"",VLOOKUP($D335,'5.1 Register | Risk Register'!$B$15:$Y$89,'5.1 Register | Risk Register'!C$6,FALSE)),"")</f>
        <v/>
      </c>
      <c r="E337" s="429"/>
      <c r="F337" s="429"/>
      <c r="G337" s="429"/>
      <c r="H337" s="429"/>
      <c r="I337" s="430"/>
      <c r="J337" s="7"/>
    </row>
    <row r="338" spans="1:10" ht="64.05" hidden="1" customHeight="1" x14ac:dyDescent="0.3">
      <c r="A338" s="7"/>
      <c r="B338" s="426" t="s">
        <v>186</v>
      </c>
      <c r="C338" s="427"/>
      <c r="D338" s="428" t="str">
        <f>_xlfn.IFNA(IF(ISBLANK(VLOOKUP($D335,'5.1 Register | Risk Register'!$B$15:$Y$89,'5.1 Register | Risk Register'!F$6,FALSE)),"",VLOOKUP($D335,'5.1 Register | Risk Register'!$B$15:$Y$89,'5.1 Register | Risk Register'!F$6,FALSE)),"")</f>
        <v/>
      </c>
      <c r="E338" s="429"/>
      <c r="F338" s="429"/>
      <c r="G338" s="429"/>
      <c r="H338" s="429"/>
      <c r="I338" s="430"/>
      <c r="J338" s="7"/>
    </row>
    <row r="339" spans="1:10" ht="26.1" hidden="1" customHeight="1" x14ac:dyDescent="0.3">
      <c r="A339" s="7"/>
      <c r="B339" s="426" t="s">
        <v>187</v>
      </c>
      <c r="C339" s="427"/>
      <c r="D339" s="428" t="str">
        <f>_xlfn.IFNA(IF(ISBLANK(VLOOKUP($D335,'5.1 Register | Risk Register'!$B$15:$Y$89,'5.1 Register | Risk Register'!W$6,FALSE)),"",VLOOKUP($D335,'5.1 Register | Risk Register'!$B$15:$Y$89,'5.1 Register | Risk Register'!W$6,FALSE)),"")</f>
        <v/>
      </c>
      <c r="E339" s="429"/>
      <c r="F339" s="429"/>
      <c r="G339" s="429"/>
      <c r="H339" s="429"/>
      <c r="I339" s="430"/>
      <c r="J339" s="7"/>
    </row>
    <row r="340" spans="1:10" ht="64.05" hidden="1" customHeight="1" x14ac:dyDescent="0.3">
      <c r="A340" s="7"/>
      <c r="B340" s="426" t="s">
        <v>24</v>
      </c>
      <c r="C340" s="427"/>
      <c r="D340" s="428" t="str">
        <f>_xlfn.IFNA(IF(ISBLANK(VLOOKUP($D335,'5.1 Register | Risk Register'!$B$15:$Y$89,'5.1 Register | Risk Register'!V$6,FALSE)),"",VLOOKUP($D335,'5.1 Register | Risk Register'!$B$15:$Y$89,'5.1 Register | Risk Register'!V$6,FALSE)),"")</f>
        <v/>
      </c>
      <c r="E340" s="429"/>
      <c r="F340" s="429"/>
      <c r="G340" s="429"/>
      <c r="H340" s="429"/>
      <c r="I340" s="430"/>
      <c r="J340" s="7"/>
    </row>
    <row r="341" spans="1:10" ht="43.05" hidden="1" customHeight="1" thickBot="1" x14ac:dyDescent="0.35">
      <c r="A341" s="7"/>
      <c r="B341" s="431" t="s">
        <v>184</v>
      </c>
      <c r="C341" s="432"/>
      <c r="D341" s="433" t="str">
        <f>_xlfn.IFNA(IF(ISBLANK(VLOOKUP($D335,'5.1 Register | Risk Register'!$B$15:$Y$89,'5.1 Register | Risk Register'!Y$6,FALSE)),"",VLOOKUP($D335,'5.1 Register | Risk Register'!$B$15:$Y$89,'5.1 Register | Risk Register'!Y$6,FALSE)),"")</f>
        <v/>
      </c>
      <c r="E341" s="434"/>
      <c r="F341" s="434"/>
      <c r="G341" s="434"/>
      <c r="H341" s="434"/>
      <c r="I341" s="435"/>
      <c r="J341" s="7"/>
    </row>
    <row r="342" spans="1:10" ht="16.2" hidden="1" thickBot="1" x14ac:dyDescent="0.35">
      <c r="A342" s="7"/>
      <c r="B342" s="3"/>
      <c r="C342" s="3"/>
      <c r="D342" s="32"/>
      <c r="E342" s="3"/>
      <c r="F342" s="32"/>
      <c r="G342" s="3"/>
      <c r="H342" s="3"/>
      <c r="I342" s="3"/>
      <c r="J342" s="7"/>
    </row>
    <row r="343" spans="1:10" ht="35.549999999999997" hidden="1" customHeight="1" x14ac:dyDescent="0.3">
      <c r="A343" s="7"/>
      <c r="B343" s="436">
        <v>33</v>
      </c>
      <c r="C343" s="437"/>
      <c r="D343" s="438" t="str">
        <f>_xlfn.IFNA(IF(ISBLANK(VLOOKUP($D344,'5.1 Register | Risk Register'!$B$15:$Y$89,'5.1 Register | Risk Register'!D$6,FALSE)),"",VLOOKUP($D344,'5.1 Register | Risk Register'!$B$15:$Y$89,'5.1 Register | Risk Register'!D$6,FALSE)),"")</f>
        <v/>
      </c>
      <c r="E343" s="439"/>
      <c r="F343" s="439"/>
      <c r="G343" s="439"/>
      <c r="H343" s="439"/>
      <c r="I343" s="440"/>
      <c r="J343" s="7"/>
    </row>
    <row r="344" spans="1:10" ht="23.1" hidden="1" customHeight="1" x14ac:dyDescent="0.3">
      <c r="A344" s="7"/>
      <c r="B344" s="426" t="s">
        <v>23</v>
      </c>
      <c r="C344" s="427"/>
      <c r="D344" s="428" t="str">
        <f>'Details (Hide)'!BY41</f>
        <v/>
      </c>
      <c r="E344" s="429"/>
      <c r="F344" s="429"/>
      <c r="G344" s="429"/>
      <c r="H344" s="429"/>
      <c r="I344" s="430"/>
      <c r="J344" s="7"/>
    </row>
    <row r="345" spans="1:10" ht="21" hidden="1" customHeight="1" x14ac:dyDescent="0.3">
      <c r="A345" s="7"/>
      <c r="B345" s="426" t="s">
        <v>185</v>
      </c>
      <c r="C345" s="427"/>
      <c r="D345" s="428" t="str">
        <f>_xlfn.IFNA(IF(ISBLANK(VLOOKUP($D344,'5.1 Register | Risk Register'!$B$15:$Y$89,'5.1 Register | Risk Register'!R$6,FALSE)),"",VLOOKUP($D344,'5.1 Register | Risk Register'!$B$15:$Y$89,'5.1 Register | Risk Register'!R$6,FALSE)&amp;" ("&amp;VLOOKUP($D344,'5.1 Register | Risk Register'!$B$15:$Y$89,'5.1 Register | Risk Register'!H$6,FALSE)&amp;")"),"")</f>
        <v/>
      </c>
      <c r="E345" s="429"/>
      <c r="F345" s="429"/>
      <c r="G345" s="429"/>
      <c r="H345" s="429"/>
      <c r="I345" s="430"/>
      <c r="J345" s="7"/>
    </row>
    <row r="346" spans="1:10" ht="15.6" hidden="1" customHeight="1" x14ac:dyDescent="0.3">
      <c r="A346" s="7"/>
      <c r="B346" s="426" t="s">
        <v>247</v>
      </c>
      <c r="C346" s="427"/>
      <c r="D346" s="428" t="str">
        <f>_xlfn.IFNA(IF(ISBLANK(VLOOKUP($D344,'5.1 Register | Risk Register'!$B$15:$Y$89,'5.1 Register | Risk Register'!C$6,FALSE)),"",VLOOKUP($D344,'5.1 Register | Risk Register'!$B$15:$Y$89,'5.1 Register | Risk Register'!C$6,FALSE)),"")</f>
        <v/>
      </c>
      <c r="E346" s="429"/>
      <c r="F346" s="429"/>
      <c r="G346" s="429"/>
      <c r="H346" s="429"/>
      <c r="I346" s="430"/>
      <c r="J346" s="7"/>
    </row>
    <row r="347" spans="1:10" ht="64.05" hidden="1" customHeight="1" x14ac:dyDescent="0.3">
      <c r="A347" s="7"/>
      <c r="B347" s="426" t="s">
        <v>186</v>
      </c>
      <c r="C347" s="427"/>
      <c r="D347" s="428" t="str">
        <f>_xlfn.IFNA(IF(ISBLANK(VLOOKUP($D344,'5.1 Register | Risk Register'!$B$15:$Y$89,'5.1 Register | Risk Register'!F$6,FALSE)),"",VLOOKUP($D344,'5.1 Register | Risk Register'!$B$15:$Y$89,'5.1 Register | Risk Register'!F$6,FALSE)),"")</f>
        <v/>
      </c>
      <c r="E347" s="429"/>
      <c r="F347" s="429"/>
      <c r="G347" s="429"/>
      <c r="H347" s="429"/>
      <c r="I347" s="430"/>
      <c r="J347" s="7"/>
    </row>
    <row r="348" spans="1:10" ht="26.1" hidden="1" customHeight="1" x14ac:dyDescent="0.3">
      <c r="A348" s="7"/>
      <c r="B348" s="426" t="s">
        <v>187</v>
      </c>
      <c r="C348" s="427"/>
      <c r="D348" s="428" t="str">
        <f>_xlfn.IFNA(IF(ISBLANK(VLOOKUP($D344,'5.1 Register | Risk Register'!$B$15:$Y$89,'5.1 Register | Risk Register'!W$6,FALSE)),"",VLOOKUP($D344,'5.1 Register | Risk Register'!$B$15:$Y$89,'5.1 Register | Risk Register'!W$6,FALSE)),"")</f>
        <v/>
      </c>
      <c r="E348" s="429"/>
      <c r="F348" s="429"/>
      <c r="G348" s="429"/>
      <c r="H348" s="429"/>
      <c r="I348" s="430"/>
      <c r="J348" s="7"/>
    </row>
    <row r="349" spans="1:10" ht="64.05" hidden="1" customHeight="1" x14ac:dyDescent="0.3">
      <c r="A349" s="7"/>
      <c r="B349" s="426" t="s">
        <v>24</v>
      </c>
      <c r="C349" s="427"/>
      <c r="D349" s="428" t="str">
        <f>_xlfn.IFNA(IF(ISBLANK(VLOOKUP($D344,'5.1 Register | Risk Register'!$B$15:$Y$89,'5.1 Register | Risk Register'!V$6,FALSE)),"",VLOOKUP($D344,'5.1 Register | Risk Register'!$B$15:$Y$89,'5.1 Register | Risk Register'!V$6,FALSE)),"")</f>
        <v/>
      </c>
      <c r="E349" s="429"/>
      <c r="F349" s="429"/>
      <c r="G349" s="429"/>
      <c r="H349" s="429"/>
      <c r="I349" s="430"/>
      <c r="J349" s="7"/>
    </row>
    <row r="350" spans="1:10" ht="43.05" hidden="1" customHeight="1" thickBot="1" x14ac:dyDescent="0.35">
      <c r="A350" s="7"/>
      <c r="B350" s="431" t="s">
        <v>184</v>
      </c>
      <c r="C350" s="432"/>
      <c r="D350" s="433" t="str">
        <f>_xlfn.IFNA(IF(ISBLANK(VLOOKUP($D344,'5.1 Register | Risk Register'!$B$15:$Y$89,'5.1 Register | Risk Register'!Y$6,FALSE)),"",VLOOKUP($D344,'5.1 Register | Risk Register'!$B$15:$Y$89,'5.1 Register | Risk Register'!Y$6,FALSE)),"")</f>
        <v/>
      </c>
      <c r="E350" s="434"/>
      <c r="F350" s="434"/>
      <c r="G350" s="434"/>
      <c r="H350" s="434"/>
      <c r="I350" s="435"/>
      <c r="J350" s="7"/>
    </row>
    <row r="351" spans="1:10" ht="16.2" hidden="1" thickBot="1" x14ac:dyDescent="0.35">
      <c r="A351" s="7"/>
      <c r="B351" s="3"/>
      <c r="C351" s="3"/>
      <c r="D351" s="30"/>
      <c r="E351" s="3"/>
      <c r="F351" s="30"/>
      <c r="G351" s="3"/>
      <c r="H351" s="3"/>
      <c r="I351" s="3"/>
      <c r="J351" s="7"/>
    </row>
    <row r="352" spans="1:10" ht="35.549999999999997" hidden="1" customHeight="1" x14ac:dyDescent="0.3">
      <c r="A352" s="7"/>
      <c r="B352" s="436">
        <v>34</v>
      </c>
      <c r="C352" s="437"/>
      <c r="D352" s="438" t="str">
        <f>_xlfn.IFNA(IF(ISBLANK(VLOOKUP($D353,'5.1 Register | Risk Register'!$B$15:$Y$89,'5.1 Register | Risk Register'!D$6,FALSE)),"",VLOOKUP($D353,'5.1 Register | Risk Register'!$B$15:$Y$89,'5.1 Register | Risk Register'!D$6,FALSE)),"")</f>
        <v/>
      </c>
      <c r="E352" s="439"/>
      <c r="F352" s="439"/>
      <c r="G352" s="439"/>
      <c r="H352" s="439"/>
      <c r="I352" s="440"/>
      <c r="J352" s="7"/>
    </row>
    <row r="353" spans="1:10" ht="23.1" hidden="1" customHeight="1" x14ac:dyDescent="0.3">
      <c r="A353" s="7"/>
      <c r="B353" s="426" t="s">
        <v>23</v>
      </c>
      <c r="C353" s="427"/>
      <c r="D353" s="428" t="str">
        <f>'Details (Hide)'!BY42</f>
        <v/>
      </c>
      <c r="E353" s="429"/>
      <c r="F353" s="429"/>
      <c r="G353" s="429"/>
      <c r="H353" s="429"/>
      <c r="I353" s="430"/>
      <c r="J353" s="7"/>
    </row>
    <row r="354" spans="1:10" ht="21" hidden="1" customHeight="1" x14ac:dyDescent="0.3">
      <c r="A354" s="7"/>
      <c r="B354" s="426" t="s">
        <v>185</v>
      </c>
      <c r="C354" s="427"/>
      <c r="D354" s="428" t="str">
        <f>_xlfn.IFNA(IF(ISBLANK(VLOOKUP($D353,'5.1 Register | Risk Register'!$B$15:$Y$89,'5.1 Register | Risk Register'!R$6,FALSE)),"",VLOOKUP($D353,'5.1 Register | Risk Register'!$B$15:$Y$89,'5.1 Register | Risk Register'!R$6,FALSE)&amp;" ("&amp;VLOOKUP($D353,'5.1 Register | Risk Register'!$B$15:$Y$89,'5.1 Register | Risk Register'!H$6,FALSE)&amp;")"),"")</f>
        <v/>
      </c>
      <c r="E354" s="429"/>
      <c r="F354" s="429"/>
      <c r="G354" s="429"/>
      <c r="H354" s="429"/>
      <c r="I354" s="430"/>
      <c r="J354" s="7"/>
    </row>
    <row r="355" spans="1:10" ht="15.6" hidden="1" customHeight="1" x14ac:dyDescent="0.3">
      <c r="A355" s="7"/>
      <c r="B355" s="426" t="s">
        <v>247</v>
      </c>
      <c r="C355" s="427"/>
      <c r="D355" s="428" t="str">
        <f>_xlfn.IFNA(IF(ISBLANK(VLOOKUP($D353,'5.1 Register | Risk Register'!$B$15:$Y$89,'5.1 Register | Risk Register'!C$6,FALSE)),"",VLOOKUP($D353,'5.1 Register | Risk Register'!$B$15:$Y$89,'5.1 Register | Risk Register'!C$6,FALSE)),"")</f>
        <v/>
      </c>
      <c r="E355" s="429"/>
      <c r="F355" s="429"/>
      <c r="G355" s="429"/>
      <c r="H355" s="429"/>
      <c r="I355" s="430"/>
      <c r="J355" s="7"/>
    </row>
    <row r="356" spans="1:10" ht="64.05" hidden="1" customHeight="1" x14ac:dyDescent="0.3">
      <c r="A356" s="7"/>
      <c r="B356" s="426" t="s">
        <v>186</v>
      </c>
      <c r="C356" s="427"/>
      <c r="D356" s="428" t="str">
        <f>_xlfn.IFNA(IF(ISBLANK(VLOOKUP($D353,'5.1 Register | Risk Register'!$B$15:$Y$89,'5.1 Register | Risk Register'!F$6,FALSE)),"",VLOOKUP($D353,'5.1 Register | Risk Register'!$B$15:$Y$89,'5.1 Register | Risk Register'!F$6,FALSE)),"")</f>
        <v/>
      </c>
      <c r="E356" s="429"/>
      <c r="F356" s="429"/>
      <c r="G356" s="429"/>
      <c r="H356" s="429"/>
      <c r="I356" s="430"/>
      <c r="J356" s="7"/>
    </row>
    <row r="357" spans="1:10" ht="26.1" hidden="1" customHeight="1" x14ac:dyDescent="0.3">
      <c r="A357" s="7"/>
      <c r="B357" s="426" t="s">
        <v>187</v>
      </c>
      <c r="C357" s="427"/>
      <c r="D357" s="428" t="str">
        <f>_xlfn.IFNA(IF(ISBLANK(VLOOKUP($D353,'5.1 Register | Risk Register'!$B$15:$Y$89,'5.1 Register | Risk Register'!W$6,FALSE)),"",VLOOKUP($D353,'5.1 Register | Risk Register'!$B$15:$Y$89,'5.1 Register | Risk Register'!W$6,FALSE)),"")</f>
        <v/>
      </c>
      <c r="E357" s="429"/>
      <c r="F357" s="429"/>
      <c r="G357" s="429"/>
      <c r="H357" s="429"/>
      <c r="I357" s="430"/>
      <c r="J357" s="7"/>
    </row>
    <row r="358" spans="1:10" ht="64.05" hidden="1" customHeight="1" x14ac:dyDescent="0.3">
      <c r="A358" s="7"/>
      <c r="B358" s="426" t="s">
        <v>24</v>
      </c>
      <c r="C358" s="427"/>
      <c r="D358" s="428" t="str">
        <f>_xlfn.IFNA(IF(ISBLANK(VLOOKUP($D353,'5.1 Register | Risk Register'!$B$15:$Y$89,'5.1 Register | Risk Register'!V$6,FALSE)),"",VLOOKUP($D353,'5.1 Register | Risk Register'!$B$15:$Y$89,'5.1 Register | Risk Register'!V$6,FALSE)),"")</f>
        <v/>
      </c>
      <c r="E358" s="429"/>
      <c r="F358" s="429"/>
      <c r="G358" s="429"/>
      <c r="H358" s="429"/>
      <c r="I358" s="430"/>
      <c r="J358" s="7"/>
    </row>
    <row r="359" spans="1:10" ht="43.05" hidden="1" customHeight="1" thickBot="1" x14ac:dyDescent="0.35">
      <c r="A359" s="7"/>
      <c r="B359" s="431" t="s">
        <v>184</v>
      </c>
      <c r="C359" s="432"/>
      <c r="D359" s="433" t="str">
        <f>_xlfn.IFNA(IF(ISBLANK(VLOOKUP($D353,'5.1 Register | Risk Register'!$B$15:$Y$89,'5.1 Register | Risk Register'!Y$6,FALSE)),"",VLOOKUP($D353,'5.1 Register | Risk Register'!$B$15:$Y$89,'5.1 Register | Risk Register'!Y$6,FALSE)),"")</f>
        <v/>
      </c>
      <c r="E359" s="434"/>
      <c r="F359" s="434"/>
      <c r="G359" s="434"/>
      <c r="H359" s="434"/>
      <c r="I359" s="435"/>
      <c r="J359" s="7"/>
    </row>
    <row r="360" spans="1:10" ht="16.2" hidden="1" thickBot="1" x14ac:dyDescent="0.35">
      <c r="A360" s="7"/>
      <c r="B360" s="3"/>
      <c r="C360" s="3"/>
      <c r="D360" s="30"/>
      <c r="E360" s="3"/>
      <c r="F360" s="30"/>
      <c r="G360" s="3"/>
      <c r="H360" s="3"/>
      <c r="I360" s="3"/>
      <c r="J360" s="7"/>
    </row>
    <row r="361" spans="1:10" ht="35.549999999999997" hidden="1" customHeight="1" x14ac:dyDescent="0.3">
      <c r="A361" s="7"/>
      <c r="B361" s="436">
        <v>35</v>
      </c>
      <c r="C361" s="437"/>
      <c r="D361" s="438" t="str">
        <f>_xlfn.IFNA(IF(ISBLANK(VLOOKUP($D362,'5.1 Register | Risk Register'!$B$15:$Y$89,'5.1 Register | Risk Register'!D$6,FALSE)),"",VLOOKUP($D362,'5.1 Register | Risk Register'!$B$15:$Y$89,'5.1 Register | Risk Register'!D$6,FALSE)),"")</f>
        <v/>
      </c>
      <c r="E361" s="439"/>
      <c r="F361" s="439"/>
      <c r="G361" s="439"/>
      <c r="H361" s="439"/>
      <c r="I361" s="440"/>
      <c r="J361" s="7"/>
    </row>
    <row r="362" spans="1:10" ht="23.1" hidden="1" customHeight="1" x14ac:dyDescent="0.3">
      <c r="A362" s="7"/>
      <c r="B362" s="426" t="s">
        <v>23</v>
      </c>
      <c r="C362" s="427"/>
      <c r="D362" s="428" t="str">
        <f>'Details (Hide)'!BY43</f>
        <v/>
      </c>
      <c r="E362" s="429"/>
      <c r="F362" s="429"/>
      <c r="G362" s="429"/>
      <c r="H362" s="429"/>
      <c r="I362" s="430"/>
      <c r="J362" s="7"/>
    </row>
    <row r="363" spans="1:10" ht="21" hidden="1" customHeight="1" x14ac:dyDescent="0.3">
      <c r="A363" s="7"/>
      <c r="B363" s="426" t="s">
        <v>185</v>
      </c>
      <c r="C363" s="427"/>
      <c r="D363" s="428" t="str">
        <f>_xlfn.IFNA(IF(ISBLANK(VLOOKUP($D362,'5.1 Register | Risk Register'!$B$15:$Y$89,'5.1 Register | Risk Register'!R$6,FALSE)),"",VLOOKUP($D362,'5.1 Register | Risk Register'!$B$15:$Y$89,'5.1 Register | Risk Register'!R$6,FALSE)&amp;" ("&amp;VLOOKUP($D362,'5.1 Register | Risk Register'!$B$15:$Y$89,'5.1 Register | Risk Register'!H$6,FALSE)&amp;")"),"")</f>
        <v/>
      </c>
      <c r="E363" s="429"/>
      <c r="F363" s="429"/>
      <c r="G363" s="429"/>
      <c r="H363" s="429"/>
      <c r="I363" s="430"/>
      <c r="J363" s="7"/>
    </row>
    <row r="364" spans="1:10" ht="15.6" hidden="1" customHeight="1" x14ac:dyDescent="0.3">
      <c r="A364" s="7"/>
      <c r="B364" s="426" t="s">
        <v>247</v>
      </c>
      <c r="C364" s="427"/>
      <c r="D364" s="428" t="str">
        <f>_xlfn.IFNA(IF(ISBLANK(VLOOKUP($D362,'5.1 Register | Risk Register'!$B$15:$Y$89,'5.1 Register | Risk Register'!C$6,FALSE)),"",VLOOKUP($D362,'5.1 Register | Risk Register'!$B$15:$Y$89,'5.1 Register | Risk Register'!C$6,FALSE)),"")</f>
        <v/>
      </c>
      <c r="E364" s="429"/>
      <c r="F364" s="429"/>
      <c r="G364" s="429"/>
      <c r="H364" s="429"/>
      <c r="I364" s="430"/>
      <c r="J364" s="7"/>
    </row>
    <row r="365" spans="1:10" ht="64.05" hidden="1" customHeight="1" x14ac:dyDescent="0.3">
      <c r="A365" s="7"/>
      <c r="B365" s="426" t="s">
        <v>186</v>
      </c>
      <c r="C365" s="427"/>
      <c r="D365" s="428" t="str">
        <f>_xlfn.IFNA(IF(ISBLANK(VLOOKUP($D362,'5.1 Register | Risk Register'!$B$15:$Y$89,'5.1 Register | Risk Register'!F$6,FALSE)),"",VLOOKUP($D362,'5.1 Register | Risk Register'!$B$15:$Y$89,'5.1 Register | Risk Register'!F$6,FALSE)),"")</f>
        <v/>
      </c>
      <c r="E365" s="429"/>
      <c r="F365" s="429"/>
      <c r="G365" s="429"/>
      <c r="H365" s="429"/>
      <c r="I365" s="430"/>
      <c r="J365" s="7"/>
    </row>
    <row r="366" spans="1:10" ht="26.1" hidden="1" customHeight="1" x14ac:dyDescent="0.3">
      <c r="A366" s="7"/>
      <c r="B366" s="426" t="s">
        <v>187</v>
      </c>
      <c r="C366" s="427"/>
      <c r="D366" s="428" t="str">
        <f>_xlfn.IFNA(IF(ISBLANK(VLOOKUP($D362,'5.1 Register | Risk Register'!$B$15:$Y$89,'5.1 Register | Risk Register'!W$6,FALSE)),"",VLOOKUP($D362,'5.1 Register | Risk Register'!$B$15:$Y$89,'5.1 Register | Risk Register'!W$6,FALSE)),"")</f>
        <v/>
      </c>
      <c r="E366" s="429"/>
      <c r="F366" s="429"/>
      <c r="G366" s="429"/>
      <c r="H366" s="429"/>
      <c r="I366" s="430"/>
      <c r="J366" s="7"/>
    </row>
    <row r="367" spans="1:10" ht="64.05" hidden="1" customHeight="1" x14ac:dyDescent="0.3">
      <c r="A367" s="7"/>
      <c r="B367" s="426" t="s">
        <v>24</v>
      </c>
      <c r="C367" s="427"/>
      <c r="D367" s="428" t="str">
        <f>_xlfn.IFNA(IF(ISBLANK(VLOOKUP($D362,'5.1 Register | Risk Register'!$B$15:$Y$89,'5.1 Register | Risk Register'!V$6,FALSE)),"",VLOOKUP($D362,'5.1 Register | Risk Register'!$B$15:$Y$89,'5.1 Register | Risk Register'!V$6,FALSE)),"")</f>
        <v/>
      </c>
      <c r="E367" s="429"/>
      <c r="F367" s="429"/>
      <c r="G367" s="429"/>
      <c r="H367" s="429"/>
      <c r="I367" s="430"/>
      <c r="J367" s="7"/>
    </row>
    <row r="368" spans="1:10" ht="43.05" hidden="1" customHeight="1" thickBot="1" x14ac:dyDescent="0.35">
      <c r="A368" s="7"/>
      <c r="B368" s="431" t="s">
        <v>184</v>
      </c>
      <c r="C368" s="432"/>
      <c r="D368" s="433" t="str">
        <f>_xlfn.IFNA(IF(ISBLANK(VLOOKUP($D362,'5.1 Register | Risk Register'!$B$15:$Y$89,'5.1 Register | Risk Register'!Y$6,FALSE)),"",VLOOKUP($D362,'5.1 Register | Risk Register'!$B$15:$Y$89,'5.1 Register | Risk Register'!Y$6,FALSE)),"")</f>
        <v/>
      </c>
      <c r="E368" s="434"/>
      <c r="F368" s="434"/>
      <c r="G368" s="434"/>
      <c r="H368" s="434"/>
      <c r="I368" s="435"/>
      <c r="J368" s="7"/>
    </row>
    <row r="369" spans="1:10" ht="16.2" hidden="1" thickBot="1" x14ac:dyDescent="0.35">
      <c r="A369" s="7"/>
      <c r="B369" s="3"/>
      <c r="C369" s="3"/>
      <c r="D369" s="30"/>
      <c r="E369" s="3"/>
      <c r="F369" s="30"/>
      <c r="G369" s="3"/>
      <c r="H369" s="3"/>
      <c r="I369" s="3"/>
      <c r="J369" s="7"/>
    </row>
    <row r="370" spans="1:10" ht="35.549999999999997" hidden="1" customHeight="1" x14ac:dyDescent="0.3">
      <c r="A370" s="7"/>
      <c r="B370" s="436">
        <v>36</v>
      </c>
      <c r="C370" s="437"/>
      <c r="D370" s="438" t="str">
        <f>_xlfn.IFNA(IF(ISBLANK(VLOOKUP($D371,'5.1 Register | Risk Register'!$B$15:$Y$89,'5.1 Register | Risk Register'!D$6,FALSE)),"",VLOOKUP($D371,'5.1 Register | Risk Register'!$B$15:$Y$89,'5.1 Register | Risk Register'!D$6,FALSE)),"")</f>
        <v/>
      </c>
      <c r="E370" s="439"/>
      <c r="F370" s="439"/>
      <c r="G370" s="439"/>
      <c r="H370" s="439"/>
      <c r="I370" s="440"/>
      <c r="J370" s="7"/>
    </row>
    <row r="371" spans="1:10" ht="23.1" hidden="1" customHeight="1" x14ac:dyDescent="0.3">
      <c r="A371" s="7"/>
      <c r="B371" s="426" t="s">
        <v>23</v>
      </c>
      <c r="C371" s="427"/>
      <c r="D371" s="428" t="str">
        <f>'Details (Hide)'!BY44</f>
        <v/>
      </c>
      <c r="E371" s="429"/>
      <c r="F371" s="429"/>
      <c r="G371" s="429"/>
      <c r="H371" s="429"/>
      <c r="I371" s="430"/>
      <c r="J371" s="7"/>
    </row>
    <row r="372" spans="1:10" ht="21" hidden="1" customHeight="1" x14ac:dyDescent="0.3">
      <c r="A372" s="7"/>
      <c r="B372" s="426" t="s">
        <v>185</v>
      </c>
      <c r="C372" s="427"/>
      <c r="D372" s="428" t="str">
        <f>_xlfn.IFNA(IF(ISBLANK(VLOOKUP($D371,'5.1 Register | Risk Register'!$B$15:$Y$89,'5.1 Register | Risk Register'!R$6,FALSE)),"",VLOOKUP($D371,'5.1 Register | Risk Register'!$B$15:$Y$89,'5.1 Register | Risk Register'!R$6,FALSE)&amp;" ("&amp;VLOOKUP($D371,'5.1 Register | Risk Register'!$B$15:$Y$89,'5.1 Register | Risk Register'!H$6,FALSE)&amp;")"),"")</f>
        <v/>
      </c>
      <c r="E372" s="429"/>
      <c r="F372" s="429"/>
      <c r="G372" s="429"/>
      <c r="H372" s="429"/>
      <c r="I372" s="430"/>
      <c r="J372" s="7"/>
    </row>
    <row r="373" spans="1:10" ht="15.6" hidden="1" customHeight="1" x14ac:dyDescent="0.3">
      <c r="A373" s="7"/>
      <c r="B373" s="426" t="s">
        <v>247</v>
      </c>
      <c r="C373" s="427"/>
      <c r="D373" s="428" t="str">
        <f>_xlfn.IFNA(IF(ISBLANK(VLOOKUP($D371,'5.1 Register | Risk Register'!$B$15:$Y$89,'5.1 Register | Risk Register'!C$6,FALSE)),"",VLOOKUP($D371,'5.1 Register | Risk Register'!$B$15:$Y$89,'5.1 Register | Risk Register'!C$6,FALSE)),"")</f>
        <v/>
      </c>
      <c r="E373" s="429"/>
      <c r="F373" s="429"/>
      <c r="G373" s="429"/>
      <c r="H373" s="429"/>
      <c r="I373" s="430"/>
      <c r="J373" s="7"/>
    </row>
    <row r="374" spans="1:10" ht="64.05" hidden="1" customHeight="1" x14ac:dyDescent="0.3">
      <c r="A374" s="7"/>
      <c r="B374" s="426" t="s">
        <v>186</v>
      </c>
      <c r="C374" s="427"/>
      <c r="D374" s="428" t="str">
        <f>_xlfn.IFNA(IF(ISBLANK(VLOOKUP($D371,'5.1 Register | Risk Register'!$B$15:$Y$89,'5.1 Register | Risk Register'!F$6,FALSE)),"",VLOOKUP($D371,'5.1 Register | Risk Register'!$B$15:$Y$89,'5.1 Register | Risk Register'!F$6,FALSE)),"")</f>
        <v/>
      </c>
      <c r="E374" s="429"/>
      <c r="F374" s="429"/>
      <c r="G374" s="429"/>
      <c r="H374" s="429"/>
      <c r="I374" s="430"/>
      <c r="J374" s="7"/>
    </row>
    <row r="375" spans="1:10" ht="26.1" hidden="1" customHeight="1" x14ac:dyDescent="0.3">
      <c r="A375" s="7"/>
      <c r="B375" s="426" t="s">
        <v>187</v>
      </c>
      <c r="C375" s="427"/>
      <c r="D375" s="428" t="str">
        <f>_xlfn.IFNA(IF(ISBLANK(VLOOKUP($D371,'5.1 Register | Risk Register'!$B$15:$Y$89,'5.1 Register | Risk Register'!W$6,FALSE)),"",VLOOKUP($D371,'5.1 Register | Risk Register'!$B$15:$Y$89,'5.1 Register | Risk Register'!W$6,FALSE)),"")</f>
        <v/>
      </c>
      <c r="E375" s="429"/>
      <c r="F375" s="429"/>
      <c r="G375" s="429"/>
      <c r="H375" s="429"/>
      <c r="I375" s="430"/>
      <c r="J375" s="7"/>
    </row>
    <row r="376" spans="1:10" ht="64.05" hidden="1" customHeight="1" x14ac:dyDescent="0.3">
      <c r="A376" s="7"/>
      <c r="B376" s="426" t="s">
        <v>24</v>
      </c>
      <c r="C376" s="427"/>
      <c r="D376" s="428" t="str">
        <f>_xlfn.IFNA(IF(ISBLANK(VLOOKUP($D371,'5.1 Register | Risk Register'!$B$15:$Y$89,'5.1 Register | Risk Register'!V$6,FALSE)),"",VLOOKUP($D371,'5.1 Register | Risk Register'!$B$15:$Y$89,'5.1 Register | Risk Register'!V$6,FALSE)),"")</f>
        <v/>
      </c>
      <c r="E376" s="429"/>
      <c r="F376" s="429"/>
      <c r="G376" s="429"/>
      <c r="H376" s="429"/>
      <c r="I376" s="430"/>
      <c r="J376" s="7"/>
    </row>
    <row r="377" spans="1:10" ht="43.05" hidden="1" customHeight="1" thickBot="1" x14ac:dyDescent="0.35">
      <c r="A377" s="7"/>
      <c r="B377" s="431" t="s">
        <v>184</v>
      </c>
      <c r="C377" s="432"/>
      <c r="D377" s="433" t="str">
        <f>_xlfn.IFNA(IF(ISBLANK(VLOOKUP($D371,'5.1 Register | Risk Register'!$B$15:$Y$89,'5.1 Register | Risk Register'!Y$6,FALSE)),"",VLOOKUP($D371,'5.1 Register | Risk Register'!$B$15:$Y$89,'5.1 Register | Risk Register'!Y$6,FALSE)),"")</f>
        <v/>
      </c>
      <c r="E377" s="434"/>
      <c r="F377" s="434"/>
      <c r="G377" s="434"/>
      <c r="H377" s="434"/>
      <c r="I377" s="435"/>
      <c r="J377" s="7"/>
    </row>
    <row r="378" spans="1:10" ht="16.2" hidden="1" thickBot="1" x14ac:dyDescent="0.35">
      <c r="A378" s="7"/>
      <c r="B378" s="3"/>
      <c r="C378" s="3"/>
      <c r="D378" s="30"/>
      <c r="E378" s="3"/>
      <c r="F378" s="30"/>
      <c r="G378" s="3"/>
      <c r="H378" s="3"/>
      <c r="I378" s="3"/>
      <c r="J378" s="7"/>
    </row>
    <row r="379" spans="1:10" ht="35.549999999999997" hidden="1" customHeight="1" x14ac:dyDescent="0.3">
      <c r="A379" s="7"/>
      <c r="B379" s="436">
        <v>37</v>
      </c>
      <c r="C379" s="437"/>
      <c r="D379" s="438" t="str">
        <f>_xlfn.IFNA(IF(ISBLANK(VLOOKUP($D380,'5.1 Register | Risk Register'!$B$15:$Y$89,'5.1 Register | Risk Register'!D$6,FALSE)),"",VLOOKUP($D380,'5.1 Register | Risk Register'!$B$15:$Y$89,'5.1 Register | Risk Register'!D$6,FALSE)),"")</f>
        <v/>
      </c>
      <c r="E379" s="439"/>
      <c r="F379" s="439"/>
      <c r="G379" s="439"/>
      <c r="H379" s="439"/>
      <c r="I379" s="440"/>
      <c r="J379" s="7"/>
    </row>
    <row r="380" spans="1:10" ht="23.1" hidden="1" customHeight="1" x14ac:dyDescent="0.3">
      <c r="A380" s="7"/>
      <c r="B380" s="426" t="s">
        <v>23</v>
      </c>
      <c r="C380" s="427"/>
      <c r="D380" s="428" t="str">
        <f>'Details (Hide)'!BY45</f>
        <v/>
      </c>
      <c r="E380" s="429"/>
      <c r="F380" s="429"/>
      <c r="G380" s="429"/>
      <c r="H380" s="429"/>
      <c r="I380" s="430"/>
      <c r="J380" s="7"/>
    </row>
    <row r="381" spans="1:10" ht="21" hidden="1" customHeight="1" x14ac:dyDescent="0.3">
      <c r="A381" s="7"/>
      <c r="B381" s="426" t="s">
        <v>185</v>
      </c>
      <c r="C381" s="427"/>
      <c r="D381" s="428" t="str">
        <f>_xlfn.IFNA(IF(ISBLANK(VLOOKUP($D380,'5.1 Register | Risk Register'!$B$15:$Y$89,'5.1 Register | Risk Register'!R$6,FALSE)),"",VLOOKUP($D380,'5.1 Register | Risk Register'!$B$15:$Y$89,'5.1 Register | Risk Register'!R$6,FALSE)&amp;" ("&amp;VLOOKUP($D380,'5.1 Register | Risk Register'!$B$15:$Y$89,'5.1 Register | Risk Register'!H$6,FALSE)&amp;")"),"")</f>
        <v/>
      </c>
      <c r="E381" s="429"/>
      <c r="F381" s="429"/>
      <c r="G381" s="429"/>
      <c r="H381" s="429"/>
      <c r="I381" s="430"/>
      <c r="J381" s="7"/>
    </row>
    <row r="382" spans="1:10" ht="15.6" hidden="1" customHeight="1" x14ac:dyDescent="0.3">
      <c r="A382" s="7"/>
      <c r="B382" s="426" t="s">
        <v>247</v>
      </c>
      <c r="C382" s="427"/>
      <c r="D382" s="428" t="str">
        <f>_xlfn.IFNA(IF(ISBLANK(VLOOKUP($D380,'5.1 Register | Risk Register'!$B$15:$Y$89,'5.1 Register | Risk Register'!C$6,FALSE)),"",VLOOKUP($D380,'5.1 Register | Risk Register'!$B$15:$Y$89,'5.1 Register | Risk Register'!C$6,FALSE)),"")</f>
        <v/>
      </c>
      <c r="E382" s="429"/>
      <c r="F382" s="429"/>
      <c r="G382" s="429"/>
      <c r="H382" s="429"/>
      <c r="I382" s="430"/>
      <c r="J382" s="7"/>
    </row>
    <row r="383" spans="1:10" ht="64.05" hidden="1" customHeight="1" x14ac:dyDescent="0.3">
      <c r="A383" s="7"/>
      <c r="B383" s="426" t="s">
        <v>186</v>
      </c>
      <c r="C383" s="427"/>
      <c r="D383" s="428" t="str">
        <f>_xlfn.IFNA(IF(ISBLANK(VLOOKUP($D380,'5.1 Register | Risk Register'!$B$15:$Y$89,'5.1 Register | Risk Register'!F$6,FALSE)),"",VLOOKUP($D380,'5.1 Register | Risk Register'!$B$15:$Y$89,'5.1 Register | Risk Register'!F$6,FALSE)),"")</f>
        <v/>
      </c>
      <c r="E383" s="429"/>
      <c r="F383" s="429"/>
      <c r="G383" s="429"/>
      <c r="H383" s="429"/>
      <c r="I383" s="430"/>
      <c r="J383" s="7"/>
    </row>
    <row r="384" spans="1:10" ht="26.1" hidden="1" customHeight="1" x14ac:dyDescent="0.3">
      <c r="A384" s="7"/>
      <c r="B384" s="426" t="s">
        <v>187</v>
      </c>
      <c r="C384" s="427"/>
      <c r="D384" s="428" t="str">
        <f>_xlfn.IFNA(IF(ISBLANK(VLOOKUP($D380,'5.1 Register | Risk Register'!$B$15:$Y$89,'5.1 Register | Risk Register'!W$6,FALSE)),"",VLOOKUP($D380,'5.1 Register | Risk Register'!$B$15:$Y$89,'5.1 Register | Risk Register'!W$6,FALSE)),"")</f>
        <v/>
      </c>
      <c r="E384" s="429"/>
      <c r="F384" s="429"/>
      <c r="G384" s="429"/>
      <c r="H384" s="429"/>
      <c r="I384" s="430"/>
      <c r="J384" s="7"/>
    </row>
    <row r="385" spans="1:10" ht="64.05" hidden="1" customHeight="1" x14ac:dyDescent="0.3">
      <c r="A385" s="7"/>
      <c r="B385" s="426" t="s">
        <v>24</v>
      </c>
      <c r="C385" s="427"/>
      <c r="D385" s="428" t="str">
        <f>_xlfn.IFNA(IF(ISBLANK(VLOOKUP($D380,'5.1 Register | Risk Register'!$B$15:$Y$89,'5.1 Register | Risk Register'!V$6,FALSE)),"",VLOOKUP($D380,'5.1 Register | Risk Register'!$B$15:$Y$89,'5.1 Register | Risk Register'!V$6,FALSE)),"")</f>
        <v/>
      </c>
      <c r="E385" s="429"/>
      <c r="F385" s="429"/>
      <c r="G385" s="429"/>
      <c r="H385" s="429"/>
      <c r="I385" s="430"/>
      <c r="J385" s="7"/>
    </row>
    <row r="386" spans="1:10" ht="43.05" hidden="1" customHeight="1" thickBot="1" x14ac:dyDescent="0.35">
      <c r="A386" s="7"/>
      <c r="B386" s="431" t="s">
        <v>184</v>
      </c>
      <c r="C386" s="432"/>
      <c r="D386" s="433" t="str">
        <f>_xlfn.IFNA(IF(ISBLANK(VLOOKUP($D380,'5.1 Register | Risk Register'!$B$15:$Y$89,'5.1 Register | Risk Register'!Y$6,FALSE)),"",VLOOKUP($D380,'5.1 Register | Risk Register'!$B$15:$Y$89,'5.1 Register | Risk Register'!Y$6,FALSE)),"")</f>
        <v/>
      </c>
      <c r="E386" s="434"/>
      <c r="F386" s="434"/>
      <c r="G386" s="434"/>
      <c r="H386" s="434"/>
      <c r="I386" s="435"/>
      <c r="J386" s="7"/>
    </row>
    <row r="387" spans="1:10" ht="16.2" hidden="1" thickBot="1" x14ac:dyDescent="0.35">
      <c r="A387" s="7"/>
      <c r="B387" s="3"/>
      <c r="C387" s="3"/>
      <c r="D387" s="30"/>
      <c r="E387" s="3"/>
      <c r="F387" s="30"/>
      <c r="G387" s="3"/>
      <c r="H387" s="3"/>
      <c r="I387" s="3"/>
      <c r="J387" s="7"/>
    </row>
    <row r="388" spans="1:10" ht="35.549999999999997" hidden="1" customHeight="1" x14ac:dyDescent="0.3">
      <c r="A388" s="7"/>
      <c r="B388" s="436">
        <v>38</v>
      </c>
      <c r="C388" s="437"/>
      <c r="D388" s="438" t="str">
        <f>_xlfn.IFNA(IF(ISBLANK(VLOOKUP($D389,'5.1 Register | Risk Register'!$B$15:$Y$89,'5.1 Register | Risk Register'!D$6,FALSE)),"",VLOOKUP($D389,'5.1 Register | Risk Register'!$B$15:$Y$89,'5.1 Register | Risk Register'!D$6,FALSE)),"")</f>
        <v/>
      </c>
      <c r="E388" s="439"/>
      <c r="F388" s="439"/>
      <c r="G388" s="439"/>
      <c r="H388" s="439"/>
      <c r="I388" s="440"/>
      <c r="J388" s="7"/>
    </row>
    <row r="389" spans="1:10" ht="23.1" hidden="1" customHeight="1" x14ac:dyDescent="0.3">
      <c r="A389" s="7"/>
      <c r="B389" s="426" t="s">
        <v>23</v>
      </c>
      <c r="C389" s="427"/>
      <c r="D389" s="428" t="str">
        <f>'Details (Hide)'!BY46</f>
        <v/>
      </c>
      <c r="E389" s="429"/>
      <c r="F389" s="429"/>
      <c r="G389" s="429"/>
      <c r="H389" s="429"/>
      <c r="I389" s="430"/>
      <c r="J389" s="7"/>
    </row>
    <row r="390" spans="1:10" ht="21" hidden="1" customHeight="1" x14ac:dyDescent="0.3">
      <c r="A390" s="7"/>
      <c r="B390" s="426" t="s">
        <v>185</v>
      </c>
      <c r="C390" s="427"/>
      <c r="D390" s="428" t="str">
        <f>_xlfn.IFNA(IF(ISBLANK(VLOOKUP($D389,'5.1 Register | Risk Register'!$B$15:$Y$89,'5.1 Register | Risk Register'!R$6,FALSE)),"",VLOOKUP($D389,'5.1 Register | Risk Register'!$B$15:$Y$89,'5.1 Register | Risk Register'!R$6,FALSE)&amp;" ("&amp;VLOOKUP($D389,'5.1 Register | Risk Register'!$B$15:$Y$89,'5.1 Register | Risk Register'!H$6,FALSE)&amp;")"),"")</f>
        <v/>
      </c>
      <c r="E390" s="429"/>
      <c r="F390" s="429"/>
      <c r="G390" s="429"/>
      <c r="H390" s="429"/>
      <c r="I390" s="430"/>
      <c r="J390" s="7"/>
    </row>
    <row r="391" spans="1:10" ht="15.6" hidden="1" customHeight="1" x14ac:dyDescent="0.3">
      <c r="A391" s="7"/>
      <c r="B391" s="426" t="s">
        <v>247</v>
      </c>
      <c r="C391" s="427"/>
      <c r="D391" s="428" t="str">
        <f>_xlfn.IFNA(IF(ISBLANK(VLOOKUP($D389,'5.1 Register | Risk Register'!$B$15:$Y$89,'5.1 Register | Risk Register'!C$6,FALSE)),"",VLOOKUP($D389,'5.1 Register | Risk Register'!$B$15:$Y$89,'5.1 Register | Risk Register'!C$6,FALSE)),"")</f>
        <v/>
      </c>
      <c r="E391" s="429"/>
      <c r="F391" s="429"/>
      <c r="G391" s="429"/>
      <c r="H391" s="429"/>
      <c r="I391" s="430"/>
      <c r="J391" s="7"/>
    </row>
    <row r="392" spans="1:10" ht="64.05" hidden="1" customHeight="1" x14ac:dyDescent="0.3">
      <c r="A392" s="7"/>
      <c r="B392" s="426" t="s">
        <v>186</v>
      </c>
      <c r="C392" s="427"/>
      <c r="D392" s="428" t="str">
        <f>_xlfn.IFNA(IF(ISBLANK(VLOOKUP($D389,'5.1 Register | Risk Register'!$B$15:$Y$89,'5.1 Register | Risk Register'!F$6,FALSE)),"",VLOOKUP($D389,'5.1 Register | Risk Register'!$B$15:$Y$89,'5.1 Register | Risk Register'!F$6,FALSE)),"")</f>
        <v/>
      </c>
      <c r="E392" s="429"/>
      <c r="F392" s="429"/>
      <c r="G392" s="429"/>
      <c r="H392" s="429"/>
      <c r="I392" s="430"/>
      <c r="J392" s="7"/>
    </row>
    <row r="393" spans="1:10" ht="26.1" hidden="1" customHeight="1" x14ac:dyDescent="0.3">
      <c r="A393" s="7"/>
      <c r="B393" s="426" t="s">
        <v>187</v>
      </c>
      <c r="C393" s="427"/>
      <c r="D393" s="428" t="str">
        <f>_xlfn.IFNA(IF(ISBLANK(VLOOKUP($D389,'5.1 Register | Risk Register'!$B$15:$Y$89,'5.1 Register | Risk Register'!W$6,FALSE)),"",VLOOKUP($D389,'5.1 Register | Risk Register'!$B$15:$Y$89,'5.1 Register | Risk Register'!W$6,FALSE)),"")</f>
        <v/>
      </c>
      <c r="E393" s="429"/>
      <c r="F393" s="429"/>
      <c r="G393" s="429"/>
      <c r="H393" s="429"/>
      <c r="I393" s="430"/>
      <c r="J393" s="7"/>
    </row>
    <row r="394" spans="1:10" ht="64.05" hidden="1" customHeight="1" x14ac:dyDescent="0.3">
      <c r="A394" s="7"/>
      <c r="B394" s="426" t="s">
        <v>24</v>
      </c>
      <c r="C394" s="427"/>
      <c r="D394" s="428" t="str">
        <f>_xlfn.IFNA(IF(ISBLANK(VLOOKUP($D389,'5.1 Register | Risk Register'!$B$15:$Y$89,'5.1 Register | Risk Register'!V$6,FALSE)),"",VLOOKUP($D389,'5.1 Register | Risk Register'!$B$15:$Y$89,'5.1 Register | Risk Register'!V$6,FALSE)),"")</f>
        <v/>
      </c>
      <c r="E394" s="429"/>
      <c r="F394" s="429"/>
      <c r="G394" s="429"/>
      <c r="H394" s="429"/>
      <c r="I394" s="430"/>
      <c r="J394" s="7"/>
    </row>
    <row r="395" spans="1:10" ht="43.05" hidden="1" customHeight="1" thickBot="1" x14ac:dyDescent="0.35">
      <c r="A395" s="7"/>
      <c r="B395" s="431" t="s">
        <v>184</v>
      </c>
      <c r="C395" s="432"/>
      <c r="D395" s="433" t="str">
        <f>_xlfn.IFNA(IF(ISBLANK(VLOOKUP($D389,'5.1 Register | Risk Register'!$B$15:$Y$89,'5.1 Register | Risk Register'!Y$6,FALSE)),"",VLOOKUP($D389,'5.1 Register | Risk Register'!$B$15:$Y$89,'5.1 Register | Risk Register'!Y$6,FALSE)),"")</f>
        <v/>
      </c>
      <c r="E395" s="434"/>
      <c r="F395" s="434"/>
      <c r="G395" s="434"/>
      <c r="H395" s="434"/>
      <c r="I395" s="435"/>
      <c r="J395" s="7"/>
    </row>
    <row r="396" spans="1:10" ht="16.2" hidden="1" thickBot="1" x14ac:dyDescent="0.35">
      <c r="A396" s="7"/>
      <c r="B396" s="3"/>
      <c r="C396" s="3"/>
      <c r="D396" s="30"/>
      <c r="E396" s="3"/>
      <c r="F396" s="30"/>
      <c r="G396" s="3"/>
      <c r="H396" s="3"/>
      <c r="I396" s="3"/>
      <c r="J396" s="7"/>
    </row>
    <row r="397" spans="1:10" ht="35.549999999999997" hidden="1" customHeight="1" x14ac:dyDescent="0.3">
      <c r="A397" s="7"/>
      <c r="B397" s="436">
        <v>39</v>
      </c>
      <c r="C397" s="437"/>
      <c r="D397" s="438" t="str">
        <f>_xlfn.IFNA(IF(ISBLANK(VLOOKUP($D398,'5.1 Register | Risk Register'!$B$15:$Y$89,'5.1 Register | Risk Register'!D$6,FALSE)),"",VLOOKUP($D398,'5.1 Register | Risk Register'!$B$15:$Y$89,'5.1 Register | Risk Register'!D$6,FALSE)),"")</f>
        <v/>
      </c>
      <c r="E397" s="439"/>
      <c r="F397" s="439"/>
      <c r="G397" s="439"/>
      <c r="H397" s="439"/>
      <c r="I397" s="440"/>
      <c r="J397" s="7"/>
    </row>
    <row r="398" spans="1:10" ht="23.1" hidden="1" customHeight="1" x14ac:dyDescent="0.3">
      <c r="A398" s="7"/>
      <c r="B398" s="426" t="s">
        <v>23</v>
      </c>
      <c r="C398" s="427"/>
      <c r="D398" s="428" t="str">
        <f>'Details (Hide)'!BY47</f>
        <v/>
      </c>
      <c r="E398" s="429"/>
      <c r="F398" s="429"/>
      <c r="G398" s="429"/>
      <c r="H398" s="429"/>
      <c r="I398" s="430"/>
      <c r="J398" s="7"/>
    </row>
    <row r="399" spans="1:10" ht="21" hidden="1" customHeight="1" x14ac:dyDescent="0.3">
      <c r="A399" s="7"/>
      <c r="B399" s="426" t="s">
        <v>185</v>
      </c>
      <c r="C399" s="427"/>
      <c r="D399" s="428" t="str">
        <f>_xlfn.IFNA(IF(ISBLANK(VLOOKUP($D398,'5.1 Register | Risk Register'!$B$15:$Y$89,'5.1 Register | Risk Register'!R$6,FALSE)),"",VLOOKUP($D398,'5.1 Register | Risk Register'!$B$15:$Y$89,'5.1 Register | Risk Register'!R$6,FALSE)&amp;" ("&amp;VLOOKUP($D398,'5.1 Register | Risk Register'!$B$15:$Y$89,'5.1 Register | Risk Register'!H$6,FALSE)&amp;")"),"")</f>
        <v/>
      </c>
      <c r="E399" s="429"/>
      <c r="F399" s="429"/>
      <c r="G399" s="429"/>
      <c r="H399" s="429"/>
      <c r="I399" s="430"/>
      <c r="J399" s="7"/>
    </row>
    <row r="400" spans="1:10" ht="15.6" hidden="1" customHeight="1" x14ac:dyDescent="0.3">
      <c r="A400" s="7"/>
      <c r="B400" s="426" t="s">
        <v>247</v>
      </c>
      <c r="C400" s="427"/>
      <c r="D400" s="428" t="str">
        <f>_xlfn.IFNA(IF(ISBLANK(VLOOKUP($D398,'5.1 Register | Risk Register'!$B$15:$Y$89,'5.1 Register | Risk Register'!C$6,FALSE)),"",VLOOKUP($D398,'5.1 Register | Risk Register'!$B$15:$Y$89,'5.1 Register | Risk Register'!C$6,FALSE)),"")</f>
        <v/>
      </c>
      <c r="E400" s="429"/>
      <c r="F400" s="429"/>
      <c r="G400" s="429"/>
      <c r="H400" s="429"/>
      <c r="I400" s="430"/>
      <c r="J400" s="7"/>
    </row>
    <row r="401" spans="1:20" ht="64.05" hidden="1" customHeight="1" x14ac:dyDescent="0.3">
      <c r="A401" s="7"/>
      <c r="B401" s="426" t="s">
        <v>186</v>
      </c>
      <c r="C401" s="427"/>
      <c r="D401" s="428" t="str">
        <f>_xlfn.IFNA(IF(ISBLANK(VLOOKUP($D398,'5.1 Register | Risk Register'!$B$15:$Y$89,'5.1 Register | Risk Register'!F$6,FALSE)),"",VLOOKUP($D398,'5.1 Register | Risk Register'!$B$15:$Y$89,'5.1 Register | Risk Register'!F$6,FALSE)),"")</f>
        <v/>
      </c>
      <c r="E401" s="429"/>
      <c r="F401" s="429"/>
      <c r="G401" s="429"/>
      <c r="H401" s="429"/>
      <c r="I401" s="430"/>
      <c r="J401" s="7"/>
    </row>
    <row r="402" spans="1:20" ht="26.1" hidden="1" customHeight="1" x14ac:dyDescent="0.3">
      <c r="A402" s="7"/>
      <c r="B402" s="426" t="s">
        <v>187</v>
      </c>
      <c r="C402" s="427"/>
      <c r="D402" s="428" t="str">
        <f>_xlfn.IFNA(IF(ISBLANK(VLOOKUP($D398,'5.1 Register | Risk Register'!$B$15:$Y$89,'5.1 Register | Risk Register'!W$6,FALSE)),"",VLOOKUP($D398,'5.1 Register | Risk Register'!$B$15:$Y$89,'5.1 Register | Risk Register'!W$6,FALSE)),"")</f>
        <v/>
      </c>
      <c r="E402" s="429"/>
      <c r="F402" s="429"/>
      <c r="G402" s="429"/>
      <c r="H402" s="429"/>
      <c r="I402" s="430"/>
      <c r="J402" s="7"/>
    </row>
    <row r="403" spans="1:20" ht="64.05" hidden="1" customHeight="1" x14ac:dyDescent="0.3">
      <c r="A403" s="7"/>
      <c r="B403" s="426" t="s">
        <v>24</v>
      </c>
      <c r="C403" s="427"/>
      <c r="D403" s="428" t="str">
        <f>_xlfn.IFNA(IF(ISBLANK(VLOOKUP($D398,'5.1 Register | Risk Register'!$B$15:$Y$89,'5.1 Register | Risk Register'!V$6,FALSE)),"",VLOOKUP($D398,'5.1 Register | Risk Register'!$B$15:$Y$89,'5.1 Register | Risk Register'!V$6,FALSE)),"")</f>
        <v/>
      </c>
      <c r="E403" s="429"/>
      <c r="F403" s="429"/>
      <c r="G403" s="429"/>
      <c r="H403" s="429"/>
      <c r="I403" s="430"/>
      <c r="J403" s="7"/>
    </row>
    <row r="404" spans="1:20" ht="43.05" hidden="1" customHeight="1" thickBot="1" x14ac:dyDescent="0.35">
      <c r="A404" s="7"/>
      <c r="B404" s="431" t="s">
        <v>184</v>
      </c>
      <c r="C404" s="432"/>
      <c r="D404" s="433" t="str">
        <f>_xlfn.IFNA(IF(ISBLANK(VLOOKUP($D398,'5.1 Register | Risk Register'!$B$15:$Y$89,'5.1 Register | Risk Register'!Y$6,FALSE)),"",VLOOKUP($D398,'5.1 Register | Risk Register'!$B$15:$Y$89,'5.1 Register | Risk Register'!Y$6,FALSE)),"")</f>
        <v/>
      </c>
      <c r="E404" s="434"/>
      <c r="F404" s="434"/>
      <c r="G404" s="434"/>
      <c r="H404" s="434"/>
      <c r="I404" s="435"/>
      <c r="J404" s="7"/>
    </row>
    <row r="405" spans="1:20" ht="16.2" hidden="1" thickBot="1" x14ac:dyDescent="0.35">
      <c r="A405" s="7"/>
      <c r="B405" s="3"/>
      <c r="C405" s="3"/>
      <c r="D405" s="30"/>
      <c r="E405" s="3"/>
      <c r="F405" s="30"/>
      <c r="G405" s="3"/>
      <c r="H405" s="3"/>
      <c r="I405" s="3"/>
      <c r="J405" s="7"/>
    </row>
    <row r="406" spans="1:20" ht="35.549999999999997" hidden="1" customHeight="1" x14ac:dyDescent="0.3">
      <c r="A406" s="7"/>
      <c r="B406" s="436">
        <v>40</v>
      </c>
      <c r="C406" s="437"/>
      <c r="D406" s="438" t="str">
        <f>_xlfn.IFNA(IF(ISBLANK(VLOOKUP($D407,'5.1 Register | Risk Register'!$B$15:$Y$89,'5.1 Register | Risk Register'!D$6,FALSE)),"",VLOOKUP($D407,'5.1 Register | Risk Register'!$B$15:$Y$89,'5.1 Register | Risk Register'!D$6,FALSE)),"")</f>
        <v/>
      </c>
      <c r="E406" s="439"/>
      <c r="F406" s="439"/>
      <c r="G406" s="439"/>
      <c r="H406" s="439"/>
      <c r="I406" s="440"/>
      <c r="J406" s="7"/>
    </row>
    <row r="407" spans="1:20" ht="23.1" hidden="1" customHeight="1" x14ac:dyDescent="0.3">
      <c r="A407" s="7"/>
      <c r="B407" s="426" t="s">
        <v>23</v>
      </c>
      <c r="C407" s="427"/>
      <c r="D407" s="428" t="str">
        <f>'Details (Hide)'!BY48</f>
        <v/>
      </c>
      <c r="E407" s="429"/>
      <c r="F407" s="429"/>
      <c r="G407" s="429"/>
      <c r="H407" s="429"/>
      <c r="I407" s="430"/>
      <c r="J407" s="7"/>
    </row>
    <row r="408" spans="1:20" ht="21" hidden="1" customHeight="1" x14ac:dyDescent="0.3">
      <c r="A408" s="7"/>
      <c r="B408" s="426" t="s">
        <v>185</v>
      </c>
      <c r="C408" s="427"/>
      <c r="D408" s="428" t="str">
        <f>_xlfn.IFNA(IF(ISBLANK(VLOOKUP($D407,'5.1 Register | Risk Register'!$B$15:$Y$89,'5.1 Register | Risk Register'!R$6,FALSE)),"",VLOOKUP($D407,'5.1 Register | Risk Register'!$B$15:$Y$89,'5.1 Register | Risk Register'!R$6,FALSE)&amp;" ("&amp;VLOOKUP($D407,'5.1 Register | Risk Register'!$B$15:$Y$89,'5.1 Register | Risk Register'!H$6,FALSE)&amp;")"),"")</f>
        <v/>
      </c>
      <c r="E408" s="429"/>
      <c r="F408" s="429"/>
      <c r="G408" s="429"/>
      <c r="H408" s="429"/>
      <c r="I408" s="430"/>
      <c r="J408" s="7"/>
    </row>
    <row r="409" spans="1:20" ht="15.6" hidden="1" customHeight="1" x14ac:dyDescent="0.3">
      <c r="A409" s="7"/>
      <c r="B409" s="426" t="s">
        <v>247</v>
      </c>
      <c r="C409" s="427"/>
      <c r="D409" s="428" t="str">
        <f>_xlfn.IFNA(IF(ISBLANK(VLOOKUP($D407,'5.1 Register | Risk Register'!$B$15:$Y$89,'5.1 Register | Risk Register'!C$6,FALSE)),"",VLOOKUP($D407,'5.1 Register | Risk Register'!$B$15:$Y$89,'5.1 Register | Risk Register'!C$6,FALSE)),"")</f>
        <v/>
      </c>
      <c r="E409" s="429"/>
      <c r="F409" s="429"/>
      <c r="G409" s="429"/>
      <c r="H409" s="429"/>
      <c r="I409" s="430"/>
      <c r="J409" s="7"/>
    </row>
    <row r="410" spans="1:20" ht="64.05" hidden="1" customHeight="1" x14ac:dyDescent="0.3">
      <c r="A410" s="7"/>
      <c r="B410" s="426" t="s">
        <v>186</v>
      </c>
      <c r="C410" s="427"/>
      <c r="D410" s="428" t="str">
        <f>_xlfn.IFNA(IF(ISBLANK(VLOOKUP($D407,'5.1 Register | Risk Register'!$B$15:$Y$89,'5.1 Register | Risk Register'!F$6,FALSE)),"",VLOOKUP($D407,'5.1 Register | Risk Register'!$B$15:$Y$89,'5.1 Register | Risk Register'!F$6,FALSE)),"")</f>
        <v/>
      </c>
      <c r="E410" s="429"/>
      <c r="F410" s="429"/>
      <c r="G410" s="429"/>
      <c r="H410" s="429"/>
      <c r="I410" s="430"/>
      <c r="J410" s="7"/>
    </row>
    <row r="411" spans="1:20" ht="26.1" hidden="1" customHeight="1" x14ac:dyDescent="0.3">
      <c r="A411" s="7"/>
      <c r="B411" s="426" t="s">
        <v>187</v>
      </c>
      <c r="C411" s="427"/>
      <c r="D411" s="428" t="str">
        <f>_xlfn.IFNA(IF(ISBLANK(VLOOKUP($D407,'5.1 Register | Risk Register'!$B$15:$Y$89,'5.1 Register | Risk Register'!W$6,FALSE)),"",VLOOKUP($D407,'5.1 Register | Risk Register'!$B$15:$Y$89,'5.1 Register | Risk Register'!W$6,FALSE)),"")</f>
        <v/>
      </c>
      <c r="E411" s="429"/>
      <c r="F411" s="429"/>
      <c r="G411" s="429"/>
      <c r="H411" s="429"/>
      <c r="I411" s="430"/>
      <c r="J411" s="7"/>
    </row>
    <row r="412" spans="1:20" ht="64.05" hidden="1" customHeight="1" x14ac:dyDescent="0.3">
      <c r="A412" s="7"/>
      <c r="B412" s="426" t="s">
        <v>24</v>
      </c>
      <c r="C412" s="427"/>
      <c r="D412" s="428" t="str">
        <f>_xlfn.IFNA(IF(ISBLANK(VLOOKUP($D407,'5.1 Register | Risk Register'!$B$15:$Y$89,'5.1 Register | Risk Register'!V$6,FALSE)),"",VLOOKUP($D407,'5.1 Register | Risk Register'!$B$15:$Y$89,'5.1 Register | Risk Register'!V$6,FALSE)),"")</f>
        <v/>
      </c>
      <c r="E412" s="429"/>
      <c r="F412" s="429"/>
      <c r="G412" s="429"/>
      <c r="H412" s="429"/>
      <c r="I412" s="430"/>
      <c r="J412" s="7"/>
    </row>
    <row r="413" spans="1:20" ht="43.05" hidden="1" customHeight="1" thickBot="1" x14ac:dyDescent="0.35">
      <c r="A413" s="7"/>
      <c r="B413" s="431" t="s">
        <v>184</v>
      </c>
      <c r="C413" s="432"/>
      <c r="D413" s="433" t="str">
        <f>_xlfn.IFNA(IF(ISBLANK(VLOOKUP($D407,'5.1 Register | Risk Register'!$B$15:$Y$89,'5.1 Register | Risk Register'!Y$6,FALSE)),"",VLOOKUP($D407,'5.1 Register | Risk Register'!$B$15:$Y$89,'5.1 Register | Risk Register'!Y$6,FALSE)),"")</f>
        <v/>
      </c>
      <c r="E413" s="434"/>
      <c r="F413" s="434"/>
      <c r="G413" s="434"/>
      <c r="H413" s="434"/>
      <c r="I413" s="435"/>
      <c r="J413" s="7"/>
    </row>
    <row r="414" spans="1:20" ht="25.05" customHeight="1" x14ac:dyDescent="0.3">
      <c r="A414" s="7"/>
      <c r="B414" s="3"/>
      <c r="C414" s="3"/>
      <c r="D414" s="30"/>
      <c r="E414" s="3"/>
      <c r="F414" s="30"/>
      <c r="G414" s="3"/>
      <c r="H414" s="3"/>
      <c r="I414" s="3"/>
      <c r="J414" s="7"/>
    </row>
    <row r="415" spans="1:20" x14ac:dyDescent="0.3">
      <c r="M415" s="76"/>
      <c r="N415" s="77"/>
      <c r="O415" s="76"/>
      <c r="P415" s="76"/>
      <c r="Q415" s="78"/>
      <c r="R415" s="76"/>
      <c r="S415" s="78"/>
      <c r="T415" s="76"/>
    </row>
    <row r="416" spans="1:20" x14ac:dyDescent="0.3">
      <c r="M416" s="76"/>
      <c r="N416" s="77"/>
      <c r="O416" s="76"/>
      <c r="P416" s="76"/>
      <c r="Q416" s="78"/>
      <c r="R416" s="76"/>
      <c r="S416" s="78"/>
      <c r="T416" s="76"/>
    </row>
    <row r="417" spans="13:20" x14ac:dyDescent="0.3">
      <c r="M417" s="76"/>
      <c r="N417" s="77"/>
      <c r="O417" s="76"/>
      <c r="P417" s="76"/>
      <c r="Q417" s="78"/>
      <c r="R417" s="76"/>
      <c r="S417" s="78"/>
      <c r="T417" s="76"/>
    </row>
  </sheetData>
  <mergeCells count="685">
    <mergeCell ref="B401:C401"/>
    <mergeCell ref="D401:I401"/>
    <mergeCell ref="B402:C402"/>
    <mergeCell ref="D402:I402"/>
    <mergeCell ref="B403:C403"/>
    <mergeCell ref="D403:I403"/>
    <mergeCell ref="B404:C404"/>
    <mergeCell ref="D404:I404"/>
    <mergeCell ref="B395:C395"/>
    <mergeCell ref="D395:I395"/>
    <mergeCell ref="B397:C397"/>
    <mergeCell ref="D397:I397"/>
    <mergeCell ref="B398:C398"/>
    <mergeCell ref="D398:I398"/>
    <mergeCell ref="B399:C399"/>
    <mergeCell ref="D399:I399"/>
    <mergeCell ref="B400:C400"/>
    <mergeCell ref="D400:I400"/>
    <mergeCell ref="B390:C390"/>
    <mergeCell ref="D390:I390"/>
    <mergeCell ref="B391:C391"/>
    <mergeCell ref="D391:I391"/>
    <mergeCell ref="B392:C392"/>
    <mergeCell ref="D392:I392"/>
    <mergeCell ref="B393:C393"/>
    <mergeCell ref="D393:I393"/>
    <mergeCell ref="B394:C394"/>
    <mergeCell ref="D394:I394"/>
    <mergeCell ref="B384:C384"/>
    <mergeCell ref="D384:I384"/>
    <mergeCell ref="B385:C385"/>
    <mergeCell ref="D385:I385"/>
    <mergeCell ref="B386:C386"/>
    <mergeCell ref="D386:I386"/>
    <mergeCell ref="B388:C388"/>
    <mergeCell ref="D388:I388"/>
    <mergeCell ref="B389:C389"/>
    <mergeCell ref="D389:I389"/>
    <mergeCell ref="B379:C379"/>
    <mergeCell ref="D379:I379"/>
    <mergeCell ref="B380:C380"/>
    <mergeCell ref="D380:I380"/>
    <mergeCell ref="B381:C381"/>
    <mergeCell ref="D381:I381"/>
    <mergeCell ref="B382:C382"/>
    <mergeCell ref="D382:I382"/>
    <mergeCell ref="B383:C383"/>
    <mergeCell ref="D383:I383"/>
    <mergeCell ref="B373:C373"/>
    <mergeCell ref="D373:I373"/>
    <mergeCell ref="B374:C374"/>
    <mergeCell ref="D374:I374"/>
    <mergeCell ref="B375:C375"/>
    <mergeCell ref="D375:I375"/>
    <mergeCell ref="B376:C376"/>
    <mergeCell ref="D376:I376"/>
    <mergeCell ref="B377:C377"/>
    <mergeCell ref="D377:I377"/>
    <mergeCell ref="B367:C367"/>
    <mergeCell ref="D367:I367"/>
    <mergeCell ref="B368:C368"/>
    <mergeCell ref="D368:I368"/>
    <mergeCell ref="B370:C370"/>
    <mergeCell ref="D370:I370"/>
    <mergeCell ref="B371:C371"/>
    <mergeCell ref="D371:I371"/>
    <mergeCell ref="B372:C372"/>
    <mergeCell ref="D372:I372"/>
    <mergeCell ref="B362:C362"/>
    <mergeCell ref="D362:I362"/>
    <mergeCell ref="B363:C363"/>
    <mergeCell ref="D363:I363"/>
    <mergeCell ref="B364:C364"/>
    <mergeCell ref="D364:I364"/>
    <mergeCell ref="B365:C365"/>
    <mergeCell ref="D365:I365"/>
    <mergeCell ref="B366:C366"/>
    <mergeCell ref="D366:I366"/>
    <mergeCell ref="B356:C356"/>
    <mergeCell ref="D356:I356"/>
    <mergeCell ref="B357:C357"/>
    <mergeCell ref="D357:I357"/>
    <mergeCell ref="B358:C358"/>
    <mergeCell ref="D358:I358"/>
    <mergeCell ref="B359:C359"/>
    <mergeCell ref="D359:I359"/>
    <mergeCell ref="B361:C361"/>
    <mergeCell ref="D361:I361"/>
    <mergeCell ref="B350:C350"/>
    <mergeCell ref="D350:I350"/>
    <mergeCell ref="B352:C352"/>
    <mergeCell ref="D352:I352"/>
    <mergeCell ref="B353:C353"/>
    <mergeCell ref="D353:I353"/>
    <mergeCell ref="B354:C354"/>
    <mergeCell ref="D354:I354"/>
    <mergeCell ref="B355:C355"/>
    <mergeCell ref="D355:I355"/>
    <mergeCell ref="B345:C345"/>
    <mergeCell ref="D345:I345"/>
    <mergeCell ref="B346:C346"/>
    <mergeCell ref="D346:I346"/>
    <mergeCell ref="B347:C347"/>
    <mergeCell ref="D347:I347"/>
    <mergeCell ref="B348:C348"/>
    <mergeCell ref="D348:I348"/>
    <mergeCell ref="B349:C349"/>
    <mergeCell ref="D349:I349"/>
    <mergeCell ref="B339:C339"/>
    <mergeCell ref="D339:I339"/>
    <mergeCell ref="B340:C340"/>
    <mergeCell ref="D340:I340"/>
    <mergeCell ref="B341:C341"/>
    <mergeCell ref="D341:I341"/>
    <mergeCell ref="B343:C343"/>
    <mergeCell ref="D343:I343"/>
    <mergeCell ref="B344:C344"/>
    <mergeCell ref="D344:I344"/>
    <mergeCell ref="B334:C334"/>
    <mergeCell ref="D334:I334"/>
    <mergeCell ref="B335:C335"/>
    <mergeCell ref="D335:I335"/>
    <mergeCell ref="B336:C336"/>
    <mergeCell ref="D336:I336"/>
    <mergeCell ref="B337:C337"/>
    <mergeCell ref="D337:I337"/>
    <mergeCell ref="B338:C338"/>
    <mergeCell ref="D338:I338"/>
    <mergeCell ref="B328:C328"/>
    <mergeCell ref="D328:I328"/>
    <mergeCell ref="B329:C329"/>
    <mergeCell ref="D329:I329"/>
    <mergeCell ref="B330:C330"/>
    <mergeCell ref="D330:I330"/>
    <mergeCell ref="B331:C331"/>
    <mergeCell ref="D331:I331"/>
    <mergeCell ref="B332:C332"/>
    <mergeCell ref="D332:I332"/>
    <mergeCell ref="B322:C322"/>
    <mergeCell ref="D322:I322"/>
    <mergeCell ref="B323:C323"/>
    <mergeCell ref="D323:I323"/>
    <mergeCell ref="B325:C325"/>
    <mergeCell ref="D325:I325"/>
    <mergeCell ref="B326:C326"/>
    <mergeCell ref="D326:I326"/>
    <mergeCell ref="B327:C327"/>
    <mergeCell ref="D327:I327"/>
    <mergeCell ref="B317:C317"/>
    <mergeCell ref="D317:I317"/>
    <mergeCell ref="B318:C318"/>
    <mergeCell ref="D318:I318"/>
    <mergeCell ref="B319:C319"/>
    <mergeCell ref="D319:I319"/>
    <mergeCell ref="B320:C320"/>
    <mergeCell ref="D320:I320"/>
    <mergeCell ref="B321:C321"/>
    <mergeCell ref="D321:I321"/>
    <mergeCell ref="B311:C311"/>
    <mergeCell ref="D311:I311"/>
    <mergeCell ref="B312:C312"/>
    <mergeCell ref="D312:I312"/>
    <mergeCell ref="B313:C313"/>
    <mergeCell ref="D313:I313"/>
    <mergeCell ref="B314:C314"/>
    <mergeCell ref="D314:I314"/>
    <mergeCell ref="B316:C316"/>
    <mergeCell ref="D316:I316"/>
    <mergeCell ref="B305:C305"/>
    <mergeCell ref="D305:I305"/>
    <mergeCell ref="B307:C307"/>
    <mergeCell ref="D307:I307"/>
    <mergeCell ref="B308:C308"/>
    <mergeCell ref="D308:I308"/>
    <mergeCell ref="B309:C309"/>
    <mergeCell ref="D309:I309"/>
    <mergeCell ref="B310:C310"/>
    <mergeCell ref="D310:I310"/>
    <mergeCell ref="B300:C300"/>
    <mergeCell ref="D300:I300"/>
    <mergeCell ref="B301:C301"/>
    <mergeCell ref="D301:I301"/>
    <mergeCell ref="B302:C302"/>
    <mergeCell ref="D302:I302"/>
    <mergeCell ref="B303:C303"/>
    <mergeCell ref="D303:I303"/>
    <mergeCell ref="B304:C304"/>
    <mergeCell ref="D304:I304"/>
    <mergeCell ref="B294:C294"/>
    <mergeCell ref="D294:I294"/>
    <mergeCell ref="B295:C295"/>
    <mergeCell ref="D295:I295"/>
    <mergeCell ref="B296:C296"/>
    <mergeCell ref="D296:I296"/>
    <mergeCell ref="B298:C298"/>
    <mergeCell ref="D298:I298"/>
    <mergeCell ref="B299:C299"/>
    <mergeCell ref="D299:I299"/>
    <mergeCell ref="B289:C289"/>
    <mergeCell ref="D289:I289"/>
    <mergeCell ref="B290:C290"/>
    <mergeCell ref="D290:I290"/>
    <mergeCell ref="B291:C291"/>
    <mergeCell ref="D291:I291"/>
    <mergeCell ref="B292:C292"/>
    <mergeCell ref="D292:I292"/>
    <mergeCell ref="B293:C293"/>
    <mergeCell ref="D293:I293"/>
    <mergeCell ref="B283:C283"/>
    <mergeCell ref="D283:I283"/>
    <mergeCell ref="B284:C284"/>
    <mergeCell ref="D284:I284"/>
    <mergeCell ref="B285:C285"/>
    <mergeCell ref="D285:I285"/>
    <mergeCell ref="B286:C286"/>
    <mergeCell ref="D286:I286"/>
    <mergeCell ref="B287:C287"/>
    <mergeCell ref="D287:I287"/>
    <mergeCell ref="B277:C277"/>
    <mergeCell ref="D277:I277"/>
    <mergeCell ref="B278:C278"/>
    <mergeCell ref="D278:I278"/>
    <mergeCell ref="B280:C280"/>
    <mergeCell ref="D280:I280"/>
    <mergeCell ref="B281:C281"/>
    <mergeCell ref="D281:I281"/>
    <mergeCell ref="B282:C282"/>
    <mergeCell ref="D282:I282"/>
    <mergeCell ref="B272:C272"/>
    <mergeCell ref="D272:I272"/>
    <mergeCell ref="B273:C273"/>
    <mergeCell ref="D273:I273"/>
    <mergeCell ref="B274:C274"/>
    <mergeCell ref="D274:I274"/>
    <mergeCell ref="B275:C275"/>
    <mergeCell ref="D275:I275"/>
    <mergeCell ref="B276:C276"/>
    <mergeCell ref="D276:I276"/>
    <mergeCell ref="B266:C266"/>
    <mergeCell ref="D266:I266"/>
    <mergeCell ref="B267:C267"/>
    <mergeCell ref="D267:I267"/>
    <mergeCell ref="B268:C268"/>
    <mergeCell ref="D268:I268"/>
    <mergeCell ref="B269:C269"/>
    <mergeCell ref="D269:I269"/>
    <mergeCell ref="B271:C271"/>
    <mergeCell ref="D271:I271"/>
    <mergeCell ref="B262:C262"/>
    <mergeCell ref="D262:I262"/>
    <mergeCell ref="B263:C263"/>
    <mergeCell ref="D263:I263"/>
    <mergeCell ref="B264:C264"/>
    <mergeCell ref="D264:I264"/>
    <mergeCell ref="B265:C265"/>
    <mergeCell ref="D265:I265"/>
    <mergeCell ref="C48:D48"/>
    <mergeCell ref="C49:D49"/>
    <mergeCell ref="B57:C57"/>
    <mergeCell ref="B58:C58"/>
    <mergeCell ref="B59:C59"/>
    <mergeCell ref="B60:C60"/>
    <mergeCell ref="B65:C65"/>
    <mergeCell ref="B64:C64"/>
    <mergeCell ref="D57:I57"/>
    <mergeCell ref="D58:I58"/>
    <mergeCell ref="D59:I59"/>
    <mergeCell ref="D60:I60"/>
    <mergeCell ref="D65:I65"/>
    <mergeCell ref="B66:C66"/>
    <mergeCell ref="D66:I66"/>
    <mergeCell ref="B61:C61"/>
    <mergeCell ref="C24:D24"/>
    <mergeCell ref="C25:D25"/>
    <mergeCell ref="C26:D26"/>
    <mergeCell ref="C27:D27"/>
    <mergeCell ref="C44:D44"/>
    <mergeCell ref="C51:D51"/>
    <mergeCell ref="C50:D50"/>
    <mergeCell ref="C36:D36"/>
    <mergeCell ref="C37:D37"/>
    <mergeCell ref="C38:D38"/>
    <mergeCell ref="C39:D39"/>
    <mergeCell ref="C40:D40"/>
    <mergeCell ref="C41:D41"/>
    <mergeCell ref="C42:D42"/>
    <mergeCell ref="C43:D43"/>
    <mergeCell ref="C28:D28"/>
    <mergeCell ref="C29:D29"/>
    <mergeCell ref="C30:D30"/>
    <mergeCell ref="C31:D31"/>
    <mergeCell ref="C32:D32"/>
    <mergeCell ref="C33:D33"/>
    <mergeCell ref="C34:D34"/>
    <mergeCell ref="C35:D35"/>
    <mergeCell ref="C19:D19"/>
    <mergeCell ref="C20:D20"/>
    <mergeCell ref="C21:D21"/>
    <mergeCell ref="C22:D22"/>
    <mergeCell ref="C23:D23"/>
    <mergeCell ref="B56:C56"/>
    <mergeCell ref="B55:C55"/>
    <mergeCell ref="D55:I55"/>
    <mergeCell ref="I10:I11"/>
    <mergeCell ref="C10:D11"/>
    <mergeCell ref="B10:B11"/>
    <mergeCell ref="E10:F10"/>
    <mergeCell ref="G10:H10"/>
    <mergeCell ref="C12:D12"/>
    <mergeCell ref="C13:D13"/>
    <mergeCell ref="C14:D14"/>
    <mergeCell ref="D56:I56"/>
    <mergeCell ref="C15:D15"/>
    <mergeCell ref="C16:D16"/>
    <mergeCell ref="C17:D17"/>
    <mergeCell ref="C18:D18"/>
    <mergeCell ref="C45:D45"/>
    <mergeCell ref="C46:D46"/>
    <mergeCell ref="C47:D47"/>
    <mergeCell ref="B62:C62"/>
    <mergeCell ref="D61:I61"/>
    <mergeCell ref="D62:I62"/>
    <mergeCell ref="D64:I64"/>
    <mergeCell ref="B67:C67"/>
    <mergeCell ref="D67:I67"/>
    <mergeCell ref="B68:C68"/>
    <mergeCell ref="D68:I68"/>
    <mergeCell ref="B69:C69"/>
    <mergeCell ref="D69:I69"/>
    <mergeCell ref="B70:C70"/>
    <mergeCell ref="D70:I70"/>
    <mergeCell ref="B71:C71"/>
    <mergeCell ref="D71:I71"/>
    <mergeCell ref="B73:C73"/>
    <mergeCell ref="D73:I73"/>
    <mergeCell ref="B74:C74"/>
    <mergeCell ref="D74:I74"/>
    <mergeCell ref="B75:C75"/>
    <mergeCell ref="D75:I75"/>
    <mergeCell ref="B76:C76"/>
    <mergeCell ref="D76:I76"/>
    <mergeCell ref="B77:C77"/>
    <mergeCell ref="D77:I77"/>
    <mergeCell ref="B78:C78"/>
    <mergeCell ref="D78:I78"/>
    <mergeCell ref="B79:C79"/>
    <mergeCell ref="D79:I79"/>
    <mergeCell ref="B80:C80"/>
    <mergeCell ref="D80:I80"/>
    <mergeCell ref="B82:C82"/>
    <mergeCell ref="D82:I82"/>
    <mergeCell ref="B83:C83"/>
    <mergeCell ref="D83:I83"/>
    <mergeCell ref="B84:C84"/>
    <mergeCell ref="D84:I84"/>
    <mergeCell ref="B85:C85"/>
    <mergeCell ref="D85:I85"/>
    <mergeCell ref="B86:C86"/>
    <mergeCell ref="D86:I86"/>
    <mergeCell ref="B87:C87"/>
    <mergeCell ref="D87:I87"/>
    <mergeCell ref="B88:C88"/>
    <mergeCell ref="D88:I88"/>
    <mergeCell ref="B89:C89"/>
    <mergeCell ref="D89:I89"/>
    <mergeCell ref="B91:C91"/>
    <mergeCell ref="D91:I91"/>
    <mergeCell ref="B92:C92"/>
    <mergeCell ref="D92:I92"/>
    <mergeCell ref="B93:C93"/>
    <mergeCell ref="D93:I93"/>
    <mergeCell ref="B97:C97"/>
    <mergeCell ref="D97:I97"/>
    <mergeCell ref="B98:C98"/>
    <mergeCell ref="D98:I98"/>
    <mergeCell ref="B94:C94"/>
    <mergeCell ref="D94:I94"/>
    <mergeCell ref="B95:C95"/>
    <mergeCell ref="D95:I95"/>
    <mergeCell ref="B96:C96"/>
    <mergeCell ref="D96:I96"/>
    <mergeCell ref="B100:C100"/>
    <mergeCell ref="D100:I100"/>
    <mergeCell ref="B101:C101"/>
    <mergeCell ref="D101:I101"/>
    <mergeCell ref="B102:C102"/>
    <mergeCell ref="D102:I102"/>
    <mergeCell ref="B103:C103"/>
    <mergeCell ref="D103:I103"/>
    <mergeCell ref="B104:C104"/>
    <mergeCell ref="D104:I104"/>
    <mergeCell ref="B105:C105"/>
    <mergeCell ref="D105:I105"/>
    <mergeCell ref="B106:C106"/>
    <mergeCell ref="D106:I106"/>
    <mergeCell ref="B107:C107"/>
    <mergeCell ref="D107:I107"/>
    <mergeCell ref="B109:C109"/>
    <mergeCell ref="D109:I109"/>
    <mergeCell ref="B110:C110"/>
    <mergeCell ref="D110:I110"/>
    <mergeCell ref="B111:C111"/>
    <mergeCell ref="D111:I111"/>
    <mergeCell ref="B112:C112"/>
    <mergeCell ref="D112:I112"/>
    <mergeCell ref="B113:C113"/>
    <mergeCell ref="D113:I113"/>
    <mergeCell ref="B114:C114"/>
    <mergeCell ref="D114:I114"/>
    <mergeCell ref="B115:C115"/>
    <mergeCell ref="D115:I115"/>
    <mergeCell ref="B122:C122"/>
    <mergeCell ref="D122:I122"/>
    <mergeCell ref="B123:C123"/>
    <mergeCell ref="D123:I123"/>
    <mergeCell ref="B124:C124"/>
    <mergeCell ref="D124:I124"/>
    <mergeCell ref="B125:C125"/>
    <mergeCell ref="D125:I125"/>
    <mergeCell ref="B116:C116"/>
    <mergeCell ref="D116:I116"/>
    <mergeCell ref="B118:C118"/>
    <mergeCell ref="D118:I118"/>
    <mergeCell ref="B119:C119"/>
    <mergeCell ref="D119:I119"/>
    <mergeCell ref="B120:C120"/>
    <mergeCell ref="D120:I120"/>
    <mergeCell ref="B121:C121"/>
    <mergeCell ref="D121:I121"/>
    <mergeCell ref="B128:C128"/>
    <mergeCell ref="D128:I128"/>
    <mergeCell ref="B129:C129"/>
    <mergeCell ref="D129:I129"/>
    <mergeCell ref="B130:C130"/>
    <mergeCell ref="D130:I130"/>
    <mergeCell ref="B131:C131"/>
    <mergeCell ref="D131:I131"/>
    <mergeCell ref="B132:C132"/>
    <mergeCell ref="D132:I132"/>
    <mergeCell ref="B133:C133"/>
    <mergeCell ref="D133:I133"/>
    <mergeCell ref="B134:C134"/>
    <mergeCell ref="D134:I134"/>
    <mergeCell ref="B136:C136"/>
    <mergeCell ref="D136:I136"/>
    <mergeCell ref="B137:C137"/>
    <mergeCell ref="D137:I137"/>
    <mergeCell ref="B138:C138"/>
    <mergeCell ref="D138:I138"/>
    <mergeCell ref="B139:C139"/>
    <mergeCell ref="D139:I139"/>
    <mergeCell ref="B140:C140"/>
    <mergeCell ref="D140:I140"/>
    <mergeCell ref="B141:C141"/>
    <mergeCell ref="D141:I141"/>
    <mergeCell ref="B142:C142"/>
    <mergeCell ref="D142:I142"/>
    <mergeCell ref="B143:C143"/>
    <mergeCell ref="D143:I143"/>
    <mergeCell ref="B145:C145"/>
    <mergeCell ref="D145:I145"/>
    <mergeCell ref="B146:C146"/>
    <mergeCell ref="D146:I146"/>
    <mergeCell ref="B147:C147"/>
    <mergeCell ref="D147:I147"/>
    <mergeCell ref="B148:C148"/>
    <mergeCell ref="D148:I148"/>
    <mergeCell ref="B149:C149"/>
    <mergeCell ref="D149:I149"/>
    <mergeCell ref="B150:C150"/>
    <mergeCell ref="D150:I150"/>
    <mergeCell ref="B151:C151"/>
    <mergeCell ref="D151:I151"/>
    <mergeCell ref="B152:C152"/>
    <mergeCell ref="D152:I152"/>
    <mergeCell ref="B154:C154"/>
    <mergeCell ref="D154:I154"/>
    <mergeCell ref="B155:C155"/>
    <mergeCell ref="D155:I155"/>
    <mergeCell ref="B156:C156"/>
    <mergeCell ref="D156:I156"/>
    <mergeCell ref="B157:C157"/>
    <mergeCell ref="D157:I157"/>
    <mergeCell ref="B158:C158"/>
    <mergeCell ref="D158:I158"/>
    <mergeCell ref="B159:C159"/>
    <mergeCell ref="D159:I159"/>
    <mergeCell ref="B160:C160"/>
    <mergeCell ref="D160:I160"/>
    <mergeCell ref="B161:C161"/>
    <mergeCell ref="D161:I161"/>
    <mergeCell ref="B163:C163"/>
    <mergeCell ref="D163:I163"/>
    <mergeCell ref="B164:C164"/>
    <mergeCell ref="D164:I164"/>
    <mergeCell ref="B165:C165"/>
    <mergeCell ref="D165:I165"/>
    <mergeCell ref="B166:C166"/>
    <mergeCell ref="D166:I166"/>
    <mergeCell ref="B167:C167"/>
    <mergeCell ref="D167:I167"/>
    <mergeCell ref="B168:C168"/>
    <mergeCell ref="D168:I168"/>
    <mergeCell ref="B169:C169"/>
    <mergeCell ref="D169:I169"/>
    <mergeCell ref="B170:C170"/>
    <mergeCell ref="D170:I170"/>
    <mergeCell ref="B172:C172"/>
    <mergeCell ref="D172:I172"/>
    <mergeCell ref="B173:C173"/>
    <mergeCell ref="D173:I173"/>
    <mergeCell ref="B174:C174"/>
    <mergeCell ref="D174:I174"/>
    <mergeCell ref="B175:C175"/>
    <mergeCell ref="D175:I175"/>
    <mergeCell ref="B176:C176"/>
    <mergeCell ref="D176:I176"/>
    <mergeCell ref="B177:C177"/>
    <mergeCell ref="D177:I177"/>
    <mergeCell ref="B186:C186"/>
    <mergeCell ref="D186:I186"/>
    <mergeCell ref="B187:C187"/>
    <mergeCell ref="D187:I187"/>
    <mergeCell ref="B188:C188"/>
    <mergeCell ref="D188:I188"/>
    <mergeCell ref="B178:C178"/>
    <mergeCell ref="D178:I178"/>
    <mergeCell ref="B179:C179"/>
    <mergeCell ref="D179:I179"/>
    <mergeCell ref="B181:C181"/>
    <mergeCell ref="D181:I181"/>
    <mergeCell ref="B182:C182"/>
    <mergeCell ref="D182:I182"/>
    <mergeCell ref="B183:C183"/>
    <mergeCell ref="D183:I183"/>
    <mergeCell ref="B195:C195"/>
    <mergeCell ref="D195:I195"/>
    <mergeCell ref="B196:C196"/>
    <mergeCell ref="D196:I196"/>
    <mergeCell ref="B197:C197"/>
    <mergeCell ref="D197:I197"/>
    <mergeCell ref="D127:I127"/>
    <mergeCell ref="B127:C127"/>
    <mergeCell ref="B199:C199"/>
    <mergeCell ref="D199:I199"/>
    <mergeCell ref="B190:C190"/>
    <mergeCell ref="D190:I190"/>
    <mergeCell ref="B191:C191"/>
    <mergeCell ref="D191:I191"/>
    <mergeCell ref="B192:C192"/>
    <mergeCell ref="D192:I192"/>
    <mergeCell ref="B193:C193"/>
    <mergeCell ref="D193:I193"/>
    <mergeCell ref="B194:C194"/>
    <mergeCell ref="D194:I194"/>
    <mergeCell ref="B184:C184"/>
    <mergeCell ref="D184:I184"/>
    <mergeCell ref="B185:C185"/>
    <mergeCell ref="D185:I185"/>
    <mergeCell ref="B200:C200"/>
    <mergeCell ref="D200:I200"/>
    <mergeCell ref="B201:C201"/>
    <mergeCell ref="D201:I201"/>
    <mergeCell ref="B202:C202"/>
    <mergeCell ref="D202:I202"/>
    <mergeCell ref="B203:C203"/>
    <mergeCell ref="D203:I203"/>
    <mergeCell ref="B204:C204"/>
    <mergeCell ref="D204:I204"/>
    <mergeCell ref="B205:C205"/>
    <mergeCell ref="D205:I205"/>
    <mergeCell ref="B206:C206"/>
    <mergeCell ref="D206:I206"/>
    <mergeCell ref="B208:C208"/>
    <mergeCell ref="D208:I208"/>
    <mergeCell ref="B209:C209"/>
    <mergeCell ref="D209:I209"/>
    <mergeCell ref="B210:C210"/>
    <mergeCell ref="D210:I210"/>
    <mergeCell ref="B211:C211"/>
    <mergeCell ref="D211:I211"/>
    <mergeCell ref="B212:C212"/>
    <mergeCell ref="D212:I212"/>
    <mergeCell ref="B213:C213"/>
    <mergeCell ref="D213:I213"/>
    <mergeCell ref="B214:C214"/>
    <mergeCell ref="D214:I214"/>
    <mergeCell ref="B215:C215"/>
    <mergeCell ref="D215:I215"/>
    <mergeCell ref="B217:C217"/>
    <mergeCell ref="D217:I217"/>
    <mergeCell ref="B218:C218"/>
    <mergeCell ref="D218:I218"/>
    <mergeCell ref="B219:C219"/>
    <mergeCell ref="D219:I219"/>
    <mergeCell ref="B220:C220"/>
    <mergeCell ref="D220:I220"/>
    <mergeCell ref="B221:C221"/>
    <mergeCell ref="D221:I221"/>
    <mergeCell ref="B222:C222"/>
    <mergeCell ref="D222:I222"/>
    <mergeCell ref="B223:C223"/>
    <mergeCell ref="D223:I223"/>
    <mergeCell ref="B224:C224"/>
    <mergeCell ref="D224:I224"/>
    <mergeCell ref="B226:C226"/>
    <mergeCell ref="D226:I226"/>
    <mergeCell ref="B227:C227"/>
    <mergeCell ref="D227:I227"/>
    <mergeCell ref="B228:C228"/>
    <mergeCell ref="D228:I228"/>
    <mergeCell ref="B229:C229"/>
    <mergeCell ref="D229:I229"/>
    <mergeCell ref="B230:C230"/>
    <mergeCell ref="D230:I230"/>
    <mergeCell ref="B231:C231"/>
    <mergeCell ref="D231:I231"/>
    <mergeCell ref="B232:C232"/>
    <mergeCell ref="D232:I232"/>
    <mergeCell ref="B233:C233"/>
    <mergeCell ref="D233:I233"/>
    <mergeCell ref="B235:C235"/>
    <mergeCell ref="D235:I235"/>
    <mergeCell ref="B236:C236"/>
    <mergeCell ref="D236:I236"/>
    <mergeCell ref="B237:C237"/>
    <mergeCell ref="D237:I237"/>
    <mergeCell ref="B238:C238"/>
    <mergeCell ref="D238:I238"/>
    <mergeCell ref="B239:C239"/>
    <mergeCell ref="D239:I239"/>
    <mergeCell ref="B240:C240"/>
    <mergeCell ref="D240:I240"/>
    <mergeCell ref="B241:C241"/>
    <mergeCell ref="D241:I241"/>
    <mergeCell ref="B242:C242"/>
    <mergeCell ref="D242:I242"/>
    <mergeCell ref="B244:C244"/>
    <mergeCell ref="D244:I244"/>
    <mergeCell ref="B245:C245"/>
    <mergeCell ref="D245:I245"/>
    <mergeCell ref="B246:C246"/>
    <mergeCell ref="D246:I246"/>
    <mergeCell ref="B247:C247"/>
    <mergeCell ref="D247:I247"/>
    <mergeCell ref="B248:C248"/>
    <mergeCell ref="D248:I248"/>
    <mergeCell ref="B249:C249"/>
    <mergeCell ref="D249:I249"/>
    <mergeCell ref="B250:C250"/>
    <mergeCell ref="D250:I250"/>
    <mergeCell ref="B251:C251"/>
    <mergeCell ref="D251:I251"/>
    <mergeCell ref="B253:C253"/>
    <mergeCell ref="D253:I253"/>
    <mergeCell ref="B254:C254"/>
    <mergeCell ref="D254:I254"/>
    <mergeCell ref="B255:C255"/>
    <mergeCell ref="D255:I255"/>
    <mergeCell ref="B256:C256"/>
    <mergeCell ref="D256:I256"/>
    <mergeCell ref="B257:C257"/>
    <mergeCell ref="D257:I257"/>
    <mergeCell ref="B258:C258"/>
    <mergeCell ref="D258:I258"/>
    <mergeCell ref="B259:C259"/>
    <mergeCell ref="D259:I259"/>
    <mergeCell ref="B260:C260"/>
    <mergeCell ref="D260:I260"/>
    <mergeCell ref="B411:C411"/>
    <mergeCell ref="D411:I411"/>
    <mergeCell ref="B412:C412"/>
    <mergeCell ref="D412:I412"/>
    <mergeCell ref="B413:C413"/>
    <mergeCell ref="D413:I413"/>
    <mergeCell ref="B406:C406"/>
    <mergeCell ref="D406:I406"/>
    <mergeCell ref="B407:C407"/>
    <mergeCell ref="D407:I407"/>
    <mergeCell ref="B408:C408"/>
    <mergeCell ref="D408:I408"/>
    <mergeCell ref="B409:C409"/>
    <mergeCell ref="D409:I409"/>
    <mergeCell ref="B410:C410"/>
    <mergeCell ref="D410:I410"/>
  </mergeCells>
  <phoneticPr fontId="38" type="noConversion"/>
  <conditionalFormatting sqref="F12:F51 H12:H51">
    <cfRule type="cellIs" dxfId="25" priority="1" operator="equal">
      <formula>""</formula>
    </cfRule>
  </conditionalFormatting>
  <hyperlinks>
    <hyperlink ref="C8" location="'5.2 Register | Risk Categories'!A1" display="'5.2 Register | Risk Categories'!A1" xr:uid="{1DF58124-1CA9-4DC1-82A9-C6CB3367A40A}"/>
  </hyperlinks>
  <pageMargins left="0.5" right="0.5" top="0.5" bottom="0.5" header="0.3" footer="0.3"/>
  <pageSetup scale="70" fitToHeight="0" orientation="portrait" horizontalDpi="2400" verticalDpi="2400" r:id="rId1"/>
  <headerFooter>
    <oddFooter>1</oddFooter>
  </headerFooter>
  <rowBreaks count="2" manualBreakCount="2">
    <brk id="63" min="1" max="8" man="1"/>
    <brk id="81" min="1" max="8" man="1"/>
  </rowBreaks>
  <colBreaks count="2" manualBreakCount="2">
    <brk id="1" max="414" man="1"/>
    <brk id="10" max="414" man="1"/>
  </colBreaks>
  <drawing r:id="rId2"/>
  <extLst>
    <ext xmlns:x14="http://schemas.microsoft.com/office/spreadsheetml/2009/9/main" uri="{78C0D931-6437-407d-A8EE-F0AAD7539E65}">
      <x14:conditionalFormattings>
        <x14:conditionalFormatting xmlns:xm="http://schemas.microsoft.com/office/excel/2006/main">
          <x14:cfRule type="expression" priority="2" id="{D0585C61-FBE1-41E1-8FF5-3347D32FDD70}">
            <xm:f>AND(VLOOKUP($B12,'Details (Hide)'!$BY$9:$CA$84,3,FALSE)='Details (Hide)'!$O$9,$E12&gt;='Details (Hide)'!$W$9,$E12&lt;='Details (Hide)'!$X$9)</xm:f>
            <x14:dxf>
              <font>
                <color auto="1"/>
              </font>
              <fill>
                <patternFill>
                  <bgColor rgb="FF538DD5"/>
                </patternFill>
              </fill>
            </x14:dxf>
          </x14:cfRule>
          <x14:cfRule type="expression" priority="3" id="{67725C36-4D3F-46CB-A731-21C8FA0F83E8}">
            <xm:f>AND(VLOOKUP($B12,'Details (Hide)'!$BY$9:$CA$84,3,FALSE)='Details (Hide)'!$O$9,$E12&gt;='Details (Hide)'!$W$10,$E12&lt;='Details (Hide)'!$X$10)</xm:f>
            <x14:dxf>
              <fill>
                <patternFill>
                  <bgColor rgb="FF8DB4E2"/>
                </patternFill>
              </fill>
            </x14:dxf>
          </x14:cfRule>
          <x14:cfRule type="expression" priority="5" id="{B1AF6993-BA0C-4030-9481-8D0E0D1D4DFC}">
            <xm:f>AND(VLOOKUP($B12,'Details (Hide)'!$BY$9:$CA$84,3,FALSE)='Details (Hide)'!$O$9,$E12&gt;='Details (Hide)'!$W$11,$E12&lt;='Details (Hide)'!$X$11)</xm:f>
            <x14:dxf>
              <fill>
                <patternFill>
                  <bgColor rgb="FF92CDDC"/>
                </patternFill>
              </fill>
            </x14:dxf>
          </x14:cfRule>
          <x14:cfRule type="expression" priority="6" id="{DFF222E6-F184-4D00-9A61-26DEA324D687}">
            <xm:f>AND(VLOOKUP($B12,'Details (Hide)'!$BY$9:$CA$84,3,FALSE)='Details (Hide)'!$O$9,$E12&gt;='Details (Hide)'!$W$12,$E12&lt;='Details (Hide)'!$X$12)</xm:f>
            <x14:dxf>
              <fill>
                <patternFill>
                  <bgColor rgb="FFB8CCE4"/>
                </patternFill>
              </fill>
            </x14:dxf>
          </x14:cfRule>
          <x14:cfRule type="expression" priority="7" id="{C1DBF48D-E272-4ED9-91D8-1BA24D39E852}">
            <xm:f>AND(VLOOKUP($B12,'Details (Hide)'!$BY$9:$CA$84,3,FALSE)='Details (Hide)'!$O$9,$E12&gt;='Details (Hide)'!$W$13,$E12&lt;='Details (Hide)'!$X$13)</xm:f>
            <x14:dxf>
              <fill>
                <patternFill>
                  <bgColor rgb="FFDAEEF3"/>
                </patternFill>
              </fill>
            </x14:dxf>
          </x14:cfRule>
          <x14:cfRule type="expression" priority="8" id="{6CE2C2E8-0C36-4EFC-8E5C-AA28824957DF}">
            <xm:f>AND(VLOOKUP($B12,'Details (Hide)'!$BY$9:$CA$84,3,FALSE)='Details (Hide)'!$O$10,$E12&gt;='Details (Hide)'!$W$14,$E12&lt;='Details (Hide)'!$X$14)</xm:f>
            <x14:dxf>
              <fill>
                <patternFill>
                  <bgColor rgb="FFD8E4BC"/>
                </patternFill>
              </fill>
            </x14:dxf>
          </x14:cfRule>
          <x14:cfRule type="expression" priority="9" id="{C061189D-7F90-4926-85AA-10F901E633AB}">
            <xm:f>AND(VLOOKUP($B12,'Details (Hide)'!$BY$9:$CA$84,3,FALSE)='Details (Hide)'!$O$10,$E12&gt;='Details (Hide)'!$W$15,$E12&lt;='Details (Hide)'!$X$15)</xm:f>
            <x14:dxf>
              <font>
                <color auto="1"/>
              </font>
              <fill>
                <patternFill>
                  <bgColor rgb="FFFFFF99"/>
                </patternFill>
              </fill>
            </x14:dxf>
          </x14:cfRule>
          <x14:cfRule type="expression" priority="10" id="{FA502A30-6854-45D7-8E00-F348F74BF911}">
            <xm:f>AND(VLOOKUP($B12,'Details (Hide)'!$BY$9:$CA$84,3,FALSE)='Details (Hide)'!$O$10,$E12&gt;='Details (Hide)'!$W$16,$E12&lt;='Details (Hide)'!$X$16)</xm:f>
            <x14:dxf>
              <font>
                <color auto="1"/>
              </font>
              <fill>
                <patternFill>
                  <bgColor rgb="FFFCD5B4"/>
                </patternFill>
              </fill>
            </x14:dxf>
          </x14:cfRule>
          <x14:cfRule type="expression" priority="11" id="{46FB8CC7-2F80-49CC-91DA-73AC307105D7}">
            <xm:f>AND(VLOOKUP($B12,'Details (Hide)'!$BY$9:$CA$84,3,FALSE)='Details (Hide)'!$O$10,$E12&gt;='Details (Hide)'!$W$17,$E12&lt;='Details (Hide)'!$X$17)</xm:f>
            <x14:dxf>
              <font>
                <color auto="1"/>
              </font>
              <fill>
                <patternFill>
                  <bgColor rgb="FFFABF8F"/>
                </patternFill>
              </fill>
            </x14:dxf>
          </x14:cfRule>
          <x14:cfRule type="expression" priority="12" id="{6D5A9160-65F6-4772-9C13-6750C80F981D}">
            <xm:f>AND(VLOOKUP($B12,'Details (Hide)'!$BY$9:$CA$84,3,FALSE)='Details (Hide)'!$O$10,$E12&gt;='Details (Hide)'!$W$18,$E12&lt;='Details (Hide)'!$X$18)</xm:f>
            <x14:dxf>
              <font>
                <color auto="1"/>
              </font>
              <fill>
                <patternFill>
                  <bgColor rgb="FFDA9694"/>
                </patternFill>
              </fill>
            </x14:dxf>
          </x14:cfRule>
          <xm:sqref>F12:F51</xm:sqref>
        </x14:conditionalFormatting>
        <x14:conditionalFormatting xmlns:xm="http://schemas.microsoft.com/office/excel/2006/main">
          <x14:cfRule type="expression" priority="13" id="{63BC5D94-9ADA-4B1C-A263-89C61103CE1E}">
            <xm:f>AND(VLOOKUP($B12,'Details (Hide)'!$BY$9:$CA$84,3,FALSE)='Details (Hide)'!$O$9,$G12&gt;='Details (Hide)'!$W$9,$G12&lt;='Details (Hide)'!$X$9)</xm:f>
            <x14:dxf>
              <font>
                <color auto="1"/>
              </font>
              <fill>
                <patternFill>
                  <bgColor rgb="FF538DD5"/>
                </patternFill>
              </fill>
            </x14:dxf>
          </x14:cfRule>
          <x14:cfRule type="expression" priority="14" id="{0C6D32EC-D44B-4FA7-BD26-BF6DC2450D7A}">
            <xm:f>AND(VLOOKUP($B12,'Details (Hide)'!$BY$9:$CA$84,3,FALSE)='Details (Hide)'!$O$9,$G12&gt;='Details (Hide)'!$W$10,$G12&lt;='Details (Hide)'!$X$10)</xm:f>
            <x14:dxf>
              <fill>
                <patternFill>
                  <bgColor rgb="FF8DB4E2"/>
                </patternFill>
              </fill>
            </x14:dxf>
          </x14:cfRule>
          <x14:cfRule type="expression" priority="15" id="{59BC0F0A-4B90-4CBB-93C3-BA2CD79B24B5}">
            <xm:f>AND(VLOOKUP($B12,'Details (Hide)'!$BY$9:$CA$84,3,FALSE)='Details (Hide)'!$O$9,$G12&gt;='Details (Hide)'!$W$11,$G12&lt;='Details (Hide)'!$X$11)</xm:f>
            <x14:dxf>
              <fill>
                <patternFill>
                  <bgColor rgb="FF92CDDC"/>
                </patternFill>
              </fill>
            </x14:dxf>
          </x14:cfRule>
          <x14:cfRule type="expression" priority="50" id="{F277E05F-654E-4BF2-AA76-E36D02B843A8}">
            <xm:f>AND(VLOOKUP($B12,'Details (Hide)'!$BY$9:$CA$84,3,FALSE)='Details (Hide)'!$O$9,$G12&gt;='Details (Hide)'!$W$12,$G12&lt;='Details (Hide)'!$X$12)</xm:f>
            <x14:dxf>
              <fill>
                <patternFill>
                  <bgColor rgb="FFB8CCE4"/>
                </patternFill>
              </fill>
            </x14:dxf>
          </x14:cfRule>
          <x14:cfRule type="expression" priority="403" id="{1ADE555B-EE45-4DA5-ABC8-6D2B476D5DA6}">
            <xm:f>AND(VLOOKUP($B12,'Details (Hide)'!$BY$9:$CA$84,3,FALSE)='Details (Hide)'!$O$9,$G12&gt;='Details (Hide)'!$W$13,$G12&lt;='Details (Hide)'!$X$13)</xm:f>
            <x14:dxf>
              <fill>
                <patternFill>
                  <bgColor rgb="FFDAEEF3"/>
                </patternFill>
              </fill>
            </x14:dxf>
          </x14:cfRule>
          <x14:cfRule type="expression" priority="404" id="{453CBA55-64B3-41CE-8E4C-72361145B107}">
            <xm:f>AND(VLOOKUP($B12,'Details (Hide)'!$BY$9:$CA$84,3,FALSE)='Details (Hide)'!$O$10,$G12&gt;='Details (Hide)'!$W$14,$G12&lt;='Details (Hide)'!$X$14)</xm:f>
            <x14:dxf>
              <fill>
                <patternFill>
                  <bgColor rgb="FFD8E4BC"/>
                </patternFill>
              </fill>
            </x14:dxf>
          </x14:cfRule>
          <x14:cfRule type="expression" priority="405" id="{DF900260-957A-44AA-A4FA-BF22C0A04512}">
            <xm:f>AND(VLOOKUP($B12,'Details (Hide)'!$BY$9:$CA$84,3,FALSE)='Details (Hide)'!$O$10,$G12&gt;='Details (Hide)'!$W$15,$G12&lt;='Details (Hide)'!$X$15)</xm:f>
            <x14:dxf>
              <font>
                <color auto="1"/>
              </font>
              <fill>
                <patternFill>
                  <bgColor rgb="FFFFFF99"/>
                </patternFill>
              </fill>
            </x14:dxf>
          </x14:cfRule>
          <x14:cfRule type="expression" priority="406" id="{A4268549-98EB-4958-A600-C95A706D15C3}">
            <xm:f>AND(VLOOKUP($B12,'Details (Hide)'!$BY$9:$CA$84,3,FALSE)='Details (Hide)'!$O$10,$G12&gt;='Details (Hide)'!$W$16,$G12&lt;='Details (Hide)'!$X$16)</xm:f>
            <x14:dxf>
              <font>
                <color auto="1"/>
              </font>
              <fill>
                <patternFill>
                  <bgColor rgb="FFFCD5B4"/>
                </patternFill>
              </fill>
            </x14:dxf>
          </x14:cfRule>
          <x14:cfRule type="expression" priority="407" id="{4DB0D398-7172-49F9-BBDC-F8634E0BECCE}">
            <xm:f>AND(VLOOKUP($B12,'Details (Hide)'!$BY$9:$CA$84,3,FALSE)='Details (Hide)'!$O$10,$G12&gt;='Details (Hide)'!$W$17,$G12&lt;='Details (Hide)'!$X$17)</xm:f>
            <x14:dxf>
              <font>
                <color auto="1"/>
              </font>
              <fill>
                <patternFill>
                  <bgColor rgb="FFFABF8F"/>
                </patternFill>
              </fill>
            </x14:dxf>
          </x14:cfRule>
          <x14:cfRule type="expression" priority="408" id="{A225A6E1-BDE5-4EB0-B12A-66B6C38D783D}">
            <xm:f>AND(VLOOKUP($B12,'Details (Hide)'!$BY$9:$CA$84,3,FALSE)='Details (Hide)'!$O$10,$G12&gt;='Details (Hide)'!$W$18,$G12&lt;='Details (Hide)'!$X$18)</xm:f>
            <x14:dxf>
              <font>
                <color auto="1"/>
              </font>
              <fill>
                <patternFill>
                  <bgColor rgb="FFDA9694"/>
                </patternFill>
              </fill>
            </x14:dxf>
          </x14:cfRule>
          <xm:sqref>H12:H51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A634F-5B31-416D-81A2-6A7699EDAF4D}">
  <sheetPr codeName="Sheet18">
    <tabColor theme="2" tint="-0.249977111117893"/>
  </sheetPr>
  <dimension ref="A1:P34"/>
  <sheetViews>
    <sheetView showGridLines="0" zoomScale="85" zoomScaleNormal="85" workbookViewId="0"/>
  </sheetViews>
  <sheetFormatPr defaultColWidth="9.109375" defaultRowHeight="14.4" x14ac:dyDescent="0.3"/>
  <cols>
    <col min="1" max="1" width="5.6640625" style="40" customWidth="1"/>
    <col min="2" max="4" width="20.6640625" style="40" customWidth="1"/>
    <col min="5" max="5" width="16.44140625" style="40" customWidth="1"/>
    <col min="6" max="6" width="11.88671875" style="40" customWidth="1"/>
    <col min="7" max="7" width="22.44140625" style="40" bestFit="1" customWidth="1"/>
    <col min="8" max="8" width="13" style="40" customWidth="1"/>
    <col min="9" max="9" width="17" style="40" customWidth="1"/>
    <col min="10" max="10" width="5.6640625" style="40" customWidth="1"/>
    <col min="11" max="16384" width="9.109375" style="40"/>
  </cols>
  <sheetData>
    <row r="1" spans="1:16" ht="25.05" customHeight="1" x14ac:dyDescent="0.3">
      <c r="A1"/>
      <c r="B1" s="29"/>
      <c r="C1" s="29"/>
      <c r="D1" s="29"/>
      <c r="E1" s="29"/>
      <c r="F1" s="29"/>
      <c r="G1" s="29"/>
      <c r="H1" s="29"/>
      <c r="I1" s="29"/>
      <c r="J1" s="29"/>
      <c r="K1" s="95"/>
      <c r="L1" s="95"/>
      <c r="M1" s="95"/>
      <c r="N1" s="95"/>
      <c r="O1" s="95"/>
      <c r="P1" s="95"/>
    </row>
    <row r="2" spans="1:16" ht="18" customHeight="1" x14ac:dyDescent="0.3">
      <c r="A2"/>
      <c r="B2" s="29"/>
      <c r="C2" s="29"/>
      <c r="D2" s="29"/>
      <c r="E2" s="29"/>
      <c r="F2" s="29"/>
      <c r="G2" s="29"/>
      <c r="H2" s="29"/>
      <c r="I2" s="29"/>
      <c r="J2" s="29"/>
      <c r="K2" s="95"/>
      <c r="L2" s="95"/>
      <c r="M2" s="95"/>
      <c r="N2" s="95"/>
      <c r="O2" s="95"/>
      <c r="P2" s="95"/>
    </row>
    <row r="3" spans="1:16" ht="20.100000000000001" customHeight="1" x14ac:dyDescent="0.3">
      <c r="A3"/>
      <c r="B3" s="29"/>
      <c r="C3" s="29"/>
      <c r="D3" s="35" t="s">
        <v>86</v>
      </c>
      <c r="E3"/>
      <c r="F3" s="35"/>
      <c r="G3" s="29"/>
      <c r="H3" s="29"/>
      <c r="I3" s="333"/>
      <c r="J3" s="29"/>
      <c r="K3" s="95"/>
      <c r="L3" s="95"/>
      <c r="M3" s="95"/>
      <c r="N3" s="95"/>
      <c r="O3" s="95"/>
      <c r="P3" s="95"/>
    </row>
    <row r="4" spans="1:16" ht="20.100000000000001" customHeight="1" x14ac:dyDescent="0.3">
      <c r="A4"/>
      <c r="B4" s="29"/>
      <c r="C4" s="29"/>
      <c r="D4" s="29"/>
      <c r="E4" s="29"/>
      <c r="F4" s="29"/>
      <c r="G4" s="29"/>
      <c r="H4" s="29"/>
      <c r="I4" s="29"/>
      <c r="J4" s="29"/>
      <c r="K4" s="95"/>
      <c r="L4" s="95"/>
      <c r="M4" s="95"/>
      <c r="N4" s="95"/>
      <c r="O4" s="95"/>
      <c r="P4" s="95"/>
    </row>
    <row r="5" spans="1:16" ht="18" customHeight="1" thickBot="1" x14ac:dyDescent="0.35">
      <c r="A5"/>
      <c r="B5" s="29"/>
      <c r="C5" s="29"/>
      <c r="D5" s="29"/>
      <c r="E5" s="29"/>
      <c r="F5" s="29"/>
      <c r="G5" s="29"/>
      <c r="H5" s="29"/>
      <c r="I5" s="96"/>
      <c r="J5" s="29"/>
      <c r="K5" s="95"/>
      <c r="L5" s="95"/>
      <c r="M5" s="95"/>
      <c r="N5" s="95"/>
      <c r="O5" s="95"/>
      <c r="P5" s="95"/>
    </row>
    <row r="6" spans="1:16" ht="30.75" customHeight="1" x14ac:dyDescent="0.3">
      <c r="A6"/>
      <c r="B6" s="213" t="s">
        <v>103</v>
      </c>
      <c r="C6" s="325" t="s">
        <v>104</v>
      </c>
      <c r="D6" s="492" t="s">
        <v>105</v>
      </c>
      <c r="E6" s="492"/>
      <c r="F6" s="492"/>
      <c r="G6" s="492"/>
      <c r="H6" s="492"/>
      <c r="I6" s="493"/>
      <c r="J6" s="29"/>
      <c r="K6" s="95"/>
      <c r="L6" s="95"/>
      <c r="M6" s="95"/>
      <c r="N6" s="95"/>
      <c r="O6" s="95"/>
      <c r="P6" s="95"/>
    </row>
    <row r="7" spans="1:16" ht="30.75" customHeight="1" x14ac:dyDescent="0.3">
      <c r="A7"/>
      <c r="B7" s="317">
        <v>1</v>
      </c>
      <c r="C7" s="326" t="s">
        <v>8</v>
      </c>
      <c r="D7" s="494" t="s">
        <v>106</v>
      </c>
      <c r="E7" s="494"/>
      <c r="F7" s="494"/>
      <c r="G7" s="494"/>
      <c r="H7" s="494"/>
      <c r="I7" s="495"/>
      <c r="J7" s="29"/>
      <c r="K7" s="95"/>
      <c r="L7" s="95"/>
      <c r="M7" s="95"/>
      <c r="N7" s="95"/>
      <c r="O7" s="95"/>
      <c r="P7" s="95"/>
    </row>
    <row r="8" spans="1:16" ht="30.75" customHeight="1" x14ac:dyDescent="0.3">
      <c r="A8"/>
      <c r="B8" s="318">
        <v>2</v>
      </c>
      <c r="C8" s="327" t="s">
        <v>107</v>
      </c>
      <c r="D8" s="494" t="s">
        <v>108</v>
      </c>
      <c r="E8" s="494"/>
      <c r="F8" s="494"/>
      <c r="G8" s="494"/>
      <c r="H8" s="494"/>
      <c r="I8" s="495"/>
      <c r="J8" s="29"/>
      <c r="K8" s="95"/>
      <c r="L8" s="95"/>
      <c r="M8" s="95"/>
      <c r="N8" s="95"/>
      <c r="O8" s="95"/>
      <c r="P8" s="95"/>
    </row>
    <row r="9" spans="1:16" ht="30.75" customHeight="1" x14ac:dyDescent="0.3">
      <c r="A9"/>
      <c r="B9" s="319">
        <v>3</v>
      </c>
      <c r="C9" s="328" t="s">
        <v>9</v>
      </c>
      <c r="D9" s="494" t="s">
        <v>109</v>
      </c>
      <c r="E9" s="494"/>
      <c r="F9" s="494"/>
      <c r="G9" s="494"/>
      <c r="H9" s="494"/>
      <c r="I9" s="495"/>
      <c r="J9" s="29"/>
      <c r="K9" s="95"/>
      <c r="L9" s="95"/>
      <c r="M9" s="95"/>
      <c r="N9" s="95"/>
      <c r="O9" s="95"/>
      <c r="P9" s="95"/>
    </row>
    <row r="10" spans="1:16" ht="30.75" customHeight="1" x14ac:dyDescent="0.3">
      <c r="A10"/>
      <c r="B10" s="320">
        <v>4</v>
      </c>
      <c r="C10" s="329" t="s">
        <v>110</v>
      </c>
      <c r="D10" s="494" t="s">
        <v>111</v>
      </c>
      <c r="E10" s="494"/>
      <c r="F10" s="494"/>
      <c r="G10" s="494"/>
      <c r="H10" s="494"/>
      <c r="I10" s="495"/>
      <c r="J10" s="29"/>
      <c r="K10" s="95"/>
      <c r="L10" s="95"/>
      <c r="M10" s="95"/>
      <c r="N10" s="95"/>
      <c r="O10" s="95"/>
      <c r="P10" s="95"/>
    </row>
    <row r="11" spans="1:16" ht="30.75" customHeight="1" thickBot="1" x14ac:dyDescent="0.35">
      <c r="A11"/>
      <c r="B11" s="321">
        <v>5</v>
      </c>
      <c r="C11" s="330" t="s">
        <v>10</v>
      </c>
      <c r="D11" s="488" t="s">
        <v>183</v>
      </c>
      <c r="E11" s="488"/>
      <c r="F11" s="488"/>
      <c r="G11" s="488"/>
      <c r="H11" s="488"/>
      <c r="I11" s="489"/>
      <c r="J11" s="29"/>
      <c r="K11" s="95"/>
      <c r="L11" s="95"/>
      <c r="M11" s="95"/>
      <c r="N11" s="95"/>
      <c r="O11" s="95"/>
      <c r="P11" s="95"/>
    </row>
    <row r="12" spans="1:16" ht="18" customHeight="1" thickBot="1" x14ac:dyDescent="0.35">
      <c r="A12"/>
      <c r="B12" s="29"/>
      <c r="C12" s="29"/>
      <c r="D12" s="29"/>
      <c r="E12" s="29"/>
      <c r="F12" s="29"/>
      <c r="G12" s="29"/>
      <c r="H12" s="29"/>
      <c r="I12" s="96"/>
      <c r="J12" s="29"/>
      <c r="K12" s="95"/>
      <c r="L12" s="95"/>
      <c r="M12" s="95"/>
      <c r="N12" s="95"/>
      <c r="O12" s="95"/>
      <c r="P12" s="95"/>
    </row>
    <row r="13" spans="1:16" ht="20.100000000000001" customHeight="1" thickBot="1" x14ac:dyDescent="0.35">
      <c r="A13"/>
      <c r="B13" s="490" t="str">
        <f>"Project Name: "&amp;'6.1 Report | High Priority'!D6</f>
        <v xml:space="preserve">Project Name: </v>
      </c>
      <c r="C13" s="491"/>
      <c r="D13" s="491"/>
      <c r="E13" s="491"/>
      <c r="F13" s="491"/>
      <c r="G13" s="216"/>
      <c r="H13" s="215" t="str">
        <f>"Assessment Date: "&amp;'6.1 Report | High Priority'!D9</f>
        <v xml:space="preserve">Assessment Date: </v>
      </c>
      <c r="I13" s="343" t="str">
        <f>'6.1 Report | High Priority'!D8</f>
        <v/>
      </c>
      <c r="J13"/>
    </row>
    <row r="14" spans="1:16" ht="20.100000000000001" customHeight="1" x14ac:dyDescent="0.3">
      <c r="A14"/>
      <c r="B14" s="208" t="s">
        <v>96</v>
      </c>
      <c r="C14" s="214"/>
      <c r="D14" s="463" t="s">
        <v>97</v>
      </c>
      <c r="E14" s="464"/>
      <c r="F14" s="209" t="s">
        <v>85</v>
      </c>
      <c r="G14" s="209" t="s">
        <v>112</v>
      </c>
      <c r="H14" s="209" t="s">
        <v>113</v>
      </c>
      <c r="I14" s="210" t="s">
        <v>150</v>
      </c>
      <c r="J14"/>
    </row>
    <row r="15" spans="1:16" ht="20.100000000000001" customHeight="1" x14ac:dyDescent="0.3">
      <c r="A15"/>
      <c r="B15" s="473" t="s">
        <v>84</v>
      </c>
      <c r="C15" s="474"/>
      <c r="D15" s="465" t="s">
        <v>152</v>
      </c>
      <c r="E15" s="466"/>
      <c r="F15" s="211"/>
      <c r="G15" s="211"/>
      <c r="H15" s="97"/>
      <c r="I15" s="212"/>
      <c r="J15"/>
    </row>
    <row r="16" spans="1:16" ht="20.100000000000001" customHeight="1" x14ac:dyDescent="0.3">
      <c r="A16"/>
      <c r="B16" s="459" t="s">
        <v>76</v>
      </c>
      <c r="C16" s="460"/>
      <c r="D16" s="461"/>
      <c r="E16" s="461"/>
      <c r="F16" s="461"/>
      <c r="G16" s="461"/>
      <c r="H16" s="461"/>
      <c r="I16" s="462"/>
      <c r="J16"/>
    </row>
    <row r="17" spans="1:10" ht="20.100000000000001" customHeight="1" x14ac:dyDescent="0.3">
      <c r="A17"/>
      <c r="B17" s="473" t="s">
        <v>83</v>
      </c>
      <c r="C17" s="474"/>
      <c r="D17" s="465" t="s">
        <v>152</v>
      </c>
      <c r="E17" s="466"/>
      <c r="F17" s="211"/>
      <c r="G17" s="211"/>
      <c r="H17" s="97"/>
      <c r="I17" s="212"/>
      <c r="J17"/>
    </row>
    <row r="18" spans="1:10" ht="20.100000000000001" customHeight="1" x14ac:dyDescent="0.3">
      <c r="A18"/>
      <c r="B18" s="459" t="s">
        <v>76</v>
      </c>
      <c r="C18" s="460"/>
      <c r="D18" s="461"/>
      <c r="E18" s="461"/>
      <c r="F18" s="461"/>
      <c r="G18" s="461"/>
      <c r="H18" s="461"/>
      <c r="I18" s="462"/>
      <c r="J18"/>
    </row>
    <row r="19" spans="1:10" ht="20.100000000000001" customHeight="1" x14ac:dyDescent="0.3">
      <c r="A19"/>
      <c r="B19" s="473" t="s">
        <v>82</v>
      </c>
      <c r="C19" s="474"/>
      <c r="D19" s="465" t="s">
        <v>152</v>
      </c>
      <c r="E19" s="466"/>
      <c r="F19" s="211"/>
      <c r="G19" s="211"/>
      <c r="H19" s="97"/>
      <c r="I19" s="212"/>
      <c r="J19"/>
    </row>
    <row r="20" spans="1:10" ht="20.100000000000001" customHeight="1" x14ac:dyDescent="0.3">
      <c r="A20"/>
      <c r="B20" s="459" t="s">
        <v>76</v>
      </c>
      <c r="C20" s="460"/>
      <c r="D20" s="461"/>
      <c r="E20" s="461"/>
      <c r="F20" s="461"/>
      <c r="G20" s="461"/>
      <c r="H20" s="461"/>
      <c r="I20" s="462"/>
      <c r="J20"/>
    </row>
    <row r="21" spans="1:10" ht="20.100000000000001" customHeight="1" x14ac:dyDescent="0.3">
      <c r="A21"/>
      <c r="B21" s="473" t="s">
        <v>81</v>
      </c>
      <c r="C21" s="474"/>
      <c r="D21" s="465" t="s">
        <v>152</v>
      </c>
      <c r="E21" s="466"/>
      <c r="F21" s="211"/>
      <c r="G21" s="211"/>
      <c r="H21" s="97"/>
      <c r="I21" s="212"/>
      <c r="J21"/>
    </row>
    <row r="22" spans="1:10" ht="20.100000000000001" customHeight="1" x14ac:dyDescent="0.3">
      <c r="A22"/>
      <c r="B22" s="467" t="s">
        <v>151</v>
      </c>
      <c r="C22" s="468"/>
      <c r="D22" s="469"/>
      <c r="E22" s="469"/>
      <c r="F22" s="211"/>
      <c r="G22" s="211"/>
      <c r="H22" s="97"/>
      <c r="I22" s="212"/>
      <c r="J22"/>
    </row>
    <row r="23" spans="1:10" ht="20.100000000000001" customHeight="1" x14ac:dyDescent="0.3">
      <c r="A23"/>
      <c r="B23" s="470" t="s">
        <v>76</v>
      </c>
      <c r="C23" s="471"/>
      <c r="D23" s="471"/>
      <c r="E23" s="471"/>
      <c r="F23" s="471"/>
      <c r="G23" s="471"/>
      <c r="H23" s="471"/>
      <c r="I23" s="472"/>
      <c r="J23"/>
    </row>
    <row r="24" spans="1:10" ht="20.100000000000001" customHeight="1" x14ac:dyDescent="0.3">
      <c r="A24"/>
      <c r="B24" s="473" t="s">
        <v>80</v>
      </c>
      <c r="C24" s="474"/>
      <c r="D24" s="465" t="s">
        <v>152</v>
      </c>
      <c r="E24" s="466"/>
      <c r="F24" s="211"/>
      <c r="G24" s="211"/>
      <c r="H24" s="97"/>
      <c r="I24" s="212"/>
      <c r="J24"/>
    </row>
    <row r="25" spans="1:10" ht="20.100000000000001" customHeight="1" x14ac:dyDescent="0.3">
      <c r="A25"/>
      <c r="B25" s="470" t="s">
        <v>76</v>
      </c>
      <c r="C25" s="471"/>
      <c r="D25" s="471"/>
      <c r="E25" s="471"/>
      <c r="F25" s="471"/>
      <c r="G25" s="471"/>
      <c r="H25" s="471"/>
      <c r="I25" s="472"/>
      <c r="J25"/>
    </row>
    <row r="26" spans="1:10" ht="20.100000000000001" customHeight="1" x14ac:dyDescent="0.3">
      <c r="A26"/>
      <c r="B26" s="473" t="s">
        <v>79</v>
      </c>
      <c r="C26" s="474"/>
      <c r="D26" s="465" t="s">
        <v>152</v>
      </c>
      <c r="E26" s="466"/>
      <c r="F26" s="211"/>
      <c r="G26" s="211"/>
      <c r="H26" s="97"/>
      <c r="I26" s="212"/>
      <c r="J26"/>
    </row>
    <row r="27" spans="1:10" ht="20.100000000000001" customHeight="1" x14ac:dyDescent="0.3">
      <c r="A27"/>
      <c r="B27" s="459"/>
      <c r="C27" s="460"/>
      <c r="D27" s="461"/>
      <c r="E27" s="461"/>
      <c r="F27" s="461"/>
      <c r="G27" s="461"/>
      <c r="H27" s="461"/>
      <c r="I27" s="462"/>
      <c r="J27"/>
    </row>
    <row r="28" spans="1:10" ht="20.100000000000001" customHeight="1" x14ac:dyDescent="0.3">
      <c r="A28"/>
      <c r="B28" s="473" t="s">
        <v>78</v>
      </c>
      <c r="C28" s="474"/>
      <c r="D28" s="465" t="s">
        <v>152</v>
      </c>
      <c r="E28" s="466"/>
      <c r="F28" s="211"/>
      <c r="G28" s="211"/>
      <c r="H28" s="97"/>
      <c r="I28" s="212"/>
      <c r="J28"/>
    </row>
    <row r="29" spans="1:10" ht="20.100000000000001" customHeight="1" x14ac:dyDescent="0.3">
      <c r="A29"/>
      <c r="B29" s="459" t="s">
        <v>76</v>
      </c>
      <c r="C29" s="460"/>
      <c r="D29" s="461"/>
      <c r="E29" s="461"/>
      <c r="F29" s="461"/>
      <c r="G29" s="461"/>
      <c r="H29" s="461"/>
      <c r="I29" s="462"/>
      <c r="J29"/>
    </row>
    <row r="30" spans="1:10" ht="20.100000000000001" customHeight="1" x14ac:dyDescent="0.3">
      <c r="A30"/>
      <c r="B30" s="478" t="s">
        <v>77</v>
      </c>
      <c r="C30" s="479"/>
      <c r="D30" s="479"/>
      <c r="E30" s="479"/>
      <c r="F30" s="479"/>
      <c r="G30" s="479"/>
      <c r="H30" s="479"/>
      <c r="I30" s="480"/>
      <c r="J30"/>
    </row>
    <row r="31" spans="1:10" ht="20.100000000000001" customHeight="1" thickBot="1" x14ac:dyDescent="0.35">
      <c r="A31"/>
      <c r="B31" s="481" t="s">
        <v>76</v>
      </c>
      <c r="C31" s="482"/>
      <c r="D31" s="483"/>
      <c r="E31" s="483"/>
      <c r="F31" s="483"/>
      <c r="G31" s="483"/>
      <c r="H31" s="483"/>
      <c r="I31" s="484"/>
      <c r="J31"/>
    </row>
    <row r="32" spans="1:10" ht="20.100000000000001" customHeight="1" x14ac:dyDescent="0.3">
      <c r="A32"/>
      <c r="B32" s="485" t="s">
        <v>75</v>
      </c>
      <c r="C32" s="486"/>
      <c r="D32" s="486"/>
      <c r="E32" s="486"/>
      <c r="F32" s="486"/>
      <c r="G32" s="486"/>
      <c r="H32" s="486"/>
      <c r="I32" s="487"/>
      <c r="J32"/>
    </row>
    <row r="33" spans="1:10" ht="20.100000000000001" customHeight="1" thickBot="1" x14ac:dyDescent="0.35">
      <c r="A33"/>
      <c r="B33" s="475" t="s">
        <v>74</v>
      </c>
      <c r="C33" s="476"/>
      <c r="D33" s="476"/>
      <c r="E33" s="476"/>
      <c r="F33" s="476"/>
      <c r="G33" s="476"/>
      <c r="H33" s="476"/>
      <c r="I33" s="477"/>
      <c r="J33"/>
    </row>
    <row r="34" spans="1:10" ht="25.05" customHeight="1" x14ac:dyDescent="0.3">
      <c r="A34"/>
      <c r="B34"/>
      <c r="C34"/>
      <c r="D34"/>
      <c r="E34"/>
      <c r="F34"/>
      <c r="G34"/>
      <c r="H34"/>
      <c r="I34"/>
      <c r="J34"/>
    </row>
  </sheetData>
  <mergeCells count="34">
    <mergeCell ref="D11:I11"/>
    <mergeCell ref="B13:F13"/>
    <mergeCell ref="D6:I6"/>
    <mergeCell ref="D7:I7"/>
    <mergeCell ref="D8:I8"/>
    <mergeCell ref="D9:I9"/>
    <mergeCell ref="D10:I10"/>
    <mergeCell ref="D19:E19"/>
    <mergeCell ref="B15:C15"/>
    <mergeCell ref="B17:C17"/>
    <mergeCell ref="B19:C19"/>
    <mergeCell ref="B33:I33"/>
    <mergeCell ref="B25:I25"/>
    <mergeCell ref="B27:I27"/>
    <mergeCell ref="B29:I29"/>
    <mergeCell ref="B30:I30"/>
    <mergeCell ref="D26:E26"/>
    <mergeCell ref="D28:E28"/>
    <mergeCell ref="B26:C26"/>
    <mergeCell ref="B28:C28"/>
    <mergeCell ref="B31:I31"/>
    <mergeCell ref="B32:I32"/>
    <mergeCell ref="B20:I20"/>
    <mergeCell ref="B22:E22"/>
    <mergeCell ref="B23:I23"/>
    <mergeCell ref="D21:E21"/>
    <mergeCell ref="D24:E24"/>
    <mergeCell ref="B21:C21"/>
    <mergeCell ref="B24:C24"/>
    <mergeCell ref="B16:I16"/>
    <mergeCell ref="B18:I18"/>
    <mergeCell ref="D14:E14"/>
    <mergeCell ref="D15:E15"/>
    <mergeCell ref="D17:E17"/>
  </mergeCells>
  <conditionalFormatting sqref="H15 H17 H19 H21:H22 H24 H26 H28">
    <cfRule type="cellIs" dxfId="4" priority="1" operator="equal">
      <formula>1</formula>
    </cfRule>
    <cfRule type="cellIs" dxfId="3" priority="2" operator="equal">
      <formula>2</formula>
    </cfRule>
    <cfRule type="cellIs" dxfId="2" priority="3" operator="equal">
      <formula>3</formula>
    </cfRule>
    <cfRule type="cellIs" dxfId="1" priority="4" operator="equal">
      <formula>4</formula>
    </cfRule>
    <cfRule type="cellIs" dxfId="0" priority="5" operator="equal">
      <formula>5</formula>
    </cfRule>
  </conditionalFormatting>
  <pageMargins left="0.5" right="0.5" top="0.5" bottom="0.5" header="0.3" footer="0.3"/>
  <pageSetup scale="65" orientation="portrait" horizontalDpi="2400" verticalDpi="2400" r:id="rId1"/>
  <headerFooter>
    <oddFooter>1</oddFooter>
  </headerFooter>
  <colBreaks count="1" manualBreakCount="1">
    <brk id="10" min="1" max="2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B52B74B-927F-4C62-8C8A-FE01FB001E36}">
          <x14:formula1>
            <xm:f>'Details (Hide)'!$AO$9:$AO$13</xm:f>
          </x14:formula1>
          <xm:sqref>H15 H17 H19 H21 H22 H24 H26 H28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CD77E-CCB0-4DE8-B598-AA84E1F6F974}">
  <sheetPr codeName="Sheet3">
    <tabColor theme="0"/>
  </sheetPr>
  <dimension ref="A1:E48"/>
  <sheetViews>
    <sheetView showGridLines="0" tabSelected="1" zoomScale="85" zoomScaleNormal="85" workbookViewId="0">
      <selection activeCell="B1" sqref="B1"/>
    </sheetView>
  </sheetViews>
  <sheetFormatPr defaultColWidth="9.109375" defaultRowHeight="14.4" x14ac:dyDescent="0.3"/>
  <cols>
    <col min="1" max="1" width="5.6640625" style="40" customWidth="1"/>
    <col min="2" max="3" width="45.6640625" style="40" customWidth="1"/>
    <col min="4" max="4" width="40" style="40" customWidth="1"/>
    <col min="5" max="5" width="5.6640625" style="40" customWidth="1"/>
    <col min="6" max="16384" width="9.109375" style="40"/>
  </cols>
  <sheetData>
    <row r="1" spans="1:5" ht="25.05" customHeight="1" x14ac:dyDescent="0.3">
      <c r="A1"/>
      <c r="B1"/>
      <c r="C1"/>
      <c r="D1"/>
      <c r="E1"/>
    </row>
    <row r="2" spans="1:5" ht="18" customHeight="1" x14ac:dyDescent="0.3">
      <c r="A2"/>
      <c r="B2" s="6"/>
      <c r="C2" s="6"/>
      <c r="D2" s="6"/>
      <c r="E2"/>
    </row>
    <row r="3" spans="1:5" ht="20.100000000000001" customHeight="1" x14ac:dyDescent="0.3">
      <c r="A3"/>
      <c r="B3" s="6"/>
      <c r="C3" s="35" t="s">
        <v>153</v>
      </c>
      <c r="D3" s="36"/>
      <c r="E3"/>
    </row>
    <row r="4" spans="1:5" ht="20.100000000000001" customHeight="1" x14ac:dyDescent="0.3">
      <c r="A4"/>
      <c r="B4" s="6"/>
      <c r="C4" s="35"/>
      <c r="D4" s="36"/>
      <c r="E4"/>
    </row>
    <row r="5" spans="1:5" ht="18" customHeight="1" thickBot="1" x14ac:dyDescent="0.35">
      <c r="A5"/>
      <c r="B5" s="8"/>
      <c r="C5" s="8"/>
      <c r="D5" s="8"/>
      <c r="E5"/>
    </row>
    <row r="6" spans="1:5" ht="15" customHeight="1" x14ac:dyDescent="0.3">
      <c r="A6"/>
      <c r="B6" s="145"/>
      <c r="C6" s="45"/>
      <c r="D6" s="146"/>
      <c r="E6"/>
    </row>
    <row r="7" spans="1:5" ht="15" customHeight="1" x14ac:dyDescent="0.3">
      <c r="A7"/>
      <c r="B7" s="147"/>
      <c r="C7" s="46"/>
      <c r="D7" s="148"/>
      <c r="E7"/>
    </row>
    <row r="8" spans="1:5" ht="15" customHeight="1" x14ac:dyDescent="0.3">
      <c r="A8"/>
      <c r="B8" s="147"/>
      <c r="C8" s="46"/>
      <c r="D8" s="148"/>
      <c r="E8"/>
    </row>
    <row r="9" spans="1:5" ht="15" customHeight="1" x14ac:dyDescent="0.3">
      <c r="A9"/>
      <c r="B9" s="147"/>
      <c r="C9" s="46"/>
      <c r="D9" s="148"/>
      <c r="E9"/>
    </row>
    <row r="10" spans="1:5" ht="15" customHeight="1" x14ac:dyDescent="0.3">
      <c r="A10"/>
      <c r="B10" s="147"/>
      <c r="C10" s="46"/>
      <c r="D10" s="148"/>
      <c r="E10"/>
    </row>
    <row r="11" spans="1:5" ht="15" customHeight="1" x14ac:dyDescent="0.3">
      <c r="A11"/>
      <c r="B11" s="147"/>
      <c r="C11" s="46"/>
      <c r="D11" s="148"/>
      <c r="E11"/>
    </row>
    <row r="12" spans="1:5" ht="15" customHeight="1" x14ac:dyDescent="0.3">
      <c r="A12"/>
      <c r="B12" s="147"/>
      <c r="C12" s="46"/>
      <c r="D12" s="148"/>
      <c r="E12"/>
    </row>
    <row r="13" spans="1:5" ht="15" customHeight="1" x14ac:dyDescent="0.3">
      <c r="A13"/>
      <c r="B13" s="147"/>
      <c r="C13" s="46"/>
      <c r="D13" s="148"/>
      <c r="E13"/>
    </row>
    <row r="14" spans="1:5" ht="15" customHeight="1" x14ac:dyDescent="0.3">
      <c r="A14"/>
      <c r="B14" s="147"/>
      <c r="C14" s="46"/>
      <c r="D14" s="148"/>
      <c r="E14"/>
    </row>
    <row r="15" spans="1:5" ht="15" customHeight="1" x14ac:dyDescent="0.3">
      <c r="A15"/>
      <c r="B15" s="147"/>
      <c r="C15" s="46"/>
      <c r="D15" s="148"/>
      <c r="E15"/>
    </row>
    <row r="16" spans="1:5" ht="15" customHeight="1" x14ac:dyDescent="0.3">
      <c r="A16"/>
      <c r="B16" s="147"/>
      <c r="C16" s="46"/>
      <c r="D16" s="148"/>
      <c r="E16"/>
    </row>
    <row r="17" spans="1:5" ht="15" customHeight="1" x14ac:dyDescent="0.3">
      <c r="A17"/>
      <c r="B17" s="147"/>
      <c r="C17" s="46"/>
      <c r="D17" s="148"/>
      <c r="E17"/>
    </row>
    <row r="18" spans="1:5" ht="15" customHeight="1" x14ac:dyDescent="0.3">
      <c r="A18"/>
      <c r="B18" s="147"/>
      <c r="C18" s="46"/>
      <c r="D18" s="148"/>
      <c r="E18"/>
    </row>
    <row r="19" spans="1:5" ht="15" customHeight="1" x14ac:dyDescent="0.3">
      <c r="A19"/>
      <c r="B19" s="147"/>
      <c r="C19" s="46"/>
      <c r="D19" s="148"/>
      <c r="E19"/>
    </row>
    <row r="20" spans="1:5" ht="15" customHeight="1" x14ac:dyDescent="0.3">
      <c r="A20"/>
      <c r="B20" s="147"/>
      <c r="C20" s="46"/>
      <c r="D20" s="148"/>
      <c r="E20"/>
    </row>
    <row r="21" spans="1:5" ht="15" customHeight="1" x14ac:dyDescent="0.3">
      <c r="A21"/>
      <c r="B21" s="147"/>
      <c r="C21" s="46"/>
      <c r="D21" s="148"/>
      <c r="E21"/>
    </row>
    <row r="22" spans="1:5" ht="15" customHeight="1" x14ac:dyDescent="0.3">
      <c r="A22"/>
      <c r="B22" s="147"/>
      <c r="C22" s="46"/>
      <c r="D22" s="148"/>
      <c r="E22"/>
    </row>
    <row r="23" spans="1:5" ht="15" customHeight="1" x14ac:dyDescent="0.3">
      <c r="A23"/>
      <c r="B23" s="147"/>
      <c r="C23" s="46"/>
      <c r="D23" s="148"/>
      <c r="E23"/>
    </row>
    <row r="24" spans="1:5" ht="15" customHeight="1" x14ac:dyDescent="0.3">
      <c r="A24"/>
      <c r="B24" s="147"/>
      <c r="C24" s="46"/>
      <c r="D24" s="148"/>
      <c r="E24"/>
    </row>
    <row r="25" spans="1:5" ht="15" customHeight="1" x14ac:dyDescent="0.3">
      <c r="A25"/>
      <c r="B25" s="147"/>
      <c r="C25" s="46"/>
      <c r="D25" s="148"/>
      <c r="E25"/>
    </row>
    <row r="26" spans="1:5" ht="15" customHeight="1" x14ac:dyDescent="0.3">
      <c r="A26"/>
      <c r="B26" s="147"/>
      <c r="C26" s="46"/>
      <c r="D26" s="148"/>
      <c r="E26"/>
    </row>
    <row r="27" spans="1:5" ht="15" customHeight="1" x14ac:dyDescent="0.3">
      <c r="A27"/>
      <c r="B27" s="147"/>
      <c r="C27" s="46"/>
      <c r="D27" s="148"/>
      <c r="E27"/>
    </row>
    <row r="28" spans="1:5" ht="15" customHeight="1" x14ac:dyDescent="0.3">
      <c r="A28"/>
      <c r="B28" s="147"/>
      <c r="C28" s="46"/>
      <c r="D28" s="148"/>
      <c r="E28"/>
    </row>
    <row r="29" spans="1:5" ht="15" customHeight="1" x14ac:dyDescent="0.3">
      <c r="A29"/>
      <c r="B29" s="147"/>
      <c r="C29" s="46"/>
      <c r="D29" s="148"/>
      <c r="E29"/>
    </row>
    <row r="30" spans="1:5" ht="15" customHeight="1" x14ac:dyDescent="0.3">
      <c r="A30"/>
      <c r="B30" s="147"/>
      <c r="C30" s="46"/>
      <c r="D30" s="148"/>
      <c r="E30"/>
    </row>
    <row r="31" spans="1:5" ht="15" customHeight="1" x14ac:dyDescent="0.3">
      <c r="A31"/>
      <c r="B31" s="147"/>
      <c r="C31" s="46"/>
      <c r="D31" s="148"/>
      <c r="E31"/>
    </row>
    <row r="32" spans="1:5" ht="15" customHeight="1" x14ac:dyDescent="0.3">
      <c r="A32"/>
      <c r="B32" s="147"/>
      <c r="C32" s="46"/>
      <c r="D32" s="148"/>
      <c r="E32"/>
    </row>
    <row r="33" spans="1:5" ht="15" customHeight="1" x14ac:dyDescent="0.3">
      <c r="A33"/>
      <c r="B33" s="147"/>
      <c r="C33" s="46"/>
      <c r="D33" s="148"/>
      <c r="E33"/>
    </row>
    <row r="34" spans="1:5" ht="15" customHeight="1" x14ac:dyDescent="0.3">
      <c r="A34"/>
      <c r="B34" s="147"/>
      <c r="C34" s="46"/>
      <c r="D34" s="148"/>
      <c r="E34"/>
    </row>
    <row r="35" spans="1:5" ht="15" customHeight="1" x14ac:dyDescent="0.3">
      <c r="A35"/>
      <c r="B35" s="147"/>
      <c r="C35" s="46"/>
      <c r="D35" s="148"/>
      <c r="E35"/>
    </row>
    <row r="36" spans="1:5" ht="15" customHeight="1" x14ac:dyDescent="0.3">
      <c r="A36"/>
      <c r="B36" s="147"/>
      <c r="C36" s="46"/>
      <c r="D36" s="148"/>
      <c r="E36"/>
    </row>
    <row r="37" spans="1:5" ht="15" customHeight="1" x14ac:dyDescent="0.3">
      <c r="A37"/>
      <c r="B37" s="147"/>
      <c r="C37" s="46"/>
      <c r="D37" s="148"/>
      <c r="E37"/>
    </row>
    <row r="38" spans="1:5" ht="15" customHeight="1" x14ac:dyDescent="0.3">
      <c r="A38"/>
      <c r="B38" s="147"/>
      <c r="C38" s="46"/>
      <c r="D38" s="148"/>
      <c r="E38"/>
    </row>
    <row r="39" spans="1:5" ht="15" customHeight="1" x14ac:dyDescent="0.3">
      <c r="A39"/>
      <c r="B39" s="147"/>
      <c r="C39" s="46"/>
      <c r="D39" s="148"/>
      <c r="E39"/>
    </row>
    <row r="40" spans="1:5" ht="15" customHeight="1" x14ac:dyDescent="0.3">
      <c r="A40"/>
      <c r="B40" s="147"/>
      <c r="C40" s="46"/>
      <c r="D40" s="148"/>
      <c r="E40"/>
    </row>
    <row r="41" spans="1:5" ht="15" customHeight="1" x14ac:dyDescent="0.3">
      <c r="A41"/>
      <c r="B41" s="147"/>
      <c r="C41" s="46"/>
      <c r="D41" s="148"/>
      <c r="E41"/>
    </row>
    <row r="42" spans="1:5" ht="15" customHeight="1" x14ac:dyDescent="0.3">
      <c r="A42"/>
      <c r="B42" s="147"/>
      <c r="C42" s="46"/>
      <c r="D42" s="148"/>
      <c r="E42"/>
    </row>
    <row r="43" spans="1:5" ht="15" customHeight="1" x14ac:dyDescent="0.3">
      <c r="A43"/>
      <c r="B43" s="147"/>
      <c r="C43" s="46"/>
      <c r="D43" s="148"/>
      <c r="E43"/>
    </row>
    <row r="44" spans="1:5" ht="15" customHeight="1" x14ac:dyDescent="0.3">
      <c r="A44"/>
      <c r="B44" s="147"/>
      <c r="C44" s="46"/>
      <c r="D44" s="148"/>
      <c r="E44"/>
    </row>
    <row r="45" spans="1:5" ht="15" customHeight="1" x14ac:dyDescent="0.3">
      <c r="A45"/>
      <c r="B45" s="147"/>
      <c r="C45" s="46"/>
      <c r="D45" s="148"/>
      <c r="E45"/>
    </row>
    <row r="46" spans="1:5" ht="15" customHeight="1" x14ac:dyDescent="0.3">
      <c r="A46"/>
      <c r="B46" s="147"/>
      <c r="C46" s="46"/>
      <c r="D46" s="148"/>
      <c r="E46"/>
    </row>
    <row r="47" spans="1:5" ht="15" customHeight="1" thickBot="1" x14ac:dyDescent="0.35">
      <c r="A47"/>
      <c r="B47" s="149"/>
      <c r="C47" s="150"/>
      <c r="D47" s="151"/>
      <c r="E47"/>
    </row>
    <row r="48" spans="1:5" ht="25.05" customHeight="1" x14ac:dyDescent="0.3">
      <c r="A48"/>
      <c r="B48"/>
      <c r="C48"/>
      <c r="D48"/>
      <c r="E48"/>
    </row>
  </sheetData>
  <pageMargins left="0.5" right="0.5" top="0.5" bottom="0.5" header="0.3" footer="0.3"/>
  <pageSetup scale="70" orientation="portrait" horizontalDpi="2400" verticalDpi="2400" r:id="rId1"/>
  <headerFooter>
    <oddFooter>1</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B23F3-C705-4A80-9A88-7FD8855BC968}">
  <sheetPr codeName="Sheet4">
    <tabColor theme="0"/>
  </sheetPr>
  <dimension ref="A1:E164"/>
  <sheetViews>
    <sheetView showGridLines="0" zoomScale="85" zoomScaleNormal="85" workbookViewId="0"/>
  </sheetViews>
  <sheetFormatPr defaultColWidth="9.109375" defaultRowHeight="14.4" x14ac:dyDescent="0.3"/>
  <cols>
    <col min="1" max="1" width="5.6640625" style="40" customWidth="1"/>
    <col min="2" max="3" width="45.6640625" style="40" customWidth="1"/>
    <col min="4" max="4" width="40" style="40" customWidth="1"/>
    <col min="5" max="5" width="5.6640625" style="40" customWidth="1"/>
    <col min="6" max="16384" width="9.109375" style="40"/>
  </cols>
  <sheetData>
    <row r="1" spans="1:5" ht="25.05" customHeight="1" x14ac:dyDescent="0.3">
      <c r="A1"/>
      <c r="B1"/>
      <c r="C1"/>
      <c r="D1"/>
      <c r="E1"/>
    </row>
    <row r="2" spans="1:5" ht="18" customHeight="1" x14ac:dyDescent="0.3">
      <c r="A2"/>
      <c r="B2" s="6"/>
      <c r="C2" s="6"/>
      <c r="D2" s="6"/>
      <c r="E2"/>
    </row>
    <row r="3" spans="1:5" ht="20.100000000000001" customHeight="1" x14ac:dyDescent="0.3">
      <c r="A3"/>
      <c r="B3" s="6"/>
      <c r="C3" s="35" t="s">
        <v>4</v>
      </c>
      <c r="D3" s="36"/>
      <c r="E3"/>
    </row>
    <row r="4" spans="1:5" ht="20.100000000000001" customHeight="1" x14ac:dyDescent="0.3">
      <c r="A4"/>
      <c r="B4" s="6"/>
      <c r="C4" s="35"/>
      <c r="D4" s="36"/>
      <c r="E4"/>
    </row>
    <row r="5" spans="1:5" ht="18" customHeight="1" thickBot="1" x14ac:dyDescent="0.35">
      <c r="A5"/>
      <c r="B5" s="8"/>
      <c r="C5" s="8"/>
      <c r="D5" s="8"/>
      <c r="E5"/>
    </row>
    <row r="6" spans="1:5" ht="15" customHeight="1" x14ac:dyDescent="0.3">
      <c r="A6"/>
      <c r="B6" s="145"/>
      <c r="C6" s="45"/>
      <c r="D6" s="146"/>
      <c r="E6"/>
    </row>
    <row r="7" spans="1:5" ht="15" customHeight="1" x14ac:dyDescent="0.3">
      <c r="A7"/>
      <c r="B7" s="147"/>
      <c r="C7" s="46"/>
      <c r="D7" s="148"/>
      <c r="E7"/>
    </row>
    <row r="8" spans="1:5" ht="15" customHeight="1" x14ac:dyDescent="0.3">
      <c r="A8"/>
      <c r="B8" s="147"/>
      <c r="C8" s="46"/>
      <c r="D8" s="148"/>
      <c r="E8"/>
    </row>
    <row r="9" spans="1:5" ht="15" customHeight="1" x14ac:dyDescent="0.3">
      <c r="A9"/>
      <c r="B9" s="147"/>
      <c r="C9" s="46"/>
      <c r="D9" s="148"/>
      <c r="E9"/>
    </row>
    <row r="10" spans="1:5" ht="15" customHeight="1" x14ac:dyDescent="0.3">
      <c r="A10"/>
      <c r="B10" s="147"/>
      <c r="C10" s="46"/>
      <c r="D10" s="148"/>
      <c r="E10"/>
    </row>
    <row r="11" spans="1:5" ht="15" customHeight="1" x14ac:dyDescent="0.3">
      <c r="A11"/>
      <c r="B11" s="147"/>
      <c r="C11" s="46"/>
      <c r="D11" s="148"/>
      <c r="E11"/>
    </row>
    <row r="12" spans="1:5" ht="15" customHeight="1" x14ac:dyDescent="0.3">
      <c r="A12"/>
      <c r="B12" s="147"/>
      <c r="C12" s="46"/>
      <c r="D12" s="148"/>
      <c r="E12"/>
    </row>
    <row r="13" spans="1:5" ht="15" customHeight="1" x14ac:dyDescent="0.3">
      <c r="A13"/>
      <c r="B13" s="147"/>
      <c r="C13" s="46"/>
      <c r="D13" s="148"/>
      <c r="E13"/>
    </row>
    <row r="14" spans="1:5" ht="15" customHeight="1" x14ac:dyDescent="0.3">
      <c r="A14"/>
      <c r="B14" s="147"/>
      <c r="C14" s="46"/>
      <c r="D14" s="148"/>
      <c r="E14"/>
    </row>
    <row r="15" spans="1:5" ht="15" customHeight="1" x14ac:dyDescent="0.3">
      <c r="A15"/>
      <c r="B15" s="147"/>
      <c r="C15" s="46"/>
      <c r="D15" s="148"/>
      <c r="E15"/>
    </row>
    <row r="16" spans="1:5" ht="15" customHeight="1" x14ac:dyDescent="0.3">
      <c r="A16"/>
      <c r="B16" s="147"/>
      <c r="C16" s="46"/>
      <c r="D16" s="148"/>
      <c r="E16"/>
    </row>
    <row r="17" spans="1:5" ht="15" customHeight="1" x14ac:dyDescent="0.3">
      <c r="A17"/>
      <c r="B17" s="147"/>
      <c r="C17" s="46"/>
      <c r="D17" s="148"/>
      <c r="E17"/>
    </row>
    <row r="18" spans="1:5" ht="15" customHeight="1" x14ac:dyDescent="0.3">
      <c r="A18"/>
      <c r="B18" s="147"/>
      <c r="C18" s="46"/>
      <c r="D18" s="148"/>
      <c r="E18"/>
    </row>
    <row r="19" spans="1:5" ht="15" customHeight="1" x14ac:dyDescent="0.3">
      <c r="A19"/>
      <c r="B19" s="147"/>
      <c r="C19" s="46"/>
      <c r="D19" s="148"/>
      <c r="E19"/>
    </row>
    <row r="20" spans="1:5" ht="15" customHeight="1" x14ac:dyDescent="0.3">
      <c r="A20"/>
      <c r="B20" s="147"/>
      <c r="C20" s="46"/>
      <c r="D20" s="148"/>
      <c r="E20"/>
    </row>
    <row r="21" spans="1:5" ht="15" customHeight="1" x14ac:dyDescent="0.3">
      <c r="A21"/>
      <c r="B21" s="147"/>
      <c r="C21" s="46"/>
      <c r="D21" s="148"/>
      <c r="E21"/>
    </row>
    <row r="22" spans="1:5" ht="15" customHeight="1" x14ac:dyDescent="0.3">
      <c r="A22"/>
      <c r="B22" s="147"/>
      <c r="C22" s="46"/>
      <c r="D22" s="148"/>
      <c r="E22"/>
    </row>
    <row r="23" spans="1:5" ht="15" customHeight="1" x14ac:dyDescent="0.3">
      <c r="A23"/>
      <c r="B23" s="147"/>
      <c r="C23" s="46"/>
      <c r="D23" s="148"/>
      <c r="E23"/>
    </row>
    <row r="24" spans="1:5" ht="15" customHeight="1" x14ac:dyDescent="0.3">
      <c r="A24"/>
      <c r="B24" s="147"/>
      <c r="C24" s="46"/>
      <c r="D24" s="148"/>
      <c r="E24"/>
    </row>
    <row r="25" spans="1:5" ht="15" customHeight="1" x14ac:dyDescent="0.3">
      <c r="A25"/>
      <c r="B25" s="147"/>
      <c r="C25" s="46"/>
      <c r="D25" s="148"/>
      <c r="E25"/>
    </row>
    <row r="26" spans="1:5" ht="15" customHeight="1" x14ac:dyDescent="0.3">
      <c r="A26"/>
      <c r="B26" s="147"/>
      <c r="C26" s="46"/>
      <c r="D26" s="148"/>
      <c r="E26"/>
    </row>
    <row r="27" spans="1:5" ht="15" customHeight="1" x14ac:dyDescent="0.3">
      <c r="A27"/>
      <c r="B27" s="147"/>
      <c r="C27" s="46"/>
      <c r="D27" s="148"/>
      <c r="E27"/>
    </row>
    <row r="28" spans="1:5" ht="15" customHeight="1" x14ac:dyDescent="0.3">
      <c r="A28"/>
      <c r="B28" s="147"/>
      <c r="C28" s="46"/>
      <c r="D28" s="148"/>
      <c r="E28"/>
    </row>
    <row r="29" spans="1:5" ht="15" customHeight="1" x14ac:dyDescent="0.3">
      <c r="A29"/>
      <c r="B29" s="147"/>
      <c r="C29" s="46"/>
      <c r="D29" s="148"/>
      <c r="E29"/>
    </row>
    <row r="30" spans="1:5" ht="15" customHeight="1" x14ac:dyDescent="0.3">
      <c r="A30"/>
      <c r="B30" s="147"/>
      <c r="C30" s="46"/>
      <c r="D30" s="148"/>
      <c r="E30"/>
    </row>
    <row r="31" spans="1:5" ht="15" customHeight="1" x14ac:dyDescent="0.3">
      <c r="A31"/>
      <c r="B31" s="147"/>
      <c r="C31" s="46"/>
      <c r="D31" s="148"/>
      <c r="E31"/>
    </row>
    <row r="32" spans="1:5" ht="15" customHeight="1" x14ac:dyDescent="0.3">
      <c r="A32"/>
      <c r="B32" s="147"/>
      <c r="C32" s="46"/>
      <c r="D32" s="148"/>
      <c r="E32"/>
    </row>
    <row r="33" spans="1:5" ht="15" customHeight="1" x14ac:dyDescent="0.3">
      <c r="A33"/>
      <c r="B33" s="147"/>
      <c r="C33" s="46"/>
      <c r="D33" s="148"/>
      <c r="E33"/>
    </row>
    <row r="34" spans="1:5" ht="15" customHeight="1" x14ac:dyDescent="0.3">
      <c r="A34"/>
      <c r="B34" s="147"/>
      <c r="C34" s="46"/>
      <c r="D34" s="148"/>
      <c r="E34"/>
    </row>
    <row r="35" spans="1:5" ht="15" customHeight="1" x14ac:dyDescent="0.3">
      <c r="A35"/>
      <c r="B35" s="147"/>
      <c r="C35" s="46"/>
      <c r="D35" s="148"/>
      <c r="E35"/>
    </row>
    <row r="36" spans="1:5" ht="15" customHeight="1" x14ac:dyDescent="0.3">
      <c r="A36"/>
      <c r="B36" s="147"/>
      <c r="C36" s="46"/>
      <c r="D36" s="148"/>
      <c r="E36"/>
    </row>
    <row r="37" spans="1:5" ht="15" customHeight="1" x14ac:dyDescent="0.3">
      <c r="A37"/>
      <c r="B37" s="147"/>
      <c r="C37" s="46"/>
      <c r="D37" s="148"/>
      <c r="E37"/>
    </row>
    <row r="38" spans="1:5" ht="15" customHeight="1" x14ac:dyDescent="0.3">
      <c r="A38"/>
      <c r="B38" s="147"/>
      <c r="C38" s="46"/>
      <c r="D38" s="148"/>
      <c r="E38"/>
    </row>
    <row r="39" spans="1:5" ht="15" customHeight="1" x14ac:dyDescent="0.3">
      <c r="A39"/>
      <c r="B39" s="147"/>
      <c r="C39" s="46"/>
      <c r="D39" s="148"/>
      <c r="E39"/>
    </row>
    <row r="40" spans="1:5" ht="15" customHeight="1" x14ac:dyDescent="0.3">
      <c r="A40"/>
      <c r="B40" s="147"/>
      <c r="C40" s="46"/>
      <c r="D40" s="148"/>
      <c r="E40"/>
    </row>
    <row r="41" spans="1:5" ht="15" customHeight="1" x14ac:dyDescent="0.3">
      <c r="A41"/>
      <c r="B41" s="147"/>
      <c r="C41" s="46"/>
      <c r="D41" s="148"/>
      <c r="E41"/>
    </row>
    <row r="42" spans="1:5" ht="15" customHeight="1" x14ac:dyDescent="0.3">
      <c r="A42"/>
      <c r="B42" s="147"/>
      <c r="C42" s="46"/>
      <c r="D42" s="148"/>
      <c r="E42"/>
    </row>
    <row r="43" spans="1:5" ht="15" customHeight="1" x14ac:dyDescent="0.3">
      <c r="A43"/>
      <c r="B43" s="147"/>
      <c r="C43" s="46"/>
      <c r="D43" s="148"/>
      <c r="E43"/>
    </row>
    <row r="44" spans="1:5" ht="15" customHeight="1" x14ac:dyDescent="0.3">
      <c r="A44"/>
      <c r="B44" s="147"/>
      <c r="C44" s="46"/>
      <c r="D44" s="148"/>
      <c r="E44"/>
    </row>
    <row r="45" spans="1:5" ht="15" customHeight="1" x14ac:dyDescent="0.3">
      <c r="A45"/>
      <c r="B45" s="147"/>
      <c r="C45" s="46"/>
      <c r="D45" s="148"/>
      <c r="E45"/>
    </row>
    <row r="46" spans="1:5" ht="15" customHeight="1" x14ac:dyDescent="0.3">
      <c r="A46"/>
      <c r="B46" s="147"/>
      <c r="C46" s="46"/>
      <c r="D46" s="148"/>
      <c r="E46"/>
    </row>
    <row r="47" spans="1:5" ht="15" customHeight="1" x14ac:dyDescent="0.3">
      <c r="A47"/>
      <c r="B47" s="147"/>
      <c r="C47" s="46"/>
      <c r="D47" s="148"/>
      <c r="E47"/>
    </row>
    <row r="48" spans="1:5" ht="15" customHeight="1" x14ac:dyDescent="0.3">
      <c r="A48"/>
      <c r="B48" s="147"/>
      <c r="C48" s="46"/>
      <c r="D48" s="148"/>
      <c r="E48"/>
    </row>
    <row r="49" spans="1:5" ht="15" customHeight="1" x14ac:dyDescent="0.3">
      <c r="A49"/>
      <c r="B49" s="147"/>
      <c r="C49" s="46"/>
      <c r="D49" s="148"/>
      <c r="E49"/>
    </row>
    <row r="50" spans="1:5" ht="15" customHeight="1" x14ac:dyDescent="0.3">
      <c r="A50"/>
      <c r="B50" s="147"/>
      <c r="C50" s="46"/>
      <c r="D50" s="148"/>
      <c r="E50"/>
    </row>
    <row r="51" spans="1:5" ht="15" customHeight="1" x14ac:dyDescent="0.3">
      <c r="A51"/>
      <c r="B51" s="147"/>
      <c r="C51" s="46"/>
      <c r="D51" s="148"/>
      <c r="E51"/>
    </row>
    <row r="52" spans="1:5" ht="15" customHeight="1" x14ac:dyDescent="0.3">
      <c r="A52"/>
      <c r="B52" s="147"/>
      <c r="C52" s="46"/>
      <c r="D52" s="148"/>
      <c r="E52"/>
    </row>
    <row r="53" spans="1:5" ht="15" customHeight="1" x14ac:dyDescent="0.3">
      <c r="A53"/>
      <c r="B53" s="147"/>
      <c r="C53" s="46"/>
      <c r="D53" s="148"/>
      <c r="E53"/>
    </row>
    <row r="54" spans="1:5" ht="15" customHeight="1" x14ac:dyDescent="0.3">
      <c r="A54"/>
      <c r="B54" s="147"/>
      <c r="C54" s="46"/>
      <c r="D54" s="148"/>
      <c r="E54"/>
    </row>
    <row r="55" spans="1:5" ht="15" customHeight="1" x14ac:dyDescent="0.3">
      <c r="A55"/>
      <c r="B55" s="147"/>
      <c r="C55" s="46"/>
      <c r="D55" s="148"/>
      <c r="E55"/>
    </row>
    <row r="56" spans="1:5" ht="15" customHeight="1" x14ac:dyDescent="0.3">
      <c r="A56"/>
      <c r="B56" s="147"/>
      <c r="C56" s="46"/>
      <c r="D56" s="148"/>
      <c r="E56"/>
    </row>
    <row r="57" spans="1:5" ht="15" customHeight="1" x14ac:dyDescent="0.3">
      <c r="A57"/>
      <c r="B57" s="147"/>
      <c r="C57" s="46"/>
      <c r="D57" s="148"/>
      <c r="E57"/>
    </row>
    <row r="58" spans="1:5" ht="15" customHeight="1" x14ac:dyDescent="0.3">
      <c r="A58"/>
      <c r="B58" s="147"/>
      <c r="C58" s="46"/>
      <c r="D58" s="148"/>
      <c r="E58"/>
    </row>
    <row r="59" spans="1:5" ht="15" customHeight="1" x14ac:dyDescent="0.3">
      <c r="A59"/>
      <c r="B59" s="147"/>
      <c r="C59" s="46"/>
      <c r="D59" s="148"/>
      <c r="E59"/>
    </row>
    <row r="60" spans="1:5" ht="15" customHeight="1" x14ac:dyDescent="0.3">
      <c r="A60"/>
      <c r="B60" s="147"/>
      <c r="C60" s="46"/>
      <c r="D60" s="148"/>
      <c r="E60"/>
    </row>
    <row r="61" spans="1:5" ht="15" customHeight="1" x14ac:dyDescent="0.3">
      <c r="A61"/>
      <c r="B61" s="147"/>
      <c r="C61" s="46"/>
      <c r="D61" s="148"/>
      <c r="E61"/>
    </row>
    <row r="62" spans="1:5" ht="15" customHeight="1" x14ac:dyDescent="0.3">
      <c r="A62"/>
      <c r="B62" s="147"/>
      <c r="C62" s="46"/>
      <c r="D62" s="148"/>
      <c r="E62"/>
    </row>
    <row r="63" spans="1:5" ht="15" customHeight="1" x14ac:dyDescent="0.3">
      <c r="A63"/>
      <c r="B63" s="147"/>
      <c r="C63" s="46"/>
      <c r="D63" s="148"/>
      <c r="E63"/>
    </row>
    <row r="64" spans="1:5" ht="15" customHeight="1" x14ac:dyDescent="0.3">
      <c r="A64"/>
      <c r="B64" s="147"/>
      <c r="C64" s="46"/>
      <c r="D64" s="148"/>
      <c r="E64"/>
    </row>
    <row r="65" spans="1:5" ht="15" customHeight="1" x14ac:dyDescent="0.3">
      <c r="A65"/>
      <c r="B65" s="147"/>
      <c r="C65" s="46"/>
      <c r="D65" s="148"/>
      <c r="E65"/>
    </row>
    <row r="66" spans="1:5" ht="15" customHeight="1" x14ac:dyDescent="0.3">
      <c r="A66"/>
      <c r="B66" s="147"/>
      <c r="C66" s="46"/>
      <c r="D66" s="148"/>
      <c r="E66"/>
    </row>
    <row r="67" spans="1:5" ht="15" customHeight="1" x14ac:dyDescent="0.3">
      <c r="A67"/>
      <c r="B67" s="147"/>
      <c r="C67" s="46"/>
      <c r="D67" s="148"/>
      <c r="E67"/>
    </row>
    <row r="68" spans="1:5" ht="15" customHeight="1" x14ac:dyDescent="0.3">
      <c r="A68"/>
      <c r="B68" s="147"/>
      <c r="C68" s="46"/>
      <c r="D68" s="148"/>
      <c r="E68"/>
    </row>
    <row r="69" spans="1:5" ht="15" customHeight="1" x14ac:dyDescent="0.3">
      <c r="A69"/>
      <c r="B69" s="147"/>
      <c r="C69" s="46"/>
      <c r="D69" s="148"/>
      <c r="E69"/>
    </row>
    <row r="70" spans="1:5" ht="15" customHeight="1" x14ac:dyDescent="0.3">
      <c r="A70"/>
      <c r="B70" s="147"/>
      <c r="C70" s="46"/>
      <c r="D70" s="148"/>
      <c r="E70"/>
    </row>
    <row r="71" spans="1:5" ht="15" customHeight="1" x14ac:dyDescent="0.3">
      <c r="A71"/>
      <c r="B71" s="147"/>
      <c r="C71" s="46"/>
      <c r="D71" s="148"/>
      <c r="E71"/>
    </row>
    <row r="72" spans="1:5" ht="15" customHeight="1" x14ac:dyDescent="0.3">
      <c r="A72"/>
      <c r="B72" s="147"/>
      <c r="C72" s="46"/>
      <c r="D72" s="148"/>
      <c r="E72"/>
    </row>
    <row r="73" spans="1:5" ht="15" customHeight="1" x14ac:dyDescent="0.3">
      <c r="A73"/>
      <c r="B73" s="147"/>
      <c r="C73" s="46"/>
      <c r="D73" s="148"/>
      <c r="E73"/>
    </row>
    <row r="74" spans="1:5" ht="15" customHeight="1" x14ac:dyDescent="0.3">
      <c r="A74"/>
      <c r="B74" s="147"/>
      <c r="C74" s="46"/>
      <c r="D74" s="148"/>
      <c r="E74"/>
    </row>
    <row r="75" spans="1:5" ht="15" customHeight="1" x14ac:dyDescent="0.3">
      <c r="A75"/>
      <c r="B75" s="147"/>
      <c r="C75" s="46"/>
      <c r="D75" s="148"/>
      <c r="E75"/>
    </row>
    <row r="76" spans="1:5" ht="15" customHeight="1" x14ac:dyDescent="0.3">
      <c r="A76"/>
      <c r="B76" s="147"/>
      <c r="C76" s="46"/>
      <c r="D76" s="148"/>
      <c r="E76"/>
    </row>
    <row r="77" spans="1:5" ht="15" customHeight="1" x14ac:dyDescent="0.3">
      <c r="A77"/>
      <c r="B77" s="147"/>
      <c r="C77" s="46"/>
      <c r="D77" s="148"/>
      <c r="E77"/>
    </row>
    <row r="78" spans="1:5" ht="15" customHeight="1" x14ac:dyDescent="0.3">
      <c r="A78"/>
      <c r="B78" s="147"/>
      <c r="C78" s="46"/>
      <c r="D78" s="148"/>
      <c r="E78"/>
    </row>
    <row r="79" spans="1:5" ht="15" customHeight="1" x14ac:dyDescent="0.3">
      <c r="A79"/>
      <c r="B79" s="147"/>
      <c r="C79" s="46"/>
      <c r="D79" s="148"/>
      <c r="E79"/>
    </row>
    <row r="80" spans="1:5" ht="15" customHeight="1" x14ac:dyDescent="0.3">
      <c r="A80"/>
      <c r="B80" s="147"/>
      <c r="C80" s="46"/>
      <c r="D80" s="148"/>
      <c r="E80"/>
    </row>
    <row r="81" spans="1:5" ht="15" customHeight="1" x14ac:dyDescent="0.3">
      <c r="A81"/>
      <c r="B81" s="147"/>
      <c r="C81" s="46"/>
      <c r="D81" s="148"/>
      <c r="E81"/>
    </row>
    <row r="82" spans="1:5" ht="15" customHeight="1" x14ac:dyDescent="0.3">
      <c r="A82"/>
      <c r="B82" s="147"/>
      <c r="C82" s="46"/>
      <c r="D82" s="148"/>
      <c r="E82"/>
    </row>
    <row r="83" spans="1:5" ht="15" customHeight="1" x14ac:dyDescent="0.3">
      <c r="A83"/>
      <c r="B83" s="147"/>
      <c r="C83" s="46"/>
      <c r="D83" s="148"/>
      <c r="E83"/>
    </row>
    <row r="84" spans="1:5" ht="15" customHeight="1" x14ac:dyDescent="0.3">
      <c r="A84"/>
      <c r="B84" s="147"/>
      <c r="C84" s="46"/>
      <c r="D84" s="148"/>
      <c r="E84"/>
    </row>
    <row r="85" spans="1:5" ht="15" customHeight="1" x14ac:dyDescent="0.3">
      <c r="A85"/>
      <c r="B85" s="147"/>
      <c r="C85" s="46"/>
      <c r="D85" s="148"/>
      <c r="E85"/>
    </row>
    <row r="86" spans="1:5" ht="15" customHeight="1" x14ac:dyDescent="0.3">
      <c r="A86"/>
      <c r="B86" s="147"/>
      <c r="C86" s="46"/>
      <c r="D86" s="148"/>
      <c r="E86"/>
    </row>
    <row r="87" spans="1:5" ht="15" customHeight="1" x14ac:dyDescent="0.3">
      <c r="A87"/>
      <c r="B87" s="147"/>
      <c r="C87" s="46"/>
      <c r="D87" s="148"/>
      <c r="E87"/>
    </row>
    <row r="88" spans="1:5" ht="15" customHeight="1" x14ac:dyDescent="0.3">
      <c r="A88"/>
      <c r="B88" s="147"/>
      <c r="C88" s="46"/>
      <c r="D88" s="148"/>
      <c r="E88"/>
    </row>
    <row r="89" spans="1:5" ht="15" customHeight="1" x14ac:dyDescent="0.3">
      <c r="A89"/>
      <c r="B89" s="147"/>
      <c r="C89" s="46"/>
      <c r="D89" s="148"/>
      <c r="E89"/>
    </row>
    <row r="90" spans="1:5" ht="15" customHeight="1" x14ac:dyDescent="0.3">
      <c r="A90"/>
      <c r="B90" s="147"/>
      <c r="C90" s="46"/>
      <c r="D90" s="148"/>
      <c r="E90"/>
    </row>
    <row r="91" spans="1:5" ht="15" customHeight="1" x14ac:dyDescent="0.3">
      <c r="A91"/>
      <c r="B91" s="147"/>
      <c r="C91" s="46"/>
      <c r="D91" s="148"/>
      <c r="E91"/>
    </row>
    <row r="92" spans="1:5" ht="15" customHeight="1" x14ac:dyDescent="0.3">
      <c r="A92"/>
      <c r="B92" s="147"/>
      <c r="C92" s="46"/>
      <c r="D92" s="148"/>
      <c r="E92"/>
    </row>
    <row r="93" spans="1:5" ht="15" customHeight="1" x14ac:dyDescent="0.3">
      <c r="A93"/>
      <c r="B93" s="147"/>
      <c r="C93" s="46"/>
      <c r="D93" s="148"/>
      <c r="E93"/>
    </row>
    <row r="94" spans="1:5" ht="15" customHeight="1" x14ac:dyDescent="0.3">
      <c r="A94"/>
      <c r="B94" s="147"/>
      <c r="C94" s="46"/>
      <c r="D94" s="148"/>
      <c r="E94"/>
    </row>
    <row r="95" spans="1:5" ht="15" customHeight="1" x14ac:dyDescent="0.3">
      <c r="A95"/>
      <c r="B95" s="147"/>
      <c r="C95" s="46"/>
      <c r="D95" s="148"/>
      <c r="E95"/>
    </row>
    <row r="96" spans="1:5" ht="15" customHeight="1" x14ac:dyDescent="0.3">
      <c r="A96"/>
      <c r="B96" s="147"/>
      <c r="C96" s="46"/>
      <c r="D96" s="148"/>
      <c r="E96"/>
    </row>
    <row r="97" spans="1:5" ht="15" customHeight="1" x14ac:dyDescent="0.3">
      <c r="A97"/>
      <c r="B97" s="147"/>
      <c r="C97" s="46"/>
      <c r="D97" s="148"/>
      <c r="E97"/>
    </row>
    <row r="98" spans="1:5" ht="15" customHeight="1" x14ac:dyDescent="0.3">
      <c r="A98"/>
      <c r="B98" s="147"/>
      <c r="C98" s="46"/>
      <c r="D98" s="148"/>
      <c r="E98"/>
    </row>
    <row r="99" spans="1:5" ht="15" customHeight="1" x14ac:dyDescent="0.3">
      <c r="A99"/>
      <c r="B99" s="147"/>
      <c r="C99" s="46"/>
      <c r="D99" s="148"/>
      <c r="E99"/>
    </row>
    <row r="100" spans="1:5" ht="15" customHeight="1" x14ac:dyDescent="0.3">
      <c r="A100"/>
      <c r="B100" s="147"/>
      <c r="C100" s="46"/>
      <c r="D100" s="148"/>
      <c r="E100"/>
    </row>
    <row r="101" spans="1:5" ht="15" customHeight="1" x14ac:dyDescent="0.3">
      <c r="A101"/>
      <c r="B101" s="147"/>
      <c r="C101" s="46"/>
      <c r="D101" s="148"/>
      <c r="E101"/>
    </row>
    <row r="102" spans="1:5" ht="15" customHeight="1" x14ac:dyDescent="0.3">
      <c r="A102"/>
      <c r="B102" s="147"/>
      <c r="C102" s="46"/>
      <c r="D102" s="148"/>
      <c r="E102"/>
    </row>
    <row r="103" spans="1:5" ht="15" customHeight="1" x14ac:dyDescent="0.3">
      <c r="A103"/>
      <c r="B103" s="147"/>
      <c r="C103" s="46"/>
      <c r="D103" s="148"/>
      <c r="E103"/>
    </row>
    <row r="104" spans="1:5" ht="15" customHeight="1" x14ac:dyDescent="0.3">
      <c r="A104"/>
      <c r="B104" s="147"/>
      <c r="C104" s="46"/>
      <c r="D104" s="148"/>
      <c r="E104"/>
    </row>
    <row r="105" spans="1:5" ht="15" customHeight="1" x14ac:dyDescent="0.3">
      <c r="A105"/>
      <c r="B105" s="147"/>
      <c r="C105" s="46"/>
      <c r="D105" s="148"/>
      <c r="E105"/>
    </row>
    <row r="106" spans="1:5" ht="15" customHeight="1" x14ac:dyDescent="0.3">
      <c r="A106"/>
      <c r="B106" s="147"/>
      <c r="C106" s="46"/>
      <c r="D106" s="148"/>
      <c r="E106"/>
    </row>
    <row r="107" spans="1:5" ht="15" customHeight="1" x14ac:dyDescent="0.3">
      <c r="A107"/>
      <c r="B107" s="147"/>
      <c r="C107" s="46"/>
      <c r="D107" s="148"/>
      <c r="E107"/>
    </row>
    <row r="108" spans="1:5" ht="15" customHeight="1" x14ac:dyDescent="0.3">
      <c r="A108"/>
      <c r="B108" s="147"/>
      <c r="C108" s="46"/>
      <c r="D108" s="148"/>
      <c r="E108"/>
    </row>
    <row r="109" spans="1:5" ht="15" customHeight="1" x14ac:dyDescent="0.3">
      <c r="A109"/>
      <c r="B109" s="147"/>
      <c r="C109" s="46"/>
      <c r="D109" s="148"/>
      <c r="E109"/>
    </row>
    <row r="110" spans="1:5" ht="15" customHeight="1" x14ac:dyDescent="0.3">
      <c r="A110"/>
      <c r="B110" s="147"/>
      <c r="C110" s="46"/>
      <c r="D110" s="148"/>
      <c r="E110"/>
    </row>
    <row r="111" spans="1:5" ht="15" customHeight="1" x14ac:dyDescent="0.3">
      <c r="A111"/>
      <c r="B111" s="147"/>
      <c r="C111" s="46"/>
      <c r="D111" s="148"/>
      <c r="E111"/>
    </row>
    <row r="112" spans="1:5" ht="15" customHeight="1" x14ac:dyDescent="0.3">
      <c r="A112"/>
      <c r="B112" s="147"/>
      <c r="C112" s="46"/>
      <c r="D112" s="148"/>
      <c r="E112"/>
    </row>
    <row r="113" spans="1:5" ht="15" customHeight="1" x14ac:dyDescent="0.3">
      <c r="A113"/>
      <c r="B113" s="147"/>
      <c r="C113" s="46"/>
      <c r="D113" s="148"/>
      <c r="E113"/>
    </row>
    <row r="114" spans="1:5" ht="15" customHeight="1" x14ac:dyDescent="0.3">
      <c r="A114"/>
      <c r="B114" s="147"/>
      <c r="C114" s="46"/>
      <c r="D114" s="148"/>
      <c r="E114"/>
    </row>
    <row r="115" spans="1:5" ht="15" customHeight="1" x14ac:dyDescent="0.3">
      <c r="A115"/>
      <c r="B115" s="147"/>
      <c r="C115" s="46"/>
      <c r="D115" s="148"/>
      <c r="E115"/>
    </row>
    <row r="116" spans="1:5" ht="15" customHeight="1" x14ac:dyDescent="0.3">
      <c r="A116"/>
      <c r="B116" s="147"/>
      <c r="C116" s="46"/>
      <c r="D116" s="148"/>
      <c r="E116"/>
    </row>
    <row r="117" spans="1:5" ht="15" customHeight="1" x14ac:dyDescent="0.3">
      <c r="A117"/>
      <c r="B117" s="147"/>
      <c r="C117" s="46"/>
      <c r="D117" s="148"/>
      <c r="E117"/>
    </row>
    <row r="118" spans="1:5" ht="15" customHeight="1" x14ac:dyDescent="0.3">
      <c r="A118"/>
      <c r="B118" s="147"/>
      <c r="C118" s="46"/>
      <c r="D118" s="148"/>
      <c r="E118"/>
    </row>
    <row r="119" spans="1:5" ht="15" customHeight="1" x14ac:dyDescent="0.3">
      <c r="A119"/>
      <c r="B119" s="147"/>
      <c r="C119" s="46"/>
      <c r="D119" s="148"/>
      <c r="E119"/>
    </row>
    <row r="120" spans="1:5" ht="15" customHeight="1" x14ac:dyDescent="0.3">
      <c r="A120"/>
      <c r="B120" s="147"/>
      <c r="C120" s="46"/>
      <c r="D120" s="148"/>
      <c r="E120"/>
    </row>
    <row r="121" spans="1:5" ht="15" customHeight="1" x14ac:dyDescent="0.3">
      <c r="A121"/>
      <c r="B121" s="147"/>
      <c r="C121" s="46"/>
      <c r="D121" s="148"/>
      <c r="E121"/>
    </row>
    <row r="122" spans="1:5" ht="15" customHeight="1" x14ac:dyDescent="0.3">
      <c r="A122"/>
      <c r="B122" s="147"/>
      <c r="C122" s="46"/>
      <c r="D122" s="148"/>
      <c r="E122"/>
    </row>
    <row r="123" spans="1:5" ht="15" customHeight="1" x14ac:dyDescent="0.3">
      <c r="A123"/>
      <c r="B123" s="147"/>
      <c r="C123" s="46"/>
      <c r="D123" s="148"/>
      <c r="E123"/>
    </row>
    <row r="124" spans="1:5" ht="15" customHeight="1" x14ac:dyDescent="0.3">
      <c r="A124"/>
      <c r="B124" s="147"/>
      <c r="C124" s="46"/>
      <c r="D124" s="148"/>
      <c r="E124"/>
    </row>
    <row r="125" spans="1:5" ht="15" customHeight="1" x14ac:dyDescent="0.3">
      <c r="A125"/>
      <c r="B125" s="147"/>
      <c r="C125" s="46"/>
      <c r="D125" s="148"/>
      <c r="E125"/>
    </row>
    <row r="126" spans="1:5" ht="15" customHeight="1" x14ac:dyDescent="0.3">
      <c r="A126"/>
      <c r="B126" s="147"/>
      <c r="C126" s="46"/>
      <c r="D126" s="148"/>
      <c r="E126"/>
    </row>
    <row r="127" spans="1:5" ht="15" customHeight="1" x14ac:dyDescent="0.3">
      <c r="A127"/>
      <c r="B127" s="147"/>
      <c r="C127" s="46"/>
      <c r="D127" s="148"/>
      <c r="E127"/>
    </row>
    <row r="128" spans="1:5" ht="15" customHeight="1" x14ac:dyDescent="0.3">
      <c r="A128"/>
      <c r="B128" s="147"/>
      <c r="C128" s="46"/>
      <c r="D128" s="148"/>
      <c r="E128"/>
    </row>
    <row r="129" spans="1:5" ht="15" customHeight="1" x14ac:dyDescent="0.3">
      <c r="A129"/>
      <c r="B129" s="147"/>
      <c r="C129" s="46"/>
      <c r="D129" s="148"/>
      <c r="E129"/>
    </row>
    <row r="130" spans="1:5" ht="15" customHeight="1" x14ac:dyDescent="0.3">
      <c r="A130"/>
      <c r="B130" s="147"/>
      <c r="C130" s="46"/>
      <c r="D130" s="148"/>
      <c r="E130"/>
    </row>
    <row r="131" spans="1:5" ht="15" customHeight="1" x14ac:dyDescent="0.3">
      <c r="A131"/>
      <c r="B131" s="147"/>
      <c r="C131" s="46"/>
      <c r="D131" s="148"/>
      <c r="E131"/>
    </row>
    <row r="132" spans="1:5" ht="15" customHeight="1" x14ac:dyDescent="0.3">
      <c r="A132"/>
      <c r="B132" s="147"/>
      <c r="C132" s="46"/>
      <c r="D132" s="148"/>
      <c r="E132"/>
    </row>
    <row r="133" spans="1:5" ht="15" customHeight="1" x14ac:dyDescent="0.3">
      <c r="A133"/>
      <c r="B133" s="147"/>
      <c r="C133" s="46"/>
      <c r="D133" s="148"/>
      <c r="E133"/>
    </row>
    <row r="134" spans="1:5" ht="15" customHeight="1" x14ac:dyDescent="0.3">
      <c r="A134"/>
      <c r="B134" s="147"/>
      <c r="C134" s="46"/>
      <c r="D134" s="148"/>
      <c r="E134"/>
    </row>
    <row r="135" spans="1:5" ht="15" customHeight="1" x14ac:dyDescent="0.3">
      <c r="A135"/>
      <c r="B135" s="147"/>
      <c r="C135" s="46"/>
      <c r="D135" s="148"/>
      <c r="E135"/>
    </row>
    <row r="136" spans="1:5" ht="15" customHeight="1" x14ac:dyDescent="0.3">
      <c r="A136"/>
      <c r="B136" s="147"/>
      <c r="C136" s="46"/>
      <c r="D136" s="148"/>
      <c r="E136"/>
    </row>
    <row r="137" spans="1:5" ht="15" customHeight="1" x14ac:dyDescent="0.3">
      <c r="A137"/>
      <c r="B137" s="147"/>
      <c r="C137" s="46"/>
      <c r="D137" s="148"/>
      <c r="E137"/>
    </row>
    <row r="138" spans="1:5" ht="15" customHeight="1" x14ac:dyDescent="0.3">
      <c r="A138"/>
      <c r="B138" s="147"/>
      <c r="C138" s="46"/>
      <c r="D138" s="148"/>
      <c r="E138"/>
    </row>
    <row r="139" spans="1:5" ht="15" customHeight="1" x14ac:dyDescent="0.3">
      <c r="A139"/>
      <c r="B139" s="147"/>
      <c r="C139" s="46"/>
      <c r="D139" s="148"/>
      <c r="E139"/>
    </row>
    <row r="140" spans="1:5" ht="15" customHeight="1" x14ac:dyDescent="0.3">
      <c r="A140"/>
      <c r="B140" s="147"/>
      <c r="C140" s="46"/>
      <c r="D140" s="148"/>
      <c r="E140"/>
    </row>
    <row r="141" spans="1:5" ht="15" customHeight="1" x14ac:dyDescent="0.3">
      <c r="A141"/>
      <c r="B141" s="147"/>
      <c r="C141" s="46"/>
      <c r="D141" s="148"/>
      <c r="E141"/>
    </row>
    <row r="142" spans="1:5" ht="15" customHeight="1" x14ac:dyDescent="0.3">
      <c r="A142"/>
      <c r="B142" s="147"/>
      <c r="C142" s="46"/>
      <c r="D142" s="148"/>
      <c r="E142"/>
    </row>
    <row r="143" spans="1:5" ht="15" customHeight="1" x14ac:dyDescent="0.3">
      <c r="A143"/>
      <c r="B143" s="147"/>
      <c r="C143" s="46"/>
      <c r="D143" s="148"/>
      <c r="E143"/>
    </row>
    <row r="144" spans="1:5" ht="15" customHeight="1" x14ac:dyDescent="0.3">
      <c r="A144"/>
      <c r="B144" s="147"/>
      <c r="C144" s="46"/>
      <c r="D144" s="148"/>
      <c r="E144"/>
    </row>
    <row r="145" spans="1:5" ht="15" customHeight="1" x14ac:dyDescent="0.3">
      <c r="A145"/>
      <c r="B145" s="147"/>
      <c r="C145" s="46"/>
      <c r="D145" s="148"/>
      <c r="E145"/>
    </row>
    <row r="146" spans="1:5" ht="15" customHeight="1" x14ac:dyDescent="0.3">
      <c r="A146"/>
      <c r="B146" s="147"/>
      <c r="C146" s="46"/>
      <c r="D146" s="148"/>
      <c r="E146"/>
    </row>
    <row r="147" spans="1:5" ht="15" customHeight="1" x14ac:dyDescent="0.3">
      <c r="A147"/>
      <c r="B147" s="147"/>
      <c r="C147" s="46"/>
      <c r="D147" s="148"/>
      <c r="E147"/>
    </row>
    <row r="148" spans="1:5" ht="15" customHeight="1" x14ac:dyDescent="0.3">
      <c r="A148"/>
      <c r="B148" s="147"/>
      <c r="C148" s="46"/>
      <c r="D148" s="148"/>
      <c r="E148"/>
    </row>
    <row r="149" spans="1:5" ht="15" customHeight="1" x14ac:dyDescent="0.3">
      <c r="A149"/>
      <c r="B149" s="147"/>
      <c r="C149" s="46"/>
      <c r="D149" s="148"/>
      <c r="E149"/>
    </row>
    <row r="150" spans="1:5" ht="15" customHeight="1" x14ac:dyDescent="0.3">
      <c r="A150"/>
      <c r="B150" s="147"/>
      <c r="C150" s="46"/>
      <c r="D150" s="148"/>
      <c r="E150"/>
    </row>
    <row r="151" spans="1:5" ht="15" customHeight="1" x14ac:dyDescent="0.3">
      <c r="A151"/>
      <c r="B151" s="147"/>
      <c r="C151" s="46"/>
      <c r="D151" s="148"/>
      <c r="E151"/>
    </row>
    <row r="152" spans="1:5" ht="15" customHeight="1" x14ac:dyDescent="0.3">
      <c r="A152"/>
      <c r="B152" s="147"/>
      <c r="C152" s="46"/>
      <c r="D152" s="148"/>
      <c r="E152"/>
    </row>
    <row r="153" spans="1:5" ht="15" customHeight="1" x14ac:dyDescent="0.3">
      <c r="A153"/>
      <c r="B153" s="147"/>
      <c r="C153" s="46"/>
      <c r="D153" s="148"/>
      <c r="E153"/>
    </row>
    <row r="154" spans="1:5" ht="15" customHeight="1" x14ac:dyDescent="0.3">
      <c r="A154"/>
      <c r="B154" s="147"/>
      <c r="C154" s="46"/>
      <c r="D154" s="148"/>
      <c r="E154"/>
    </row>
    <row r="155" spans="1:5" ht="15" customHeight="1" x14ac:dyDescent="0.3">
      <c r="A155"/>
      <c r="B155" s="147"/>
      <c r="C155" s="46"/>
      <c r="D155" s="148"/>
      <c r="E155"/>
    </row>
    <row r="156" spans="1:5" ht="15" customHeight="1" x14ac:dyDescent="0.3">
      <c r="A156"/>
      <c r="B156" s="147"/>
      <c r="C156" s="46"/>
      <c r="D156" s="148"/>
      <c r="E156"/>
    </row>
    <row r="157" spans="1:5" ht="15" customHeight="1" x14ac:dyDescent="0.3">
      <c r="A157"/>
      <c r="B157" s="147"/>
      <c r="C157" s="46"/>
      <c r="D157" s="148"/>
      <c r="E157"/>
    </row>
    <row r="158" spans="1:5" ht="15" customHeight="1" x14ac:dyDescent="0.3">
      <c r="A158"/>
      <c r="B158" s="147"/>
      <c r="C158" s="46"/>
      <c r="D158" s="148"/>
      <c r="E158"/>
    </row>
    <row r="159" spans="1:5" ht="15" customHeight="1" x14ac:dyDescent="0.3">
      <c r="A159"/>
      <c r="B159" s="147"/>
      <c r="C159" s="46"/>
      <c r="D159" s="148"/>
      <c r="E159"/>
    </row>
    <row r="160" spans="1:5" ht="15" customHeight="1" x14ac:dyDescent="0.3">
      <c r="A160"/>
      <c r="B160" s="147"/>
      <c r="C160" s="46"/>
      <c r="D160" s="148"/>
      <c r="E160"/>
    </row>
    <row r="161" spans="1:5" ht="15" customHeight="1" x14ac:dyDescent="0.3">
      <c r="A161"/>
      <c r="B161" s="147"/>
      <c r="C161" s="46"/>
      <c r="D161" s="148"/>
      <c r="E161"/>
    </row>
    <row r="162" spans="1:5" ht="15" customHeight="1" thickBot="1" x14ac:dyDescent="0.35">
      <c r="A162"/>
      <c r="B162" s="149"/>
      <c r="C162" s="150"/>
      <c r="D162" s="151"/>
      <c r="E162"/>
    </row>
    <row r="163" spans="1:5" ht="25.05" customHeight="1" x14ac:dyDescent="0.3">
      <c r="A163"/>
      <c r="B163"/>
      <c r="C163"/>
      <c r="D163"/>
      <c r="E163"/>
    </row>
    <row r="164" spans="1:5" ht="15" customHeight="1" x14ac:dyDescent="0.3"/>
  </sheetData>
  <pageMargins left="0.5" right="0.5" top="0.5" bottom="0.5" header="0.3" footer="0.3"/>
  <pageSetup scale="70" orientation="portrait" horizontalDpi="2400" verticalDpi="2400" r:id="rId1"/>
  <headerFooter>
    <oddFooter>1</oddFooter>
  </headerFooter>
  <rowBreaks count="2" manualBreakCount="2">
    <brk id="61" min="1" max="3" man="1"/>
    <brk id="108" min="1"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DA7AD-E8CC-4B13-ABA6-257D77101347}">
  <sheetPr codeName="Sheet5">
    <tabColor theme="0"/>
  </sheetPr>
  <dimension ref="A1:H51"/>
  <sheetViews>
    <sheetView showGridLines="0" zoomScale="85" zoomScaleNormal="85" workbookViewId="0"/>
  </sheetViews>
  <sheetFormatPr defaultColWidth="9.109375" defaultRowHeight="14.4" x14ac:dyDescent="0.3"/>
  <cols>
    <col min="1" max="1" width="5.6640625" style="40" customWidth="1"/>
    <col min="2" max="2" width="45.6640625" style="40" customWidth="1"/>
    <col min="3" max="3" width="13.6640625" style="40" customWidth="1"/>
    <col min="4" max="4" width="58.6640625" style="40" customWidth="1"/>
    <col min="5" max="5" width="53.5546875" style="40" customWidth="1"/>
    <col min="6" max="6" width="5.6640625" style="40" customWidth="1"/>
    <col min="7" max="16384" width="9.109375" style="40"/>
  </cols>
  <sheetData>
    <row r="1" spans="1:6" ht="25.05" customHeight="1" x14ac:dyDescent="0.3">
      <c r="A1"/>
      <c r="B1"/>
      <c r="C1"/>
      <c r="D1"/>
      <c r="E1"/>
      <c r="F1"/>
    </row>
    <row r="2" spans="1:6" ht="18" customHeight="1" x14ac:dyDescent="0.3">
      <c r="A2"/>
      <c r="B2" s="6"/>
      <c r="C2"/>
      <c r="D2"/>
      <c r="E2" s="6"/>
      <c r="F2"/>
    </row>
    <row r="3" spans="1:6" ht="20.100000000000001" customHeight="1" x14ac:dyDescent="0.3">
      <c r="A3"/>
      <c r="B3" s="6"/>
      <c r="C3" s="35" t="s">
        <v>123</v>
      </c>
      <c r="D3" s="6"/>
      <c r="E3" s="36"/>
      <c r="F3"/>
    </row>
    <row r="4" spans="1:6" ht="20.100000000000001" customHeight="1" x14ac:dyDescent="0.3">
      <c r="A4"/>
      <c r="B4" s="6"/>
      <c r="C4" s="6"/>
      <c r="D4" s="35"/>
      <c r="E4" s="36"/>
      <c r="F4"/>
    </row>
    <row r="5" spans="1:6" ht="18" customHeight="1" thickBot="1" x14ac:dyDescent="0.35">
      <c r="A5"/>
      <c r="B5" s="8"/>
      <c r="C5" s="8"/>
      <c r="D5" s="8"/>
      <c r="E5" s="8"/>
      <c r="F5"/>
    </row>
    <row r="6" spans="1:6" ht="15" customHeight="1" x14ac:dyDescent="0.3">
      <c r="A6"/>
      <c r="B6" s="145"/>
      <c r="C6" s="47"/>
      <c r="D6" s="45"/>
      <c r="E6" s="146"/>
      <c r="F6"/>
    </row>
    <row r="7" spans="1:6" ht="15" customHeight="1" x14ac:dyDescent="0.3">
      <c r="A7"/>
      <c r="B7" s="147"/>
      <c r="C7" s="48"/>
      <c r="D7" s="46"/>
      <c r="E7" s="148"/>
      <c r="F7"/>
    </row>
    <row r="8" spans="1:6" ht="15" customHeight="1" x14ac:dyDescent="0.3">
      <c r="A8"/>
      <c r="B8" s="147"/>
      <c r="C8" s="48"/>
      <c r="D8" s="46"/>
      <c r="E8" s="148"/>
      <c r="F8"/>
    </row>
    <row r="9" spans="1:6" ht="15" customHeight="1" x14ac:dyDescent="0.3">
      <c r="A9"/>
      <c r="B9" s="147"/>
      <c r="C9" s="48"/>
      <c r="D9" s="46"/>
      <c r="E9" s="148"/>
      <c r="F9"/>
    </row>
    <row r="10" spans="1:6" ht="15" customHeight="1" x14ac:dyDescent="0.3">
      <c r="A10"/>
      <c r="B10" s="147"/>
      <c r="C10" s="48"/>
      <c r="D10" s="46"/>
      <c r="E10" s="148"/>
      <c r="F10"/>
    </row>
    <row r="11" spans="1:6" ht="15" customHeight="1" x14ac:dyDescent="0.3">
      <c r="A11"/>
      <c r="B11" s="147"/>
      <c r="C11" s="48"/>
      <c r="D11" s="46"/>
      <c r="E11" s="148"/>
      <c r="F11"/>
    </row>
    <row r="12" spans="1:6" ht="15" customHeight="1" x14ac:dyDescent="0.3">
      <c r="A12"/>
      <c r="B12" s="147"/>
      <c r="C12" s="48"/>
      <c r="D12" s="46"/>
      <c r="E12" s="148"/>
      <c r="F12"/>
    </row>
    <row r="13" spans="1:6" ht="15" customHeight="1" x14ac:dyDescent="0.3">
      <c r="A13"/>
      <c r="B13" s="147"/>
      <c r="C13" s="48"/>
      <c r="D13" s="46"/>
      <c r="E13" s="148"/>
      <c r="F13"/>
    </row>
    <row r="14" spans="1:6" ht="15" customHeight="1" x14ac:dyDescent="0.3">
      <c r="A14"/>
      <c r="B14" s="147"/>
      <c r="C14" s="48"/>
      <c r="D14" s="46"/>
      <c r="E14" s="148"/>
      <c r="F14"/>
    </row>
    <row r="15" spans="1:6" ht="15" customHeight="1" x14ac:dyDescent="0.3">
      <c r="A15"/>
      <c r="B15" s="147"/>
      <c r="C15" s="48"/>
      <c r="D15" s="46"/>
      <c r="E15" s="148"/>
      <c r="F15"/>
    </row>
    <row r="16" spans="1:6" ht="15" customHeight="1" x14ac:dyDescent="0.3">
      <c r="A16"/>
      <c r="B16" s="147"/>
      <c r="C16" s="48"/>
      <c r="D16" s="46"/>
      <c r="E16" s="148"/>
      <c r="F16"/>
    </row>
    <row r="17" spans="1:8" ht="15" customHeight="1" x14ac:dyDescent="0.3">
      <c r="A17"/>
      <c r="B17" s="147"/>
      <c r="C17" s="48"/>
      <c r="D17" s="46"/>
      <c r="E17" s="148"/>
      <c r="F17"/>
    </row>
    <row r="18" spans="1:8" ht="15" customHeight="1" x14ac:dyDescent="0.3">
      <c r="A18"/>
      <c r="B18" s="147"/>
      <c r="C18" s="48"/>
      <c r="D18" s="46"/>
      <c r="E18" s="148"/>
      <c r="F18"/>
      <c r="H18" s="91"/>
    </row>
    <row r="19" spans="1:8" ht="15" customHeight="1" x14ac:dyDescent="0.3">
      <c r="A19"/>
      <c r="B19" s="147"/>
      <c r="C19" s="48"/>
      <c r="D19" s="46"/>
      <c r="E19" s="148"/>
      <c r="F19"/>
    </row>
    <row r="20" spans="1:8" ht="15" customHeight="1" x14ac:dyDescent="0.3">
      <c r="A20"/>
      <c r="B20" s="147"/>
      <c r="C20" s="48"/>
      <c r="D20" s="46"/>
      <c r="E20" s="148"/>
      <c r="F20"/>
    </row>
    <row r="21" spans="1:8" ht="15" customHeight="1" x14ac:dyDescent="0.3">
      <c r="A21"/>
      <c r="B21" s="147"/>
      <c r="C21" s="48"/>
      <c r="D21" s="46"/>
      <c r="E21" s="148"/>
      <c r="F21"/>
    </row>
    <row r="22" spans="1:8" ht="15" customHeight="1" x14ac:dyDescent="0.3">
      <c r="A22"/>
      <c r="B22" s="147"/>
      <c r="C22" s="48"/>
      <c r="D22" s="46"/>
      <c r="E22" s="148"/>
      <c r="F22"/>
    </row>
    <row r="23" spans="1:8" ht="15" customHeight="1" x14ac:dyDescent="0.3">
      <c r="A23"/>
      <c r="B23" s="147"/>
      <c r="C23" s="48"/>
      <c r="D23" s="46"/>
      <c r="E23" s="148"/>
      <c r="F23"/>
    </row>
    <row r="24" spans="1:8" ht="15" customHeight="1" x14ac:dyDescent="0.3">
      <c r="A24"/>
      <c r="B24" s="147"/>
      <c r="C24" s="48"/>
      <c r="D24" s="46"/>
      <c r="E24" s="148"/>
      <c r="F24"/>
    </row>
    <row r="25" spans="1:8" ht="15" customHeight="1" x14ac:dyDescent="0.3">
      <c r="A25"/>
      <c r="B25" s="147"/>
      <c r="C25" s="48"/>
      <c r="D25" s="46"/>
      <c r="E25" s="148"/>
      <c r="F25"/>
    </row>
    <row r="26" spans="1:8" ht="15" customHeight="1" x14ac:dyDescent="0.3">
      <c r="A26"/>
      <c r="B26" s="147"/>
      <c r="C26" s="48"/>
      <c r="D26" s="46"/>
      <c r="E26" s="148"/>
      <c r="F26"/>
    </row>
    <row r="27" spans="1:8" ht="15" customHeight="1" x14ac:dyDescent="0.3">
      <c r="A27"/>
      <c r="B27" s="147"/>
      <c r="C27" s="48"/>
      <c r="D27" s="46"/>
      <c r="E27" s="148"/>
      <c r="F27"/>
    </row>
    <row r="28" spans="1:8" ht="15" customHeight="1" x14ac:dyDescent="0.3">
      <c r="A28"/>
      <c r="B28" s="147"/>
      <c r="C28" s="48"/>
      <c r="D28" s="46"/>
      <c r="E28" s="148"/>
      <c r="F28"/>
    </row>
    <row r="29" spans="1:8" ht="15" customHeight="1" x14ac:dyDescent="0.3">
      <c r="A29"/>
      <c r="B29" s="147"/>
      <c r="C29" s="48"/>
      <c r="D29" s="46"/>
      <c r="E29" s="148"/>
      <c r="F29"/>
    </row>
    <row r="30" spans="1:8" ht="15" customHeight="1" x14ac:dyDescent="0.3">
      <c r="A30"/>
      <c r="B30" s="147"/>
      <c r="C30" s="48"/>
      <c r="D30" s="46"/>
      <c r="E30" s="148"/>
      <c r="F30"/>
    </row>
    <row r="31" spans="1:8" ht="15" customHeight="1" x14ac:dyDescent="0.3">
      <c r="A31"/>
      <c r="B31" s="147"/>
      <c r="C31" s="48"/>
      <c r="D31" s="46"/>
      <c r="E31" s="148"/>
      <c r="F31"/>
    </row>
    <row r="32" spans="1:8" ht="15" customHeight="1" x14ac:dyDescent="0.3">
      <c r="A32"/>
      <c r="B32" s="147"/>
      <c r="C32" s="48"/>
      <c r="D32" s="46"/>
      <c r="E32" s="148"/>
      <c r="F32"/>
    </row>
    <row r="33" spans="1:6" ht="15" customHeight="1" x14ac:dyDescent="0.3">
      <c r="A33"/>
      <c r="B33" s="147"/>
      <c r="C33" s="48"/>
      <c r="D33" s="46"/>
      <c r="E33" s="148"/>
      <c r="F33"/>
    </row>
    <row r="34" spans="1:6" ht="15" customHeight="1" x14ac:dyDescent="0.3">
      <c r="A34"/>
      <c r="B34" s="147"/>
      <c r="C34" s="48"/>
      <c r="D34" s="46"/>
      <c r="E34" s="148"/>
      <c r="F34"/>
    </row>
    <row r="35" spans="1:6" ht="15" customHeight="1" x14ac:dyDescent="0.3">
      <c r="A35"/>
      <c r="B35" s="147"/>
      <c r="C35" s="48"/>
      <c r="D35" s="46"/>
      <c r="E35" s="148"/>
      <c r="F35"/>
    </row>
    <row r="36" spans="1:6" ht="15" customHeight="1" x14ac:dyDescent="0.3">
      <c r="A36"/>
      <c r="B36" s="147"/>
      <c r="C36" s="48"/>
      <c r="D36" s="46"/>
      <c r="E36" s="148"/>
      <c r="F36"/>
    </row>
    <row r="37" spans="1:6" ht="15" customHeight="1" x14ac:dyDescent="0.3">
      <c r="A37"/>
      <c r="B37" s="147"/>
      <c r="C37" s="48"/>
      <c r="D37" s="46"/>
      <c r="E37" s="148"/>
      <c r="F37"/>
    </row>
    <row r="38" spans="1:6" ht="15" customHeight="1" x14ac:dyDescent="0.3">
      <c r="A38"/>
      <c r="B38" s="147"/>
      <c r="C38" s="48"/>
      <c r="D38" s="46"/>
      <c r="E38" s="148"/>
      <c r="F38"/>
    </row>
    <row r="39" spans="1:6" ht="15" customHeight="1" x14ac:dyDescent="0.3">
      <c r="A39"/>
      <c r="B39" s="147"/>
      <c r="C39" s="48"/>
      <c r="D39" s="46"/>
      <c r="E39" s="148"/>
      <c r="F39"/>
    </row>
    <row r="40" spans="1:6" ht="15" customHeight="1" x14ac:dyDescent="0.3">
      <c r="A40"/>
      <c r="B40" s="147"/>
      <c r="C40" s="48"/>
      <c r="D40" s="46"/>
      <c r="E40" s="148"/>
      <c r="F40"/>
    </row>
    <row r="41" spans="1:6" ht="15" customHeight="1" x14ac:dyDescent="0.3">
      <c r="A41"/>
      <c r="B41" s="147"/>
      <c r="C41" s="48"/>
      <c r="D41" s="46"/>
      <c r="E41" s="148"/>
      <c r="F41"/>
    </row>
    <row r="42" spans="1:6" ht="15" customHeight="1" x14ac:dyDescent="0.3">
      <c r="A42"/>
      <c r="B42" s="147"/>
      <c r="C42" s="48"/>
      <c r="D42" s="46"/>
      <c r="E42" s="148"/>
      <c r="F42"/>
    </row>
    <row r="43" spans="1:6" ht="15" customHeight="1" x14ac:dyDescent="0.3">
      <c r="A43"/>
      <c r="B43" s="147"/>
      <c r="C43" s="48"/>
      <c r="D43" s="46"/>
      <c r="E43" s="148"/>
      <c r="F43"/>
    </row>
    <row r="44" spans="1:6" ht="15" customHeight="1" x14ac:dyDescent="0.3">
      <c r="A44"/>
      <c r="B44" s="147"/>
      <c r="C44" s="48"/>
      <c r="D44" s="46"/>
      <c r="E44" s="148"/>
      <c r="F44"/>
    </row>
    <row r="45" spans="1:6" ht="15" customHeight="1" x14ac:dyDescent="0.3">
      <c r="A45"/>
      <c r="B45" s="147"/>
      <c r="C45" s="48"/>
      <c r="D45" s="46"/>
      <c r="E45" s="148"/>
      <c r="F45"/>
    </row>
    <row r="46" spans="1:6" ht="15" customHeight="1" x14ac:dyDescent="0.3">
      <c r="A46"/>
      <c r="B46" s="147"/>
      <c r="C46" s="48"/>
      <c r="D46" s="46"/>
      <c r="E46" s="148"/>
      <c r="F46"/>
    </row>
    <row r="47" spans="1:6" ht="15" customHeight="1" x14ac:dyDescent="0.3">
      <c r="A47"/>
      <c r="B47" s="147"/>
      <c r="C47" s="48"/>
      <c r="D47" s="46"/>
      <c r="E47" s="148"/>
      <c r="F47"/>
    </row>
    <row r="48" spans="1:6" ht="15" customHeight="1" x14ac:dyDescent="0.3">
      <c r="A48"/>
      <c r="B48" s="147"/>
      <c r="C48" s="48"/>
      <c r="D48" s="46"/>
      <c r="E48" s="148"/>
      <c r="F48"/>
    </row>
    <row r="49" spans="1:6" ht="15" customHeight="1" x14ac:dyDescent="0.3">
      <c r="A49"/>
      <c r="B49" s="147"/>
      <c r="C49" s="48"/>
      <c r="D49" s="46"/>
      <c r="E49" s="148"/>
      <c r="F49"/>
    </row>
    <row r="50" spans="1:6" ht="15" customHeight="1" thickBot="1" x14ac:dyDescent="0.35">
      <c r="A50"/>
      <c r="B50" s="149"/>
      <c r="C50" s="152"/>
      <c r="D50" s="150"/>
      <c r="E50" s="151"/>
      <c r="F50"/>
    </row>
    <row r="51" spans="1:6" ht="25.05" customHeight="1" x14ac:dyDescent="0.3">
      <c r="A51"/>
      <c r="B51"/>
      <c r="C51"/>
      <c r="D51"/>
      <c r="E51"/>
      <c r="F51"/>
    </row>
  </sheetData>
  <pageMargins left="0.5" right="0.5" top="0.5" bottom="0.5" header="0.3" footer="0.3"/>
  <pageSetup scale="54" orientation="portrait" horizontalDpi="2400" verticalDpi="2400" r:id="rId1"/>
  <headerFooter>
    <oddFooter>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172AF-A457-4044-8439-7CEAFEA6A543}">
  <sheetPr codeName="Sheet6">
    <tabColor theme="1"/>
  </sheetPr>
  <dimension ref="A1:GG364"/>
  <sheetViews>
    <sheetView showGridLines="0" zoomScale="85" zoomScaleNormal="85" workbookViewId="0"/>
  </sheetViews>
  <sheetFormatPr defaultColWidth="9.109375" defaultRowHeight="14.4" x14ac:dyDescent="0.3"/>
  <cols>
    <col min="1" max="1" width="5.6640625" style="40" customWidth="1"/>
    <col min="2" max="3" width="45.6640625" style="40" customWidth="1"/>
    <col min="4" max="4" width="40.21875" style="40" customWidth="1"/>
    <col min="5" max="5" width="5.6640625" style="40" customWidth="1"/>
    <col min="6" max="16384" width="9.109375" style="40"/>
  </cols>
  <sheetData>
    <row r="1" spans="1:5" ht="25.05" customHeight="1" x14ac:dyDescent="0.3">
      <c r="A1"/>
      <c r="B1"/>
      <c r="C1"/>
      <c r="D1"/>
      <c r="E1"/>
    </row>
    <row r="2" spans="1:5" ht="18" customHeight="1" x14ac:dyDescent="0.3">
      <c r="A2"/>
      <c r="B2" s="6"/>
      <c r="C2" s="6"/>
      <c r="D2" s="6"/>
      <c r="E2"/>
    </row>
    <row r="3" spans="1:5" ht="20.100000000000001" customHeight="1" x14ac:dyDescent="0.3">
      <c r="A3"/>
      <c r="B3" s="6"/>
      <c r="C3" s="35" t="s">
        <v>5</v>
      </c>
      <c r="D3" s="36"/>
      <c r="E3"/>
    </row>
    <row r="4" spans="1:5" ht="20.100000000000001" customHeight="1" x14ac:dyDescent="0.3">
      <c r="A4"/>
      <c r="B4" s="6"/>
      <c r="C4" s="35"/>
      <c r="D4" s="36"/>
      <c r="E4"/>
    </row>
    <row r="5" spans="1:5" ht="18" customHeight="1" thickBot="1" x14ac:dyDescent="0.35">
      <c r="A5"/>
      <c r="B5" s="8"/>
      <c r="C5" s="8"/>
      <c r="D5" s="8"/>
      <c r="E5"/>
    </row>
    <row r="6" spans="1:5" ht="15" customHeight="1" x14ac:dyDescent="0.3">
      <c r="A6"/>
      <c r="B6" s="145"/>
      <c r="C6" s="45"/>
      <c r="D6" s="146"/>
      <c r="E6"/>
    </row>
    <row r="7" spans="1:5" ht="15" customHeight="1" x14ac:dyDescent="0.3">
      <c r="A7"/>
      <c r="B7" s="147"/>
      <c r="C7" s="46"/>
      <c r="D7" s="148"/>
      <c r="E7"/>
    </row>
    <row r="8" spans="1:5" ht="15" customHeight="1" x14ac:dyDescent="0.3">
      <c r="A8"/>
      <c r="B8" s="147"/>
      <c r="C8" s="46"/>
      <c r="D8" s="148"/>
      <c r="E8"/>
    </row>
    <row r="9" spans="1:5" ht="15" customHeight="1" x14ac:dyDescent="0.3">
      <c r="A9"/>
      <c r="B9" s="147"/>
      <c r="C9" s="46"/>
      <c r="D9" s="148"/>
      <c r="E9"/>
    </row>
    <row r="10" spans="1:5" ht="15" customHeight="1" x14ac:dyDescent="0.3">
      <c r="A10"/>
      <c r="B10" s="147"/>
      <c r="C10" s="46"/>
      <c r="D10" s="148"/>
      <c r="E10"/>
    </row>
    <row r="11" spans="1:5" ht="15" customHeight="1" x14ac:dyDescent="0.3">
      <c r="A11"/>
      <c r="B11" s="147"/>
      <c r="C11" s="46"/>
      <c r="D11" s="148"/>
      <c r="E11"/>
    </row>
    <row r="12" spans="1:5" ht="15" customHeight="1" x14ac:dyDescent="0.3">
      <c r="A12"/>
      <c r="B12" s="147"/>
      <c r="C12" s="46"/>
      <c r="D12" s="148"/>
      <c r="E12"/>
    </row>
    <row r="13" spans="1:5" ht="15" customHeight="1" x14ac:dyDescent="0.3">
      <c r="A13"/>
      <c r="B13" s="147"/>
      <c r="C13" s="46"/>
      <c r="D13" s="148"/>
      <c r="E13"/>
    </row>
    <row r="14" spans="1:5" ht="15" customHeight="1" x14ac:dyDescent="0.3">
      <c r="A14"/>
      <c r="B14" s="147"/>
      <c r="C14" s="46"/>
      <c r="D14" s="148"/>
      <c r="E14"/>
    </row>
    <row r="15" spans="1:5" ht="15" customHeight="1" x14ac:dyDescent="0.3">
      <c r="A15"/>
      <c r="B15" s="147"/>
      <c r="C15" s="46"/>
      <c r="D15" s="148"/>
      <c r="E15"/>
    </row>
    <row r="16" spans="1:5" ht="15" customHeight="1" x14ac:dyDescent="0.3">
      <c r="A16"/>
      <c r="B16" s="147"/>
      <c r="C16" s="46"/>
      <c r="D16" s="148"/>
      <c r="E16"/>
    </row>
    <row r="17" spans="1:5" ht="15" customHeight="1" x14ac:dyDescent="0.3">
      <c r="A17"/>
      <c r="B17" s="147"/>
      <c r="C17" s="46"/>
      <c r="D17" s="148"/>
      <c r="E17"/>
    </row>
    <row r="18" spans="1:5" ht="15" customHeight="1" x14ac:dyDescent="0.3">
      <c r="A18"/>
      <c r="B18" s="147"/>
      <c r="C18" s="46"/>
      <c r="D18" s="148"/>
      <c r="E18"/>
    </row>
    <row r="19" spans="1:5" ht="15" customHeight="1" x14ac:dyDescent="0.3">
      <c r="A19"/>
      <c r="B19" s="147"/>
      <c r="C19" s="46"/>
      <c r="D19" s="148"/>
      <c r="E19"/>
    </row>
    <row r="20" spans="1:5" ht="15" customHeight="1" x14ac:dyDescent="0.3">
      <c r="A20"/>
      <c r="B20" s="147"/>
      <c r="C20" s="46"/>
      <c r="D20" s="148"/>
      <c r="E20"/>
    </row>
    <row r="21" spans="1:5" ht="15" customHeight="1" x14ac:dyDescent="0.3">
      <c r="A21"/>
      <c r="B21" s="147"/>
      <c r="C21" s="46"/>
      <c r="D21" s="148"/>
      <c r="E21"/>
    </row>
    <row r="22" spans="1:5" ht="15" customHeight="1" x14ac:dyDescent="0.3">
      <c r="A22"/>
      <c r="B22" s="147"/>
      <c r="C22" s="46"/>
      <c r="D22" s="148"/>
      <c r="E22"/>
    </row>
    <row r="23" spans="1:5" ht="15" customHeight="1" x14ac:dyDescent="0.3">
      <c r="A23"/>
      <c r="B23" s="147"/>
      <c r="C23" s="46"/>
      <c r="D23" s="148"/>
      <c r="E23"/>
    </row>
    <row r="24" spans="1:5" ht="15" customHeight="1" x14ac:dyDescent="0.3">
      <c r="A24"/>
      <c r="B24" s="147"/>
      <c r="C24" s="46"/>
      <c r="D24" s="148"/>
      <c r="E24"/>
    </row>
    <row r="25" spans="1:5" ht="15" customHeight="1" x14ac:dyDescent="0.3">
      <c r="A25"/>
      <c r="B25" s="147"/>
      <c r="C25" s="46"/>
      <c r="D25" s="148"/>
      <c r="E25"/>
    </row>
    <row r="26" spans="1:5" ht="15" customHeight="1" x14ac:dyDescent="0.3">
      <c r="A26"/>
      <c r="B26" s="147"/>
      <c r="C26" s="46"/>
      <c r="D26" s="148"/>
      <c r="E26"/>
    </row>
    <row r="27" spans="1:5" ht="15" customHeight="1" x14ac:dyDescent="0.3">
      <c r="A27"/>
      <c r="B27" s="147"/>
      <c r="C27" s="46"/>
      <c r="D27" s="148"/>
      <c r="E27"/>
    </row>
    <row r="28" spans="1:5" ht="15" customHeight="1" x14ac:dyDescent="0.3">
      <c r="A28"/>
      <c r="B28" s="147"/>
      <c r="C28" s="46"/>
      <c r="D28" s="148"/>
      <c r="E28"/>
    </row>
    <row r="29" spans="1:5" ht="15" customHeight="1" x14ac:dyDescent="0.3">
      <c r="A29"/>
      <c r="B29" s="147"/>
      <c r="C29" s="46"/>
      <c r="D29" s="148"/>
      <c r="E29"/>
    </row>
    <row r="30" spans="1:5" ht="15" customHeight="1" x14ac:dyDescent="0.3">
      <c r="A30"/>
      <c r="B30" s="147"/>
      <c r="C30" s="46"/>
      <c r="D30" s="148"/>
      <c r="E30"/>
    </row>
    <row r="31" spans="1:5" ht="15" customHeight="1" x14ac:dyDescent="0.3">
      <c r="A31"/>
      <c r="B31" s="147"/>
      <c r="C31" s="46"/>
      <c r="D31" s="148"/>
      <c r="E31"/>
    </row>
    <row r="32" spans="1:5" ht="15" customHeight="1" x14ac:dyDescent="0.3">
      <c r="A32"/>
      <c r="B32" s="147"/>
      <c r="C32" s="46"/>
      <c r="D32" s="148"/>
      <c r="E32"/>
    </row>
    <row r="33" spans="1:5" ht="15" customHeight="1" x14ac:dyDescent="0.3">
      <c r="A33"/>
      <c r="B33" s="147"/>
      <c r="C33" s="46"/>
      <c r="D33" s="148"/>
      <c r="E33"/>
    </row>
    <row r="34" spans="1:5" ht="15" customHeight="1" x14ac:dyDescent="0.3">
      <c r="A34"/>
      <c r="B34" s="147"/>
      <c r="C34" s="46"/>
      <c r="D34" s="148"/>
      <c r="E34"/>
    </row>
    <row r="35" spans="1:5" ht="15" customHeight="1" x14ac:dyDescent="0.3">
      <c r="A35"/>
      <c r="B35" s="147"/>
      <c r="C35" s="46"/>
      <c r="D35" s="148"/>
      <c r="E35"/>
    </row>
    <row r="36" spans="1:5" ht="15" customHeight="1" x14ac:dyDescent="0.3">
      <c r="A36"/>
      <c r="B36" s="147"/>
      <c r="C36" s="46"/>
      <c r="D36" s="148"/>
      <c r="E36"/>
    </row>
    <row r="37" spans="1:5" ht="15" customHeight="1" x14ac:dyDescent="0.3">
      <c r="A37"/>
      <c r="B37" s="147"/>
      <c r="C37" s="46"/>
      <c r="D37" s="148"/>
      <c r="E37"/>
    </row>
    <row r="38" spans="1:5" ht="15" customHeight="1" x14ac:dyDescent="0.3">
      <c r="A38"/>
      <c r="B38" s="147"/>
      <c r="C38" s="46"/>
      <c r="D38" s="148"/>
      <c r="E38"/>
    </row>
    <row r="39" spans="1:5" ht="15" customHeight="1" x14ac:dyDescent="0.3">
      <c r="A39"/>
      <c r="B39" s="147"/>
      <c r="C39" s="46"/>
      <c r="D39" s="148"/>
      <c r="E39"/>
    </row>
    <row r="40" spans="1:5" ht="15" customHeight="1" x14ac:dyDescent="0.3">
      <c r="A40"/>
      <c r="B40" s="147"/>
      <c r="C40" s="46"/>
      <c r="D40" s="148"/>
      <c r="E40"/>
    </row>
    <row r="41" spans="1:5" ht="15" customHeight="1" x14ac:dyDescent="0.3">
      <c r="A41"/>
      <c r="B41" s="147"/>
      <c r="C41" s="46"/>
      <c r="D41" s="148"/>
      <c r="E41"/>
    </row>
    <row r="42" spans="1:5" ht="15" customHeight="1" x14ac:dyDescent="0.3">
      <c r="A42"/>
      <c r="B42" s="147"/>
      <c r="C42" s="46"/>
      <c r="D42" s="148"/>
      <c r="E42"/>
    </row>
    <row r="43" spans="1:5" ht="15" customHeight="1" x14ac:dyDescent="0.3">
      <c r="A43"/>
      <c r="B43" s="147"/>
      <c r="C43" s="46"/>
      <c r="D43" s="148"/>
      <c r="E43"/>
    </row>
    <row r="44" spans="1:5" ht="15" customHeight="1" x14ac:dyDescent="0.3">
      <c r="A44"/>
      <c r="B44" s="147"/>
      <c r="C44" s="46"/>
      <c r="D44" s="148"/>
      <c r="E44"/>
    </row>
    <row r="45" spans="1:5" ht="15" customHeight="1" x14ac:dyDescent="0.3">
      <c r="A45"/>
      <c r="B45" s="147"/>
      <c r="C45" s="46"/>
      <c r="D45" s="148"/>
      <c r="E45"/>
    </row>
    <row r="46" spans="1:5" ht="15" customHeight="1" x14ac:dyDescent="0.3">
      <c r="A46"/>
      <c r="B46" s="147"/>
      <c r="C46" s="46"/>
      <c r="D46" s="148"/>
      <c r="E46"/>
    </row>
    <row r="47" spans="1:5" ht="15" customHeight="1" x14ac:dyDescent="0.3">
      <c r="A47"/>
      <c r="B47" s="147"/>
      <c r="C47" s="46"/>
      <c r="D47" s="148"/>
      <c r="E47"/>
    </row>
    <row r="48" spans="1:5" ht="15" customHeight="1" x14ac:dyDescent="0.3">
      <c r="A48"/>
      <c r="B48" s="147"/>
      <c r="C48" s="46"/>
      <c r="D48" s="148"/>
      <c r="E48"/>
    </row>
    <row r="49" spans="1:5" ht="15" customHeight="1" x14ac:dyDescent="0.3">
      <c r="A49"/>
      <c r="B49" s="147"/>
      <c r="C49" s="46"/>
      <c r="D49" s="148"/>
      <c r="E49"/>
    </row>
    <row r="50" spans="1:5" ht="15" customHeight="1" x14ac:dyDescent="0.3">
      <c r="A50"/>
      <c r="B50" s="147"/>
      <c r="C50" s="46"/>
      <c r="D50" s="148"/>
      <c r="E50"/>
    </row>
    <row r="51" spans="1:5" ht="15" customHeight="1" x14ac:dyDescent="0.3">
      <c r="A51"/>
      <c r="B51" s="147"/>
      <c r="C51" s="46"/>
      <c r="D51" s="148"/>
      <c r="E51"/>
    </row>
    <row r="52" spans="1:5" ht="15" customHeight="1" x14ac:dyDescent="0.3">
      <c r="A52"/>
      <c r="B52" s="147"/>
      <c r="C52" s="46"/>
      <c r="D52" s="148"/>
      <c r="E52"/>
    </row>
    <row r="53" spans="1:5" ht="15" customHeight="1" x14ac:dyDescent="0.3">
      <c r="A53"/>
      <c r="B53" s="147"/>
      <c r="C53" s="46"/>
      <c r="D53" s="148"/>
      <c r="E53"/>
    </row>
    <row r="54" spans="1:5" ht="15" customHeight="1" x14ac:dyDescent="0.3">
      <c r="A54"/>
      <c r="B54" s="147"/>
      <c r="C54" s="46"/>
      <c r="D54" s="148"/>
      <c r="E54"/>
    </row>
    <row r="55" spans="1:5" ht="15" customHeight="1" x14ac:dyDescent="0.3">
      <c r="A55"/>
      <c r="B55" s="147"/>
      <c r="C55" s="46"/>
      <c r="D55" s="148"/>
      <c r="E55"/>
    </row>
    <row r="56" spans="1:5" ht="15" customHeight="1" x14ac:dyDescent="0.3">
      <c r="A56"/>
      <c r="B56" s="147"/>
      <c r="C56" s="46"/>
      <c r="D56" s="148"/>
      <c r="E56"/>
    </row>
    <row r="57" spans="1:5" ht="15" customHeight="1" x14ac:dyDescent="0.3">
      <c r="A57"/>
      <c r="B57" s="147"/>
      <c r="C57" s="46"/>
      <c r="D57" s="148"/>
      <c r="E57"/>
    </row>
    <row r="58" spans="1:5" ht="15" customHeight="1" x14ac:dyDescent="0.3">
      <c r="A58"/>
      <c r="B58" s="147"/>
      <c r="C58" s="46"/>
      <c r="D58" s="148"/>
      <c r="E58"/>
    </row>
    <row r="59" spans="1:5" ht="15" customHeight="1" thickBot="1" x14ac:dyDescent="0.35">
      <c r="A59"/>
      <c r="B59" s="149"/>
      <c r="C59" s="150"/>
      <c r="D59" s="151"/>
      <c r="E59"/>
    </row>
    <row r="60" spans="1:5" ht="25.05" customHeight="1" x14ac:dyDescent="0.3">
      <c r="A60"/>
      <c r="B60"/>
      <c r="C60"/>
      <c r="D60"/>
      <c r="E60"/>
    </row>
    <row r="364" spans="189:189" x14ac:dyDescent="0.3">
      <c r="GG364" s="40" t="s">
        <v>190</v>
      </c>
    </row>
  </sheetData>
  <pageMargins left="0.5" right="0.5" top="0.5" bottom="0.5" header="0.3" footer="0.3"/>
  <pageSetup scale="70" orientation="portrait" horizontalDpi="2400" verticalDpi="2400" r:id="rId1"/>
  <headerFooter>
    <oddFooter>1</oddFooter>
  </headerFooter>
  <colBreaks count="1" manualBreakCount="1">
    <brk id="4" max="4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CF3C5-41A2-4A1D-A3AF-5ACCE75D9B3C}">
  <sheetPr codeName="Sheet7">
    <tabColor rgb="FF0070C0"/>
  </sheetPr>
  <dimension ref="A1:F75"/>
  <sheetViews>
    <sheetView showGridLines="0" zoomScale="85" zoomScaleNormal="85" workbookViewId="0"/>
  </sheetViews>
  <sheetFormatPr defaultColWidth="9.109375" defaultRowHeight="14.4" x14ac:dyDescent="0.3"/>
  <cols>
    <col min="1" max="1" width="5.6640625" style="40" customWidth="1"/>
    <col min="2" max="3" width="45.6640625" style="40" customWidth="1"/>
    <col min="4" max="4" width="60.44140625" style="40" customWidth="1"/>
    <col min="5" max="5" width="5.6640625" style="40" customWidth="1"/>
    <col min="6" max="16384" width="9.109375" style="40"/>
  </cols>
  <sheetData>
    <row r="1" spans="1:5" ht="25.05" customHeight="1" x14ac:dyDescent="0.3">
      <c r="A1"/>
      <c r="B1"/>
      <c r="C1"/>
      <c r="D1"/>
      <c r="E1"/>
    </row>
    <row r="2" spans="1:5" ht="18" customHeight="1" x14ac:dyDescent="0.3">
      <c r="A2"/>
      <c r="B2" s="6"/>
      <c r="C2" s="222" t="s">
        <v>5</v>
      </c>
      <c r="D2" s="6"/>
      <c r="E2"/>
    </row>
    <row r="3" spans="1:5" ht="20.100000000000001" customHeight="1" x14ac:dyDescent="0.3">
      <c r="A3"/>
      <c r="B3" s="6"/>
      <c r="C3" s="35" t="s">
        <v>114</v>
      </c>
      <c r="D3" s="36"/>
      <c r="E3"/>
    </row>
    <row r="4" spans="1:5" ht="20.100000000000001" customHeight="1" x14ac:dyDescent="0.3">
      <c r="A4"/>
      <c r="B4" s="6"/>
      <c r="C4" s="35"/>
      <c r="D4" s="36"/>
      <c r="E4"/>
    </row>
    <row r="5" spans="1:5" ht="18" customHeight="1" thickBot="1" x14ac:dyDescent="0.35">
      <c r="A5"/>
      <c r="B5" s="8"/>
      <c r="C5" s="8"/>
      <c r="D5" s="8"/>
      <c r="E5"/>
    </row>
    <row r="6" spans="1:5" ht="15" customHeight="1" x14ac:dyDescent="0.3">
      <c r="A6"/>
      <c r="B6" s="153"/>
      <c r="C6" s="43"/>
      <c r="D6" s="154"/>
      <c r="E6"/>
    </row>
    <row r="7" spans="1:5" ht="15" customHeight="1" x14ac:dyDescent="0.3">
      <c r="A7"/>
      <c r="B7" s="155"/>
      <c r="C7" s="44"/>
      <c r="D7" s="156"/>
      <c r="E7"/>
    </row>
    <row r="8" spans="1:5" ht="15" customHeight="1" x14ac:dyDescent="0.3">
      <c r="A8"/>
      <c r="B8" s="155"/>
      <c r="C8" s="44"/>
      <c r="D8" s="156"/>
      <c r="E8"/>
    </row>
    <row r="9" spans="1:5" ht="15" customHeight="1" x14ac:dyDescent="0.3">
      <c r="A9"/>
      <c r="B9" s="155"/>
      <c r="C9" s="44"/>
      <c r="D9" s="156"/>
      <c r="E9"/>
    </row>
    <row r="10" spans="1:5" ht="15" customHeight="1" x14ac:dyDescent="0.3">
      <c r="A10"/>
      <c r="B10" s="155"/>
      <c r="C10" s="44"/>
      <c r="D10" s="156"/>
      <c r="E10"/>
    </row>
    <row r="11" spans="1:5" ht="15" customHeight="1" x14ac:dyDescent="0.3">
      <c r="A11"/>
      <c r="B11" s="155"/>
      <c r="C11" s="44"/>
      <c r="D11" s="156"/>
      <c r="E11"/>
    </row>
    <row r="12" spans="1:5" ht="15" customHeight="1" x14ac:dyDescent="0.3">
      <c r="A12"/>
      <c r="B12" s="155"/>
      <c r="C12" s="44"/>
      <c r="D12" s="156"/>
      <c r="E12"/>
    </row>
    <row r="13" spans="1:5" ht="15" customHeight="1" x14ac:dyDescent="0.3">
      <c r="A13"/>
      <c r="B13" s="155"/>
      <c r="C13" s="44"/>
      <c r="D13" s="156"/>
      <c r="E13"/>
    </row>
    <row r="14" spans="1:5" ht="15" customHeight="1" x14ac:dyDescent="0.3">
      <c r="A14"/>
      <c r="B14" s="155"/>
      <c r="C14" s="44"/>
      <c r="D14" s="156"/>
      <c r="E14"/>
    </row>
    <row r="15" spans="1:5" ht="15" customHeight="1" x14ac:dyDescent="0.3">
      <c r="A15"/>
      <c r="B15" s="155"/>
      <c r="C15" s="44"/>
      <c r="D15" s="156"/>
      <c r="E15"/>
    </row>
    <row r="16" spans="1:5" ht="15" customHeight="1" x14ac:dyDescent="0.3">
      <c r="A16"/>
      <c r="B16" s="155"/>
      <c r="C16" s="44"/>
      <c r="D16" s="156"/>
      <c r="E16"/>
    </row>
    <row r="17" spans="1:6" ht="15" customHeight="1" x14ac:dyDescent="0.3">
      <c r="A17"/>
      <c r="B17" s="155"/>
      <c r="C17" s="44"/>
      <c r="D17" s="156"/>
      <c r="E17"/>
    </row>
    <row r="18" spans="1:6" ht="15" customHeight="1" x14ac:dyDescent="0.3">
      <c r="A18"/>
      <c r="B18" s="155"/>
      <c r="C18" s="44"/>
      <c r="D18" s="156"/>
      <c r="E18"/>
    </row>
    <row r="19" spans="1:6" ht="15" customHeight="1" x14ac:dyDescent="0.3">
      <c r="A19"/>
      <c r="B19" s="155"/>
      <c r="C19" s="44"/>
      <c r="D19" s="156"/>
      <c r="E19"/>
      <c r="F19" s="94"/>
    </row>
    <row r="20" spans="1:6" ht="15" customHeight="1" x14ac:dyDescent="0.3">
      <c r="A20"/>
      <c r="B20" s="155"/>
      <c r="C20" s="44"/>
      <c r="D20" s="156"/>
      <c r="E20"/>
      <c r="F20" s="94"/>
    </row>
    <row r="21" spans="1:6" ht="15" customHeight="1" x14ac:dyDescent="0.3">
      <c r="A21"/>
      <c r="B21" s="155"/>
      <c r="C21" s="44"/>
      <c r="D21" s="156"/>
      <c r="E21"/>
    </row>
    <row r="22" spans="1:6" ht="15" customHeight="1" x14ac:dyDescent="0.3">
      <c r="A22"/>
      <c r="B22" s="155"/>
      <c r="C22" s="44"/>
      <c r="D22" s="156"/>
      <c r="E22"/>
    </row>
    <row r="23" spans="1:6" ht="15" customHeight="1" x14ac:dyDescent="0.3">
      <c r="A23"/>
      <c r="B23" s="155"/>
      <c r="C23" s="44"/>
      <c r="D23" s="156"/>
      <c r="E23"/>
    </row>
    <row r="24" spans="1:6" ht="15" customHeight="1" x14ac:dyDescent="0.3">
      <c r="A24"/>
      <c r="B24" s="155"/>
      <c r="C24" s="44"/>
      <c r="D24" s="156"/>
      <c r="E24"/>
    </row>
    <row r="25" spans="1:6" ht="15" customHeight="1" x14ac:dyDescent="0.3">
      <c r="A25"/>
      <c r="B25" s="155"/>
      <c r="C25" s="44"/>
      <c r="D25" s="156"/>
      <c r="E25"/>
    </row>
    <row r="26" spans="1:6" ht="15" customHeight="1" x14ac:dyDescent="0.3">
      <c r="A26"/>
      <c r="B26" s="155"/>
      <c r="C26" s="44"/>
      <c r="D26" s="156"/>
      <c r="E26"/>
      <c r="F26" s="94"/>
    </row>
    <row r="27" spans="1:6" ht="15" customHeight="1" x14ac:dyDescent="0.3">
      <c r="A27"/>
      <c r="B27" s="155"/>
      <c r="C27" s="44"/>
      <c r="D27" s="156"/>
      <c r="E27"/>
    </row>
    <row r="28" spans="1:6" ht="15" customHeight="1" x14ac:dyDescent="0.3">
      <c r="A28"/>
      <c r="B28" s="155"/>
      <c r="C28" s="44"/>
      <c r="D28" s="156"/>
      <c r="E28"/>
    </row>
    <row r="29" spans="1:6" ht="15" customHeight="1" x14ac:dyDescent="0.3">
      <c r="A29"/>
      <c r="B29" s="155"/>
      <c r="C29" s="44"/>
      <c r="D29" s="156"/>
      <c r="E29"/>
    </row>
    <row r="30" spans="1:6" ht="15" customHeight="1" x14ac:dyDescent="0.3">
      <c r="A30"/>
      <c r="B30" s="155"/>
      <c r="C30" s="44"/>
      <c r="D30" s="156"/>
      <c r="E30"/>
    </row>
    <row r="31" spans="1:6" ht="15" customHeight="1" x14ac:dyDescent="0.3">
      <c r="A31"/>
      <c r="B31" s="155"/>
      <c r="C31" s="44"/>
      <c r="D31" s="156"/>
      <c r="E31"/>
    </row>
    <row r="32" spans="1:6" ht="15" customHeight="1" x14ac:dyDescent="0.3">
      <c r="A32"/>
      <c r="B32" s="155"/>
      <c r="C32" s="44"/>
      <c r="D32" s="156"/>
      <c r="E32"/>
    </row>
    <row r="33" spans="1:5" ht="15" customHeight="1" x14ac:dyDescent="0.3">
      <c r="A33"/>
      <c r="B33" s="155"/>
      <c r="C33" s="44"/>
      <c r="D33" s="156"/>
      <c r="E33"/>
    </row>
    <row r="34" spans="1:5" ht="15" customHeight="1" x14ac:dyDescent="0.3">
      <c r="A34"/>
      <c r="B34" s="155"/>
      <c r="C34" s="44"/>
      <c r="D34" s="156"/>
      <c r="E34"/>
    </row>
    <row r="35" spans="1:5" ht="15" customHeight="1" x14ac:dyDescent="0.3">
      <c r="A35"/>
      <c r="B35" s="155"/>
      <c r="C35" s="44"/>
      <c r="D35" s="156"/>
      <c r="E35"/>
    </row>
    <row r="36" spans="1:5" ht="15" customHeight="1" x14ac:dyDescent="0.3">
      <c r="A36"/>
      <c r="B36" s="155"/>
      <c r="C36" s="44"/>
      <c r="D36" s="156"/>
      <c r="E36"/>
    </row>
    <row r="37" spans="1:5" ht="15" customHeight="1" x14ac:dyDescent="0.3">
      <c r="A37"/>
      <c r="B37" s="155"/>
      <c r="C37" s="44"/>
      <c r="D37" s="156"/>
      <c r="E37"/>
    </row>
    <row r="38" spans="1:5" ht="15" customHeight="1" x14ac:dyDescent="0.3">
      <c r="A38"/>
      <c r="B38" s="155"/>
      <c r="C38" s="44"/>
      <c r="D38" s="156"/>
      <c r="E38"/>
    </row>
    <row r="39" spans="1:5" ht="15" customHeight="1" x14ac:dyDescent="0.3">
      <c r="A39"/>
      <c r="B39" s="155"/>
      <c r="C39" s="44"/>
      <c r="D39" s="156"/>
      <c r="E39"/>
    </row>
    <row r="40" spans="1:5" ht="15" customHeight="1" x14ac:dyDescent="0.3">
      <c r="A40"/>
      <c r="B40" s="155"/>
      <c r="C40" s="44"/>
      <c r="D40" s="156"/>
      <c r="E40"/>
    </row>
    <row r="41" spans="1:5" ht="15" customHeight="1" x14ac:dyDescent="0.3">
      <c r="A41"/>
      <c r="B41" s="155"/>
      <c r="C41" s="44"/>
      <c r="D41" s="156"/>
      <c r="E41"/>
    </row>
    <row r="42" spans="1:5" ht="15" customHeight="1" x14ac:dyDescent="0.3">
      <c r="A42"/>
      <c r="B42" s="155"/>
      <c r="C42" s="44"/>
      <c r="D42" s="156"/>
      <c r="E42"/>
    </row>
    <row r="43" spans="1:5" ht="15" customHeight="1" x14ac:dyDescent="0.3">
      <c r="A43"/>
      <c r="B43" s="155"/>
      <c r="C43" s="44"/>
      <c r="D43" s="156"/>
      <c r="E43"/>
    </row>
    <row r="44" spans="1:5" ht="15" customHeight="1" x14ac:dyDescent="0.3">
      <c r="A44"/>
      <c r="B44" s="155"/>
      <c r="C44" s="44"/>
      <c r="D44" s="156"/>
      <c r="E44"/>
    </row>
    <row r="45" spans="1:5" ht="15" customHeight="1" x14ac:dyDescent="0.3">
      <c r="A45"/>
      <c r="B45" s="155"/>
      <c r="C45" s="44"/>
      <c r="D45" s="156"/>
      <c r="E45"/>
    </row>
    <row r="46" spans="1:5" ht="15" customHeight="1" x14ac:dyDescent="0.3">
      <c r="A46"/>
      <c r="B46" s="155"/>
      <c r="C46" s="44"/>
      <c r="D46" s="156"/>
      <c r="E46"/>
    </row>
    <row r="47" spans="1:5" ht="15" customHeight="1" x14ac:dyDescent="0.3">
      <c r="A47"/>
      <c r="B47" s="155"/>
      <c r="C47" s="44"/>
      <c r="D47" s="156"/>
      <c r="E47"/>
    </row>
    <row r="48" spans="1:5" ht="15" customHeight="1" x14ac:dyDescent="0.3">
      <c r="A48"/>
      <c r="B48" s="155"/>
      <c r="C48" s="44"/>
      <c r="D48" s="156"/>
      <c r="E48"/>
    </row>
    <row r="49" spans="1:5" ht="15" customHeight="1" x14ac:dyDescent="0.3">
      <c r="A49"/>
      <c r="B49" s="155"/>
      <c r="C49" s="44"/>
      <c r="D49" s="156"/>
      <c r="E49"/>
    </row>
    <row r="50" spans="1:5" ht="15" customHeight="1" x14ac:dyDescent="0.3">
      <c r="A50"/>
      <c r="B50" s="155"/>
      <c r="C50" s="44"/>
      <c r="D50" s="156"/>
      <c r="E50"/>
    </row>
    <row r="51" spans="1:5" ht="15" customHeight="1" x14ac:dyDescent="0.3">
      <c r="A51"/>
      <c r="B51" s="155"/>
      <c r="C51" s="44"/>
      <c r="D51" s="156"/>
      <c r="E51"/>
    </row>
    <row r="52" spans="1:5" ht="15" customHeight="1" x14ac:dyDescent="0.3">
      <c r="A52"/>
      <c r="B52" s="155"/>
      <c r="C52" s="44"/>
      <c r="D52" s="156"/>
      <c r="E52"/>
    </row>
    <row r="53" spans="1:5" ht="15" customHeight="1" x14ac:dyDescent="0.3">
      <c r="A53"/>
      <c r="B53" s="155"/>
      <c r="C53" s="44"/>
      <c r="D53" s="156"/>
      <c r="E53"/>
    </row>
    <row r="54" spans="1:5" ht="15" customHeight="1" x14ac:dyDescent="0.3">
      <c r="A54"/>
      <c r="B54" s="155"/>
      <c r="C54" s="44"/>
      <c r="D54" s="156"/>
      <c r="E54"/>
    </row>
    <row r="55" spans="1:5" ht="15" customHeight="1" x14ac:dyDescent="0.3">
      <c r="A55"/>
      <c r="B55" s="155"/>
      <c r="C55" s="44"/>
      <c r="D55" s="156"/>
      <c r="E55"/>
    </row>
    <row r="56" spans="1:5" ht="15" customHeight="1" x14ac:dyDescent="0.3">
      <c r="A56"/>
      <c r="B56" s="155"/>
      <c r="C56" s="44"/>
      <c r="D56" s="156"/>
      <c r="E56"/>
    </row>
    <row r="57" spans="1:5" ht="15" customHeight="1" x14ac:dyDescent="0.3">
      <c r="A57"/>
      <c r="B57" s="155"/>
      <c r="C57" s="44"/>
      <c r="D57" s="156"/>
      <c r="E57"/>
    </row>
    <row r="58" spans="1:5" ht="15" customHeight="1" x14ac:dyDescent="0.3">
      <c r="A58"/>
      <c r="B58" s="155"/>
      <c r="C58" s="44"/>
      <c r="D58" s="156"/>
      <c r="E58"/>
    </row>
    <row r="59" spans="1:5" ht="15" customHeight="1" x14ac:dyDescent="0.3">
      <c r="A59"/>
      <c r="B59" s="155"/>
      <c r="C59" s="44"/>
      <c r="D59" s="156"/>
      <c r="E59"/>
    </row>
    <row r="60" spans="1:5" ht="15" customHeight="1" x14ac:dyDescent="0.3">
      <c r="A60"/>
      <c r="B60" s="155"/>
      <c r="C60" s="44"/>
      <c r="D60" s="156"/>
      <c r="E60"/>
    </row>
    <row r="61" spans="1:5" ht="15" customHeight="1" x14ac:dyDescent="0.3">
      <c r="A61"/>
      <c r="B61" s="155"/>
      <c r="C61" s="44"/>
      <c r="D61" s="156"/>
      <c r="E61"/>
    </row>
    <row r="62" spans="1:5" ht="15" customHeight="1" x14ac:dyDescent="0.3">
      <c r="A62"/>
      <c r="B62" s="155"/>
      <c r="C62" s="44"/>
      <c r="D62" s="156"/>
      <c r="E62"/>
    </row>
    <row r="63" spans="1:5" ht="15" customHeight="1" x14ac:dyDescent="0.3">
      <c r="A63"/>
      <c r="B63" s="155"/>
      <c r="C63" s="44"/>
      <c r="D63" s="156"/>
      <c r="E63"/>
    </row>
    <row r="64" spans="1:5" ht="15" customHeight="1" x14ac:dyDescent="0.3">
      <c r="A64"/>
      <c r="B64" s="155"/>
      <c r="C64" s="44"/>
      <c r="D64" s="156"/>
      <c r="E64"/>
    </row>
    <row r="65" spans="1:5" ht="15" customHeight="1" x14ac:dyDescent="0.3">
      <c r="A65"/>
      <c r="B65" s="155"/>
      <c r="C65" s="44"/>
      <c r="D65" s="156"/>
      <c r="E65"/>
    </row>
    <row r="66" spans="1:5" ht="15" customHeight="1" x14ac:dyDescent="0.3">
      <c r="A66"/>
      <c r="B66" s="155"/>
      <c r="C66" s="44"/>
      <c r="D66" s="156"/>
      <c r="E66"/>
    </row>
    <row r="67" spans="1:5" ht="15" customHeight="1" x14ac:dyDescent="0.3">
      <c r="A67"/>
      <c r="B67" s="155"/>
      <c r="C67" s="44"/>
      <c r="D67" s="156"/>
      <c r="E67"/>
    </row>
    <row r="68" spans="1:5" ht="15" customHeight="1" x14ac:dyDescent="0.3">
      <c r="A68"/>
      <c r="B68" s="155"/>
      <c r="C68" s="44"/>
      <c r="D68" s="156"/>
      <c r="E68"/>
    </row>
    <row r="69" spans="1:5" ht="15" customHeight="1" x14ac:dyDescent="0.3">
      <c r="A69"/>
      <c r="B69" s="155"/>
      <c r="C69" s="44"/>
      <c r="D69" s="156"/>
      <c r="E69"/>
    </row>
    <row r="70" spans="1:5" ht="15" customHeight="1" x14ac:dyDescent="0.3">
      <c r="A70"/>
      <c r="B70" s="155"/>
      <c r="C70" s="44"/>
      <c r="D70" s="156"/>
      <c r="E70"/>
    </row>
    <row r="71" spans="1:5" ht="15" customHeight="1" x14ac:dyDescent="0.3">
      <c r="A71"/>
      <c r="B71" s="155"/>
      <c r="C71" s="44"/>
      <c r="D71" s="156"/>
      <c r="E71"/>
    </row>
    <row r="72" spans="1:5" ht="15" customHeight="1" x14ac:dyDescent="0.3">
      <c r="A72"/>
      <c r="B72" s="155"/>
      <c r="C72" s="44"/>
      <c r="D72" s="156"/>
      <c r="E72"/>
    </row>
    <row r="73" spans="1:5" ht="15" customHeight="1" x14ac:dyDescent="0.3">
      <c r="A73"/>
      <c r="B73" s="155"/>
      <c r="C73" s="44"/>
      <c r="D73" s="156"/>
      <c r="E73"/>
    </row>
    <row r="74" spans="1:5" ht="15" customHeight="1" thickBot="1" x14ac:dyDescent="0.35">
      <c r="A74"/>
      <c r="B74" s="157"/>
      <c r="C74" s="158"/>
      <c r="D74" s="159"/>
      <c r="E74"/>
    </row>
    <row r="75" spans="1:5" ht="25.05" customHeight="1" x14ac:dyDescent="0.3">
      <c r="A75"/>
      <c r="B75"/>
      <c r="C75"/>
      <c r="D75"/>
      <c r="E75"/>
    </row>
  </sheetData>
  <pageMargins left="0.5" right="0.5" top="0.5" bottom="0.5" header="0.3" footer="0.3"/>
  <pageSetup scale="61" orientation="portrait" horizontalDpi="2400" verticalDpi="2400" r:id="rId1"/>
  <headerFooter>
    <oddFooter>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xdr:col>
                    <xdr:colOff>2034540</xdr:colOff>
                    <xdr:row>28</xdr:row>
                    <xdr:rowOff>76200</xdr:rowOff>
                  </from>
                  <to>
                    <xdr:col>1</xdr:col>
                    <xdr:colOff>2880360</xdr:colOff>
                    <xdr:row>29</xdr:row>
                    <xdr:rowOff>144780</xdr:rowOff>
                  </to>
                </anchor>
              </controlPr>
            </control>
          </mc:Choice>
        </mc:AlternateContent>
        <mc:AlternateContent xmlns:mc="http://schemas.openxmlformats.org/markup-compatibility/2006">
          <mc:Choice Requires="x14">
            <control shapeId="5123" r:id="rId5" name="Drop Down 3">
              <controlPr defaultSize="0" autoLine="0" autoPict="0">
                <anchor moveWithCells="1">
                  <from>
                    <xdr:col>1</xdr:col>
                    <xdr:colOff>2034540</xdr:colOff>
                    <xdr:row>31</xdr:row>
                    <xdr:rowOff>38100</xdr:rowOff>
                  </from>
                  <to>
                    <xdr:col>1</xdr:col>
                    <xdr:colOff>2880360</xdr:colOff>
                    <xdr:row>32</xdr:row>
                    <xdr:rowOff>99060</xdr:rowOff>
                  </to>
                </anchor>
              </controlPr>
            </control>
          </mc:Choice>
        </mc:AlternateContent>
        <mc:AlternateContent xmlns:mc="http://schemas.openxmlformats.org/markup-compatibility/2006">
          <mc:Choice Requires="x14">
            <control shapeId="5124" r:id="rId6" name="Drop Down 4">
              <controlPr defaultSize="0" autoLine="0" autoPict="0">
                <anchor moveWithCells="1">
                  <from>
                    <xdr:col>1</xdr:col>
                    <xdr:colOff>2034540</xdr:colOff>
                    <xdr:row>36</xdr:row>
                    <xdr:rowOff>76200</xdr:rowOff>
                  </from>
                  <to>
                    <xdr:col>1</xdr:col>
                    <xdr:colOff>2880360</xdr:colOff>
                    <xdr:row>37</xdr:row>
                    <xdr:rowOff>137160</xdr:rowOff>
                  </to>
                </anchor>
              </controlPr>
            </control>
          </mc:Choice>
        </mc:AlternateContent>
        <mc:AlternateContent xmlns:mc="http://schemas.openxmlformats.org/markup-compatibility/2006">
          <mc:Choice Requires="x14">
            <control shapeId="5125" r:id="rId7" name="Drop Down 5">
              <controlPr defaultSize="0" autoLine="0" autoPict="0">
                <anchor moveWithCells="1">
                  <from>
                    <xdr:col>1</xdr:col>
                    <xdr:colOff>2034540</xdr:colOff>
                    <xdr:row>39</xdr:row>
                    <xdr:rowOff>22860</xdr:rowOff>
                  </from>
                  <to>
                    <xdr:col>1</xdr:col>
                    <xdr:colOff>2880360</xdr:colOff>
                    <xdr:row>40</xdr:row>
                    <xdr:rowOff>76200</xdr:rowOff>
                  </to>
                </anchor>
              </controlPr>
            </control>
          </mc:Choice>
        </mc:AlternateContent>
        <mc:AlternateContent xmlns:mc="http://schemas.openxmlformats.org/markup-compatibility/2006">
          <mc:Choice Requires="x14">
            <control shapeId="5126" r:id="rId8" name="Drop Down 6">
              <controlPr defaultSize="0" autoLine="0" autoPict="0">
                <anchor moveWithCells="1">
                  <from>
                    <xdr:col>1</xdr:col>
                    <xdr:colOff>2034540</xdr:colOff>
                    <xdr:row>41</xdr:row>
                    <xdr:rowOff>152400</xdr:rowOff>
                  </from>
                  <to>
                    <xdr:col>1</xdr:col>
                    <xdr:colOff>2880360</xdr:colOff>
                    <xdr:row>43</xdr:row>
                    <xdr:rowOff>22860</xdr:rowOff>
                  </to>
                </anchor>
              </controlPr>
            </control>
          </mc:Choice>
        </mc:AlternateContent>
        <mc:AlternateContent xmlns:mc="http://schemas.openxmlformats.org/markup-compatibility/2006">
          <mc:Choice Requires="x14">
            <control shapeId="5127" r:id="rId9" name="Drop Down 7">
              <controlPr defaultSize="0" autoLine="0" autoPict="0">
                <anchor moveWithCells="1">
                  <from>
                    <xdr:col>1</xdr:col>
                    <xdr:colOff>2034540</xdr:colOff>
                    <xdr:row>44</xdr:row>
                    <xdr:rowOff>76200</xdr:rowOff>
                  </from>
                  <to>
                    <xdr:col>1</xdr:col>
                    <xdr:colOff>2880360</xdr:colOff>
                    <xdr:row>45</xdr:row>
                    <xdr:rowOff>137160</xdr:rowOff>
                  </to>
                </anchor>
              </controlPr>
            </control>
          </mc:Choice>
        </mc:AlternateContent>
        <mc:AlternateContent xmlns:mc="http://schemas.openxmlformats.org/markup-compatibility/2006">
          <mc:Choice Requires="x14">
            <control shapeId="5128" r:id="rId10" name="Drop Down 8">
              <controlPr defaultSize="0" autoLine="0" autoPict="0">
                <anchor moveWithCells="1">
                  <from>
                    <xdr:col>1</xdr:col>
                    <xdr:colOff>2034540</xdr:colOff>
                    <xdr:row>46</xdr:row>
                    <xdr:rowOff>182880</xdr:rowOff>
                  </from>
                  <to>
                    <xdr:col>1</xdr:col>
                    <xdr:colOff>2880360</xdr:colOff>
                    <xdr:row>48</xdr:row>
                    <xdr:rowOff>60960</xdr:rowOff>
                  </to>
                </anchor>
              </controlPr>
            </control>
          </mc:Choice>
        </mc:AlternateContent>
        <mc:AlternateContent xmlns:mc="http://schemas.openxmlformats.org/markup-compatibility/2006">
          <mc:Choice Requires="x14">
            <control shapeId="5129" r:id="rId11" name="Drop Down 9">
              <controlPr defaultSize="0" autoLine="0" autoPict="0">
                <anchor moveWithCells="1">
                  <from>
                    <xdr:col>1</xdr:col>
                    <xdr:colOff>2034540</xdr:colOff>
                    <xdr:row>48</xdr:row>
                    <xdr:rowOff>175260</xdr:rowOff>
                  </from>
                  <to>
                    <xdr:col>1</xdr:col>
                    <xdr:colOff>2880360</xdr:colOff>
                    <xdr:row>50</xdr:row>
                    <xdr:rowOff>38100</xdr:rowOff>
                  </to>
                </anchor>
              </controlPr>
            </control>
          </mc:Choice>
        </mc:AlternateContent>
        <mc:AlternateContent xmlns:mc="http://schemas.openxmlformats.org/markup-compatibility/2006">
          <mc:Choice Requires="x14">
            <control shapeId="5130" r:id="rId12" name="Drop Down 10">
              <controlPr defaultSize="0" autoLine="0" autoPict="0">
                <anchor moveWithCells="1">
                  <from>
                    <xdr:col>1</xdr:col>
                    <xdr:colOff>2034540</xdr:colOff>
                    <xdr:row>53</xdr:row>
                    <xdr:rowOff>53340</xdr:rowOff>
                  </from>
                  <to>
                    <xdr:col>1</xdr:col>
                    <xdr:colOff>2880360</xdr:colOff>
                    <xdr:row>54</xdr:row>
                    <xdr:rowOff>114300</xdr:rowOff>
                  </to>
                </anchor>
              </controlPr>
            </control>
          </mc:Choice>
        </mc:AlternateContent>
        <mc:AlternateContent xmlns:mc="http://schemas.openxmlformats.org/markup-compatibility/2006">
          <mc:Choice Requires="x14">
            <control shapeId="5131" r:id="rId13" name="Drop Down 11">
              <controlPr defaultSize="0" autoLine="0" autoPict="0">
                <anchor moveWithCells="1">
                  <from>
                    <xdr:col>1</xdr:col>
                    <xdr:colOff>2034540</xdr:colOff>
                    <xdr:row>55</xdr:row>
                    <xdr:rowOff>182880</xdr:rowOff>
                  </from>
                  <to>
                    <xdr:col>1</xdr:col>
                    <xdr:colOff>2880360</xdr:colOff>
                    <xdr:row>57</xdr:row>
                    <xdr:rowOff>53340</xdr:rowOff>
                  </to>
                </anchor>
              </controlPr>
            </control>
          </mc:Choice>
        </mc:AlternateContent>
        <mc:AlternateContent xmlns:mc="http://schemas.openxmlformats.org/markup-compatibility/2006">
          <mc:Choice Requires="x14">
            <control shapeId="5132" r:id="rId14" name="Drop Down 12">
              <controlPr defaultSize="0" autoLine="0" autoPict="0">
                <anchor moveWithCells="1">
                  <from>
                    <xdr:col>1</xdr:col>
                    <xdr:colOff>2034540</xdr:colOff>
                    <xdr:row>64</xdr:row>
                    <xdr:rowOff>144780</xdr:rowOff>
                  </from>
                  <to>
                    <xdr:col>1</xdr:col>
                    <xdr:colOff>2880360</xdr:colOff>
                    <xdr:row>66</xdr:row>
                    <xdr:rowOff>15240</xdr:rowOff>
                  </to>
                </anchor>
              </controlPr>
            </control>
          </mc:Choice>
        </mc:AlternateContent>
        <mc:AlternateContent xmlns:mc="http://schemas.openxmlformats.org/markup-compatibility/2006">
          <mc:Choice Requires="x14">
            <control shapeId="5133" r:id="rId15" name="Drop Down 13">
              <controlPr defaultSize="0" autoLine="0" autoPict="0">
                <anchor moveWithCells="1">
                  <from>
                    <xdr:col>1</xdr:col>
                    <xdr:colOff>2034540</xdr:colOff>
                    <xdr:row>67</xdr:row>
                    <xdr:rowOff>76200</xdr:rowOff>
                  </from>
                  <to>
                    <xdr:col>1</xdr:col>
                    <xdr:colOff>2880360</xdr:colOff>
                    <xdr:row>68</xdr:row>
                    <xdr:rowOff>137160</xdr:rowOff>
                  </to>
                </anchor>
              </controlPr>
            </control>
          </mc:Choice>
        </mc:AlternateContent>
        <mc:AlternateContent xmlns:mc="http://schemas.openxmlformats.org/markup-compatibility/2006">
          <mc:Choice Requires="x14">
            <control shapeId="5134" r:id="rId16" name="Drop Down 14">
              <controlPr defaultSize="0" autoLine="0" autoPict="0">
                <anchor moveWithCells="1">
                  <from>
                    <xdr:col>1</xdr:col>
                    <xdr:colOff>2034540</xdr:colOff>
                    <xdr:row>70</xdr:row>
                    <xdr:rowOff>22860</xdr:rowOff>
                  </from>
                  <to>
                    <xdr:col>1</xdr:col>
                    <xdr:colOff>2880360</xdr:colOff>
                    <xdr:row>71</xdr:row>
                    <xdr:rowOff>91440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A3E01-BCEF-4BB9-B3A4-D04745195A4E}">
  <sheetPr codeName="Sheet8">
    <tabColor rgb="FF00B050"/>
  </sheetPr>
  <dimension ref="A1:E161"/>
  <sheetViews>
    <sheetView showGridLines="0" zoomScale="85" zoomScaleNormal="85" zoomScaleSheetLayoutView="100" workbookViewId="0"/>
  </sheetViews>
  <sheetFormatPr defaultColWidth="9.109375" defaultRowHeight="14.4" x14ac:dyDescent="0.3"/>
  <cols>
    <col min="1" max="1" width="5.6640625" style="40" customWidth="1"/>
    <col min="2" max="3" width="45.6640625" style="40" customWidth="1"/>
    <col min="4" max="4" width="60.109375" style="40" customWidth="1"/>
    <col min="5" max="5" width="5.6640625" style="40" customWidth="1"/>
    <col min="6" max="16384" width="9.109375" style="40"/>
  </cols>
  <sheetData>
    <row r="1" spans="1:5" ht="25.05" customHeight="1" x14ac:dyDescent="0.3">
      <c r="A1"/>
      <c r="B1"/>
      <c r="C1"/>
      <c r="D1"/>
      <c r="E1"/>
    </row>
    <row r="2" spans="1:5" ht="18" customHeight="1" x14ac:dyDescent="0.3">
      <c r="A2"/>
      <c r="B2" s="6"/>
      <c r="C2" s="222" t="s">
        <v>5</v>
      </c>
      <c r="D2" s="6"/>
      <c r="E2"/>
    </row>
    <row r="3" spans="1:5" ht="20.100000000000001" customHeight="1" x14ac:dyDescent="0.3">
      <c r="A3"/>
      <c r="B3" s="6"/>
      <c r="C3" s="35" t="s">
        <v>69</v>
      </c>
      <c r="D3" s="36"/>
      <c r="E3"/>
    </row>
    <row r="4" spans="1:5" ht="20.100000000000001" customHeight="1" x14ac:dyDescent="0.3">
      <c r="A4"/>
      <c r="B4" s="6"/>
      <c r="C4" s="35"/>
      <c r="D4" s="36"/>
      <c r="E4"/>
    </row>
    <row r="5" spans="1:5" ht="18" customHeight="1" thickBot="1" x14ac:dyDescent="0.35">
      <c r="A5"/>
      <c r="B5" s="8"/>
      <c r="C5" s="8"/>
      <c r="D5" s="8"/>
      <c r="E5"/>
    </row>
    <row r="6" spans="1:5" ht="15" customHeight="1" x14ac:dyDescent="0.3">
      <c r="A6"/>
      <c r="B6" s="160"/>
      <c r="C6" s="49"/>
      <c r="D6" s="161"/>
      <c r="E6"/>
    </row>
    <row r="7" spans="1:5" ht="15" customHeight="1" x14ac:dyDescent="0.3">
      <c r="A7"/>
      <c r="B7" s="162"/>
      <c r="C7" s="50"/>
      <c r="D7" s="163"/>
      <c r="E7"/>
    </row>
    <row r="8" spans="1:5" ht="15" customHeight="1" x14ac:dyDescent="0.3">
      <c r="A8"/>
      <c r="B8" s="162"/>
      <c r="C8" s="50"/>
      <c r="D8" s="163"/>
      <c r="E8"/>
    </row>
    <row r="9" spans="1:5" ht="15" customHeight="1" x14ac:dyDescent="0.3">
      <c r="A9"/>
      <c r="B9" s="162"/>
      <c r="C9" s="50"/>
      <c r="D9" s="163"/>
      <c r="E9"/>
    </row>
    <row r="10" spans="1:5" ht="15" customHeight="1" x14ac:dyDescent="0.3">
      <c r="A10"/>
      <c r="B10" s="162"/>
      <c r="C10" s="50"/>
      <c r="D10" s="163"/>
      <c r="E10"/>
    </row>
    <row r="11" spans="1:5" ht="15" customHeight="1" x14ac:dyDescent="0.3">
      <c r="A11"/>
      <c r="B11" s="162"/>
      <c r="C11" s="50"/>
      <c r="D11" s="163"/>
      <c r="E11"/>
    </row>
    <row r="12" spans="1:5" ht="15" customHeight="1" x14ac:dyDescent="0.3">
      <c r="A12"/>
      <c r="B12" s="162"/>
      <c r="C12" s="50"/>
      <c r="D12" s="163"/>
      <c r="E12"/>
    </row>
    <row r="13" spans="1:5" ht="15" customHeight="1" x14ac:dyDescent="0.3">
      <c r="A13"/>
      <c r="B13" s="162"/>
      <c r="C13" s="50"/>
      <c r="D13" s="163"/>
      <c r="E13"/>
    </row>
    <row r="14" spans="1:5" ht="15" customHeight="1" x14ac:dyDescent="0.3">
      <c r="A14"/>
      <c r="B14" s="162"/>
      <c r="C14" s="50"/>
      <c r="D14" s="163"/>
      <c r="E14"/>
    </row>
    <row r="15" spans="1:5" ht="15" customHeight="1" x14ac:dyDescent="0.3">
      <c r="A15"/>
      <c r="B15" s="162"/>
      <c r="C15" s="50"/>
      <c r="D15" s="163"/>
      <c r="E15"/>
    </row>
    <row r="16" spans="1:5" ht="15" customHeight="1" x14ac:dyDescent="0.3">
      <c r="A16"/>
      <c r="B16" s="162"/>
      <c r="C16" s="50"/>
      <c r="D16" s="163"/>
      <c r="E16"/>
    </row>
    <row r="17" spans="1:5" ht="15" customHeight="1" x14ac:dyDescent="0.3">
      <c r="A17"/>
      <c r="B17" s="162"/>
      <c r="C17" s="50"/>
      <c r="D17" s="163"/>
      <c r="E17"/>
    </row>
    <row r="18" spans="1:5" ht="15" customHeight="1" x14ac:dyDescent="0.3">
      <c r="A18"/>
      <c r="B18" s="162"/>
      <c r="C18" s="50"/>
      <c r="D18" s="163"/>
      <c r="E18"/>
    </row>
    <row r="19" spans="1:5" ht="15" customHeight="1" x14ac:dyDescent="0.3">
      <c r="A19"/>
      <c r="B19" s="162"/>
      <c r="C19" s="50"/>
      <c r="D19" s="163"/>
      <c r="E19"/>
    </row>
    <row r="20" spans="1:5" ht="15" customHeight="1" x14ac:dyDescent="0.3">
      <c r="A20"/>
      <c r="B20" s="162"/>
      <c r="C20" s="50"/>
      <c r="D20" s="163"/>
      <c r="E20"/>
    </row>
    <row r="21" spans="1:5" ht="15" customHeight="1" x14ac:dyDescent="0.3">
      <c r="A21"/>
      <c r="B21" s="162"/>
      <c r="C21" s="50"/>
      <c r="D21" s="163"/>
      <c r="E21"/>
    </row>
    <row r="22" spans="1:5" ht="15" customHeight="1" x14ac:dyDescent="0.3">
      <c r="A22"/>
      <c r="B22" s="162"/>
      <c r="C22" s="50"/>
      <c r="D22" s="163"/>
      <c r="E22"/>
    </row>
    <row r="23" spans="1:5" ht="15" customHeight="1" x14ac:dyDescent="0.3">
      <c r="A23"/>
      <c r="B23" s="162"/>
      <c r="C23" s="50"/>
      <c r="D23" s="163"/>
      <c r="E23"/>
    </row>
    <row r="24" spans="1:5" ht="15" customHeight="1" x14ac:dyDescent="0.3">
      <c r="A24"/>
      <c r="B24" s="162"/>
      <c r="C24" s="50"/>
      <c r="D24" s="163"/>
      <c r="E24"/>
    </row>
    <row r="25" spans="1:5" ht="15" customHeight="1" x14ac:dyDescent="0.3">
      <c r="A25"/>
      <c r="B25" s="162"/>
      <c r="C25" s="50"/>
      <c r="D25" s="163"/>
      <c r="E25"/>
    </row>
    <row r="26" spans="1:5" ht="15" customHeight="1" x14ac:dyDescent="0.3">
      <c r="A26"/>
      <c r="B26" s="162"/>
      <c r="C26" s="50"/>
      <c r="D26" s="163"/>
      <c r="E26"/>
    </row>
    <row r="27" spans="1:5" ht="15" customHeight="1" x14ac:dyDescent="0.3">
      <c r="A27"/>
      <c r="B27" s="162"/>
      <c r="C27" s="50"/>
      <c r="D27" s="163"/>
      <c r="E27"/>
    </row>
    <row r="28" spans="1:5" ht="15" customHeight="1" x14ac:dyDescent="0.3">
      <c r="A28"/>
      <c r="B28" s="162"/>
      <c r="C28" s="50"/>
      <c r="D28" s="163"/>
      <c r="E28"/>
    </row>
    <row r="29" spans="1:5" ht="15" customHeight="1" x14ac:dyDescent="0.3">
      <c r="A29"/>
      <c r="B29" s="162"/>
      <c r="C29" s="50"/>
      <c r="D29" s="163"/>
      <c r="E29"/>
    </row>
    <row r="30" spans="1:5" ht="15" customHeight="1" x14ac:dyDescent="0.3">
      <c r="A30"/>
      <c r="B30" s="162"/>
      <c r="C30" s="50"/>
      <c r="D30" s="163"/>
      <c r="E30"/>
    </row>
    <row r="31" spans="1:5" ht="15" customHeight="1" x14ac:dyDescent="0.3">
      <c r="A31"/>
      <c r="B31" s="162"/>
      <c r="C31" s="50"/>
      <c r="D31" s="163"/>
      <c r="E31"/>
    </row>
    <row r="32" spans="1:5" ht="15" customHeight="1" x14ac:dyDescent="0.3">
      <c r="A32"/>
      <c r="B32" s="162"/>
      <c r="C32" s="50"/>
      <c r="D32" s="163"/>
      <c r="E32"/>
    </row>
    <row r="33" spans="1:5" ht="15" customHeight="1" x14ac:dyDescent="0.3">
      <c r="A33"/>
      <c r="B33" s="162"/>
      <c r="C33" s="50"/>
      <c r="D33" s="163"/>
      <c r="E33"/>
    </row>
    <row r="34" spans="1:5" ht="15" customHeight="1" x14ac:dyDescent="0.3">
      <c r="A34"/>
      <c r="B34" s="162"/>
      <c r="C34" s="50"/>
      <c r="D34" s="163"/>
      <c r="E34"/>
    </row>
    <row r="35" spans="1:5" ht="15" customHeight="1" x14ac:dyDescent="0.3">
      <c r="A35"/>
      <c r="B35" s="162"/>
      <c r="C35" s="50"/>
      <c r="D35" s="163"/>
      <c r="E35"/>
    </row>
    <row r="36" spans="1:5" ht="15" customHeight="1" x14ac:dyDescent="0.3">
      <c r="A36"/>
      <c r="B36" s="162"/>
      <c r="C36" s="50"/>
      <c r="D36" s="163"/>
      <c r="E36"/>
    </row>
    <row r="37" spans="1:5" ht="15" customHeight="1" x14ac:dyDescent="0.3">
      <c r="A37"/>
      <c r="B37" s="162"/>
      <c r="C37" s="50"/>
      <c r="D37" s="163"/>
      <c r="E37"/>
    </row>
    <row r="38" spans="1:5" ht="15" customHeight="1" x14ac:dyDescent="0.3">
      <c r="A38"/>
      <c r="B38" s="162"/>
      <c r="C38" s="50"/>
      <c r="D38" s="163"/>
      <c r="E38"/>
    </row>
    <row r="39" spans="1:5" ht="15" customHeight="1" x14ac:dyDescent="0.3">
      <c r="A39"/>
      <c r="B39" s="162"/>
      <c r="C39" s="50"/>
      <c r="D39" s="163"/>
      <c r="E39"/>
    </row>
    <row r="40" spans="1:5" ht="15" customHeight="1" x14ac:dyDescent="0.3">
      <c r="A40"/>
      <c r="B40" s="162"/>
      <c r="C40" s="50"/>
      <c r="D40" s="163"/>
      <c r="E40"/>
    </row>
    <row r="41" spans="1:5" ht="15" customHeight="1" x14ac:dyDescent="0.3">
      <c r="A41"/>
      <c r="B41" s="162"/>
      <c r="C41" s="50"/>
      <c r="D41" s="163"/>
      <c r="E41"/>
    </row>
    <row r="42" spans="1:5" ht="15" customHeight="1" x14ac:dyDescent="0.3">
      <c r="A42"/>
      <c r="B42" s="162"/>
      <c r="C42" s="50"/>
      <c r="D42" s="163"/>
      <c r="E42"/>
    </row>
    <row r="43" spans="1:5" ht="15" customHeight="1" x14ac:dyDescent="0.3">
      <c r="A43"/>
      <c r="B43" s="162"/>
      <c r="C43" s="50"/>
      <c r="D43" s="163"/>
      <c r="E43"/>
    </row>
    <row r="44" spans="1:5" ht="15" customHeight="1" x14ac:dyDescent="0.3">
      <c r="A44"/>
      <c r="B44" s="162"/>
      <c r="C44" s="50"/>
      <c r="D44" s="163"/>
      <c r="E44"/>
    </row>
    <row r="45" spans="1:5" ht="15" customHeight="1" x14ac:dyDescent="0.3">
      <c r="A45"/>
      <c r="B45" s="162"/>
      <c r="C45" s="50"/>
      <c r="D45" s="163"/>
      <c r="E45"/>
    </row>
    <row r="46" spans="1:5" ht="15" customHeight="1" x14ac:dyDescent="0.3">
      <c r="A46"/>
      <c r="B46" s="162"/>
      <c r="C46" s="50"/>
      <c r="D46" s="163"/>
      <c r="E46"/>
    </row>
    <row r="47" spans="1:5" ht="15" customHeight="1" x14ac:dyDescent="0.3">
      <c r="A47"/>
      <c r="B47" s="162"/>
      <c r="C47" s="50"/>
      <c r="D47" s="163"/>
      <c r="E47"/>
    </row>
    <row r="48" spans="1:5" ht="15" customHeight="1" x14ac:dyDescent="0.3">
      <c r="A48"/>
      <c r="B48" s="162"/>
      <c r="C48" s="50"/>
      <c r="D48" s="163"/>
      <c r="E48"/>
    </row>
    <row r="49" spans="1:5" ht="15" customHeight="1" x14ac:dyDescent="0.3">
      <c r="A49"/>
      <c r="B49" s="162"/>
      <c r="C49" s="50"/>
      <c r="D49" s="163"/>
      <c r="E49"/>
    </row>
    <row r="50" spans="1:5" ht="15" customHeight="1" x14ac:dyDescent="0.3">
      <c r="A50"/>
      <c r="B50" s="162"/>
      <c r="C50" s="50"/>
      <c r="D50" s="163"/>
      <c r="E50"/>
    </row>
    <row r="51" spans="1:5" ht="15" customHeight="1" x14ac:dyDescent="0.3">
      <c r="A51"/>
      <c r="B51" s="162"/>
      <c r="C51" s="50"/>
      <c r="D51" s="163"/>
      <c r="E51"/>
    </row>
    <row r="52" spans="1:5" ht="15" customHeight="1" x14ac:dyDescent="0.3">
      <c r="A52"/>
      <c r="B52" s="162"/>
      <c r="C52" s="50"/>
      <c r="D52" s="163"/>
      <c r="E52"/>
    </row>
    <row r="53" spans="1:5" ht="15" customHeight="1" x14ac:dyDescent="0.3">
      <c r="A53"/>
      <c r="B53" s="162"/>
      <c r="C53" s="50"/>
      <c r="D53" s="163"/>
      <c r="E53"/>
    </row>
    <row r="54" spans="1:5" ht="15" customHeight="1" x14ac:dyDescent="0.3">
      <c r="A54"/>
      <c r="B54" s="162"/>
      <c r="C54" s="50"/>
      <c r="D54" s="163"/>
      <c r="E54"/>
    </row>
    <row r="55" spans="1:5" ht="15" customHeight="1" x14ac:dyDescent="0.3">
      <c r="A55"/>
      <c r="B55" s="162"/>
      <c r="C55" s="50"/>
      <c r="D55" s="163"/>
      <c r="E55"/>
    </row>
    <row r="56" spans="1:5" ht="15" customHeight="1" x14ac:dyDescent="0.3">
      <c r="A56"/>
      <c r="B56" s="162"/>
      <c r="C56" s="50"/>
      <c r="D56" s="163"/>
      <c r="E56"/>
    </row>
    <row r="57" spans="1:5" ht="15" customHeight="1" x14ac:dyDescent="0.3">
      <c r="A57"/>
      <c r="B57" s="162"/>
      <c r="C57" s="50"/>
      <c r="D57" s="163"/>
      <c r="E57"/>
    </row>
    <row r="58" spans="1:5" ht="15" customHeight="1" x14ac:dyDescent="0.3">
      <c r="A58"/>
      <c r="B58" s="162"/>
      <c r="C58" s="50"/>
      <c r="D58" s="163"/>
      <c r="E58"/>
    </row>
    <row r="59" spans="1:5" ht="15" customHeight="1" x14ac:dyDescent="0.3">
      <c r="A59"/>
      <c r="B59" s="162"/>
      <c r="C59" s="50"/>
      <c r="D59" s="163"/>
      <c r="E59"/>
    </row>
    <row r="60" spans="1:5" ht="15" customHeight="1" x14ac:dyDescent="0.3">
      <c r="A60"/>
      <c r="B60" s="162"/>
      <c r="C60" s="50"/>
      <c r="D60" s="163"/>
      <c r="E60"/>
    </row>
    <row r="61" spans="1:5" ht="15" customHeight="1" x14ac:dyDescent="0.3">
      <c r="A61"/>
      <c r="B61" s="162"/>
      <c r="C61" s="50"/>
      <c r="D61" s="163"/>
      <c r="E61"/>
    </row>
    <row r="62" spans="1:5" ht="15" customHeight="1" x14ac:dyDescent="0.3">
      <c r="A62"/>
      <c r="B62" s="162"/>
      <c r="C62" s="50"/>
      <c r="D62" s="163"/>
      <c r="E62"/>
    </row>
    <row r="63" spans="1:5" ht="15" customHeight="1" x14ac:dyDescent="0.3">
      <c r="A63"/>
      <c r="B63" s="162"/>
      <c r="C63" s="50"/>
      <c r="D63" s="163"/>
      <c r="E63"/>
    </row>
    <row r="64" spans="1:5" ht="15" customHeight="1" x14ac:dyDescent="0.3">
      <c r="A64"/>
      <c r="B64" s="162"/>
      <c r="C64" s="50"/>
      <c r="D64" s="163"/>
      <c r="E64"/>
    </row>
    <row r="65" spans="1:5" ht="15" customHeight="1" x14ac:dyDescent="0.3">
      <c r="A65"/>
      <c r="B65" s="162"/>
      <c r="C65" s="50"/>
      <c r="D65" s="163"/>
      <c r="E65"/>
    </row>
    <row r="66" spans="1:5" ht="15" customHeight="1" x14ac:dyDescent="0.3">
      <c r="A66"/>
      <c r="B66" s="162"/>
      <c r="C66" s="50"/>
      <c r="D66" s="163"/>
      <c r="E66"/>
    </row>
    <row r="67" spans="1:5" ht="15" customHeight="1" x14ac:dyDescent="0.3">
      <c r="A67"/>
      <c r="B67" s="162"/>
      <c r="C67" s="50"/>
      <c r="D67" s="163"/>
      <c r="E67"/>
    </row>
    <row r="68" spans="1:5" ht="15" customHeight="1" x14ac:dyDescent="0.3">
      <c r="A68"/>
      <c r="B68" s="162"/>
      <c r="C68" s="50"/>
      <c r="D68" s="163"/>
      <c r="E68"/>
    </row>
    <row r="69" spans="1:5" ht="15" customHeight="1" x14ac:dyDescent="0.3">
      <c r="A69"/>
      <c r="B69" s="162"/>
      <c r="C69" s="50"/>
      <c r="D69" s="163"/>
      <c r="E69"/>
    </row>
    <row r="70" spans="1:5" ht="15" customHeight="1" x14ac:dyDescent="0.3">
      <c r="A70"/>
      <c r="B70" s="162"/>
      <c r="C70" s="50"/>
      <c r="D70" s="163"/>
      <c r="E70"/>
    </row>
    <row r="71" spans="1:5" ht="15" customHeight="1" x14ac:dyDescent="0.3">
      <c r="A71"/>
      <c r="B71" s="162"/>
      <c r="C71" s="50"/>
      <c r="D71" s="163"/>
      <c r="E71"/>
    </row>
    <row r="72" spans="1:5" ht="15" customHeight="1" x14ac:dyDescent="0.3">
      <c r="A72"/>
      <c r="B72" s="162"/>
      <c r="C72" s="50"/>
      <c r="D72" s="163"/>
      <c r="E72"/>
    </row>
    <row r="73" spans="1:5" ht="15" customHeight="1" x14ac:dyDescent="0.3">
      <c r="A73"/>
      <c r="B73" s="162"/>
      <c r="C73" s="50"/>
      <c r="D73" s="163"/>
      <c r="E73"/>
    </row>
    <row r="74" spans="1:5" ht="15" customHeight="1" x14ac:dyDescent="0.3">
      <c r="A74"/>
      <c r="B74" s="162"/>
      <c r="C74" s="50"/>
      <c r="D74" s="163"/>
      <c r="E74"/>
    </row>
    <row r="75" spans="1:5" ht="15" customHeight="1" x14ac:dyDescent="0.3">
      <c r="A75"/>
      <c r="B75" s="162"/>
      <c r="C75" s="50"/>
      <c r="D75" s="163"/>
      <c r="E75"/>
    </row>
    <row r="76" spans="1:5" ht="15" customHeight="1" x14ac:dyDescent="0.3">
      <c r="A76"/>
      <c r="B76" s="162"/>
      <c r="C76" s="50"/>
      <c r="D76" s="163"/>
      <c r="E76"/>
    </row>
    <row r="77" spans="1:5" ht="15" customHeight="1" x14ac:dyDescent="0.3">
      <c r="A77"/>
      <c r="B77" s="162"/>
      <c r="C77" s="50"/>
      <c r="D77" s="163"/>
      <c r="E77"/>
    </row>
    <row r="78" spans="1:5" ht="15" customHeight="1" x14ac:dyDescent="0.3">
      <c r="A78"/>
      <c r="B78" s="162"/>
      <c r="C78" s="50"/>
      <c r="D78" s="163"/>
      <c r="E78"/>
    </row>
    <row r="79" spans="1:5" ht="15" customHeight="1" x14ac:dyDescent="0.3">
      <c r="A79"/>
      <c r="B79" s="162"/>
      <c r="C79" s="50"/>
      <c r="D79" s="163"/>
      <c r="E79"/>
    </row>
    <row r="80" spans="1:5" ht="15" customHeight="1" x14ac:dyDescent="0.3">
      <c r="A80"/>
      <c r="B80" s="162"/>
      <c r="C80" s="50"/>
      <c r="D80" s="163"/>
      <c r="E80"/>
    </row>
    <row r="81" spans="1:5" ht="15" customHeight="1" x14ac:dyDescent="0.3">
      <c r="A81"/>
      <c r="B81" s="162"/>
      <c r="C81" s="50"/>
      <c r="D81" s="163"/>
      <c r="E81"/>
    </row>
    <row r="82" spans="1:5" ht="15" customHeight="1" x14ac:dyDescent="0.3">
      <c r="A82"/>
      <c r="B82" s="162"/>
      <c r="C82" s="50"/>
      <c r="D82" s="163"/>
      <c r="E82"/>
    </row>
    <row r="83" spans="1:5" ht="15" customHeight="1" x14ac:dyDescent="0.3">
      <c r="A83"/>
      <c r="B83" s="162"/>
      <c r="C83" s="50"/>
      <c r="D83" s="163"/>
      <c r="E83"/>
    </row>
    <row r="84" spans="1:5" ht="15" customHeight="1" x14ac:dyDescent="0.3">
      <c r="A84"/>
      <c r="B84" s="162"/>
      <c r="C84" s="50"/>
      <c r="D84" s="163"/>
      <c r="E84"/>
    </row>
    <row r="85" spans="1:5" ht="15" customHeight="1" x14ac:dyDescent="0.3">
      <c r="A85"/>
      <c r="B85" s="162"/>
      <c r="C85" s="50"/>
      <c r="D85" s="163"/>
      <c r="E85"/>
    </row>
    <row r="86" spans="1:5" ht="15" customHeight="1" x14ac:dyDescent="0.3">
      <c r="A86"/>
      <c r="B86" s="162"/>
      <c r="C86" s="50"/>
      <c r="D86" s="163"/>
      <c r="E86"/>
    </row>
    <row r="87" spans="1:5" ht="15" customHeight="1" x14ac:dyDescent="0.3">
      <c r="A87"/>
      <c r="B87" s="162"/>
      <c r="C87" s="50"/>
      <c r="D87" s="163"/>
      <c r="E87"/>
    </row>
    <row r="88" spans="1:5" ht="15" customHeight="1" x14ac:dyDescent="0.3">
      <c r="A88"/>
      <c r="B88" s="162"/>
      <c r="C88" s="50"/>
      <c r="D88" s="163"/>
      <c r="E88"/>
    </row>
    <row r="89" spans="1:5" ht="15" customHeight="1" x14ac:dyDescent="0.3">
      <c r="A89"/>
      <c r="B89" s="162"/>
      <c r="C89" s="50"/>
      <c r="D89" s="163"/>
      <c r="E89"/>
    </row>
    <row r="90" spans="1:5" ht="15" customHeight="1" x14ac:dyDescent="0.3">
      <c r="A90"/>
      <c r="B90" s="162"/>
      <c r="C90" s="50"/>
      <c r="D90" s="163"/>
      <c r="E90"/>
    </row>
    <row r="91" spans="1:5" ht="15" customHeight="1" x14ac:dyDescent="0.3">
      <c r="A91"/>
      <c r="B91" s="162"/>
      <c r="C91" s="50"/>
      <c r="D91" s="163"/>
      <c r="E91"/>
    </row>
    <row r="92" spans="1:5" ht="15" customHeight="1" x14ac:dyDescent="0.3">
      <c r="A92"/>
      <c r="B92" s="162"/>
      <c r="C92" s="50"/>
      <c r="D92" s="163"/>
      <c r="E92"/>
    </row>
    <row r="93" spans="1:5" ht="15" customHeight="1" x14ac:dyDescent="0.3">
      <c r="A93"/>
      <c r="B93" s="162"/>
      <c r="C93" s="50"/>
      <c r="D93" s="163"/>
      <c r="E93"/>
    </row>
    <row r="94" spans="1:5" ht="15" customHeight="1" x14ac:dyDescent="0.3">
      <c r="A94"/>
      <c r="B94" s="162"/>
      <c r="C94" s="50"/>
      <c r="D94" s="163"/>
      <c r="E94"/>
    </row>
    <row r="95" spans="1:5" ht="15" customHeight="1" x14ac:dyDescent="0.3">
      <c r="A95"/>
      <c r="B95" s="162"/>
      <c r="C95" s="50"/>
      <c r="D95" s="163"/>
      <c r="E95"/>
    </row>
    <row r="96" spans="1:5" ht="15" customHeight="1" x14ac:dyDescent="0.3">
      <c r="A96"/>
      <c r="B96" s="162"/>
      <c r="C96" s="50"/>
      <c r="D96" s="163"/>
      <c r="E96"/>
    </row>
    <row r="97" spans="1:5" ht="15" customHeight="1" x14ac:dyDescent="0.3">
      <c r="A97"/>
      <c r="B97" s="162"/>
      <c r="C97" s="50"/>
      <c r="D97" s="163"/>
      <c r="E97"/>
    </row>
    <row r="98" spans="1:5" ht="15" customHeight="1" x14ac:dyDescent="0.3">
      <c r="A98"/>
      <c r="B98" s="162"/>
      <c r="C98" s="50"/>
      <c r="D98" s="163"/>
      <c r="E98"/>
    </row>
    <row r="99" spans="1:5" ht="15" customHeight="1" x14ac:dyDescent="0.3">
      <c r="A99"/>
      <c r="B99" s="162"/>
      <c r="C99" s="50"/>
      <c r="D99" s="163"/>
      <c r="E99"/>
    </row>
    <row r="100" spans="1:5" ht="15" customHeight="1" x14ac:dyDescent="0.3">
      <c r="A100"/>
      <c r="B100" s="162"/>
      <c r="C100" s="50"/>
      <c r="D100" s="163"/>
      <c r="E100"/>
    </row>
    <row r="101" spans="1:5" ht="15" customHeight="1" x14ac:dyDescent="0.3">
      <c r="A101"/>
      <c r="B101" s="162"/>
      <c r="C101" s="50"/>
      <c r="D101" s="163"/>
      <c r="E101"/>
    </row>
    <row r="102" spans="1:5" ht="15" customHeight="1" x14ac:dyDescent="0.3">
      <c r="A102"/>
      <c r="B102" s="162"/>
      <c r="C102" s="50"/>
      <c r="D102" s="163"/>
      <c r="E102"/>
    </row>
    <row r="103" spans="1:5" ht="15" customHeight="1" x14ac:dyDescent="0.3">
      <c r="A103"/>
      <c r="B103" s="162"/>
      <c r="C103" s="50"/>
      <c r="D103" s="163"/>
      <c r="E103"/>
    </row>
    <row r="104" spans="1:5" ht="15" customHeight="1" x14ac:dyDescent="0.3">
      <c r="A104"/>
      <c r="B104" s="162"/>
      <c r="C104" s="50"/>
      <c r="D104" s="163"/>
      <c r="E104"/>
    </row>
    <row r="105" spans="1:5" ht="15" customHeight="1" x14ac:dyDescent="0.3">
      <c r="A105"/>
      <c r="B105" s="162"/>
      <c r="C105" s="50"/>
      <c r="D105" s="163"/>
      <c r="E105"/>
    </row>
    <row r="106" spans="1:5" ht="15" customHeight="1" x14ac:dyDescent="0.3">
      <c r="A106"/>
      <c r="B106" s="162"/>
      <c r="C106" s="50"/>
      <c r="D106" s="163"/>
      <c r="E106"/>
    </row>
    <row r="107" spans="1:5" ht="15" customHeight="1" x14ac:dyDescent="0.3">
      <c r="A107"/>
      <c r="B107" s="162"/>
      <c r="C107" s="50"/>
      <c r="D107" s="163"/>
      <c r="E107"/>
    </row>
    <row r="108" spans="1:5" ht="15" customHeight="1" x14ac:dyDescent="0.3">
      <c r="A108"/>
      <c r="B108" s="162"/>
      <c r="C108" s="50"/>
      <c r="D108" s="163"/>
      <c r="E108"/>
    </row>
    <row r="109" spans="1:5" ht="15" customHeight="1" x14ac:dyDescent="0.3">
      <c r="A109"/>
      <c r="B109" s="162"/>
      <c r="C109" s="50"/>
      <c r="D109" s="163"/>
      <c r="E109"/>
    </row>
    <row r="110" spans="1:5" ht="15" customHeight="1" x14ac:dyDescent="0.3">
      <c r="A110"/>
      <c r="B110" s="162"/>
      <c r="C110" s="50"/>
      <c r="D110" s="163"/>
      <c r="E110"/>
    </row>
    <row r="111" spans="1:5" ht="15" customHeight="1" x14ac:dyDescent="0.3">
      <c r="A111"/>
      <c r="B111" s="162"/>
      <c r="C111" s="50"/>
      <c r="D111" s="163"/>
      <c r="E111"/>
    </row>
    <row r="112" spans="1:5" ht="15" customHeight="1" x14ac:dyDescent="0.3">
      <c r="A112"/>
      <c r="B112" s="162"/>
      <c r="C112" s="50"/>
      <c r="D112" s="163"/>
      <c r="E112"/>
    </row>
    <row r="113" spans="1:5" ht="15" customHeight="1" x14ac:dyDescent="0.3">
      <c r="A113"/>
      <c r="B113" s="162"/>
      <c r="C113" s="50"/>
      <c r="D113" s="163"/>
      <c r="E113"/>
    </row>
    <row r="114" spans="1:5" ht="15" customHeight="1" x14ac:dyDescent="0.3">
      <c r="A114"/>
      <c r="B114" s="162"/>
      <c r="C114" s="50"/>
      <c r="D114" s="163"/>
      <c r="E114"/>
    </row>
    <row r="115" spans="1:5" ht="15" customHeight="1" x14ac:dyDescent="0.3">
      <c r="A115"/>
      <c r="B115" s="162"/>
      <c r="C115" s="50"/>
      <c r="D115" s="163"/>
      <c r="E115"/>
    </row>
    <row r="116" spans="1:5" ht="15" customHeight="1" x14ac:dyDescent="0.3">
      <c r="A116"/>
      <c r="B116" s="162"/>
      <c r="C116" s="50"/>
      <c r="D116" s="163"/>
      <c r="E116"/>
    </row>
    <row r="117" spans="1:5" ht="15" customHeight="1" x14ac:dyDescent="0.3">
      <c r="A117"/>
      <c r="B117" s="162"/>
      <c r="C117" s="50"/>
      <c r="D117" s="163"/>
      <c r="E117"/>
    </row>
    <row r="118" spans="1:5" ht="15" customHeight="1" x14ac:dyDescent="0.3">
      <c r="A118"/>
      <c r="B118" s="162"/>
      <c r="C118" s="50"/>
      <c r="D118" s="163"/>
      <c r="E118"/>
    </row>
    <row r="119" spans="1:5" ht="15" customHeight="1" x14ac:dyDescent="0.3">
      <c r="A119"/>
      <c r="B119" s="162"/>
      <c r="C119" s="50"/>
      <c r="D119" s="163"/>
      <c r="E119"/>
    </row>
    <row r="120" spans="1:5" ht="15" customHeight="1" x14ac:dyDescent="0.3">
      <c r="A120"/>
      <c r="B120" s="162"/>
      <c r="C120" s="50"/>
      <c r="D120" s="163"/>
      <c r="E120"/>
    </row>
    <row r="121" spans="1:5" ht="15" customHeight="1" x14ac:dyDescent="0.3">
      <c r="A121"/>
      <c r="B121" s="162"/>
      <c r="C121" s="50"/>
      <c r="D121" s="163"/>
      <c r="E121"/>
    </row>
    <row r="122" spans="1:5" ht="15" customHeight="1" x14ac:dyDescent="0.3">
      <c r="A122"/>
      <c r="B122" s="162"/>
      <c r="C122" s="50"/>
      <c r="D122" s="163"/>
      <c r="E122"/>
    </row>
    <row r="123" spans="1:5" ht="15" customHeight="1" x14ac:dyDescent="0.3">
      <c r="A123"/>
      <c r="B123" s="162"/>
      <c r="C123" s="50"/>
      <c r="D123" s="163"/>
      <c r="E123"/>
    </row>
    <row r="124" spans="1:5" ht="15" customHeight="1" x14ac:dyDescent="0.3">
      <c r="A124"/>
      <c r="B124" s="162"/>
      <c r="C124" s="50"/>
      <c r="D124" s="163"/>
      <c r="E124"/>
    </row>
    <row r="125" spans="1:5" ht="15" customHeight="1" x14ac:dyDescent="0.3">
      <c r="A125"/>
      <c r="B125" s="162"/>
      <c r="C125" s="50"/>
      <c r="D125" s="163"/>
      <c r="E125"/>
    </row>
    <row r="126" spans="1:5" ht="15" customHeight="1" x14ac:dyDescent="0.3">
      <c r="A126"/>
      <c r="B126" s="162"/>
      <c r="C126" s="50"/>
      <c r="D126" s="163"/>
      <c r="E126"/>
    </row>
    <row r="127" spans="1:5" ht="15" customHeight="1" x14ac:dyDescent="0.3">
      <c r="A127"/>
      <c r="B127" s="162"/>
      <c r="C127" s="50"/>
      <c r="D127" s="163"/>
      <c r="E127"/>
    </row>
    <row r="128" spans="1:5" ht="15" customHeight="1" x14ac:dyDescent="0.3">
      <c r="A128"/>
      <c r="B128" s="162"/>
      <c r="C128" s="50"/>
      <c r="D128" s="163"/>
      <c r="E128"/>
    </row>
    <row r="129" spans="1:5" ht="15" customHeight="1" x14ac:dyDescent="0.3">
      <c r="A129"/>
      <c r="B129" s="162"/>
      <c r="C129" s="50"/>
      <c r="D129" s="163"/>
      <c r="E129"/>
    </row>
    <row r="130" spans="1:5" ht="15" customHeight="1" x14ac:dyDescent="0.3">
      <c r="A130"/>
      <c r="B130" s="162"/>
      <c r="C130" s="50"/>
      <c r="D130" s="163"/>
      <c r="E130"/>
    </row>
    <row r="131" spans="1:5" ht="15" customHeight="1" x14ac:dyDescent="0.3">
      <c r="A131"/>
      <c r="B131" s="162"/>
      <c r="C131" s="50"/>
      <c r="D131" s="163"/>
      <c r="E131"/>
    </row>
    <row r="132" spans="1:5" ht="15" customHeight="1" x14ac:dyDescent="0.3">
      <c r="A132"/>
      <c r="B132" s="162"/>
      <c r="C132" s="50"/>
      <c r="D132" s="163"/>
      <c r="E132"/>
    </row>
    <row r="133" spans="1:5" ht="15" customHeight="1" x14ac:dyDescent="0.3">
      <c r="A133"/>
      <c r="B133" s="162"/>
      <c r="C133" s="50"/>
      <c r="D133" s="163"/>
      <c r="E133"/>
    </row>
    <row r="134" spans="1:5" ht="15" customHeight="1" x14ac:dyDescent="0.3">
      <c r="A134"/>
      <c r="B134" s="162"/>
      <c r="C134" s="50"/>
      <c r="D134" s="163"/>
      <c r="E134"/>
    </row>
    <row r="135" spans="1:5" ht="15" customHeight="1" x14ac:dyDescent="0.3">
      <c r="A135"/>
      <c r="B135" s="162"/>
      <c r="C135" s="50"/>
      <c r="D135" s="163"/>
      <c r="E135"/>
    </row>
    <row r="136" spans="1:5" ht="15" customHeight="1" x14ac:dyDescent="0.3">
      <c r="A136"/>
      <c r="B136" s="162"/>
      <c r="C136" s="50"/>
      <c r="D136" s="163"/>
      <c r="E136"/>
    </row>
    <row r="137" spans="1:5" ht="15" customHeight="1" x14ac:dyDescent="0.3">
      <c r="A137"/>
      <c r="B137" s="162"/>
      <c r="C137" s="50"/>
      <c r="D137" s="163"/>
      <c r="E137"/>
    </row>
    <row r="138" spans="1:5" ht="15" customHeight="1" x14ac:dyDescent="0.3">
      <c r="A138"/>
      <c r="B138" s="162"/>
      <c r="C138" s="50"/>
      <c r="D138" s="163"/>
      <c r="E138"/>
    </row>
    <row r="139" spans="1:5" ht="15" customHeight="1" x14ac:dyDescent="0.3">
      <c r="A139"/>
      <c r="B139" s="162"/>
      <c r="C139" s="50"/>
      <c r="D139" s="163"/>
      <c r="E139"/>
    </row>
    <row r="140" spans="1:5" ht="15" customHeight="1" x14ac:dyDescent="0.3">
      <c r="A140"/>
      <c r="B140" s="162"/>
      <c r="C140" s="50"/>
      <c r="D140" s="163"/>
      <c r="E140"/>
    </row>
    <row r="141" spans="1:5" ht="15" customHeight="1" x14ac:dyDescent="0.3">
      <c r="A141"/>
      <c r="B141" s="162"/>
      <c r="C141" s="50"/>
      <c r="D141" s="163"/>
      <c r="E141"/>
    </row>
    <row r="142" spans="1:5" ht="15" customHeight="1" x14ac:dyDescent="0.3">
      <c r="A142"/>
      <c r="B142" s="162"/>
      <c r="C142" s="50"/>
      <c r="D142" s="163"/>
      <c r="E142"/>
    </row>
    <row r="143" spans="1:5" ht="15" customHeight="1" x14ac:dyDescent="0.3">
      <c r="A143"/>
      <c r="B143" s="162"/>
      <c r="C143" s="50"/>
      <c r="D143" s="163"/>
      <c r="E143"/>
    </row>
    <row r="144" spans="1:5" ht="15" customHeight="1" x14ac:dyDescent="0.3">
      <c r="A144"/>
      <c r="B144" s="162"/>
      <c r="C144" s="50"/>
      <c r="D144" s="163"/>
      <c r="E144"/>
    </row>
    <row r="145" spans="1:5" ht="15" customHeight="1" x14ac:dyDescent="0.3">
      <c r="A145"/>
      <c r="B145" s="162"/>
      <c r="C145" s="50"/>
      <c r="D145" s="163"/>
      <c r="E145"/>
    </row>
    <row r="146" spans="1:5" ht="15" customHeight="1" x14ac:dyDescent="0.3">
      <c r="A146"/>
      <c r="B146" s="162"/>
      <c r="C146" s="50"/>
      <c r="D146" s="163"/>
      <c r="E146"/>
    </row>
    <row r="147" spans="1:5" ht="15" customHeight="1" x14ac:dyDescent="0.3">
      <c r="A147"/>
      <c r="B147" s="162"/>
      <c r="C147" s="50"/>
      <c r="D147" s="163"/>
      <c r="E147"/>
    </row>
    <row r="148" spans="1:5" ht="15" customHeight="1" x14ac:dyDescent="0.3">
      <c r="A148"/>
      <c r="B148" s="162"/>
      <c r="C148" s="50"/>
      <c r="D148" s="163"/>
      <c r="E148"/>
    </row>
    <row r="149" spans="1:5" ht="15" customHeight="1" x14ac:dyDescent="0.3">
      <c r="A149"/>
      <c r="B149" s="162"/>
      <c r="C149" s="50"/>
      <c r="D149" s="163"/>
      <c r="E149"/>
    </row>
    <row r="150" spans="1:5" ht="15" customHeight="1" x14ac:dyDescent="0.3">
      <c r="A150"/>
      <c r="B150" s="162"/>
      <c r="C150" s="50"/>
      <c r="D150" s="163"/>
      <c r="E150"/>
    </row>
    <row r="151" spans="1:5" ht="15" customHeight="1" x14ac:dyDescent="0.3">
      <c r="A151"/>
      <c r="B151" s="162"/>
      <c r="C151" s="50"/>
      <c r="D151" s="163"/>
      <c r="E151"/>
    </row>
    <row r="152" spans="1:5" ht="15" customHeight="1" x14ac:dyDescent="0.3">
      <c r="A152"/>
      <c r="B152" s="162"/>
      <c r="C152" s="50"/>
      <c r="D152" s="163"/>
      <c r="E152"/>
    </row>
    <row r="153" spans="1:5" ht="15" customHeight="1" x14ac:dyDescent="0.3">
      <c r="A153"/>
      <c r="B153" s="162"/>
      <c r="C153" s="50"/>
      <c r="D153" s="163"/>
      <c r="E153"/>
    </row>
    <row r="154" spans="1:5" ht="15" customHeight="1" x14ac:dyDescent="0.3">
      <c r="A154"/>
      <c r="B154" s="162"/>
      <c r="C154" s="50"/>
      <c r="D154" s="163"/>
      <c r="E154"/>
    </row>
    <row r="155" spans="1:5" ht="15" customHeight="1" x14ac:dyDescent="0.3">
      <c r="A155"/>
      <c r="B155" s="162"/>
      <c r="C155" s="50"/>
      <c r="D155" s="163"/>
      <c r="E155"/>
    </row>
    <row r="156" spans="1:5" ht="15" customHeight="1" x14ac:dyDescent="0.3">
      <c r="A156"/>
      <c r="B156" s="162"/>
      <c r="C156" s="50"/>
      <c r="D156" s="163"/>
      <c r="E156"/>
    </row>
    <row r="157" spans="1:5" ht="15" customHeight="1" x14ac:dyDescent="0.3">
      <c r="A157"/>
      <c r="B157" s="162"/>
      <c r="C157" s="50"/>
      <c r="D157" s="163"/>
      <c r="E157"/>
    </row>
    <row r="158" spans="1:5" ht="15" customHeight="1" x14ac:dyDescent="0.3">
      <c r="A158"/>
      <c r="B158" s="162"/>
      <c r="C158" s="50"/>
      <c r="D158" s="163"/>
      <c r="E158"/>
    </row>
    <row r="159" spans="1:5" ht="15" customHeight="1" x14ac:dyDescent="0.3">
      <c r="A159"/>
      <c r="B159" s="162"/>
      <c r="C159" s="50"/>
      <c r="D159" s="163"/>
      <c r="E159"/>
    </row>
    <row r="160" spans="1:5" ht="15" customHeight="1" thickBot="1" x14ac:dyDescent="0.35">
      <c r="A160"/>
      <c r="B160" s="164"/>
      <c r="C160" s="165"/>
      <c r="D160" s="166"/>
      <c r="E160"/>
    </row>
    <row r="161" spans="1:5" ht="25.05" customHeight="1" x14ac:dyDescent="0.3">
      <c r="A161"/>
      <c r="B161"/>
      <c r="C161"/>
      <c r="D161"/>
      <c r="E161"/>
    </row>
  </sheetData>
  <pageMargins left="0.5" right="0.5" top="0.5" bottom="0.5" header="0.3" footer="0.3"/>
  <pageSetup scale="61" orientation="portrait" horizontalDpi="2400" verticalDpi="2400" r:id="rId1"/>
  <headerFooter>
    <oddFooter>1</oddFooter>
  </headerFooter>
  <rowBreaks count="2" manualBreakCount="2">
    <brk id="56" min="1" max="3" man="1"/>
    <brk id="124" min="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6149" r:id="rId4" name="Drop Down 5">
              <controlPr defaultSize="0" autoLine="0" autoPict="0">
                <anchor moveWithCells="1">
                  <from>
                    <xdr:col>1</xdr:col>
                    <xdr:colOff>2042160</xdr:colOff>
                    <xdr:row>28</xdr:row>
                    <xdr:rowOff>76200</xdr:rowOff>
                  </from>
                  <to>
                    <xdr:col>1</xdr:col>
                    <xdr:colOff>2887980</xdr:colOff>
                    <xdr:row>29</xdr:row>
                    <xdr:rowOff>144780</xdr:rowOff>
                  </to>
                </anchor>
              </controlPr>
            </control>
          </mc:Choice>
        </mc:AlternateContent>
        <mc:AlternateContent xmlns:mc="http://schemas.openxmlformats.org/markup-compatibility/2006">
          <mc:Choice Requires="x14">
            <control shapeId="6150" r:id="rId5" name="Drop Down 6">
              <controlPr defaultSize="0" autoLine="0" autoPict="0">
                <anchor moveWithCells="1">
                  <from>
                    <xdr:col>1</xdr:col>
                    <xdr:colOff>2042160</xdr:colOff>
                    <xdr:row>32</xdr:row>
                    <xdr:rowOff>175260</xdr:rowOff>
                  </from>
                  <to>
                    <xdr:col>1</xdr:col>
                    <xdr:colOff>2887980</xdr:colOff>
                    <xdr:row>34</xdr:row>
                    <xdr:rowOff>38100</xdr:rowOff>
                  </to>
                </anchor>
              </controlPr>
            </control>
          </mc:Choice>
        </mc:AlternateContent>
        <mc:AlternateContent xmlns:mc="http://schemas.openxmlformats.org/markup-compatibility/2006">
          <mc:Choice Requires="x14">
            <control shapeId="6151" r:id="rId6" name="Drop Down 7">
              <controlPr defaultSize="0" autoLine="0" autoPict="0">
                <anchor moveWithCells="1">
                  <from>
                    <xdr:col>1</xdr:col>
                    <xdr:colOff>2042160</xdr:colOff>
                    <xdr:row>35</xdr:row>
                    <xdr:rowOff>106680</xdr:rowOff>
                  </from>
                  <to>
                    <xdr:col>1</xdr:col>
                    <xdr:colOff>2887980</xdr:colOff>
                    <xdr:row>36</xdr:row>
                    <xdr:rowOff>175260</xdr:rowOff>
                  </to>
                </anchor>
              </controlPr>
            </control>
          </mc:Choice>
        </mc:AlternateContent>
        <mc:AlternateContent xmlns:mc="http://schemas.openxmlformats.org/markup-compatibility/2006">
          <mc:Choice Requires="x14">
            <control shapeId="6152" r:id="rId7" name="Drop Down 8">
              <controlPr defaultSize="0" autoLine="0" autoPict="0">
                <anchor moveWithCells="1">
                  <from>
                    <xdr:col>1</xdr:col>
                    <xdr:colOff>2042160</xdr:colOff>
                    <xdr:row>37</xdr:row>
                    <xdr:rowOff>60960</xdr:rowOff>
                  </from>
                  <to>
                    <xdr:col>1</xdr:col>
                    <xdr:colOff>2887980</xdr:colOff>
                    <xdr:row>38</xdr:row>
                    <xdr:rowOff>129540</xdr:rowOff>
                  </to>
                </anchor>
              </controlPr>
            </control>
          </mc:Choice>
        </mc:AlternateContent>
        <mc:AlternateContent xmlns:mc="http://schemas.openxmlformats.org/markup-compatibility/2006">
          <mc:Choice Requires="x14">
            <control shapeId="6153" r:id="rId8" name="Drop Down 9">
              <controlPr defaultSize="0" autoLine="0" autoPict="0">
                <anchor moveWithCells="1">
                  <from>
                    <xdr:col>1</xdr:col>
                    <xdr:colOff>2042160</xdr:colOff>
                    <xdr:row>46</xdr:row>
                    <xdr:rowOff>30480</xdr:rowOff>
                  </from>
                  <to>
                    <xdr:col>1</xdr:col>
                    <xdr:colOff>2887980</xdr:colOff>
                    <xdr:row>47</xdr:row>
                    <xdr:rowOff>99060</xdr:rowOff>
                  </to>
                </anchor>
              </controlPr>
            </control>
          </mc:Choice>
        </mc:AlternateContent>
        <mc:AlternateContent xmlns:mc="http://schemas.openxmlformats.org/markup-compatibility/2006">
          <mc:Choice Requires="x14">
            <control shapeId="6154" r:id="rId9" name="Drop Down 10">
              <controlPr defaultSize="0" autoLine="0" autoPict="0">
                <anchor moveWithCells="1">
                  <from>
                    <xdr:col>1</xdr:col>
                    <xdr:colOff>2042160</xdr:colOff>
                    <xdr:row>52</xdr:row>
                    <xdr:rowOff>76200</xdr:rowOff>
                  </from>
                  <to>
                    <xdr:col>1</xdr:col>
                    <xdr:colOff>2887980</xdr:colOff>
                    <xdr:row>53</xdr:row>
                    <xdr:rowOff>137160</xdr:rowOff>
                  </to>
                </anchor>
              </controlPr>
            </control>
          </mc:Choice>
        </mc:AlternateContent>
        <mc:AlternateContent xmlns:mc="http://schemas.openxmlformats.org/markup-compatibility/2006">
          <mc:Choice Requires="x14">
            <control shapeId="6155" r:id="rId10" name="Drop Down 11">
              <controlPr defaultSize="0" autoLine="0" autoPict="0">
                <anchor moveWithCells="1">
                  <from>
                    <xdr:col>1</xdr:col>
                    <xdr:colOff>2042160</xdr:colOff>
                    <xdr:row>54</xdr:row>
                    <xdr:rowOff>175260</xdr:rowOff>
                  </from>
                  <to>
                    <xdr:col>1</xdr:col>
                    <xdr:colOff>2887980</xdr:colOff>
                    <xdr:row>56</xdr:row>
                    <xdr:rowOff>38100</xdr:rowOff>
                  </to>
                </anchor>
              </controlPr>
            </control>
          </mc:Choice>
        </mc:AlternateContent>
        <mc:AlternateContent xmlns:mc="http://schemas.openxmlformats.org/markup-compatibility/2006">
          <mc:Choice Requires="x14">
            <control shapeId="6156" r:id="rId11" name="Drop Down 12">
              <controlPr defaultSize="0" autoLine="0" autoPict="0">
                <anchor moveWithCells="1">
                  <from>
                    <xdr:col>1</xdr:col>
                    <xdr:colOff>2042160</xdr:colOff>
                    <xdr:row>56</xdr:row>
                    <xdr:rowOff>144780</xdr:rowOff>
                  </from>
                  <to>
                    <xdr:col>1</xdr:col>
                    <xdr:colOff>2887980</xdr:colOff>
                    <xdr:row>58</xdr:row>
                    <xdr:rowOff>15240</xdr:rowOff>
                  </to>
                </anchor>
              </controlPr>
            </control>
          </mc:Choice>
        </mc:AlternateContent>
        <mc:AlternateContent xmlns:mc="http://schemas.openxmlformats.org/markup-compatibility/2006">
          <mc:Choice Requires="x14">
            <control shapeId="6157" r:id="rId12" name="Drop Down 13">
              <controlPr defaultSize="0" autoLine="0" autoPict="0">
                <anchor moveWithCells="1">
                  <from>
                    <xdr:col>1</xdr:col>
                    <xdr:colOff>2042160</xdr:colOff>
                    <xdr:row>72</xdr:row>
                    <xdr:rowOff>137160</xdr:rowOff>
                  </from>
                  <to>
                    <xdr:col>1</xdr:col>
                    <xdr:colOff>2887980</xdr:colOff>
                    <xdr:row>73</xdr:row>
                    <xdr:rowOff>190500</xdr:rowOff>
                  </to>
                </anchor>
              </controlPr>
            </control>
          </mc:Choice>
        </mc:AlternateContent>
        <mc:AlternateContent xmlns:mc="http://schemas.openxmlformats.org/markup-compatibility/2006">
          <mc:Choice Requires="x14">
            <control shapeId="6158" r:id="rId13" name="Drop Down 14">
              <controlPr defaultSize="0" autoLine="0" autoPict="0">
                <anchor moveWithCells="1">
                  <from>
                    <xdr:col>1</xdr:col>
                    <xdr:colOff>2042160</xdr:colOff>
                    <xdr:row>78</xdr:row>
                    <xdr:rowOff>15240</xdr:rowOff>
                  </from>
                  <to>
                    <xdr:col>1</xdr:col>
                    <xdr:colOff>2887980</xdr:colOff>
                    <xdr:row>79</xdr:row>
                    <xdr:rowOff>76200</xdr:rowOff>
                  </to>
                </anchor>
              </controlPr>
            </control>
          </mc:Choice>
        </mc:AlternateContent>
        <mc:AlternateContent xmlns:mc="http://schemas.openxmlformats.org/markup-compatibility/2006">
          <mc:Choice Requires="x14">
            <control shapeId="6159" r:id="rId14" name="Drop Down 15">
              <controlPr defaultSize="0" autoLine="0" autoPict="0">
                <anchor moveWithCells="1">
                  <from>
                    <xdr:col>1</xdr:col>
                    <xdr:colOff>2042160</xdr:colOff>
                    <xdr:row>80</xdr:row>
                    <xdr:rowOff>114300</xdr:rowOff>
                  </from>
                  <to>
                    <xdr:col>1</xdr:col>
                    <xdr:colOff>2887980</xdr:colOff>
                    <xdr:row>81</xdr:row>
                    <xdr:rowOff>182880</xdr:rowOff>
                  </to>
                </anchor>
              </controlPr>
            </control>
          </mc:Choice>
        </mc:AlternateContent>
        <mc:AlternateContent xmlns:mc="http://schemas.openxmlformats.org/markup-compatibility/2006">
          <mc:Choice Requires="x14">
            <control shapeId="6160" r:id="rId15" name="Drop Down 16">
              <controlPr defaultSize="0" autoLine="0" autoPict="0">
                <anchor moveWithCells="1">
                  <from>
                    <xdr:col>1</xdr:col>
                    <xdr:colOff>2042160</xdr:colOff>
                    <xdr:row>85</xdr:row>
                    <xdr:rowOff>30480</xdr:rowOff>
                  </from>
                  <to>
                    <xdr:col>1</xdr:col>
                    <xdr:colOff>2887980</xdr:colOff>
                    <xdr:row>86</xdr:row>
                    <xdr:rowOff>99060</xdr:rowOff>
                  </to>
                </anchor>
              </controlPr>
            </control>
          </mc:Choice>
        </mc:AlternateContent>
        <mc:AlternateContent xmlns:mc="http://schemas.openxmlformats.org/markup-compatibility/2006">
          <mc:Choice Requires="x14">
            <control shapeId="6161" r:id="rId16" name="Drop Down 17">
              <controlPr defaultSize="0" autoLine="0" autoPict="0">
                <anchor moveWithCells="1">
                  <from>
                    <xdr:col>1</xdr:col>
                    <xdr:colOff>2042160</xdr:colOff>
                    <xdr:row>104</xdr:row>
                    <xdr:rowOff>99060</xdr:rowOff>
                  </from>
                  <to>
                    <xdr:col>1</xdr:col>
                    <xdr:colOff>2887980</xdr:colOff>
                    <xdr:row>105</xdr:row>
                    <xdr:rowOff>152400</xdr:rowOff>
                  </to>
                </anchor>
              </controlPr>
            </control>
          </mc:Choice>
        </mc:AlternateContent>
        <mc:AlternateContent xmlns:mc="http://schemas.openxmlformats.org/markup-compatibility/2006">
          <mc:Choice Requires="x14">
            <control shapeId="6162" r:id="rId17" name="Drop Down 18">
              <controlPr defaultSize="0" autoLine="0" autoPict="0">
                <anchor moveWithCells="1">
                  <from>
                    <xdr:col>1</xdr:col>
                    <xdr:colOff>2042160</xdr:colOff>
                    <xdr:row>106</xdr:row>
                    <xdr:rowOff>76200</xdr:rowOff>
                  </from>
                  <to>
                    <xdr:col>1</xdr:col>
                    <xdr:colOff>2887980</xdr:colOff>
                    <xdr:row>107</xdr:row>
                    <xdr:rowOff>137160</xdr:rowOff>
                  </to>
                </anchor>
              </controlPr>
            </control>
          </mc:Choice>
        </mc:AlternateContent>
        <mc:AlternateContent xmlns:mc="http://schemas.openxmlformats.org/markup-compatibility/2006">
          <mc:Choice Requires="x14">
            <control shapeId="6163" r:id="rId18" name="Drop Down 19">
              <controlPr defaultSize="0" autoLine="0" autoPict="0">
                <anchor moveWithCells="1">
                  <from>
                    <xdr:col>1</xdr:col>
                    <xdr:colOff>2042160</xdr:colOff>
                    <xdr:row>109</xdr:row>
                    <xdr:rowOff>15240</xdr:rowOff>
                  </from>
                  <to>
                    <xdr:col>1</xdr:col>
                    <xdr:colOff>2887980</xdr:colOff>
                    <xdr:row>110</xdr:row>
                    <xdr:rowOff>76200</xdr:rowOff>
                  </to>
                </anchor>
              </controlPr>
            </control>
          </mc:Choice>
        </mc:AlternateContent>
        <mc:AlternateContent xmlns:mc="http://schemas.openxmlformats.org/markup-compatibility/2006">
          <mc:Choice Requires="x14">
            <control shapeId="6164" r:id="rId19" name="Drop Down 20">
              <controlPr defaultSize="0" autoLine="0" autoPict="0">
                <anchor moveWithCells="1">
                  <from>
                    <xdr:col>1</xdr:col>
                    <xdr:colOff>2042160</xdr:colOff>
                    <xdr:row>111</xdr:row>
                    <xdr:rowOff>137160</xdr:rowOff>
                  </from>
                  <to>
                    <xdr:col>1</xdr:col>
                    <xdr:colOff>2887980</xdr:colOff>
                    <xdr:row>113</xdr:row>
                    <xdr:rowOff>0</xdr:rowOff>
                  </to>
                </anchor>
              </controlPr>
            </control>
          </mc:Choice>
        </mc:AlternateContent>
        <mc:AlternateContent xmlns:mc="http://schemas.openxmlformats.org/markup-compatibility/2006">
          <mc:Choice Requires="x14">
            <control shapeId="6165" r:id="rId20" name="Drop Down 21">
              <controlPr defaultSize="0" autoLine="0" autoPict="0">
                <anchor moveWithCells="1">
                  <from>
                    <xdr:col>1</xdr:col>
                    <xdr:colOff>2042160</xdr:colOff>
                    <xdr:row>124</xdr:row>
                    <xdr:rowOff>175260</xdr:rowOff>
                  </from>
                  <to>
                    <xdr:col>1</xdr:col>
                    <xdr:colOff>2887980</xdr:colOff>
                    <xdr:row>126</xdr:row>
                    <xdr:rowOff>53340</xdr:rowOff>
                  </to>
                </anchor>
              </controlPr>
            </control>
          </mc:Choice>
        </mc:AlternateContent>
        <mc:AlternateContent xmlns:mc="http://schemas.openxmlformats.org/markup-compatibility/2006">
          <mc:Choice Requires="x14">
            <control shapeId="6166" r:id="rId21" name="Drop Down 22">
              <controlPr defaultSize="0" autoLine="0" autoPict="0">
                <anchor moveWithCells="1">
                  <from>
                    <xdr:col>1</xdr:col>
                    <xdr:colOff>2042160</xdr:colOff>
                    <xdr:row>130</xdr:row>
                    <xdr:rowOff>53340</xdr:rowOff>
                  </from>
                  <to>
                    <xdr:col>1</xdr:col>
                    <xdr:colOff>2887980</xdr:colOff>
                    <xdr:row>131</xdr:row>
                    <xdr:rowOff>114300</xdr:rowOff>
                  </to>
                </anchor>
              </controlPr>
            </control>
          </mc:Choice>
        </mc:AlternateContent>
        <mc:AlternateContent xmlns:mc="http://schemas.openxmlformats.org/markup-compatibility/2006">
          <mc:Choice Requires="x14">
            <control shapeId="6167" r:id="rId22" name="Drop Down 23">
              <controlPr defaultSize="0" autoLine="0" autoPict="0">
                <anchor moveWithCells="1">
                  <from>
                    <xdr:col>1</xdr:col>
                    <xdr:colOff>2042160</xdr:colOff>
                    <xdr:row>139</xdr:row>
                    <xdr:rowOff>15240</xdr:rowOff>
                  </from>
                  <to>
                    <xdr:col>1</xdr:col>
                    <xdr:colOff>2887980</xdr:colOff>
                    <xdr:row>140</xdr:row>
                    <xdr:rowOff>76200</xdr:rowOff>
                  </to>
                </anchor>
              </controlPr>
            </control>
          </mc:Choice>
        </mc:AlternateContent>
        <mc:AlternateContent xmlns:mc="http://schemas.openxmlformats.org/markup-compatibility/2006">
          <mc:Choice Requires="x14">
            <control shapeId="6168" r:id="rId23" name="Drop Down 24">
              <controlPr defaultSize="0" autoLine="0" autoPict="0">
                <anchor moveWithCells="1">
                  <from>
                    <xdr:col>1</xdr:col>
                    <xdr:colOff>2042160</xdr:colOff>
                    <xdr:row>142</xdr:row>
                    <xdr:rowOff>129540</xdr:rowOff>
                  </from>
                  <to>
                    <xdr:col>1</xdr:col>
                    <xdr:colOff>2887980</xdr:colOff>
                    <xdr:row>143</xdr:row>
                    <xdr:rowOff>190500</xdr:rowOff>
                  </to>
                </anchor>
              </controlPr>
            </control>
          </mc:Choice>
        </mc:AlternateContent>
        <mc:AlternateContent xmlns:mc="http://schemas.openxmlformats.org/markup-compatibility/2006">
          <mc:Choice Requires="x14">
            <control shapeId="6169" r:id="rId24" name="Drop Down 25">
              <controlPr defaultSize="0" autoLine="0" autoPict="0">
                <anchor moveWithCells="1">
                  <from>
                    <xdr:col>1</xdr:col>
                    <xdr:colOff>2042160</xdr:colOff>
                    <xdr:row>145</xdr:row>
                    <xdr:rowOff>68580</xdr:rowOff>
                  </from>
                  <to>
                    <xdr:col>1</xdr:col>
                    <xdr:colOff>2887980</xdr:colOff>
                    <xdr:row>146</xdr:row>
                    <xdr:rowOff>129540</xdr:rowOff>
                  </to>
                </anchor>
              </controlPr>
            </control>
          </mc:Choice>
        </mc:AlternateContent>
        <mc:AlternateContent xmlns:mc="http://schemas.openxmlformats.org/markup-compatibility/2006">
          <mc:Choice Requires="x14">
            <control shapeId="6170" r:id="rId25" name="Drop Down 26">
              <controlPr defaultSize="0" autoLine="0" autoPict="0">
                <anchor moveWithCells="1">
                  <from>
                    <xdr:col>1</xdr:col>
                    <xdr:colOff>2042160</xdr:colOff>
                    <xdr:row>147</xdr:row>
                    <xdr:rowOff>190500</xdr:rowOff>
                  </from>
                  <to>
                    <xdr:col>1</xdr:col>
                    <xdr:colOff>2887980</xdr:colOff>
                    <xdr:row>149</xdr:row>
                    <xdr:rowOff>60960</xdr:rowOff>
                  </to>
                </anchor>
              </controlPr>
            </control>
          </mc:Choice>
        </mc:AlternateContent>
        <mc:AlternateContent xmlns:mc="http://schemas.openxmlformats.org/markup-compatibility/2006">
          <mc:Choice Requires="x14">
            <control shapeId="6171" r:id="rId26" name="Drop Down 27">
              <controlPr defaultSize="0" autoLine="0" autoPict="0">
                <anchor moveWithCells="1">
                  <from>
                    <xdr:col>1</xdr:col>
                    <xdr:colOff>2042160</xdr:colOff>
                    <xdr:row>152</xdr:row>
                    <xdr:rowOff>91440</xdr:rowOff>
                  </from>
                  <to>
                    <xdr:col>1</xdr:col>
                    <xdr:colOff>2887980</xdr:colOff>
                    <xdr:row>153</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6E19B-EC01-4423-A306-167808C9DE20}">
  <sheetPr codeName="Sheet9">
    <tabColor rgb="FF002060"/>
  </sheetPr>
  <dimension ref="A1:E201"/>
  <sheetViews>
    <sheetView showGridLines="0" zoomScale="85" zoomScaleNormal="85" zoomScaleSheetLayoutView="100" workbookViewId="0"/>
  </sheetViews>
  <sheetFormatPr defaultColWidth="9.109375" defaultRowHeight="14.4" x14ac:dyDescent="0.3"/>
  <cols>
    <col min="1" max="1" width="5.6640625" style="40" customWidth="1"/>
    <col min="2" max="3" width="45.6640625" style="40" customWidth="1"/>
    <col min="4" max="4" width="60.109375" style="40" customWidth="1"/>
    <col min="5" max="5" width="5.6640625" style="40" customWidth="1"/>
    <col min="6" max="16384" width="9.109375" style="40"/>
  </cols>
  <sheetData>
    <row r="1" spans="1:5" ht="25.05" customHeight="1" x14ac:dyDescent="0.3">
      <c r="A1"/>
      <c r="B1"/>
      <c r="C1"/>
      <c r="D1"/>
      <c r="E1"/>
    </row>
    <row r="2" spans="1:5" ht="18" customHeight="1" x14ac:dyDescent="0.3">
      <c r="A2"/>
      <c r="B2" s="6"/>
      <c r="C2" s="222" t="s">
        <v>5</v>
      </c>
      <c r="D2" s="6"/>
      <c r="E2"/>
    </row>
    <row r="3" spans="1:5" ht="20.100000000000001" customHeight="1" x14ac:dyDescent="0.3">
      <c r="A3"/>
      <c r="B3" s="6"/>
      <c r="C3" s="35" t="s">
        <v>70</v>
      </c>
      <c r="D3" s="36"/>
      <c r="E3"/>
    </row>
    <row r="4" spans="1:5" ht="20.100000000000001" customHeight="1" x14ac:dyDescent="0.3">
      <c r="A4"/>
      <c r="B4" s="6"/>
      <c r="C4" s="35"/>
      <c r="D4" s="36"/>
      <c r="E4"/>
    </row>
    <row r="5" spans="1:5" ht="18" customHeight="1" thickBot="1" x14ac:dyDescent="0.35">
      <c r="A5"/>
      <c r="B5" s="8"/>
      <c r="C5" s="8"/>
      <c r="D5" s="8"/>
      <c r="E5"/>
    </row>
    <row r="6" spans="1:5" ht="15" customHeight="1" x14ac:dyDescent="0.3">
      <c r="A6"/>
      <c r="B6" s="167"/>
      <c r="C6" s="51"/>
      <c r="D6" s="168"/>
      <c r="E6"/>
    </row>
    <row r="7" spans="1:5" ht="15" customHeight="1" x14ac:dyDescent="0.3">
      <c r="A7"/>
      <c r="B7" s="169"/>
      <c r="C7" s="52"/>
      <c r="D7" s="170"/>
      <c r="E7"/>
    </row>
    <row r="8" spans="1:5" ht="15" customHeight="1" x14ac:dyDescent="0.3">
      <c r="A8"/>
      <c r="B8" s="169"/>
      <c r="C8" s="52"/>
      <c r="D8" s="170"/>
      <c r="E8"/>
    </row>
    <row r="9" spans="1:5" ht="15" customHeight="1" x14ac:dyDescent="0.3">
      <c r="A9"/>
      <c r="B9" s="169"/>
      <c r="C9" s="52"/>
      <c r="D9" s="170"/>
      <c r="E9"/>
    </row>
    <row r="10" spans="1:5" ht="15" customHeight="1" x14ac:dyDescent="0.3">
      <c r="A10"/>
      <c r="B10" s="169"/>
      <c r="C10" s="52"/>
      <c r="D10" s="170"/>
      <c r="E10"/>
    </row>
    <row r="11" spans="1:5" ht="15" customHeight="1" x14ac:dyDescent="0.3">
      <c r="A11"/>
      <c r="B11" s="169"/>
      <c r="C11" s="52"/>
      <c r="D11" s="170"/>
      <c r="E11"/>
    </row>
    <row r="12" spans="1:5" ht="15" customHeight="1" x14ac:dyDescent="0.3">
      <c r="A12"/>
      <c r="B12" s="169"/>
      <c r="C12" s="52"/>
      <c r="D12" s="170"/>
      <c r="E12"/>
    </row>
    <row r="13" spans="1:5" ht="15" customHeight="1" x14ac:dyDescent="0.3">
      <c r="A13"/>
      <c r="B13" s="169"/>
      <c r="C13" s="52"/>
      <c r="D13" s="170"/>
      <c r="E13"/>
    </row>
    <row r="14" spans="1:5" ht="15" customHeight="1" x14ac:dyDescent="0.3">
      <c r="A14"/>
      <c r="B14" s="169"/>
      <c r="C14" s="52"/>
      <c r="D14" s="170"/>
      <c r="E14"/>
    </row>
    <row r="15" spans="1:5" ht="15" customHeight="1" x14ac:dyDescent="0.3">
      <c r="A15"/>
      <c r="B15" s="169"/>
      <c r="C15" s="52"/>
      <c r="D15" s="170"/>
      <c r="E15"/>
    </row>
    <row r="16" spans="1:5" ht="15" customHeight="1" x14ac:dyDescent="0.3">
      <c r="A16"/>
      <c r="B16" s="169"/>
      <c r="C16" s="52"/>
      <c r="D16" s="170"/>
      <c r="E16"/>
    </row>
    <row r="17" spans="1:5" ht="15" customHeight="1" x14ac:dyDescent="0.3">
      <c r="A17"/>
      <c r="B17" s="169"/>
      <c r="C17" s="52"/>
      <c r="D17" s="170"/>
      <c r="E17"/>
    </row>
    <row r="18" spans="1:5" ht="15" customHeight="1" x14ac:dyDescent="0.3">
      <c r="A18"/>
      <c r="B18" s="169"/>
      <c r="C18" s="52"/>
      <c r="D18" s="170"/>
      <c r="E18"/>
    </row>
    <row r="19" spans="1:5" ht="15" customHeight="1" x14ac:dyDescent="0.3">
      <c r="A19"/>
      <c r="B19" s="169"/>
      <c r="C19" s="52"/>
      <c r="D19" s="170"/>
      <c r="E19"/>
    </row>
    <row r="20" spans="1:5" ht="15" customHeight="1" x14ac:dyDescent="0.3">
      <c r="A20"/>
      <c r="B20" s="169"/>
      <c r="C20" s="52"/>
      <c r="D20" s="170"/>
      <c r="E20"/>
    </row>
    <row r="21" spans="1:5" ht="15" customHeight="1" x14ac:dyDescent="0.3">
      <c r="A21"/>
      <c r="B21" s="169"/>
      <c r="C21" s="52"/>
      <c r="D21" s="170"/>
      <c r="E21"/>
    </row>
    <row r="22" spans="1:5" ht="15" customHeight="1" x14ac:dyDescent="0.3">
      <c r="A22"/>
      <c r="B22" s="169"/>
      <c r="C22" s="52"/>
      <c r="D22" s="170"/>
      <c r="E22"/>
    </row>
    <row r="23" spans="1:5" ht="15" customHeight="1" x14ac:dyDescent="0.3">
      <c r="A23"/>
      <c r="B23" s="169"/>
      <c r="C23" s="52"/>
      <c r="D23" s="170"/>
      <c r="E23"/>
    </row>
    <row r="24" spans="1:5" ht="15" customHeight="1" x14ac:dyDescent="0.3">
      <c r="A24"/>
      <c r="B24" s="169"/>
      <c r="C24" s="52"/>
      <c r="D24" s="170"/>
      <c r="E24"/>
    </row>
    <row r="25" spans="1:5" ht="15" customHeight="1" x14ac:dyDescent="0.3">
      <c r="A25"/>
      <c r="B25" s="169"/>
      <c r="C25" s="52"/>
      <c r="D25" s="170"/>
      <c r="E25"/>
    </row>
    <row r="26" spans="1:5" ht="15" customHeight="1" x14ac:dyDescent="0.3">
      <c r="A26"/>
      <c r="B26" s="169"/>
      <c r="C26" s="52"/>
      <c r="D26" s="170"/>
      <c r="E26"/>
    </row>
    <row r="27" spans="1:5" ht="15" customHeight="1" x14ac:dyDescent="0.3">
      <c r="A27"/>
      <c r="B27" s="169"/>
      <c r="C27" s="52"/>
      <c r="D27" s="170"/>
      <c r="E27"/>
    </row>
    <row r="28" spans="1:5" ht="15" customHeight="1" x14ac:dyDescent="0.3">
      <c r="A28"/>
      <c r="B28" s="169"/>
      <c r="C28" s="52"/>
      <c r="D28" s="170"/>
      <c r="E28"/>
    </row>
    <row r="29" spans="1:5" ht="15" customHeight="1" x14ac:dyDescent="0.3">
      <c r="A29"/>
      <c r="B29" s="169"/>
      <c r="C29" s="52"/>
      <c r="D29" s="170"/>
      <c r="E29"/>
    </row>
    <row r="30" spans="1:5" ht="15" customHeight="1" x14ac:dyDescent="0.3">
      <c r="A30"/>
      <c r="B30" s="169"/>
      <c r="C30" s="52"/>
      <c r="D30" s="170"/>
      <c r="E30"/>
    </row>
    <row r="31" spans="1:5" ht="15" customHeight="1" x14ac:dyDescent="0.3">
      <c r="A31"/>
      <c r="B31" s="169"/>
      <c r="C31" s="52"/>
      <c r="D31" s="170"/>
      <c r="E31"/>
    </row>
    <row r="32" spans="1:5" ht="15" customHeight="1" x14ac:dyDescent="0.3">
      <c r="A32"/>
      <c r="B32" s="169"/>
      <c r="C32" s="52"/>
      <c r="D32" s="170"/>
      <c r="E32"/>
    </row>
    <row r="33" spans="1:5" ht="15" customHeight="1" x14ac:dyDescent="0.3">
      <c r="A33"/>
      <c r="B33" s="169"/>
      <c r="C33" s="52"/>
      <c r="D33" s="170"/>
      <c r="E33"/>
    </row>
    <row r="34" spans="1:5" ht="15" customHeight="1" x14ac:dyDescent="0.3">
      <c r="A34"/>
      <c r="B34" s="169"/>
      <c r="C34" s="52"/>
      <c r="D34" s="170"/>
      <c r="E34"/>
    </row>
    <row r="35" spans="1:5" ht="15" customHeight="1" x14ac:dyDescent="0.3">
      <c r="A35"/>
      <c r="B35" s="169"/>
      <c r="C35" s="52"/>
      <c r="D35" s="170"/>
      <c r="E35"/>
    </row>
    <row r="36" spans="1:5" ht="15" customHeight="1" x14ac:dyDescent="0.3">
      <c r="A36"/>
      <c r="B36" s="169"/>
      <c r="C36" s="52"/>
      <c r="D36" s="170"/>
      <c r="E36"/>
    </row>
    <row r="37" spans="1:5" ht="15" customHeight="1" x14ac:dyDescent="0.3">
      <c r="A37"/>
      <c r="B37" s="169"/>
      <c r="C37" s="52"/>
      <c r="D37" s="170"/>
      <c r="E37"/>
    </row>
    <row r="38" spans="1:5" ht="15" customHeight="1" x14ac:dyDescent="0.3">
      <c r="A38"/>
      <c r="B38" s="169"/>
      <c r="C38" s="52"/>
      <c r="D38" s="170"/>
      <c r="E38"/>
    </row>
    <row r="39" spans="1:5" ht="15" customHeight="1" x14ac:dyDescent="0.3">
      <c r="A39"/>
      <c r="B39" s="169"/>
      <c r="C39" s="52"/>
      <c r="D39" s="170"/>
      <c r="E39"/>
    </row>
    <row r="40" spans="1:5" ht="15" customHeight="1" x14ac:dyDescent="0.3">
      <c r="A40"/>
      <c r="B40" s="169"/>
      <c r="C40" s="52"/>
      <c r="D40" s="170"/>
      <c r="E40"/>
    </row>
    <row r="41" spans="1:5" ht="15" customHeight="1" x14ac:dyDescent="0.3">
      <c r="A41"/>
      <c r="B41" s="169"/>
      <c r="C41" s="52"/>
      <c r="D41" s="170"/>
      <c r="E41"/>
    </row>
    <row r="42" spans="1:5" ht="15" customHeight="1" x14ac:dyDescent="0.3">
      <c r="A42"/>
      <c r="B42" s="169"/>
      <c r="C42" s="52"/>
      <c r="D42" s="170"/>
      <c r="E42"/>
    </row>
    <row r="43" spans="1:5" ht="15" customHeight="1" x14ac:dyDescent="0.3">
      <c r="A43"/>
      <c r="B43" s="169"/>
      <c r="C43" s="52"/>
      <c r="D43" s="170"/>
      <c r="E43"/>
    </row>
    <row r="44" spans="1:5" ht="15" customHeight="1" x14ac:dyDescent="0.3">
      <c r="A44"/>
      <c r="B44" s="169"/>
      <c r="C44" s="52"/>
      <c r="D44" s="170"/>
      <c r="E44"/>
    </row>
    <row r="45" spans="1:5" ht="15" customHeight="1" x14ac:dyDescent="0.3">
      <c r="A45"/>
      <c r="B45" s="169"/>
      <c r="C45" s="52"/>
      <c r="D45" s="170"/>
      <c r="E45"/>
    </row>
    <row r="46" spans="1:5" ht="15" customHeight="1" x14ac:dyDescent="0.3">
      <c r="A46"/>
      <c r="B46" s="169"/>
      <c r="C46" s="52"/>
      <c r="D46" s="170"/>
      <c r="E46"/>
    </row>
    <row r="47" spans="1:5" ht="15" customHeight="1" x14ac:dyDescent="0.3">
      <c r="A47"/>
      <c r="B47" s="169"/>
      <c r="C47" s="52"/>
      <c r="D47" s="170"/>
      <c r="E47"/>
    </row>
    <row r="48" spans="1:5" ht="15" customHeight="1" x14ac:dyDescent="0.3">
      <c r="A48"/>
      <c r="B48" s="169"/>
      <c r="C48" s="52"/>
      <c r="D48" s="170"/>
      <c r="E48"/>
    </row>
    <row r="49" spans="1:5" ht="15" customHeight="1" x14ac:dyDescent="0.3">
      <c r="A49"/>
      <c r="B49" s="169"/>
      <c r="C49" s="52"/>
      <c r="D49" s="170"/>
      <c r="E49"/>
    </row>
    <row r="50" spans="1:5" ht="15" customHeight="1" x14ac:dyDescent="0.3">
      <c r="A50"/>
      <c r="B50" s="169"/>
      <c r="C50" s="52"/>
      <c r="D50" s="170"/>
      <c r="E50"/>
    </row>
    <row r="51" spans="1:5" ht="15" customHeight="1" x14ac:dyDescent="0.3">
      <c r="A51"/>
      <c r="B51" s="169"/>
      <c r="C51" s="52"/>
      <c r="D51" s="170"/>
      <c r="E51"/>
    </row>
    <row r="52" spans="1:5" ht="15" customHeight="1" x14ac:dyDescent="0.3">
      <c r="A52"/>
      <c r="B52" s="169"/>
      <c r="C52" s="52"/>
      <c r="D52" s="170"/>
      <c r="E52"/>
    </row>
    <row r="53" spans="1:5" ht="15" customHeight="1" x14ac:dyDescent="0.3">
      <c r="A53"/>
      <c r="B53" s="169"/>
      <c r="C53" s="52"/>
      <c r="D53" s="170"/>
      <c r="E53"/>
    </row>
    <row r="54" spans="1:5" ht="15" customHeight="1" x14ac:dyDescent="0.3">
      <c r="A54"/>
      <c r="B54" s="169"/>
      <c r="C54" s="52"/>
      <c r="D54" s="170"/>
      <c r="E54"/>
    </row>
    <row r="55" spans="1:5" ht="15" customHeight="1" x14ac:dyDescent="0.3">
      <c r="A55"/>
      <c r="B55" s="169"/>
      <c r="C55" s="52"/>
      <c r="D55" s="170"/>
      <c r="E55"/>
    </row>
    <row r="56" spans="1:5" ht="15" customHeight="1" x14ac:dyDescent="0.3">
      <c r="A56"/>
      <c r="B56" s="169"/>
      <c r="C56" s="52"/>
      <c r="D56" s="170"/>
      <c r="E56"/>
    </row>
    <row r="57" spans="1:5" ht="15" customHeight="1" x14ac:dyDescent="0.3">
      <c r="A57"/>
      <c r="B57" s="169"/>
      <c r="C57" s="52"/>
      <c r="D57" s="170"/>
      <c r="E57"/>
    </row>
    <row r="58" spans="1:5" ht="15" customHeight="1" x14ac:dyDescent="0.3">
      <c r="A58"/>
      <c r="B58" s="169"/>
      <c r="C58" s="52"/>
      <c r="D58" s="170"/>
      <c r="E58"/>
    </row>
    <row r="59" spans="1:5" ht="15" customHeight="1" x14ac:dyDescent="0.3">
      <c r="A59"/>
      <c r="B59" s="169"/>
      <c r="C59" s="52"/>
      <c r="D59" s="170"/>
      <c r="E59"/>
    </row>
    <row r="60" spans="1:5" ht="15" customHeight="1" x14ac:dyDescent="0.3">
      <c r="A60"/>
      <c r="B60" s="169"/>
      <c r="C60" s="52"/>
      <c r="D60" s="170"/>
      <c r="E60"/>
    </row>
    <row r="61" spans="1:5" ht="15" customHeight="1" x14ac:dyDescent="0.3">
      <c r="A61"/>
      <c r="B61" s="169"/>
      <c r="C61" s="52"/>
      <c r="D61" s="170"/>
      <c r="E61"/>
    </row>
    <row r="62" spans="1:5" ht="15" customHeight="1" x14ac:dyDescent="0.3">
      <c r="A62"/>
      <c r="B62" s="169"/>
      <c r="C62" s="52"/>
      <c r="D62" s="170"/>
      <c r="E62"/>
    </row>
    <row r="63" spans="1:5" ht="15" customHeight="1" x14ac:dyDescent="0.3">
      <c r="A63"/>
      <c r="B63" s="169"/>
      <c r="C63" s="52"/>
      <c r="D63" s="170"/>
      <c r="E63"/>
    </row>
    <row r="64" spans="1:5" ht="15" customHeight="1" x14ac:dyDescent="0.3">
      <c r="A64"/>
      <c r="B64" s="169"/>
      <c r="C64" s="52"/>
      <c r="D64" s="170"/>
      <c r="E64"/>
    </row>
    <row r="65" spans="1:5" ht="15" customHeight="1" x14ac:dyDescent="0.3">
      <c r="A65"/>
      <c r="B65" s="169"/>
      <c r="C65" s="52"/>
      <c r="D65" s="170"/>
      <c r="E65"/>
    </row>
    <row r="66" spans="1:5" ht="15" customHeight="1" x14ac:dyDescent="0.3">
      <c r="A66"/>
      <c r="B66" s="169"/>
      <c r="C66" s="52"/>
      <c r="D66" s="170"/>
      <c r="E66"/>
    </row>
    <row r="67" spans="1:5" ht="15" customHeight="1" x14ac:dyDescent="0.3">
      <c r="A67"/>
      <c r="B67" s="169"/>
      <c r="C67" s="52"/>
      <c r="D67" s="170"/>
      <c r="E67"/>
    </row>
    <row r="68" spans="1:5" ht="15" customHeight="1" x14ac:dyDescent="0.3">
      <c r="A68"/>
      <c r="B68" s="169"/>
      <c r="C68" s="52"/>
      <c r="D68" s="170"/>
      <c r="E68"/>
    </row>
    <row r="69" spans="1:5" ht="15" customHeight="1" x14ac:dyDescent="0.3">
      <c r="A69"/>
      <c r="B69" s="169"/>
      <c r="C69" s="52"/>
      <c r="D69" s="170"/>
      <c r="E69"/>
    </row>
    <row r="70" spans="1:5" ht="15" customHeight="1" x14ac:dyDescent="0.3">
      <c r="A70"/>
      <c r="B70" s="169"/>
      <c r="C70" s="52"/>
      <c r="D70" s="170"/>
      <c r="E70"/>
    </row>
    <row r="71" spans="1:5" ht="15" customHeight="1" x14ac:dyDescent="0.3">
      <c r="A71"/>
      <c r="B71" s="169"/>
      <c r="C71" s="52"/>
      <c r="D71" s="170"/>
      <c r="E71"/>
    </row>
    <row r="72" spans="1:5" ht="15" customHeight="1" x14ac:dyDescent="0.3">
      <c r="A72"/>
      <c r="B72" s="169"/>
      <c r="C72" s="52"/>
      <c r="D72" s="170"/>
      <c r="E72"/>
    </row>
    <row r="73" spans="1:5" ht="15" customHeight="1" x14ac:dyDescent="0.3">
      <c r="A73"/>
      <c r="B73" s="169"/>
      <c r="C73" s="52"/>
      <c r="D73" s="170"/>
      <c r="E73"/>
    </row>
    <row r="74" spans="1:5" ht="15" customHeight="1" x14ac:dyDescent="0.3">
      <c r="A74"/>
      <c r="B74" s="169"/>
      <c r="C74" s="52"/>
      <c r="D74" s="170"/>
      <c r="E74"/>
    </row>
    <row r="75" spans="1:5" ht="15" customHeight="1" x14ac:dyDescent="0.3">
      <c r="A75"/>
      <c r="B75" s="169"/>
      <c r="C75" s="52"/>
      <c r="D75" s="170"/>
      <c r="E75"/>
    </row>
    <row r="76" spans="1:5" ht="15" customHeight="1" x14ac:dyDescent="0.3">
      <c r="A76"/>
      <c r="B76" s="169"/>
      <c r="C76" s="52"/>
      <c r="D76" s="170"/>
      <c r="E76"/>
    </row>
    <row r="77" spans="1:5" ht="15" customHeight="1" x14ac:dyDescent="0.3">
      <c r="A77"/>
      <c r="B77" s="169"/>
      <c r="C77" s="52"/>
      <c r="D77" s="170"/>
      <c r="E77"/>
    </row>
    <row r="78" spans="1:5" ht="15" customHeight="1" x14ac:dyDescent="0.3">
      <c r="A78"/>
      <c r="B78" s="169"/>
      <c r="C78" s="52"/>
      <c r="D78" s="170"/>
      <c r="E78"/>
    </row>
    <row r="79" spans="1:5" ht="15" customHeight="1" x14ac:dyDescent="0.3">
      <c r="A79"/>
      <c r="B79" s="169"/>
      <c r="C79" s="52"/>
      <c r="D79" s="170"/>
      <c r="E79"/>
    </row>
    <row r="80" spans="1:5" ht="15" customHeight="1" x14ac:dyDescent="0.3">
      <c r="A80"/>
      <c r="B80" s="169"/>
      <c r="C80" s="52"/>
      <c r="D80" s="170"/>
      <c r="E80"/>
    </row>
    <row r="81" spans="1:5" ht="15" customHeight="1" x14ac:dyDescent="0.3">
      <c r="A81"/>
      <c r="B81" s="169"/>
      <c r="C81" s="52"/>
      <c r="D81" s="170"/>
      <c r="E81"/>
    </row>
    <row r="82" spans="1:5" ht="15" customHeight="1" x14ac:dyDescent="0.3">
      <c r="A82"/>
      <c r="B82" s="169"/>
      <c r="C82" s="52"/>
      <c r="D82" s="170"/>
      <c r="E82"/>
    </row>
    <row r="83" spans="1:5" ht="15" customHeight="1" x14ac:dyDescent="0.3">
      <c r="A83"/>
      <c r="B83" s="169"/>
      <c r="C83" s="52"/>
      <c r="D83" s="170"/>
      <c r="E83"/>
    </row>
    <row r="84" spans="1:5" ht="15" customHeight="1" x14ac:dyDescent="0.3">
      <c r="A84"/>
      <c r="B84" s="169"/>
      <c r="C84" s="52"/>
      <c r="D84" s="170"/>
      <c r="E84"/>
    </row>
    <row r="85" spans="1:5" ht="15" customHeight="1" x14ac:dyDescent="0.3">
      <c r="A85"/>
      <c r="B85" s="169"/>
      <c r="C85" s="52"/>
      <c r="D85" s="170"/>
      <c r="E85"/>
    </row>
    <row r="86" spans="1:5" ht="15" customHeight="1" x14ac:dyDescent="0.3">
      <c r="A86"/>
      <c r="B86" s="169"/>
      <c r="C86" s="52"/>
      <c r="D86" s="170"/>
      <c r="E86"/>
    </row>
    <row r="87" spans="1:5" ht="15" customHeight="1" x14ac:dyDescent="0.3">
      <c r="A87"/>
      <c r="B87" s="169"/>
      <c r="C87" s="52"/>
      <c r="D87" s="170"/>
      <c r="E87"/>
    </row>
    <row r="88" spans="1:5" ht="15" customHeight="1" x14ac:dyDescent="0.3">
      <c r="A88"/>
      <c r="B88" s="169"/>
      <c r="C88" s="52"/>
      <c r="D88" s="170"/>
      <c r="E88"/>
    </row>
    <row r="89" spans="1:5" ht="15" customHeight="1" x14ac:dyDescent="0.3">
      <c r="A89"/>
      <c r="B89" s="169"/>
      <c r="C89" s="52"/>
      <c r="D89" s="170"/>
      <c r="E89"/>
    </row>
    <row r="90" spans="1:5" ht="15" customHeight="1" x14ac:dyDescent="0.3">
      <c r="A90"/>
      <c r="B90" s="169"/>
      <c r="C90" s="52"/>
      <c r="D90" s="170"/>
      <c r="E90"/>
    </row>
    <row r="91" spans="1:5" ht="15" customHeight="1" x14ac:dyDescent="0.3">
      <c r="A91"/>
      <c r="B91" s="169"/>
      <c r="C91" s="52"/>
      <c r="D91" s="170"/>
      <c r="E91"/>
    </row>
    <row r="92" spans="1:5" ht="15" customHeight="1" x14ac:dyDescent="0.3">
      <c r="A92"/>
      <c r="B92" s="169"/>
      <c r="C92" s="52"/>
      <c r="D92" s="170"/>
      <c r="E92"/>
    </row>
    <row r="93" spans="1:5" ht="15" customHeight="1" x14ac:dyDescent="0.3">
      <c r="A93"/>
      <c r="B93" s="169"/>
      <c r="C93" s="52"/>
      <c r="D93" s="170"/>
      <c r="E93"/>
    </row>
    <row r="94" spans="1:5" ht="15" customHeight="1" x14ac:dyDescent="0.3">
      <c r="A94"/>
      <c r="B94" s="169"/>
      <c r="C94" s="52"/>
      <c r="D94" s="170"/>
      <c r="E94"/>
    </row>
    <row r="95" spans="1:5" ht="15" customHeight="1" x14ac:dyDescent="0.3">
      <c r="A95"/>
      <c r="B95" s="169"/>
      <c r="C95" s="52"/>
      <c r="D95" s="170"/>
      <c r="E95"/>
    </row>
    <row r="96" spans="1:5" ht="15" customHeight="1" x14ac:dyDescent="0.3">
      <c r="A96"/>
      <c r="B96" s="169"/>
      <c r="C96" s="52"/>
      <c r="D96" s="170"/>
      <c r="E96"/>
    </row>
    <row r="97" spans="1:5" ht="15" customHeight="1" x14ac:dyDescent="0.3">
      <c r="A97"/>
      <c r="B97" s="169"/>
      <c r="C97" s="52"/>
      <c r="D97" s="170"/>
      <c r="E97"/>
    </row>
    <row r="98" spans="1:5" ht="15" customHeight="1" x14ac:dyDescent="0.3">
      <c r="A98"/>
      <c r="B98" s="169"/>
      <c r="C98" s="52"/>
      <c r="D98" s="170"/>
      <c r="E98"/>
    </row>
    <row r="99" spans="1:5" ht="15" customHeight="1" x14ac:dyDescent="0.3">
      <c r="A99"/>
      <c r="B99" s="169"/>
      <c r="C99" s="52"/>
      <c r="D99" s="170"/>
      <c r="E99"/>
    </row>
    <row r="100" spans="1:5" ht="15" customHeight="1" x14ac:dyDescent="0.3">
      <c r="A100"/>
      <c r="B100" s="169"/>
      <c r="C100" s="52"/>
      <c r="D100" s="170"/>
      <c r="E100"/>
    </row>
    <row r="101" spans="1:5" ht="15" customHeight="1" x14ac:dyDescent="0.3">
      <c r="A101"/>
      <c r="B101" s="169"/>
      <c r="C101" s="52"/>
      <c r="D101" s="170"/>
      <c r="E101"/>
    </row>
    <row r="102" spans="1:5" ht="15" customHeight="1" x14ac:dyDescent="0.3">
      <c r="A102"/>
      <c r="B102" s="169"/>
      <c r="C102" s="52"/>
      <c r="D102" s="170"/>
      <c r="E102"/>
    </row>
    <row r="103" spans="1:5" ht="15" customHeight="1" x14ac:dyDescent="0.3">
      <c r="A103"/>
      <c r="B103" s="169"/>
      <c r="C103" s="52"/>
      <c r="D103" s="170"/>
      <c r="E103"/>
    </row>
    <row r="104" spans="1:5" ht="15" customHeight="1" x14ac:dyDescent="0.3">
      <c r="A104"/>
      <c r="B104" s="169"/>
      <c r="C104" s="52"/>
      <c r="D104" s="170"/>
      <c r="E104"/>
    </row>
    <row r="105" spans="1:5" ht="15" customHeight="1" x14ac:dyDescent="0.3">
      <c r="A105"/>
      <c r="B105" s="169"/>
      <c r="C105" s="52"/>
      <c r="D105" s="170"/>
      <c r="E105"/>
    </row>
    <row r="106" spans="1:5" ht="15" customHeight="1" x14ac:dyDescent="0.3">
      <c r="A106"/>
      <c r="B106" s="169"/>
      <c r="C106" s="52"/>
      <c r="D106" s="170"/>
      <c r="E106"/>
    </row>
    <row r="107" spans="1:5" ht="15" customHeight="1" x14ac:dyDescent="0.3">
      <c r="A107"/>
      <c r="B107" s="169"/>
      <c r="C107" s="52"/>
      <c r="D107" s="170"/>
      <c r="E107"/>
    </row>
    <row r="108" spans="1:5" ht="15" customHeight="1" x14ac:dyDescent="0.3">
      <c r="A108"/>
      <c r="B108" s="169"/>
      <c r="C108" s="52"/>
      <c r="D108" s="170"/>
      <c r="E108"/>
    </row>
    <row r="109" spans="1:5" ht="15" customHeight="1" x14ac:dyDescent="0.3">
      <c r="A109"/>
      <c r="B109" s="169"/>
      <c r="C109" s="52"/>
      <c r="D109" s="170"/>
      <c r="E109"/>
    </row>
    <row r="110" spans="1:5" ht="15" customHeight="1" x14ac:dyDescent="0.3">
      <c r="A110"/>
      <c r="B110" s="169"/>
      <c r="C110" s="52"/>
      <c r="D110" s="170"/>
      <c r="E110"/>
    </row>
    <row r="111" spans="1:5" ht="15" customHeight="1" x14ac:dyDescent="0.3">
      <c r="A111"/>
      <c r="B111" s="169"/>
      <c r="C111" s="52"/>
      <c r="D111" s="170"/>
      <c r="E111"/>
    </row>
    <row r="112" spans="1:5" ht="15" customHeight="1" x14ac:dyDescent="0.3">
      <c r="A112"/>
      <c r="B112" s="169"/>
      <c r="C112" s="52"/>
      <c r="D112" s="170"/>
      <c r="E112"/>
    </row>
    <row r="113" spans="1:5" ht="15" customHeight="1" x14ac:dyDescent="0.3">
      <c r="A113"/>
      <c r="B113" s="169"/>
      <c r="C113" s="52"/>
      <c r="D113" s="170"/>
      <c r="E113"/>
    </row>
    <row r="114" spans="1:5" ht="15" customHeight="1" x14ac:dyDescent="0.3">
      <c r="A114"/>
      <c r="B114" s="169"/>
      <c r="C114" s="52"/>
      <c r="D114" s="170"/>
      <c r="E114"/>
    </row>
    <row r="115" spans="1:5" ht="15" customHeight="1" x14ac:dyDescent="0.3">
      <c r="A115"/>
      <c r="B115" s="169"/>
      <c r="C115" s="52"/>
      <c r="D115" s="170"/>
      <c r="E115"/>
    </row>
    <row r="116" spans="1:5" ht="15" customHeight="1" x14ac:dyDescent="0.3">
      <c r="A116"/>
      <c r="B116" s="169"/>
      <c r="C116" s="52"/>
      <c r="D116" s="170"/>
      <c r="E116"/>
    </row>
    <row r="117" spans="1:5" ht="15" customHeight="1" x14ac:dyDescent="0.3">
      <c r="A117"/>
      <c r="B117" s="169"/>
      <c r="C117" s="52"/>
      <c r="D117" s="170"/>
      <c r="E117"/>
    </row>
    <row r="118" spans="1:5" ht="15" customHeight="1" x14ac:dyDescent="0.3">
      <c r="A118"/>
      <c r="B118" s="169"/>
      <c r="C118" s="52"/>
      <c r="D118" s="170"/>
      <c r="E118"/>
    </row>
    <row r="119" spans="1:5" ht="15" customHeight="1" x14ac:dyDescent="0.3">
      <c r="A119"/>
      <c r="B119" s="169"/>
      <c r="C119" s="52"/>
      <c r="D119" s="170"/>
      <c r="E119"/>
    </row>
    <row r="120" spans="1:5" ht="15" customHeight="1" x14ac:dyDescent="0.3">
      <c r="A120"/>
      <c r="B120" s="169"/>
      <c r="C120" s="52"/>
      <c r="D120" s="170"/>
      <c r="E120"/>
    </row>
    <row r="121" spans="1:5" ht="15" customHeight="1" x14ac:dyDescent="0.3">
      <c r="A121"/>
      <c r="B121" s="169"/>
      <c r="C121" s="52"/>
      <c r="D121" s="170"/>
      <c r="E121"/>
    </row>
    <row r="122" spans="1:5" ht="15" customHeight="1" x14ac:dyDescent="0.3">
      <c r="A122"/>
      <c r="B122" s="169"/>
      <c r="C122" s="52"/>
      <c r="D122" s="170"/>
      <c r="E122"/>
    </row>
    <row r="123" spans="1:5" ht="15" customHeight="1" x14ac:dyDescent="0.3">
      <c r="A123"/>
      <c r="B123" s="169"/>
      <c r="C123" s="52"/>
      <c r="D123" s="170"/>
      <c r="E123"/>
    </row>
    <row r="124" spans="1:5" ht="15" customHeight="1" x14ac:dyDescent="0.3">
      <c r="A124"/>
      <c r="B124" s="169"/>
      <c r="C124" s="52"/>
      <c r="D124" s="170"/>
      <c r="E124"/>
    </row>
    <row r="125" spans="1:5" ht="15" customHeight="1" x14ac:dyDescent="0.3">
      <c r="A125"/>
      <c r="B125" s="169"/>
      <c r="C125" s="52"/>
      <c r="D125" s="170"/>
      <c r="E125"/>
    </row>
    <row r="126" spans="1:5" ht="15" customHeight="1" x14ac:dyDescent="0.3">
      <c r="A126"/>
      <c r="B126" s="169"/>
      <c r="C126" s="52"/>
      <c r="D126" s="170"/>
      <c r="E126"/>
    </row>
    <row r="127" spans="1:5" ht="15" customHeight="1" x14ac:dyDescent="0.3">
      <c r="A127"/>
      <c r="B127" s="169"/>
      <c r="C127" s="52"/>
      <c r="D127" s="170"/>
      <c r="E127"/>
    </row>
    <row r="128" spans="1:5" ht="15" customHeight="1" x14ac:dyDescent="0.3">
      <c r="A128"/>
      <c r="B128" s="169"/>
      <c r="C128" s="52"/>
      <c r="D128" s="170"/>
      <c r="E128"/>
    </row>
    <row r="129" spans="1:5" ht="15" customHeight="1" x14ac:dyDescent="0.3">
      <c r="A129"/>
      <c r="B129" s="169"/>
      <c r="C129" s="52"/>
      <c r="D129" s="170"/>
      <c r="E129"/>
    </row>
    <row r="130" spans="1:5" ht="15" customHeight="1" x14ac:dyDescent="0.3">
      <c r="A130"/>
      <c r="B130" s="169"/>
      <c r="C130" s="52"/>
      <c r="D130" s="170"/>
      <c r="E130"/>
    </row>
    <row r="131" spans="1:5" ht="15" customHeight="1" x14ac:dyDescent="0.3">
      <c r="A131"/>
      <c r="B131" s="169"/>
      <c r="C131" s="52"/>
      <c r="D131" s="170"/>
      <c r="E131"/>
    </row>
    <row r="132" spans="1:5" ht="15" customHeight="1" x14ac:dyDescent="0.3">
      <c r="A132"/>
      <c r="B132" s="169"/>
      <c r="C132" s="52"/>
      <c r="D132" s="170"/>
      <c r="E132"/>
    </row>
    <row r="133" spans="1:5" ht="15" customHeight="1" x14ac:dyDescent="0.3">
      <c r="A133"/>
      <c r="B133" s="169"/>
      <c r="C133" s="52"/>
      <c r="D133" s="170"/>
      <c r="E133"/>
    </row>
    <row r="134" spans="1:5" ht="15" customHeight="1" x14ac:dyDescent="0.3">
      <c r="A134"/>
      <c r="B134" s="169"/>
      <c r="C134" s="52"/>
      <c r="D134" s="170"/>
      <c r="E134"/>
    </row>
    <row r="135" spans="1:5" ht="15" customHeight="1" x14ac:dyDescent="0.3">
      <c r="A135"/>
      <c r="B135" s="169"/>
      <c r="C135" s="52"/>
      <c r="D135" s="170"/>
      <c r="E135"/>
    </row>
    <row r="136" spans="1:5" ht="15" customHeight="1" x14ac:dyDescent="0.3">
      <c r="A136"/>
      <c r="B136" s="169"/>
      <c r="C136" s="52"/>
      <c r="D136" s="170"/>
      <c r="E136"/>
    </row>
    <row r="137" spans="1:5" ht="15" customHeight="1" x14ac:dyDescent="0.3">
      <c r="A137"/>
      <c r="B137" s="169"/>
      <c r="C137" s="52"/>
      <c r="D137" s="170"/>
      <c r="E137"/>
    </row>
    <row r="138" spans="1:5" ht="15" customHeight="1" x14ac:dyDescent="0.3">
      <c r="A138"/>
      <c r="B138" s="169"/>
      <c r="C138" s="52"/>
      <c r="D138" s="170"/>
      <c r="E138"/>
    </row>
    <row r="139" spans="1:5" ht="15" customHeight="1" x14ac:dyDescent="0.3">
      <c r="A139"/>
      <c r="B139" s="169"/>
      <c r="C139" s="52"/>
      <c r="D139" s="170"/>
      <c r="E139"/>
    </row>
    <row r="140" spans="1:5" ht="15" customHeight="1" x14ac:dyDescent="0.3">
      <c r="A140"/>
      <c r="B140" s="169"/>
      <c r="C140" s="52"/>
      <c r="D140" s="170"/>
      <c r="E140"/>
    </row>
    <row r="141" spans="1:5" ht="15" customHeight="1" x14ac:dyDescent="0.3">
      <c r="A141"/>
      <c r="B141" s="169"/>
      <c r="C141" s="52"/>
      <c r="D141" s="170"/>
      <c r="E141"/>
    </row>
    <row r="142" spans="1:5" ht="15" customHeight="1" x14ac:dyDescent="0.3">
      <c r="A142"/>
      <c r="B142" s="169"/>
      <c r="C142" s="52"/>
      <c r="D142" s="170"/>
      <c r="E142"/>
    </row>
    <row r="143" spans="1:5" ht="15" customHeight="1" x14ac:dyDescent="0.3">
      <c r="A143"/>
      <c r="B143" s="169"/>
      <c r="C143" s="52"/>
      <c r="D143" s="170"/>
      <c r="E143"/>
    </row>
    <row r="144" spans="1:5" ht="15" customHeight="1" x14ac:dyDescent="0.3">
      <c r="A144"/>
      <c r="B144" s="169"/>
      <c r="C144" s="52"/>
      <c r="D144" s="170"/>
      <c r="E144"/>
    </row>
    <row r="145" spans="1:5" ht="15" customHeight="1" x14ac:dyDescent="0.3">
      <c r="A145"/>
      <c r="B145" s="169"/>
      <c r="C145" s="52"/>
      <c r="D145" s="170"/>
      <c r="E145"/>
    </row>
    <row r="146" spans="1:5" ht="15" customHeight="1" x14ac:dyDescent="0.3">
      <c r="A146"/>
      <c r="B146" s="169"/>
      <c r="C146" s="52"/>
      <c r="D146" s="170"/>
      <c r="E146"/>
    </row>
    <row r="147" spans="1:5" ht="15" customHeight="1" x14ac:dyDescent="0.3">
      <c r="A147"/>
      <c r="B147" s="169"/>
      <c r="C147" s="52"/>
      <c r="D147" s="170"/>
      <c r="E147"/>
    </row>
    <row r="148" spans="1:5" ht="15" customHeight="1" x14ac:dyDescent="0.3">
      <c r="A148"/>
      <c r="B148" s="169"/>
      <c r="C148" s="52"/>
      <c r="D148" s="170"/>
      <c r="E148"/>
    </row>
    <row r="149" spans="1:5" ht="15" customHeight="1" x14ac:dyDescent="0.3">
      <c r="A149"/>
      <c r="B149" s="169"/>
      <c r="C149" s="52"/>
      <c r="D149" s="170"/>
      <c r="E149"/>
    </row>
    <row r="150" spans="1:5" ht="15" customHeight="1" x14ac:dyDescent="0.3">
      <c r="A150"/>
      <c r="B150" s="169"/>
      <c r="C150" s="52"/>
      <c r="D150" s="170"/>
      <c r="E150"/>
    </row>
    <row r="151" spans="1:5" ht="15" customHeight="1" x14ac:dyDescent="0.3">
      <c r="A151"/>
      <c r="B151" s="169"/>
      <c r="C151" s="52"/>
      <c r="D151" s="170"/>
      <c r="E151"/>
    </row>
    <row r="152" spans="1:5" ht="15" customHeight="1" x14ac:dyDescent="0.3">
      <c r="A152"/>
      <c r="B152" s="169"/>
      <c r="C152" s="52"/>
      <c r="D152" s="170"/>
      <c r="E152"/>
    </row>
    <row r="153" spans="1:5" ht="15" customHeight="1" x14ac:dyDescent="0.3">
      <c r="A153"/>
      <c r="B153" s="169"/>
      <c r="C153" s="52"/>
      <c r="D153" s="170"/>
      <c r="E153"/>
    </row>
    <row r="154" spans="1:5" ht="15" customHeight="1" x14ac:dyDescent="0.3">
      <c r="A154"/>
      <c r="B154" s="169"/>
      <c r="C154" s="52"/>
      <c r="D154" s="170"/>
      <c r="E154"/>
    </row>
    <row r="155" spans="1:5" ht="15" customHeight="1" x14ac:dyDescent="0.3">
      <c r="A155"/>
      <c r="B155" s="169"/>
      <c r="C155" s="52"/>
      <c r="D155" s="170"/>
      <c r="E155"/>
    </row>
    <row r="156" spans="1:5" ht="15" customHeight="1" x14ac:dyDescent="0.3">
      <c r="A156"/>
      <c r="B156" s="169"/>
      <c r="C156" s="52"/>
      <c r="D156" s="170"/>
      <c r="E156"/>
    </row>
    <row r="157" spans="1:5" ht="15" customHeight="1" x14ac:dyDescent="0.3">
      <c r="A157"/>
      <c r="B157" s="169"/>
      <c r="C157" s="52"/>
      <c r="D157" s="170"/>
      <c r="E157"/>
    </row>
    <row r="158" spans="1:5" ht="15" customHeight="1" x14ac:dyDescent="0.3">
      <c r="A158"/>
      <c r="B158" s="169"/>
      <c r="C158" s="52"/>
      <c r="D158" s="170"/>
      <c r="E158"/>
    </row>
    <row r="159" spans="1:5" ht="15" customHeight="1" x14ac:dyDescent="0.3">
      <c r="A159"/>
      <c r="B159" s="169"/>
      <c r="C159" s="52"/>
      <c r="D159" s="170"/>
      <c r="E159"/>
    </row>
    <row r="160" spans="1:5" ht="15" customHeight="1" x14ac:dyDescent="0.3">
      <c r="A160"/>
      <c r="B160" s="169"/>
      <c r="C160" s="52"/>
      <c r="D160" s="170"/>
      <c r="E160"/>
    </row>
    <row r="161" spans="1:5" ht="15" customHeight="1" x14ac:dyDescent="0.3">
      <c r="A161"/>
      <c r="B161" s="169"/>
      <c r="C161" s="52"/>
      <c r="D161" s="170"/>
      <c r="E161"/>
    </row>
    <row r="162" spans="1:5" ht="15" customHeight="1" x14ac:dyDescent="0.3">
      <c r="A162"/>
      <c r="B162" s="169"/>
      <c r="C162" s="52"/>
      <c r="D162" s="170"/>
      <c r="E162"/>
    </row>
    <row r="163" spans="1:5" ht="15" customHeight="1" x14ac:dyDescent="0.3">
      <c r="A163"/>
      <c r="B163" s="169"/>
      <c r="C163" s="52"/>
      <c r="D163" s="170"/>
      <c r="E163"/>
    </row>
    <row r="164" spans="1:5" ht="15" customHeight="1" x14ac:dyDescent="0.3">
      <c r="A164"/>
      <c r="B164" s="169"/>
      <c r="C164" s="52"/>
      <c r="D164" s="170"/>
      <c r="E164"/>
    </row>
    <row r="165" spans="1:5" ht="15" customHeight="1" x14ac:dyDescent="0.3">
      <c r="A165"/>
      <c r="B165" s="169"/>
      <c r="C165" s="52"/>
      <c r="D165" s="170"/>
      <c r="E165"/>
    </row>
    <row r="166" spans="1:5" ht="15" customHeight="1" x14ac:dyDescent="0.3">
      <c r="A166"/>
      <c r="B166" s="169"/>
      <c r="C166" s="52"/>
      <c r="D166" s="170"/>
      <c r="E166"/>
    </row>
    <row r="167" spans="1:5" ht="15" customHeight="1" x14ac:dyDescent="0.3">
      <c r="A167"/>
      <c r="B167" s="169"/>
      <c r="C167" s="52"/>
      <c r="D167" s="170"/>
      <c r="E167"/>
    </row>
    <row r="168" spans="1:5" ht="15" customHeight="1" x14ac:dyDescent="0.3">
      <c r="A168"/>
      <c r="B168" s="169"/>
      <c r="C168" s="52"/>
      <c r="D168" s="170"/>
      <c r="E168"/>
    </row>
    <row r="169" spans="1:5" ht="15" customHeight="1" x14ac:dyDescent="0.3">
      <c r="A169"/>
      <c r="B169" s="169"/>
      <c r="C169" s="52"/>
      <c r="D169" s="170"/>
      <c r="E169"/>
    </row>
    <row r="170" spans="1:5" ht="15" customHeight="1" x14ac:dyDescent="0.3">
      <c r="A170"/>
      <c r="B170" s="169"/>
      <c r="C170" s="52"/>
      <c r="D170" s="170"/>
      <c r="E170"/>
    </row>
    <row r="171" spans="1:5" ht="15" customHeight="1" x14ac:dyDescent="0.3">
      <c r="A171"/>
      <c r="B171" s="169"/>
      <c r="C171" s="52"/>
      <c r="D171" s="170"/>
      <c r="E171"/>
    </row>
    <row r="172" spans="1:5" ht="15" customHeight="1" x14ac:dyDescent="0.3">
      <c r="A172"/>
      <c r="B172" s="169"/>
      <c r="C172" s="52"/>
      <c r="D172" s="170"/>
      <c r="E172"/>
    </row>
    <row r="173" spans="1:5" ht="15" customHeight="1" x14ac:dyDescent="0.3">
      <c r="A173"/>
      <c r="B173" s="169"/>
      <c r="C173" s="52"/>
      <c r="D173" s="170"/>
      <c r="E173"/>
    </row>
    <row r="174" spans="1:5" ht="15" customHeight="1" x14ac:dyDescent="0.3">
      <c r="A174"/>
      <c r="B174" s="169"/>
      <c r="C174" s="52"/>
      <c r="D174" s="170"/>
      <c r="E174"/>
    </row>
    <row r="175" spans="1:5" ht="15" customHeight="1" x14ac:dyDescent="0.3">
      <c r="A175"/>
      <c r="B175" s="169"/>
      <c r="C175" s="52"/>
      <c r="D175" s="170"/>
      <c r="E175"/>
    </row>
    <row r="176" spans="1:5" ht="15" customHeight="1" x14ac:dyDescent="0.3">
      <c r="A176"/>
      <c r="B176" s="169"/>
      <c r="C176" s="52"/>
      <c r="D176" s="170"/>
      <c r="E176"/>
    </row>
    <row r="177" spans="1:5" ht="15" customHeight="1" x14ac:dyDescent="0.3">
      <c r="A177"/>
      <c r="B177" s="169"/>
      <c r="C177" s="52"/>
      <c r="D177" s="170"/>
      <c r="E177"/>
    </row>
    <row r="178" spans="1:5" ht="15" customHeight="1" x14ac:dyDescent="0.3">
      <c r="A178"/>
      <c r="B178" s="169"/>
      <c r="C178" s="52"/>
      <c r="D178" s="170"/>
      <c r="E178"/>
    </row>
    <row r="179" spans="1:5" ht="15" customHeight="1" x14ac:dyDescent="0.3">
      <c r="A179"/>
      <c r="B179" s="169"/>
      <c r="C179" s="52"/>
      <c r="D179" s="170"/>
      <c r="E179"/>
    </row>
    <row r="180" spans="1:5" ht="15" customHeight="1" x14ac:dyDescent="0.3">
      <c r="A180"/>
      <c r="B180" s="169"/>
      <c r="C180" s="52"/>
      <c r="D180" s="170"/>
      <c r="E180"/>
    </row>
    <row r="181" spans="1:5" ht="15" customHeight="1" x14ac:dyDescent="0.3">
      <c r="A181"/>
      <c r="B181" s="169"/>
      <c r="C181" s="52"/>
      <c r="D181" s="170"/>
      <c r="E181"/>
    </row>
    <row r="182" spans="1:5" ht="15" customHeight="1" x14ac:dyDescent="0.3">
      <c r="A182"/>
      <c r="B182" s="169"/>
      <c r="C182" s="52"/>
      <c r="D182" s="170"/>
      <c r="E182"/>
    </row>
    <row r="183" spans="1:5" ht="15" customHeight="1" x14ac:dyDescent="0.3">
      <c r="A183"/>
      <c r="B183" s="169"/>
      <c r="C183" s="52"/>
      <c r="D183" s="170"/>
      <c r="E183"/>
    </row>
    <row r="184" spans="1:5" ht="15" customHeight="1" x14ac:dyDescent="0.3">
      <c r="A184"/>
      <c r="B184" s="169"/>
      <c r="C184" s="52"/>
      <c r="D184" s="170"/>
      <c r="E184"/>
    </row>
    <row r="185" spans="1:5" ht="15" customHeight="1" x14ac:dyDescent="0.3">
      <c r="A185"/>
      <c r="B185" s="169"/>
      <c r="C185" s="52"/>
      <c r="D185" s="170"/>
      <c r="E185"/>
    </row>
    <row r="186" spans="1:5" ht="15" customHeight="1" x14ac:dyDescent="0.3">
      <c r="A186"/>
      <c r="B186" s="169"/>
      <c r="C186" s="52"/>
      <c r="D186" s="170"/>
      <c r="E186"/>
    </row>
    <row r="187" spans="1:5" ht="15" customHeight="1" x14ac:dyDescent="0.3">
      <c r="A187"/>
      <c r="B187" s="169"/>
      <c r="C187" s="52"/>
      <c r="D187" s="170"/>
      <c r="E187"/>
    </row>
    <row r="188" spans="1:5" ht="15" customHeight="1" x14ac:dyDescent="0.3">
      <c r="A188"/>
      <c r="B188" s="169"/>
      <c r="C188" s="52"/>
      <c r="D188" s="170"/>
      <c r="E188"/>
    </row>
    <row r="189" spans="1:5" ht="15" customHeight="1" x14ac:dyDescent="0.3">
      <c r="A189"/>
      <c r="B189" s="169"/>
      <c r="C189" s="52"/>
      <c r="D189" s="170"/>
      <c r="E189"/>
    </row>
    <row r="190" spans="1:5" ht="15" customHeight="1" x14ac:dyDescent="0.3">
      <c r="A190"/>
      <c r="B190" s="169"/>
      <c r="C190" s="52"/>
      <c r="D190" s="170"/>
      <c r="E190"/>
    </row>
    <row r="191" spans="1:5" ht="15" customHeight="1" x14ac:dyDescent="0.3">
      <c r="A191"/>
      <c r="B191" s="169"/>
      <c r="C191" s="52"/>
      <c r="D191" s="170"/>
      <c r="E191"/>
    </row>
    <row r="192" spans="1:5" ht="15" customHeight="1" x14ac:dyDescent="0.3">
      <c r="A192"/>
      <c r="B192" s="169"/>
      <c r="C192" s="52"/>
      <c r="D192" s="170"/>
      <c r="E192"/>
    </row>
    <row r="193" spans="1:5" ht="15" customHeight="1" x14ac:dyDescent="0.3">
      <c r="A193"/>
      <c r="B193" s="169"/>
      <c r="C193" s="52"/>
      <c r="D193" s="170"/>
      <c r="E193"/>
    </row>
    <row r="194" spans="1:5" ht="15" customHeight="1" x14ac:dyDescent="0.3">
      <c r="A194"/>
      <c r="B194" s="169"/>
      <c r="C194" s="52"/>
      <c r="D194" s="170"/>
      <c r="E194"/>
    </row>
    <row r="195" spans="1:5" ht="15" customHeight="1" x14ac:dyDescent="0.3">
      <c r="A195"/>
      <c r="B195" s="169"/>
      <c r="C195" s="52"/>
      <c r="D195" s="170"/>
      <c r="E195"/>
    </row>
    <row r="196" spans="1:5" ht="15" customHeight="1" x14ac:dyDescent="0.3">
      <c r="A196"/>
      <c r="B196" s="169"/>
      <c r="C196" s="52"/>
      <c r="D196" s="170"/>
      <c r="E196"/>
    </row>
    <row r="197" spans="1:5" ht="15" customHeight="1" x14ac:dyDescent="0.3">
      <c r="A197"/>
      <c r="B197" s="169"/>
      <c r="C197" s="52"/>
      <c r="D197" s="170"/>
      <c r="E197"/>
    </row>
    <row r="198" spans="1:5" ht="15" customHeight="1" x14ac:dyDescent="0.3">
      <c r="A198"/>
      <c r="B198" s="169"/>
      <c r="C198" s="52"/>
      <c r="D198" s="170"/>
      <c r="E198"/>
    </row>
    <row r="199" spans="1:5" ht="15" customHeight="1" x14ac:dyDescent="0.3">
      <c r="A199"/>
      <c r="B199" s="169"/>
      <c r="C199" s="52"/>
      <c r="D199" s="170"/>
      <c r="E199"/>
    </row>
    <row r="200" spans="1:5" ht="15" customHeight="1" thickBot="1" x14ac:dyDescent="0.35">
      <c r="A200"/>
      <c r="B200" s="171"/>
      <c r="C200" s="172"/>
      <c r="D200" s="173"/>
      <c r="E200"/>
    </row>
    <row r="201" spans="1:5" ht="25.05" customHeight="1" x14ac:dyDescent="0.3">
      <c r="A201"/>
      <c r="B201"/>
      <c r="C201"/>
      <c r="D201"/>
      <c r="E201"/>
    </row>
  </sheetData>
  <pageMargins left="0.5" right="0.5" top="0.5" bottom="0.5" header="0.3" footer="0.3"/>
  <pageSetup scale="61" orientation="portrait" horizontalDpi="2400" verticalDpi="2400" r:id="rId1"/>
  <headerFooter>
    <oddFooter>1</oddFooter>
  </headerFooter>
  <rowBreaks count="1" manualBreakCount="1">
    <brk id="67" min="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1</xdr:col>
                    <xdr:colOff>2042160</xdr:colOff>
                    <xdr:row>28</xdr:row>
                    <xdr:rowOff>76200</xdr:rowOff>
                  </from>
                  <to>
                    <xdr:col>1</xdr:col>
                    <xdr:colOff>2887980</xdr:colOff>
                    <xdr:row>29</xdr:row>
                    <xdr:rowOff>137160</xdr:rowOff>
                  </to>
                </anchor>
              </controlPr>
            </control>
          </mc:Choice>
        </mc:AlternateContent>
        <mc:AlternateContent xmlns:mc="http://schemas.openxmlformats.org/markup-compatibility/2006">
          <mc:Choice Requires="x14">
            <control shapeId="7176" r:id="rId5" name="Drop Down 8">
              <controlPr defaultSize="0" autoLine="0" autoPict="0">
                <anchor moveWithCells="1">
                  <from>
                    <xdr:col>1</xdr:col>
                    <xdr:colOff>2042160</xdr:colOff>
                    <xdr:row>33</xdr:row>
                    <xdr:rowOff>144780</xdr:rowOff>
                  </from>
                  <to>
                    <xdr:col>1</xdr:col>
                    <xdr:colOff>2887980</xdr:colOff>
                    <xdr:row>35</xdr:row>
                    <xdr:rowOff>15240</xdr:rowOff>
                  </to>
                </anchor>
              </controlPr>
            </control>
          </mc:Choice>
        </mc:AlternateContent>
        <mc:AlternateContent xmlns:mc="http://schemas.openxmlformats.org/markup-compatibility/2006">
          <mc:Choice Requires="x14">
            <control shapeId="7177" r:id="rId6" name="Drop Down 9">
              <controlPr defaultSize="0" autoLine="0" autoPict="0">
                <anchor moveWithCells="1">
                  <from>
                    <xdr:col>1</xdr:col>
                    <xdr:colOff>2042160</xdr:colOff>
                    <xdr:row>38</xdr:row>
                    <xdr:rowOff>190500</xdr:rowOff>
                  </from>
                  <to>
                    <xdr:col>1</xdr:col>
                    <xdr:colOff>2887980</xdr:colOff>
                    <xdr:row>40</xdr:row>
                    <xdr:rowOff>60960</xdr:rowOff>
                  </to>
                </anchor>
              </controlPr>
            </control>
          </mc:Choice>
        </mc:AlternateContent>
        <mc:AlternateContent xmlns:mc="http://schemas.openxmlformats.org/markup-compatibility/2006">
          <mc:Choice Requires="x14">
            <control shapeId="7178" r:id="rId7" name="Drop Down 10">
              <controlPr defaultSize="0" autoLine="0" autoPict="0">
                <anchor moveWithCells="1">
                  <from>
                    <xdr:col>1</xdr:col>
                    <xdr:colOff>2042160</xdr:colOff>
                    <xdr:row>41</xdr:row>
                    <xdr:rowOff>137160</xdr:rowOff>
                  </from>
                  <to>
                    <xdr:col>1</xdr:col>
                    <xdr:colOff>2887980</xdr:colOff>
                    <xdr:row>42</xdr:row>
                    <xdr:rowOff>182880</xdr:rowOff>
                  </to>
                </anchor>
              </controlPr>
            </control>
          </mc:Choice>
        </mc:AlternateContent>
        <mc:AlternateContent xmlns:mc="http://schemas.openxmlformats.org/markup-compatibility/2006">
          <mc:Choice Requires="x14">
            <control shapeId="7179" r:id="rId8" name="Drop Down 11">
              <controlPr defaultSize="0" autoLine="0" autoPict="0">
                <anchor moveWithCells="1">
                  <from>
                    <xdr:col>1</xdr:col>
                    <xdr:colOff>2042160</xdr:colOff>
                    <xdr:row>45</xdr:row>
                    <xdr:rowOff>53340</xdr:rowOff>
                  </from>
                  <to>
                    <xdr:col>1</xdr:col>
                    <xdr:colOff>2887980</xdr:colOff>
                    <xdr:row>46</xdr:row>
                    <xdr:rowOff>106680</xdr:rowOff>
                  </to>
                </anchor>
              </controlPr>
            </control>
          </mc:Choice>
        </mc:AlternateContent>
        <mc:AlternateContent xmlns:mc="http://schemas.openxmlformats.org/markup-compatibility/2006">
          <mc:Choice Requires="x14">
            <control shapeId="7180" r:id="rId9" name="Drop Down 12">
              <controlPr defaultSize="0" autoLine="0" autoPict="0">
                <anchor moveWithCells="1">
                  <from>
                    <xdr:col>1</xdr:col>
                    <xdr:colOff>2042160</xdr:colOff>
                    <xdr:row>48</xdr:row>
                    <xdr:rowOff>15240</xdr:rowOff>
                  </from>
                  <to>
                    <xdr:col>1</xdr:col>
                    <xdr:colOff>2887980</xdr:colOff>
                    <xdr:row>49</xdr:row>
                    <xdr:rowOff>60960</xdr:rowOff>
                  </to>
                </anchor>
              </controlPr>
            </control>
          </mc:Choice>
        </mc:AlternateContent>
        <mc:AlternateContent xmlns:mc="http://schemas.openxmlformats.org/markup-compatibility/2006">
          <mc:Choice Requires="x14">
            <control shapeId="7181" r:id="rId10" name="Drop Down 13">
              <controlPr defaultSize="0" autoLine="0" autoPict="0">
                <anchor moveWithCells="1">
                  <from>
                    <xdr:col>1</xdr:col>
                    <xdr:colOff>2042160</xdr:colOff>
                    <xdr:row>56</xdr:row>
                    <xdr:rowOff>167640</xdr:rowOff>
                  </from>
                  <to>
                    <xdr:col>1</xdr:col>
                    <xdr:colOff>2887980</xdr:colOff>
                    <xdr:row>58</xdr:row>
                    <xdr:rowOff>22860</xdr:rowOff>
                  </to>
                </anchor>
              </controlPr>
            </control>
          </mc:Choice>
        </mc:AlternateContent>
        <mc:AlternateContent xmlns:mc="http://schemas.openxmlformats.org/markup-compatibility/2006">
          <mc:Choice Requires="x14">
            <control shapeId="7182" r:id="rId11" name="Drop Down 14">
              <controlPr defaultSize="0" autoLine="0" autoPict="0">
                <anchor moveWithCells="1">
                  <from>
                    <xdr:col>1</xdr:col>
                    <xdr:colOff>2042160</xdr:colOff>
                    <xdr:row>64</xdr:row>
                    <xdr:rowOff>167640</xdr:rowOff>
                  </from>
                  <to>
                    <xdr:col>1</xdr:col>
                    <xdr:colOff>2887980</xdr:colOff>
                    <xdr:row>66</xdr:row>
                    <xdr:rowOff>22860</xdr:rowOff>
                  </to>
                </anchor>
              </controlPr>
            </control>
          </mc:Choice>
        </mc:AlternateContent>
        <mc:AlternateContent xmlns:mc="http://schemas.openxmlformats.org/markup-compatibility/2006">
          <mc:Choice Requires="x14">
            <control shapeId="7183" r:id="rId12" name="Drop Down 15">
              <controlPr defaultSize="0" autoLine="0" autoPict="0">
                <anchor moveWithCells="1">
                  <from>
                    <xdr:col>1</xdr:col>
                    <xdr:colOff>2042160</xdr:colOff>
                    <xdr:row>67</xdr:row>
                    <xdr:rowOff>91440</xdr:rowOff>
                  </from>
                  <to>
                    <xdr:col>1</xdr:col>
                    <xdr:colOff>2887980</xdr:colOff>
                    <xdr:row>68</xdr:row>
                    <xdr:rowOff>144780</xdr:rowOff>
                  </to>
                </anchor>
              </controlPr>
            </control>
          </mc:Choice>
        </mc:AlternateContent>
        <mc:AlternateContent xmlns:mc="http://schemas.openxmlformats.org/markup-compatibility/2006">
          <mc:Choice Requires="x14">
            <control shapeId="7184" r:id="rId13" name="Drop Down 16">
              <controlPr defaultSize="0" autoLine="0" autoPict="0">
                <anchor moveWithCells="1">
                  <from>
                    <xdr:col>1</xdr:col>
                    <xdr:colOff>2042160</xdr:colOff>
                    <xdr:row>69</xdr:row>
                    <xdr:rowOff>53340</xdr:rowOff>
                  </from>
                  <to>
                    <xdr:col>1</xdr:col>
                    <xdr:colOff>2887980</xdr:colOff>
                    <xdr:row>70</xdr:row>
                    <xdr:rowOff>99060</xdr:rowOff>
                  </to>
                </anchor>
              </controlPr>
            </control>
          </mc:Choice>
        </mc:AlternateContent>
        <mc:AlternateContent xmlns:mc="http://schemas.openxmlformats.org/markup-compatibility/2006">
          <mc:Choice Requires="x14">
            <control shapeId="7185" r:id="rId14" name="Drop Down 17">
              <controlPr defaultSize="0" autoLine="0" autoPict="0">
                <anchor moveWithCells="1">
                  <from>
                    <xdr:col>1</xdr:col>
                    <xdr:colOff>2042160</xdr:colOff>
                    <xdr:row>86</xdr:row>
                    <xdr:rowOff>121920</xdr:rowOff>
                  </from>
                  <to>
                    <xdr:col>1</xdr:col>
                    <xdr:colOff>2887980</xdr:colOff>
                    <xdr:row>87</xdr:row>
                    <xdr:rowOff>182880</xdr:rowOff>
                  </to>
                </anchor>
              </controlPr>
            </control>
          </mc:Choice>
        </mc:AlternateContent>
        <mc:AlternateContent xmlns:mc="http://schemas.openxmlformats.org/markup-compatibility/2006">
          <mc:Choice Requires="x14">
            <control shapeId="7186" r:id="rId15" name="Drop Down 18">
              <controlPr defaultSize="0" autoLine="0" autoPict="0">
                <anchor moveWithCells="1">
                  <from>
                    <xdr:col>1</xdr:col>
                    <xdr:colOff>2042160</xdr:colOff>
                    <xdr:row>91</xdr:row>
                    <xdr:rowOff>30480</xdr:rowOff>
                  </from>
                  <to>
                    <xdr:col>1</xdr:col>
                    <xdr:colOff>2887980</xdr:colOff>
                    <xdr:row>92</xdr:row>
                    <xdr:rowOff>91440</xdr:rowOff>
                  </to>
                </anchor>
              </controlPr>
            </control>
          </mc:Choice>
        </mc:AlternateContent>
        <mc:AlternateContent xmlns:mc="http://schemas.openxmlformats.org/markup-compatibility/2006">
          <mc:Choice Requires="x14">
            <control shapeId="7187" r:id="rId16" name="Drop Down 19">
              <controlPr defaultSize="0" autoLine="0" autoPict="0">
                <anchor moveWithCells="1">
                  <from>
                    <xdr:col>1</xdr:col>
                    <xdr:colOff>2042160</xdr:colOff>
                    <xdr:row>93</xdr:row>
                    <xdr:rowOff>175260</xdr:rowOff>
                  </from>
                  <to>
                    <xdr:col>1</xdr:col>
                    <xdr:colOff>2887980</xdr:colOff>
                    <xdr:row>95</xdr:row>
                    <xdr:rowOff>38100</xdr:rowOff>
                  </to>
                </anchor>
              </controlPr>
            </control>
          </mc:Choice>
        </mc:AlternateContent>
        <mc:AlternateContent xmlns:mc="http://schemas.openxmlformats.org/markup-compatibility/2006">
          <mc:Choice Requires="x14">
            <control shapeId="7188" r:id="rId17" name="Drop Down 20">
              <controlPr defaultSize="0" autoLine="0" autoPict="0">
                <anchor moveWithCells="1">
                  <from>
                    <xdr:col>1</xdr:col>
                    <xdr:colOff>2042160</xdr:colOff>
                    <xdr:row>97</xdr:row>
                    <xdr:rowOff>99060</xdr:rowOff>
                  </from>
                  <to>
                    <xdr:col>1</xdr:col>
                    <xdr:colOff>2887980</xdr:colOff>
                    <xdr:row>98</xdr:row>
                    <xdr:rowOff>160020</xdr:rowOff>
                  </to>
                </anchor>
              </controlPr>
            </control>
          </mc:Choice>
        </mc:AlternateContent>
        <mc:AlternateContent xmlns:mc="http://schemas.openxmlformats.org/markup-compatibility/2006">
          <mc:Choice Requires="x14">
            <control shapeId="7189" r:id="rId18" name="Drop Down 21">
              <controlPr defaultSize="0" autoLine="0" autoPict="0">
                <anchor moveWithCells="1">
                  <from>
                    <xdr:col>1</xdr:col>
                    <xdr:colOff>2042160</xdr:colOff>
                    <xdr:row>117</xdr:row>
                    <xdr:rowOff>7620</xdr:rowOff>
                  </from>
                  <to>
                    <xdr:col>1</xdr:col>
                    <xdr:colOff>2887980</xdr:colOff>
                    <xdr:row>118</xdr:row>
                    <xdr:rowOff>60960</xdr:rowOff>
                  </to>
                </anchor>
              </controlPr>
            </control>
          </mc:Choice>
        </mc:AlternateContent>
        <mc:AlternateContent xmlns:mc="http://schemas.openxmlformats.org/markup-compatibility/2006">
          <mc:Choice Requires="x14">
            <control shapeId="7190" r:id="rId19" name="Drop Down 22">
              <controlPr defaultSize="0" autoLine="0" autoPict="0">
                <anchor moveWithCells="1">
                  <from>
                    <xdr:col>1</xdr:col>
                    <xdr:colOff>2042160</xdr:colOff>
                    <xdr:row>119</xdr:row>
                    <xdr:rowOff>7620</xdr:rowOff>
                  </from>
                  <to>
                    <xdr:col>1</xdr:col>
                    <xdr:colOff>2887980</xdr:colOff>
                    <xdr:row>120</xdr:row>
                    <xdr:rowOff>53340</xdr:rowOff>
                  </to>
                </anchor>
              </controlPr>
            </control>
          </mc:Choice>
        </mc:AlternateContent>
        <mc:AlternateContent xmlns:mc="http://schemas.openxmlformats.org/markup-compatibility/2006">
          <mc:Choice Requires="x14">
            <control shapeId="7191" r:id="rId20" name="Drop Down 23">
              <controlPr defaultSize="0" autoLine="0" autoPict="0">
                <anchor moveWithCells="1">
                  <from>
                    <xdr:col>1</xdr:col>
                    <xdr:colOff>2042160</xdr:colOff>
                    <xdr:row>123</xdr:row>
                    <xdr:rowOff>60960</xdr:rowOff>
                  </from>
                  <to>
                    <xdr:col>1</xdr:col>
                    <xdr:colOff>2887980</xdr:colOff>
                    <xdr:row>124</xdr:row>
                    <xdr:rowOff>114300</xdr:rowOff>
                  </to>
                </anchor>
              </controlPr>
            </control>
          </mc:Choice>
        </mc:AlternateContent>
        <mc:AlternateContent xmlns:mc="http://schemas.openxmlformats.org/markup-compatibility/2006">
          <mc:Choice Requires="x14">
            <control shapeId="7192" r:id="rId21" name="Drop Down 24">
              <controlPr defaultSize="0" autoLine="0" autoPict="0">
                <anchor moveWithCells="1">
                  <from>
                    <xdr:col>1</xdr:col>
                    <xdr:colOff>2042160</xdr:colOff>
                    <xdr:row>126</xdr:row>
                    <xdr:rowOff>15240</xdr:rowOff>
                  </from>
                  <to>
                    <xdr:col>1</xdr:col>
                    <xdr:colOff>2887980</xdr:colOff>
                    <xdr:row>127</xdr:row>
                    <xdr:rowOff>60960</xdr:rowOff>
                  </to>
                </anchor>
              </controlPr>
            </control>
          </mc:Choice>
        </mc:AlternateContent>
        <mc:AlternateContent xmlns:mc="http://schemas.openxmlformats.org/markup-compatibility/2006">
          <mc:Choice Requires="x14">
            <control shapeId="7193" r:id="rId22" name="Drop Down 25">
              <controlPr defaultSize="0" autoLine="0" autoPict="0">
                <anchor moveWithCells="1">
                  <from>
                    <xdr:col>1</xdr:col>
                    <xdr:colOff>2042160</xdr:colOff>
                    <xdr:row>151</xdr:row>
                    <xdr:rowOff>22860</xdr:rowOff>
                  </from>
                  <to>
                    <xdr:col>1</xdr:col>
                    <xdr:colOff>2887980</xdr:colOff>
                    <xdr:row>152</xdr:row>
                    <xdr:rowOff>68580</xdr:rowOff>
                  </to>
                </anchor>
              </controlPr>
            </control>
          </mc:Choice>
        </mc:AlternateContent>
        <mc:AlternateContent xmlns:mc="http://schemas.openxmlformats.org/markup-compatibility/2006">
          <mc:Choice Requires="x14">
            <control shapeId="7194" r:id="rId23" name="Drop Down 26">
              <controlPr defaultSize="0" autoLine="0" autoPict="0">
                <anchor moveWithCells="1">
                  <from>
                    <xdr:col>1</xdr:col>
                    <xdr:colOff>2042160</xdr:colOff>
                    <xdr:row>155</xdr:row>
                    <xdr:rowOff>106680</xdr:rowOff>
                  </from>
                  <to>
                    <xdr:col>1</xdr:col>
                    <xdr:colOff>2895600</xdr:colOff>
                    <xdr:row>156</xdr:row>
                    <xdr:rowOff>160020</xdr:rowOff>
                  </to>
                </anchor>
              </controlPr>
            </control>
          </mc:Choice>
        </mc:AlternateContent>
        <mc:AlternateContent xmlns:mc="http://schemas.openxmlformats.org/markup-compatibility/2006">
          <mc:Choice Requires="x14">
            <control shapeId="7195" r:id="rId24" name="Drop Down 27">
              <controlPr defaultSize="0" autoLine="0" autoPict="0">
                <anchor moveWithCells="1">
                  <from>
                    <xdr:col>1</xdr:col>
                    <xdr:colOff>2042160</xdr:colOff>
                    <xdr:row>168</xdr:row>
                    <xdr:rowOff>182880</xdr:rowOff>
                  </from>
                  <to>
                    <xdr:col>1</xdr:col>
                    <xdr:colOff>2887980</xdr:colOff>
                    <xdr:row>170</xdr:row>
                    <xdr:rowOff>45720</xdr:rowOff>
                  </to>
                </anchor>
              </controlPr>
            </control>
          </mc:Choice>
        </mc:AlternateContent>
        <mc:AlternateContent xmlns:mc="http://schemas.openxmlformats.org/markup-compatibility/2006">
          <mc:Choice Requires="x14">
            <control shapeId="7196" r:id="rId25" name="Drop Down 28">
              <controlPr defaultSize="0" autoLine="0" autoPict="0">
                <anchor moveWithCells="1">
                  <from>
                    <xdr:col>1</xdr:col>
                    <xdr:colOff>2042160</xdr:colOff>
                    <xdr:row>174</xdr:row>
                    <xdr:rowOff>99060</xdr:rowOff>
                  </from>
                  <to>
                    <xdr:col>1</xdr:col>
                    <xdr:colOff>2895600</xdr:colOff>
                    <xdr:row>175</xdr:row>
                    <xdr:rowOff>152400</xdr:rowOff>
                  </to>
                </anchor>
              </controlPr>
            </control>
          </mc:Choice>
        </mc:AlternateContent>
        <mc:AlternateContent xmlns:mc="http://schemas.openxmlformats.org/markup-compatibility/2006">
          <mc:Choice Requires="x14">
            <control shapeId="7197" r:id="rId26" name="Drop Down 29">
              <controlPr defaultSize="0" autoLine="0" autoPict="0">
                <anchor moveWithCells="1">
                  <from>
                    <xdr:col>1</xdr:col>
                    <xdr:colOff>2042160</xdr:colOff>
                    <xdr:row>183</xdr:row>
                    <xdr:rowOff>68580</xdr:rowOff>
                  </from>
                  <to>
                    <xdr:col>1</xdr:col>
                    <xdr:colOff>2895600</xdr:colOff>
                    <xdr:row>184</xdr:row>
                    <xdr:rowOff>121920</xdr:rowOff>
                  </to>
                </anchor>
              </controlPr>
            </control>
          </mc:Choice>
        </mc:AlternateContent>
        <mc:AlternateContent xmlns:mc="http://schemas.openxmlformats.org/markup-compatibility/2006">
          <mc:Choice Requires="x14">
            <control shapeId="7198" r:id="rId27" name="Drop Down 30">
              <controlPr defaultSize="0" autoLine="0" autoPict="0">
                <anchor moveWithCells="1">
                  <from>
                    <xdr:col>1</xdr:col>
                    <xdr:colOff>2042160</xdr:colOff>
                    <xdr:row>186</xdr:row>
                    <xdr:rowOff>190500</xdr:rowOff>
                  </from>
                  <to>
                    <xdr:col>1</xdr:col>
                    <xdr:colOff>2895600</xdr:colOff>
                    <xdr:row>188</xdr:row>
                    <xdr:rowOff>53340</xdr:rowOff>
                  </to>
                </anchor>
              </controlPr>
            </control>
          </mc:Choice>
        </mc:AlternateContent>
        <mc:AlternateContent xmlns:mc="http://schemas.openxmlformats.org/markup-compatibility/2006">
          <mc:Choice Requires="x14">
            <control shapeId="7200" r:id="rId28" name="Drop Down 32">
              <controlPr defaultSize="0" autoLine="0" autoPict="0">
                <anchor moveWithCells="1">
                  <from>
                    <xdr:col>1</xdr:col>
                    <xdr:colOff>2042160</xdr:colOff>
                    <xdr:row>189</xdr:row>
                    <xdr:rowOff>121920</xdr:rowOff>
                  </from>
                  <to>
                    <xdr:col>1</xdr:col>
                    <xdr:colOff>2895600</xdr:colOff>
                    <xdr:row>190</xdr:row>
                    <xdr:rowOff>182880</xdr:rowOff>
                  </to>
                </anchor>
              </controlPr>
            </control>
          </mc:Choice>
        </mc:AlternateContent>
        <mc:AlternateContent xmlns:mc="http://schemas.openxmlformats.org/markup-compatibility/2006">
          <mc:Choice Requires="x14">
            <control shapeId="7201" r:id="rId29" name="Drop Down 33">
              <controlPr defaultSize="0" autoLine="0" autoPict="0">
                <anchor moveWithCells="1">
                  <from>
                    <xdr:col>1</xdr:col>
                    <xdr:colOff>2042160</xdr:colOff>
                    <xdr:row>192</xdr:row>
                    <xdr:rowOff>76200</xdr:rowOff>
                  </from>
                  <to>
                    <xdr:col>1</xdr:col>
                    <xdr:colOff>2895600</xdr:colOff>
                    <xdr:row>193</xdr:row>
                    <xdr:rowOff>137160</xdr:rowOff>
                  </to>
                </anchor>
              </controlPr>
            </control>
          </mc:Choice>
        </mc:AlternateContent>
        <mc:AlternateContent xmlns:mc="http://schemas.openxmlformats.org/markup-compatibility/2006">
          <mc:Choice Requires="x14">
            <control shapeId="7202" r:id="rId30" name="Drop Down 34">
              <controlPr defaultSize="0" autoLine="0" autoPict="0">
                <anchor moveWithCells="1">
                  <from>
                    <xdr:col>1</xdr:col>
                    <xdr:colOff>2042160</xdr:colOff>
                    <xdr:row>196</xdr:row>
                    <xdr:rowOff>137160</xdr:rowOff>
                  </from>
                  <to>
                    <xdr:col>1</xdr:col>
                    <xdr:colOff>2895600</xdr:colOff>
                    <xdr:row>198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5ED4-3E35-47A1-A294-3C8D17470A28}">
  <sheetPr codeName="Sheet10">
    <tabColor rgb="FF7030A0"/>
  </sheetPr>
  <dimension ref="A1:E87"/>
  <sheetViews>
    <sheetView showGridLines="0" zoomScale="85" zoomScaleNormal="85" zoomScaleSheetLayoutView="85" workbookViewId="0"/>
  </sheetViews>
  <sheetFormatPr defaultColWidth="9.109375" defaultRowHeight="14.4" x14ac:dyDescent="0.3"/>
  <cols>
    <col min="1" max="1" width="5.6640625" style="40" customWidth="1"/>
    <col min="2" max="3" width="45.6640625" style="40" customWidth="1"/>
    <col min="4" max="4" width="60.109375" style="40" customWidth="1"/>
    <col min="5" max="5" width="5.6640625" style="40" customWidth="1"/>
    <col min="6" max="16384" width="9.109375" style="40"/>
  </cols>
  <sheetData>
    <row r="1" spans="1:5" ht="25.05" customHeight="1" x14ac:dyDescent="0.3">
      <c r="A1"/>
      <c r="B1"/>
      <c r="C1"/>
      <c r="D1"/>
      <c r="E1"/>
    </row>
    <row r="2" spans="1:5" ht="18" customHeight="1" x14ac:dyDescent="0.3">
      <c r="A2"/>
      <c r="B2" s="6"/>
      <c r="C2" s="222" t="s">
        <v>5</v>
      </c>
      <c r="D2" s="6"/>
      <c r="E2"/>
    </row>
    <row r="3" spans="1:5" ht="20.100000000000001" customHeight="1" x14ac:dyDescent="0.3">
      <c r="A3"/>
      <c r="B3" s="6"/>
      <c r="C3" s="35" t="s">
        <v>72</v>
      </c>
      <c r="D3" s="36"/>
      <c r="E3"/>
    </row>
    <row r="4" spans="1:5" ht="20.100000000000001" customHeight="1" x14ac:dyDescent="0.3">
      <c r="A4"/>
      <c r="B4" s="6"/>
      <c r="C4" s="35"/>
      <c r="D4" s="36"/>
      <c r="E4"/>
    </row>
    <row r="5" spans="1:5" ht="18" customHeight="1" thickBot="1" x14ac:dyDescent="0.35">
      <c r="A5"/>
      <c r="B5" s="8"/>
      <c r="C5" s="8"/>
      <c r="D5" s="8"/>
      <c r="E5"/>
    </row>
    <row r="6" spans="1:5" ht="15" customHeight="1" x14ac:dyDescent="0.3">
      <c r="A6"/>
      <c r="B6" s="174"/>
      <c r="C6" s="53"/>
      <c r="D6" s="175"/>
      <c r="E6"/>
    </row>
    <row r="7" spans="1:5" ht="15" customHeight="1" x14ac:dyDescent="0.3">
      <c r="A7"/>
      <c r="B7" s="176"/>
      <c r="C7" s="54"/>
      <c r="D7" s="177"/>
      <c r="E7"/>
    </row>
    <row r="8" spans="1:5" ht="15" customHeight="1" x14ac:dyDescent="0.3">
      <c r="A8"/>
      <c r="B8" s="176"/>
      <c r="C8" s="54"/>
      <c r="D8" s="177"/>
      <c r="E8"/>
    </row>
    <row r="9" spans="1:5" ht="15" customHeight="1" x14ac:dyDescent="0.3">
      <c r="A9"/>
      <c r="B9" s="176"/>
      <c r="C9" s="54"/>
      <c r="D9" s="177"/>
      <c r="E9"/>
    </row>
    <row r="10" spans="1:5" ht="15" customHeight="1" x14ac:dyDescent="0.3">
      <c r="A10"/>
      <c r="B10" s="176"/>
      <c r="C10" s="54"/>
      <c r="D10" s="177"/>
      <c r="E10"/>
    </row>
    <row r="11" spans="1:5" ht="15" customHeight="1" x14ac:dyDescent="0.3">
      <c r="A11"/>
      <c r="B11" s="176"/>
      <c r="C11" s="54"/>
      <c r="D11" s="177"/>
      <c r="E11"/>
    </row>
    <row r="12" spans="1:5" ht="15" customHeight="1" x14ac:dyDescent="0.3">
      <c r="A12"/>
      <c r="B12" s="176"/>
      <c r="C12" s="54"/>
      <c r="D12" s="177"/>
      <c r="E12"/>
    </row>
    <row r="13" spans="1:5" ht="15" customHeight="1" x14ac:dyDescent="0.3">
      <c r="A13"/>
      <c r="B13" s="176"/>
      <c r="C13" s="54"/>
      <c r="D13" s="177"/>
      <c r="E13"/>
    </row>
    <row r="14" spans="1:5" ht="15" customHeight="1" x14ac:dyDescent="0.3">
      <c r="A14"/>
      <c r="B14" s="176"/>
      <c r="C14" s="54"/>
      <c r="D14" s="177"/>
      <c r="E14"/>
    </row>
    <row r="15" spans="1:5" ht="15" customHeight="1" x14ac:dyDescent="0.3">
      <c r="A15"/>
      <c r="B15" s="176"/>
      <c r="C15" s="54"/>
      <c r="D15" s="177"/>
      <c r="E15"/>
    </row>
    <row r="16" spans="1:5" ht="15" customHeight="1" x14ac:dyDescent="0.3">
      <c r="A16"/>
      <c r="B16" s="176"/>
      <c r="C16" s="54"/>
      <c r="D16" s="177"/>
      <c r="E16"/>
    </row>
    <row r="17" spans="1:5" ht="15" customHeight="1" x14ac:dyDescent="0.3">
      <c r="A17"/>
      <c r="B17" s="176"/>
      <c r="C17" s="54"/>
      <c r="D17" s="177"/>
      <c r="E17"/>
    </row>
    <row r="18" spans="1:5" ht="15" customHeight="1" x14ac:dyDescent="0.3">
      <c r="A18"/>
      <c r="B18" s="176"/>
      <c r="C18" s="54"/>
      <c r="D18" s="177"/>
      <c r="E18"/>
    </row>
    <row r="19" spans="1:5" ht="15" customHeight="1" x14ac:dyDescent="0.3">
      <c r="A19"/>
      <c r="B19" s="176"/>
      <c r="C19" s="54"/>
      <c r="D19" s="177"/>
      <c r="E19"/>
    </row>
    <row r="20" spans="1:5" ht="15" customHeight="1" x14ac:dyDescent="0.3">
      <c r="A20"/>
      <c r="B20" s="176"/>
      <c r="C20" s="54"/>
      <c r="D20" s="177"/>
      <c r="E20"/>
    </row>
    <row r="21" spans="1:5" ht="15" customHeight="1" x14ac:dyDescent="0.3">
      <c r="A21"/>
      <c r="B21" s="176"/>
      <c r="C21" s="54"/>
      <c r="D21" s="177"/>
      <c r="E21"/>
    </row>
    <row r="22" spans="1:5" ht="15" customHeight="1" x14ac:dyDescent="0.3">
      <c r="A22"/>
      <c r="B22" s="176"/>
      <c r="C22" s="54"/>
      <c r="D22" s="177"/>
      <c r="E22"/>
    </row>
    <row r="23" spans="1:5" ht="15" customHeight="1" x14ac:dyDescent="0.3">
      <c r="A23"/>
      <c r="B23" s="176"/>
      <c r="C23" s="54"/>
      <c r="D23" s="177"/>
      <c r="E23"/>
    </row>
    <row r="24" spans="1:5" ht="15" customHeight="1" x14ac:dyDescent="0.3">
      <c r="A24"/>
      <c r="B24" s="176"/>
      <c r="C24" s="54"/>
      <c r="D24" s="177"/>
      <c r="E24"/>
    </row>
    <row r="25" spans="1:5" ht="15" customHeight="1" x14ac:dyDescent="0.3">
      <c r="A25"/>
      <c r="B25" s="176"/>
      <c r="C25" s="54"/>
      <c r="D25" s="177"/>
      <c r="E25"/>
    </row>
    <row r="26" spans="1:5" ht="15" customHeight="1" x14ac:dyDescent="0.3">
      <c r="A26"/>
      <c r="B26" s="176"/>
      <c r="C26" s="54"/>
      <c r="D26" s="177"/>
      <c r="E26"/>
    </row>
    <row r="27" spans="1:5" ht="15" customHeight="1" x14ac:dyDescent="0.3">
      <c r="A27"/>
      <c r="B27" s="176"/>
      <c r="C27" s="54"/>
      <c r="D27" s="177"/>
      <c r="E27"/>
    </row>
    <row r="28" spans="1:5" ht="15" customHeight="1" x14ac:dyDescent="0.3">
      <c r="A28"/>
      <c r="B28" s="176"/>
      <c r="C28" s="54"/>
      <c r="D28" s="177"/>
      <c r="E28"/>
    </row>
    <row r="29" spans="1:5" ht="15" customHeight="1" x14ac:dyDescent="0.3">
      <c r="A29"/>
      <c r="B29" s="176"/>
      <c r="C29" s="54"/>
      <c r="D29" s="177"/>
      <c r="E29"/>
    </row>
    <row r="30" spans="1:5" ht="15" customHeight="1" x14ac:dyDescent="0.3">
      <c r="A30"/>
      <c r="B30" s="176"/>
      <c r="C30" s="54"/>
      <c r="D30" s="177"/>
      <c r="E30"/>
    </row>
    <row r="31" spans="1:5" ht="15" customHeight="1" x14ac:dyDescent="0.3">
      <c r="A31"/>
      <c r="B31" s="176"/>
      <c r="C31" s="54"/>
      <c r="D31" s="177"/>
      <c r="E31"/>
    </row>
    <row r="32" spans="1:5" ht="15" customHeight="1" x14ac:dyDescent="0.3">
      <c r="A32"/>
      <c r="B32" s="176"/>
      <c r="C32" s="54"/>
      <c r="D32" s="177"/>
      <c r="E32"/>
    </row>
    <row r="33" spans="1:5" ht="15" customHeight="1" x14ac:dyDescent="0.3">
      <c r="A33"/>
      <c r="B33" s="176"/>
      <c r="C33" s="54"/>
      <c r="D33" s="177"/>
      <c r="E33"/>
    </row>
    <row r="34" spans="1:5" ht="15" customHeight="1" x14ac:dyDescent="0.3">
      <c r="A34"/>
      <c r="B34" s="176"/>
      <c r="C34" s="54"/>
      <c r="D34" s="177"/>
      <c r="E34"/>
    </row>
    <row r="35" spans="1:5" ht="15" customHeight="1" x14ac:dyDescent="0.3">
      <c r="A35"/>
      <c r="B35" s="176"/>
      <c r="C35" s="54"/>
      <c r="D35" s="177"/>
      <c r="E35"/>
    </row>
    <row r="36" spans="1:5" ht="15" customHeight="1" x14ac:dyDescent="0.3">
      <c r="A36"/>
      <c r="B36" s="176"/>
      <c r="C36" s="54"/>
      <c r="D36" s="177"/>
      <c r="E36"/>
    </row>
    <row r="37" spans="1:5" ht="15" customHeight="1" x14ac:dyDescent="0.3">
      <c r="A37"/>
      <c r="B37" s="176"/>
      <c r="C37" s="54"/>
      <c r="D37" s="177"/>
      <c r="E37"/>
    </row>
    <row r="38" spans="1:5" ht="15" customHeight="1" x14ac:dyDescent="0.3">
      <c r="A38"/>
      <c r="B38" s="176"/>
      <c r="C38" s="54"/>
      <c r="D38" s="177"/>
      <c r="E38"/>
    </row>
    <row r="39" spans="1:5" ht="15" customHeight="1" x14ac:dyDescent="0.3">
      <c r="A39"/>
      <c r="B39" s="176"/>
      <c r="C39" s="54"/>
      <c r="D39" s="177"/>
      <c r="E39"/>
    </row>
    <row r="40" spans="1:5" ht="15" customHeight="1" x14ac:dyDescent="0.3">
      <c r="A40"/>
      <c r="B40" s="176"/>
      <c r="C40" s="54"/>
      <c r="D40" s="177"/>
      <c r="E40"/>
    </row>
    <row r="41" spans="1:5" ht="15" customHeight="1" x14ac:dyDescent="0.3">
      <c r="A41"/>
      <c r="B41" s="176"/>
      <c r="C41" s="54"/>
      <c r="D41" s="177"/>
      <c r="E41"/>
    </row>
    <row r="42" spans="1:5" ht="15" customHeight="1" x14ac:dyDescent="0.3">
      <c r="A42"/>
      <c r="B42" s="176"/>
      <c r="C42" s="54"/>
      <c r="D42" s="177"/>
      <c r="E42"/>
    </row>
    <row r="43" spans="1:5" ht="15" customHeight="1" x14ac:dyDescent="0.3">
      <c r="A43"/>
      <c r="B43" s="176"/>
      <c r="C43" s="54"/>
      <c r="D43" s="177"/>
      <c r="E43"/>
    </row>
    <row r="44" spans="1:5" ht="15" customHeight="1" x14ac:dyDescent="0.3">
      <c r="A44"/>
      <c r="B44" s="176"/>
      <c r="C44" s="54"/>
      <c r="D44" s="177"/>
      <c r="E44"/>
    </row>
    <row r="45" spans="1:5" ht="15" customHeight="1" x14ac:dyDescent="0.3">
      <c r="A45"/>
      <c r="B45" s="176"/>
      <c r="C45" s="54"/>
      <c r="D45" s="177"/>
      <c r="E45"/>
    </row>
    <row r="46" spans="1:5" ht="15" customHeight="1" x14ac:dyDescent="0.3">
      <c r="A46"/>
      <c r="B46" s="176"/>
      <c r="C46" s="54"/>
      <c r="D46" s="177"/>
      <c r="E46"/>
    </row>
    <row r="47" spans="1:5" ht="15" customHeight="1" x14ac:dyDescent="0.3">
      <c r="A47"/>
      <c r="B47" s="176"/>
      <c r="C47" s="54"/>
      <c r="D47" s="177"/>
      <c r="E47"/>
    </row>
    <row r="48" spans="1:5" ht="15" customHeight="1" x14ac:dyDescent="0.3">
      <c r="A48"/>
      <c r="B48" s="176"/>
      <c r="C48" s="54"/>
      <c r="D48" s="177"/>
      <c r="E48"/>
    </row>
    <row r="49" spans="1:5" ht="15" customHeight="1" x14ac:dyDescent="0.3">
      <c r="A49"/>
      <c r="B49" s="176"/>
      <c r="C49" s="54"/>
      <c r="D49" s="177"/>
      <c r="E49"/>
    </row>
    <row r="50" spans="1:5" ht="15" customHeight="1" x14ac:dyDescent="0.3">
      <c r="A50"/>
      <c r="B50" s="176"/>
      <c r="C50" s="54"/>
      <c r="D50" s="177"/>
      <c r="E50"/>
    </row>
    <row r="51" spans="1:5" ht="15" customHeight="1" x14ac:dyDescent="0.3">
      <c r="A51"/>
      <c r="B51" s="176"/>
      <c r="C51" s="54"/>
      <c r="D51" s="177"/>
      <c r="E51"/>
    </row>
    <row r="52" spans="1:5" ht="15" customHeight="1" x14ac:dyDescent="0.3">
      <c r="A52"/>
      <c r="B52" s="176"/>
      <c r="C52" s="54"/>
      <c r="D52" s="177"/>
      <c r="E52"/>
    </row>
    <row r="53" spans="1:5" ht="15" customHeight="1" x14ac:dyDescent="0.3">
      <c r="A53"/>
      <c r="B53" s="176"/>
      <c r="C53" s="54"/>
      <c r="D53" s="177"/>
      <c r="E53"/>
    </row>
    <row r="54" spans="1:5" ht="15" customHeight="1" x14ac:dyDescent="0.3">
      <c r="A54"/>
      <c r="B54" s="176"/>
      <c r="C54" s="54"/>
      <c r="D54" s="177"/>
      <c r="E54"/>
    </row>
    <row r="55" spans="1:5" ht="15" customHeight="1" x14ac:dyDescent="0.3">
      <c r="A55"/>
      <c r="B55" s="176"/>
      <c r="C55" s="54"/>
      <c r="D55" s="177"/>
      <c r="E55"/>
    </row>
    <row r="56" spans="1:5" ht="15" customHeight="1" x14ac:dyDescent="0.3">
      <c r="A56"/>
      <c r="B56" s="176"/>
      <c r="C56" s="54"/>
      <c r="D56" s="177"/>
      <c r="E56"/>
    </row>
    <row r="57" spans="1:5" ht="15" customHeight="1" x14ac:dyDescent="0.3">
      <c r="A57"/>
      <c r="B57" s="176"/>
      <c r="C57" s="54"/>
      <c r="D57" s="177"/>
      <c r="E57"/>
    </row>
    <row r="58" spans="1:5" ht="15" customHeight="1" x14ac:dyDescent="0.3">
      <c r="A58"/>
      <c r="B58" s="176"/>
      <c r="C58" s="54"/>
      <c r="D58" s="177"/>
      <c r="E58"/>
    </row>
    <row r="59" spans="1:5" ht="15" customHeight="1" x14ac:dyDescent="0.3">
      <c r="A59"/>
      <c r="B59" s="176"/>
      <c r="C59" s="54"/>
      <c r="D59" s="177"/>
      <c r="E59"/>
    </row>
    <row r="60" spans="1:5" ht="15" customHeight="1" x14ac:dyDescent="0.3">
      <c r="A60"/>
      <c r="B60" s="176"/>
      <c r="C60" s="54"/>
      <c r="D60" s="177"/>
      <c r="E60"/>
    </row>
    <row r="61" spans="1:5" ht="15" customHeight="1" x14ac:dyDescent="0.3">
      <c r="A61"/>
      <c r="B61" s="176"/>
      <c r="C61" s="54"/>
      <c r="D61" s="177"/>
      <c r="E61"/>
    </row>
    <row r="62" spans="1:5" ht="15" customHeight="1" x14ac:dyDescent="0.3">
      <c r="A62"/>
      <c r="B62" s="176"/>
      <c r="C62" s="54"/>
      <c r="D62" s="177"/>
      <c r="E62"/>
    </row>
    <row r="63" spans="1:5" ht="15" customHeight="1" x14ac:dyDescent="0.3">
      <c r="A63"/>
      <c r="B63" s="176"/>
      <c r="C63" s="54"/>
      <c r="D63" s="177"/>
      <c r="E63"/>
    </row>
    <row r="64" spans="1:5" ht="15" customHeight="1" x14ac:dyDescent="0.3">
      <c r="A64"/>
      <c r="B64" s="176"/>
      <c r="C64" s="54"/>
      <c r="D64" s="177"/>
      <c r="E64"/>
    </row>
    <row r="65" spans="1:5" ht="15" customHeight="1" x14ac:dyDescent="0.3">
      <c r="A65"/>
      <c r="B65" s="176"/>
      <c r="C65" s="54"/>
      <c r="D65" s="177"/>
      <c r="E65"/>
    </row>
    <row r="66" spans="1:5" ht="15" customHeight="1" x14ac:dyDescent="0.3">
      <c r="A66"/>
      <c r="B66" s="176"/>
      <c r="C66" s="54"/>
      <c r="D66" s="177"/>
      <c r="E66"/>
    </row>
    <row r="67" spans="1:5" ht="15" customHeight="1" x14ac:dyDescent="0.3">
      <c r="A67"/>
      <c r="B67" s="176"/>
      <c r="C67" s="54"/>
      <c r="D67" s="177"/>
      <c r="E67"/>
    </row>
    <row r="68" spans="1:5" ht="15" customHeight="1" x14ac:dyDescent="0.3">
      <c r="A68"/>
      <c r="B68" s="176"/>
      <c r="C68" s="54"/>
      <c r="D68" s="177"/>
      <c r="E68"/>
    </row>
    <row r="69" spans="1:5" ht="15" customHeight="1" x14ac:dyDescent="0.3">
      <c r="A69"/>
      <c r="B69" s="176"/>
      <c r="C69" s="54"/>
      <c r="D69" s="177"/>
      <c r="E69"/>
    </row>
    <row r="70" spans="1:5" ht="15" customHeight="1" x14ac:dyDescent="0.3">
      <c r="A70"/>
      <c r="B70" s="176"/>
      <c r="C70" s="54"/>
      <c r="D70" s="177"/>
      <c r="E70"/>
    </row>
    <row r="71" spans="1:5" ht="15" customHeight="1" x14ac:dyDescent="0.3">
      <c r="A71"/>
      <c r="B71" s="176"/>
      <c r="C71" s="54"/>
      <c r="D71" s="177"/>
      <c r="E71"/>
    </row>
    <row r="72" spans="1:5" ht="15" customHeight="1" x14ac:dyDescent="0.3">
      <c r="A72"/>
      <c r="B72" s="176"/>
      <c r="C72" s="54"/>
      <c r="D72" s="177"/>
      <c r="E72"/>
    </row>
    <row r="73" spans="1:5" ht="15" customHeight="1" x14ac:dyDescent="0.3">
      <c r="A73"/>
      <c r="B73" s="176"/>
      <c r="C73" s="54"/>
      <c r="D73" s="177"/>
      <c r="E73"/>
    </row>
    <row r="74" spans="1:5" ht="15" customHeight="1" x14ac:dyDescent="0.3">
      <c r="A74"/>
      <c r="B74" s="176"/>
      <c r="C74" s="54"/>
      <c r="D74" s="177"/>
      <c r="E74"/>
    </row>
    <row r="75" spans="1:5" ht="15" customHeight="1" x14ac:dyDescent="0.3">
      <c r="A75"/>
      <c r="B75" s="176"/>
      <c r="C75" s="54"/>
      <c r="D75" s="177"/>
      <c r="E75"/>
    </row>
    <row r="76" spans="1:5" ht="15" customHeight="1" x14ac:dyDescent="0.3">
      <c r="A76"/>
      <c r="B76" s="176"/>
      <c r="C76" s="54"/>
      <c r="D76" s="177"/>
      <c r="E76"/>
    </row>
    <row r="77" spans="1:5" ht="15" customHeight="1" x14ac:dyDescent="0.3">
      <c r="A77"/>
      <c r="B77" s="176"/>
      <c r="C77" s="54"/>
      <c r="D77" s="177"/>
      <c r="E77"/>
    </row>
    <row r="78" spans="1:5" ht="15" customHeight="1" x14ac:dyDescent="0.3">
      <c r="A78"/>
      <c r="B78" s="176"/>
      <c r="C78" s="54"/>
      <c r="D78" s="177"/>
      <c r="E78"/>
    </row>
    <row r="79" spans="1:5" ht="15" customHeight="1" x14ac:dyDescent="0.3">
      <c r="A79"/>
      <c r="B79" s="176"/>
      <c r="C79" s="54"/>
      <c r="D79" s="177"/>
      <c r="E79"/>
    </row>
    <row r="80" spans="1:5" ht="15" customHeight="1" x14ac:dyDescent="0.3">
      <c r="A80"/>
      <c r="B80" s="176"/>
      <c r="C80" s="54"/>
      <c r="D80" s="177"/>
      <c r="E80"/>
    </row>
    <row r="81" spans="1:5" ht="15" customHeight="1" x14ac:dyDescent="0.3">
      <c r="A81"/>
      <c r="B81" s="176"/>
      <c r="C81" s="54"/>
      <c r="D81" s="177"/>
      <c r="E81"/>
    </row>
    <row r="82" spans="1:5" ht="15" customHeight="1" x14ac:dyDescent="0.3">
      <c r="A82"/>
      <c r="B82" s="176"/>
      <c r="C82" s="54"/>
      <c r="D82" s="177"/>
      <c r="E82"/>
    </row>
    <row r="83" spans="1:5" ht="15" customHeight="1" x14ac:dyDescent="0.3">
      <c r="A83"/>
      <c r="B83" s="176"/>
      <c r="C83" s="54"/>
      <c r="D83" s="177"/>
      <c r="E83"/>
    </row>
    <row r="84" spans="1:5" ht="15" customHeight="1" x14ac:dyDescent="0.3">
      <c r="A84"/>
      <c r="B84" s="176"/>
      <c r="C84" s="54"/>
      <c r="D84" s="177"/>
      <c r="E84"/>
    </row>
    <row r="85" spans="1:5" ht="15" customHeight="1" x14ac:dyDescent="0.3">
      <c r="A85"/>
      <c r="B85" s="176"/>
      <c r="C85" s="54"/>
      <c r="D85" s="177"/>
      <c r="E85"/>
    </row>
    <row r="86" spans="1:5" ht="18.600000000000001" customHeight="1" thickBot="1" x14ac:dyDescent="0.35">
      <c r="A86"/>
      <c r="B86" s="178"/>
      <c r="C86" s="179"/>
      <c r="D86" s="180"/>
      <c r="E86"/>
    </row>
    <row r="87" spans="1:5" ht="25.05" customHeight="1" x14ac:dyDescent="0.3">
      <c r="A87"/>
      <c r="B87"/>
      <c r="C87"/>
      <c r="D87"/>
      <c r="E87"/>
    </row>
  </sheetData>
  <pageMargins left="0.5" right="0.5" top="0.5" bottom="0.5" header="0.3" footer="0.3"/>
  <pageSetup scale="61" orientation="portrait" horizontalDpi="2400" verticalDpi="2400" r:id="rId1"/>
  <headerFooter>
    <oddFooter>1</oddFooter>
  </headerFooter>
  <rowBreaks count="1" manualBreakCount="1">
    <brk id="67" min="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1</xdr:col>
                    <xdr:colOff>2042160</xdr:colOff>
                    <xdr:row>28</xdr:row>
                    <xdr:rowOff>76200</xdr:rowOff>
                  </from>
                  <to>
                    <xdr:col>1</xdr:col>
                    <xdr:colOff>2887980</xdr:colOff>
                    <xdr:row>29</xdr:row>
                    <xdr:rowOff>144780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1</xdr:col>
                    <xdr:colOff>2042160</xdr:colOff>
                    <xdr:row>33</xdr:row>
                    <xdr:rowOff>175260</xdr:rowOff>
                  </from>
                  <to>
                    <xdr:col>1</xdr:col>
                    <xdr:colOff>2887980</xdr:colOff>
                    <xdr:row>35</xdr:row>
                    <xdr:rowOff>38100</xdr:rowOff>
                  </to>
                </anchor>
              </controlPr>
            </control>
          </mc:Choice>
        </mc:AlternateContent>
        <mc:AlternateContent xmlns:mc="http://schemas.openxmlformats.org/markup-compatibility/2006">
          <mc:Choice Requires="x14">
            <control shapeId="8195" r:id="rId6" name="Drop Down 3">
              <controlPr defaultSize="0" autoLine="0" autoPict="0">
                <anchor moveWithCells="1">
                  <from>
                    <xdr:col>1</xdr:col>
                    <xdr:colOff>2042160</xdr:colOff>
                    <xdr:row>38</xdr:row>
                    <xdr:rowOff>60960</xdr:rowOff>
                  </from>
                  <to>
                    <xdr:col>1</xdr:col>
                    <xdr:colOff>2887980</xdr:colOff>
                    <xdr:row>39</xdr:row>
                    <xdr:rowOff>114300</xdr:rowOff>
                  </to>
                </anchor>
              </controlPr>
            </control>
          </mc:Choice>
        </mc:AlternateContent>
        <mc:AlternateContent xmlns:mc="http://schemas.openxmlformats.org/markup-compatibility/2006">
          <mc:Choice Requires="x14">
            <control shapeId="8196" r:id="rId7" name="Drop Down 4">
              <controlPr defaultSize="0" autoLine="0" autoPict="0">
                <anchor moveWithCells="1">
                  <from>
                    <xdr:col>1</xdr:col>
                    <xdr:colOff>2042160</xdr:colOff>
                    <xdr:row>51</xdr:row>
                    <xdr:rowOff>114300</xdr:rowOff>
                  </from>
                  <to>
                    <xdr:col>1</xdr:col>
                    <xdr:colOff>2887980</xdr:colOff>
                    <xdr:row>52</xdr:row>
                    <xdr:rowOff>175260</xdr:rowOff>
                  </to>
                </anchor>
              </controlPr>
            </control>
          </mc:Choice>
        </mc:AlternateContent>
        <mc:AlternateContent xmlns:mc="http://schemas.openxmlformats.org/markup-compatibility/2006">
          <mc:Choice Requires="x14">
            <control shapeId="8197" r:id="rId8" name="Drop Down 5">
              <controlPr defaultSize="0" autoLine="0" autoPict="0">
                <anchor moveWithCells="1">
                  <from>
                    <xdr:col>1</xdr:col>
                    <xdr:colOff>2042160</xdr:colOff>
                    <xdr:row>56</xdr:row>
                    <xdr:rowOff>167640</xdr:rowOff>
                  </from>
                  <to>
                    <xdr:col>1</xdr:col>
                    <xdr:colOff>2887980</xdr:colOff>
                    <xdr:row>58</xdr:row>
                    <xdr:rowOff>30480</xdr:rowOff>
                  </to>
                </anchor>
              </controlPr>
            </control>
          </mc:Choice>
        </mc:AlternateContent>
        <mc:AlternateContent xmlns:mc="http://schemas.openxmlformats.org/markup-compatibility/2006">
          <mc:Choice Requires="x14">
            <control shapeId="8198" r:id="rId9" name="Drop Down 6">
              <controlPr defaultSize="0" autoLine="0" autoPict="0">
                <anchor moveWithCells="1">
                  <from>
                    <xdr:col>1</xdr:col>
                    <xdr:colOff>2042160</xdr:colOff>
                    <xdr:row>68</xdr:row>
                    <xdr:rowOff>45720</xdr:rowOff>
                  </from>
                  <to>
                    <xdr:col>1</xdr:col>
                    <xdr:colOff>2887980</xdr:colOff>
                    <xdr:row>69</xdr:row>
                    <xdr:rowOff>106680</xdr:rowOff>
                  </to>
                </anchor>
              </controlPr>
            </control>
          </mc:Choice>
        </mc:AlternateContent>
        <mc:AlternateContent xmlns:mc="http://schemas.openxmlformats.org/markup-compatibility/2006">
          <mc:Choice Requires="x14">
            <control shapeId="8199" r:id="rId10" name="Drop Down 7">
              <controlPr defaultSize="0" autoLine="0" autoPict="0">
                <anchor moveWithCells="1">
                  <from>
                    <xdr:col>1</xdr:col>
                    <xdr:colOff>2042160</xdr:colOff>
                    <xdr:row>73</xdr:row>
                    <xdr:rowOff>144780</xdr:rowOff>
                  </from>
                  <to>
                    <xdr:col>1</xdr:col>
                    <xdr:colOff>2887980</xdr:colOff>
                    <xdr:row>75</xdr:row>
                    <xdr:rowOff>7620</xdr:rowOff>
                  </to>
                </anchor>
              </controlPr>
            </control>
          </mc:Choice>
        </mc:AlternateContent>
        <mc:AlternateContent xmlns:mc="http://schemas.openxmlformats.org/markup-compatibility/2006">
          <mc:Choice Requires="x14">
            <control shapeId="8200" r:id="rId11" name="Drop Down 8">
              <controlPr defaultSize="0" autoLine="0" autoPict="0">
                <anchor moveWithCells="1">
                  <from>
                    <xdr:col>1</xdr:col>
                    <xdr:colOff>2042160</xdr:colOff>
                    <xdr:row>81</xdr:row>
                    <xdr:rowOff>53340</xdr:rowOff>
                  </from>
                  <to>
                    <xdr:col>1</xdr:col>
                    <xdr:colOff>2887980</xdr:colOff>
                    <xdr:row>82</xdr:row>
                    <xdr:rowOff>114300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e612a2c-dc1f-4237-9484-8cdd70547656">
      <Terms xmlns="http://schemas.microsoft.com/office/infopath/2007/PartnerControls"/>
    </lcf76f155ced4ddcb4097134ff3c332f>
    <TaxCatchAll xmlns="e4664c3e-f049-4574-bd7d-7499d2032cc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4278615A6ED94CB4897D0C0AA995B1" ma:contentTypeVersion="11" ma:contentTypeDescription="Create a new document." ma:contentTypeScope="" ma:versionID="cb9d0ea06bbc4a5dc27b01a667b581b7">
  <xsd:schema xmlns:xsd="http://www.w3.org/2001/XMLSchema" xmlns:xs="http://www.w3.org/2001/XMLSchema" xmlns:p="http://schemas.microsoft.com/office/2006/metadata/properties" xmlns:ns2="0e612a2c-dc1f-4237-9484-8cdd70547656" xmlns:ns3="f8995f3e-28f5-446f-94f7-bfcbc26c8c95" xmlns:ns4="e4664c3e-f049-4574-bd7d-7499d2032cca" targetNamespace="http://schemas.microsoft.com/office/2006/metadata/properties" ma:root="true" ma:fieldsID="e76adca1d330d2ca8c06cc1d9040a40b" ns2:_="" ns3:_="" ns4:_="">
    <xsd:import namespace="0e612a2c-dc1f-4237-9484-8cdd70547656"/>
    <xsd:import namespace="f8995f3e-28f5-446f-94f7-bfcbc26c8c95"/>
    <xsd:import namespace="e4664c3e-f049-4574-bd7d-7499d2032c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612a2c-dc1f-4237-9484-8cdd705476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0d83692-8000-456c-81e0-753272234f0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995f3e-28f5-446f-94f7-bfcbc26c8c9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664c3e-f049-4574-bd7d-7499d2032cc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7af933d-4d2f-4774-ac60-e01a3a08aa90}" ma:internalName="TaxCatchAll" ma:showField="CatchAllData" ma:web="f8995f3e-28f5-446f-94f7-bfcbc26c8c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E6FD7D-1F83-42E8-BEE5-C5FE9314E9B9}">
  <ds:schemaRefs>
    <ds:schemaRef ds:uri="http://schemas.microsoft.com/sharepoint/v3/contenttype/forms"/>
  </ds:schemaRefs>
</ds:datastoreItem>
</file>

<file path=customXml/itemProps2.xml><?xml version="1.0" encoding="utf-8"?>
<ds:datastoreItem xmlns:ds="http://schemas.openxmlformats.org/officeDocument/2006/customXml" ds:itemID="{50CBD957-B20C-4D29-8EAD-BF43BA665D7E}">
  <ds:schemaRefs>
    <ds:schemaRef ds:uri="http://schemas.microsoft.com/office/2006/metadata/properties"/>
    <ds:schemaRef ds:uri="http://purl.org/dc/elements/1.1/"/>
    <ds:schemaRef ds:uri="e4664c3e-f049-4574-bd7d-7499d2032cca"/>
    <ds:schemaRef ds:uri="http://purl.org/dc/terms/"/>
    <ds:schemaRef ds:uri="http://schemas.openxmlformats.org/package/2006/metadata/core-properties"/>
    <ds:schemaRef ds:uri="f8995f3e-28f5-446f-94f7-bfcbc26c8c95"/>
    <ds:schemaRef ds:uri="http://purl.org/dc/dcmitype/"/>
    <ds:schemaRef ds:uri="http://schemas.microsoft.com/office/2006/documentManagement/types"/>
    <ds:schemaRef ds:uri="0e612a2c-dc1f-4237-9484-8cdd70547656"/>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B20CB109-A52A-4A34-8471-653F2C0C9B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612a2c-dc1f-4237-9484-8cdd70547656"/>
    <ds:schemaRef ds:uri="f8995f3e-28f5-446f-94f7-bfcbc26c8c95"/>
    <ds:schemaRef ds:uri="e4664c3e-f049-4574-bd7d-7499d2032c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36</vt:i4>
      </vt:variant>
    </vt:vector>
  </HeadingPairs>
  <TitlesOfParts>
    <vt:vector size="54" baseType="lpstr">
      <vt:lpstr>Details (Hide)</vt:lpstr>
      <vt:lpstr>Introduction</vt:lpstr>
      <vt:lpstr>1.0 Risk Mgmt Best Practices</vt:lpstr>
      <vt:lpstr>2.0 Risk Mgmt Workflow</vt:lpstr>
      <vt:lpstr>3.0 Risk Mgmt Plan &gt;&gt;&gt;</vt:lpstr>
      <vt:lpstr>3.1 Plan | ID-Selection Phase</vt:lpstr>
      <vt:lpstr>3.2 Plan | Development Phase</vt:lpstr>
      <vt:lpstr>3.3 Plan | Procurement Phase</vt:lpstr>
      <vt:lpstr>3.4 Plan | Implementation Phase</vt:lpstr>
      <vt:lpstr>4.0 Risk Mgmt Procedure</vt:lpstr>
      <vt:lpstr>5.0 Register Documentation &gt;&gt;&gt;</vt:lpstr>
      <vt:lpstr>5.1 Register | Risk Register</vt:lpstr>
      <vt:lpstr>5.2 Register | Risk Structure</vt:lpstr>
      <vt:lpstr>5.3 Register | Rating Guide</vt:lpstr>
      <vt:lpstr>5.4 Register | Contingency</vt:lpstr>
      <vt:lpstr>6.0 Reporting &gt;&gt;&gt;</vt:lpstr>
      <vt:lpstr>6.1 Report | High Priority</vt:lpstr>
      <vt:lpstr>6.2 Report | Assess Checklist</vt:lpstr>
      <vt:lpstr>Opportunity</vt:lpstr>
      <vt:lpstr>'1.0 Risk Mgmt Best Practices'!Print_Area</vt:lpstr>
      <vt:lpstr>'2.0 Risk Mgmt Workflow'!Print_Area</vt:lpstr>
      <vt:lpstr>'3.0 Risk Mgmt Plan &gt;&gt;&gt;'!Print_Area</vt:lpstr>
      <vt:lpstr>'3.1 Plan | ID-Selection Phase'!Print_Area</vt:lpstr>
      <vt:lpstr>'3.2 Plan | Development Phase'!Print_Area</vt:lpstr>
      <vt:lpstr>'3.3 Plan | Procurement Phase'!Print_Area</vt:lpstr>
      <vt:lpstr>'3.4 Plan | Implementation Phase'!Print_Area</vt:lpstr>
      <vt:lpstr>'4.0 Risk Mgmt Procedure'!Print_Area</vt:lpstr>
      <vt:lpstr>'5.0 Register Documentation &gt;&gt;&gt;'!Print_Area</vt:lpstr>
      <vt:lpstr>'5.1 Register | Risk Register'!Print_Area</vt:lpstr>
      <vt:lpstr>'5.2 Register | Risk Structure'!Print_Area</vt:lpstr>
      <vt:lpstr>'5.3 Register | Rating Guide'!Print_Area</vt:lpstr>
      <vt:lpstr>'5.4 Register | Contingency'!Print_Area</vt:lpstr>
      <vt:lpstr>'6.1 Report | High Priority'!Print_Area</vt:lpstr>
      <vt:lpstr>'6.2 Report | Assess Checklist'!Print_Area</vt:lpstr>
      <vt:lpstr>'Details (Hide)'!Print_Area</vt:lpstr>
      <vt:lpstr>Introduction!Print_Area</vt:lpstr>
      <vt:lpstr>'1.0 Risk Mgmt Best Practices'!Print_Titles</vt:lpstr>
      <vt:lpstr>'2.0 Risk Mgmt Workflow'!Print_Titles</vt:lpstr>
      <vt:lpstr>'3.0 Risk Mgmt Plan &gt;&gt;&gt;'!Print_Titles</vt:lpstr>
      <vt:lpstr>'3.1 Plan | ID-Selection Phase'!Print_Titles</vt:lpstr>
      <vt:lpstr>'3.2 Plan | Development Phase'!Print_Titles</vt:lpstr>
      <vt:lpstr>'3.3 Plan | Procurement Phase'!Print_Titles</vt:lpstr>
      <vt:lpstr>'3.4 Plan | Implementation Phase'!Print_Titles</vt:lpstr>
      <vt:lpstr>'4.0 Risk Mgmt Procedure'!Print_Titles</vt:lpstr>
      <vt:lpstr>'5.0 Register Documentation &gt;&gt;&gt;'!Print_Titles</vt:lpstr>
      <vt:lpstr>'5.1 Register | Risk Register'!Print_Titles</vt:lpstr>
      <vt:lpstr>'5.2 Register | Risk Structure'!Print_Titles</vt:lpstr>
      <vt:lpstr>'5.3 Register | Rating Guide'!Print_Titles</vt:lpstr>
      <vt:lpstr>'5.4 Register | Contingency'!Print_Titles</vt:lpstr>
      <vt:lpstr>'6.2 Report | Assess Checklist'!Print_Titles</vt:lpstr>
      <vt:lpstr>Introduction!Print_Titles</vt:lpstr>
      <vt:lpstr>ResponseOpportunity</vt:lpstr>
      <vt:lpstr>ResponseThreat</vt:lpstr>
      <vt:lpstr>Threat</vt:lpstr>
    </vt:vector>
  </TitlesOfParts>
  <Manager/>
  <Company>RS&amp;H,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dc:creator>
  <cp:keywords/>
  <dc:description/>
  <cp:lastModifiedBy>Bates, Carrie (MDOT)</cp:lastModifiedBy>
  <cp:revision/>
  <cp:lastPrinted>2022-12-09T18:12:24Z</cp:lastPrinted>
  <dcterms:created xsi:type="dcterms:W3CDTF">2019-04-29T18:37:21Z</dcterms:created>
  <dcterms:modified xsi:type="dcterms:W3CDTF">2022-12-14T15:24:04Z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0x0101002E4278615A6ED94CB4897D0C0AA995B1</vt:lpwstr>
  </property>
  <property fmtid="{D5CDD505-2E9C-101B-9397-08002B2CF9AE}" pid="3" name="MSIP_Label_3a2fed65-62e7-46ea-af74-187e0c17143a_Enabled">
    <vt:lpwstr>true</vt:lpwstr>
  </property>
  <property fmtid="{D5CDD505-2E9C-101B-9397-08002B2CF9AE}" pid="4" name="MSIP_Label_3a2fed65-62e7-46ea-af74-187e0c17143a_SetDate">
    <vt:lpwstr>2022-12-14T14:17:10Z</vt:lpwstr>
  </property>
  <property fmtid="{D5CDD505-2E9C-101B-9397-08002B2CF9AE}" pid="5" name="MSIP_Label_3a2fed65-62e7-46ea-af74-187e0c17143a_Method">
    <vt:lpwstr>Privileged</vt:lpwstr>
  </property>
  <property fmtid="{D5CDD505-2E9C-101B-9397-08002B2CF9AE}" pid="6" name="MSIP_Label_3a2fed65-62e7-46ea-af74-187e0c17143a_Name">
    <vt:lpwstr>3a2fed65-62e7-46ea-af74-187e0c17143a</vt:lpwstr>
  </property>
  <property fmtid="{D5CDD505-2E9C-101B-9397-08002B2CF9AE}" pid="7" name="MSIP_Label_3a2fed65-62e7-46ea-af74-187e0c17143a_SiteId">
    <vt:lpwstr>d5fb7087-3777-42ad-966a-892ef47225d1</vt:lpwstr>
  </property>
  <property fmtid="{D5CDD505-2E9C-101B-9397-08002B2CF9AE}" pid="8" name="MSIP_Label_3a2fed65-62e7-46ea-af74-187e0c17143a_ActionId">
    <vt:lpwstr>d6cd2cfe-3d65-4c05-90d8-c8b6e9eca7e6</vt:lpwstr>
  </property>
  <property fmtid="{D5CDD505-2E9C-101B-9397-08002B2CF9AE}" pid="9" name="MSIP_Label_3a2fed65-62e7-46ea-af74-187e0c17143a_ContentBits">
    <vt:lpwstr>0</vt:lpwstr>
  </property>
  <property fmtid="{D5CDD505-2E9C-101B-9397-08002B2CF9AE}" pid="10" name="MediaServiceImageTags">
    <vt:lpwstr/>
  </property>
</Properties>
</file>