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tateofmichigan-my.sharepoint.com/personal/batesc_michigan_gov/Documents/Desktop/"/>
    </mc:Choice>
  </mc:AlternateContent>
  <xr:revisionPtr revIDLastSave="59" documentId="8_{D4EA4F56-5084-433B-BE3B-701F3674C04F}" xr6:coauthVersionLast="47" xr6:coauthVersionMax="47" xr10:uidLastSave="{861800D1-B031-4354-8509-CFCDF34A6D77}"/>
  <bookViews>
    <workbookView xWindow="-120" yWindow="-120" windowWidth="29040" windowHeight="15720" xr2:uid="{A8EB01A0-E21D-463E-97BA-C55FBC2BC5F5}"/>
  </bookViews>
  <sheets>
    <sheet name="Atlas_14_Log Polynomial" sheetId="5" r:id="rId1"/>
  </sheets>
  <definedNames>
    <definedName name="_xlnm.Print_Area" localSheetId="0">'Atlas_14_Log Polynomial'!$A$1:$Z$83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33" i="5" l="1"/>
  <c r="AN33" i="5" s="1"/>
  <c r="AM32" i="5"/>
  <c r="AN32" i="5" s="1"/>
  <c r="AM31" i="5"/>
  <c r="AN31" i="5" s="1"/>
  <c r="AM30" i="5"/>
  <c r="AN30" i="5" s="1"/>
  <c r="AM29" i="5"/>
  <c r="AN29" i="5" s="1"/>
  <c r="AN28" i="5"/>
  <c r="AN27" i="5"/>
  <c r="AL26" i="5"/>
  <c r="AN26" i="5" s="1"/>
  <c r="AL25" i="5"/>
  <c r="AN25" i="5" s="1"/>
  <c r="AL24" i="5"/>
  <c r="AN24" i="5" s="1"/>
  <c r="AL23" i="5"/>
  <c r="AN23" i="5" s="1"/>
  <c r="AL67" i="5" l="1" a="1"/>
  <c r="AL63" i="5" a="1"/>
  <c r="AL59" i="5" a="1"/>
  <c r="AL59" i="5" l="1"/>
  <c r="E53" i="5"/>
  <c r="D53" i="5"/>
  <c r="C53" i="5"/>
  <c r="AL63" i="5"/>
  <c r="E54" i="5"/>
  <c r="D54" i="5"/>
  <c r="C54" i="5"/>
  <c r="AL67" i="5"/>
  <c r="E55" i="5"/>
  <c r="C55" i="5"/>
  <c r="D55" i="5"/>
  <c r="E65" i="5" l="1"/>
  <c r="E64" i="5"/>
  <c r="E66" i="5"/>
  <c r="E63" i="5"/>
  <c r="E62" i="5"/>
  <c r="F53" i="5"/>
  <c r="F55" i="5"/>
  <c r="G62" i="5"/>
  <c r="G63" i="5"/>
  <c r="G66" i="5"/>
  <c r="G64" i="5"/>
  <c r="G65" i="5"/>
  <c r="F54" i="5"/>
  <c r="F62" i="5"/>
  <c r="F63" i="5"/>
  <c r="F64" i="5"/>
  <c r="F65" i="5"/>
  <c r="F66" i="5"/>
  <c r="G67" i="5"/>
  <c r="E67" i="5" l="1"/>
  <c r="F67" i="5"/>
  <c r="E68" i="5"/>
  <c r="F68" i="5" l="1"/>
  <c r="G68" i="5"/>
  <c r="E69" i="5"/>
  <c r="F69" i="5" l="1"/>
  <c r="G69" i="5"/>
  <c r="E70" i="5"/>
  <c r="G70" i="5" l="1"/>
  <c r="F70" i="5"/>
  <c r="E71" i="5"/>
  <c r="F71" i="5" l="1"/>
  <c r="G71" i="5"/>
  <c r="E72" i="5" l="1"/>
  <c r="F72" i="5" l="1"/>
  <c r="G72" i="5"/>
  <c r="AL54" i="5" a="1"/>
  <c r="E52" i="5" s="1"/>
  <c r="AL54" i="5" l="1"/>
  <c r="D52" i="5"/>
  <c r="C52" i="5"/>
  <c r="D69" i="5" l="1"/>
  <c r="D71" i="5"/>
  <c r="D64" i="5"/>
  <c r="D65" i="5"/>
  <c r="D70" i="5"/>
  <c r="D72" i="5"/>
  <c r="D66" i="5"/>
  <c r="F52" i="5"/>
  <c r="D63" i="5"/>
  <c r="D67" i="5"/>
  <c r="D62" i="5"/>
  <c r="D68" i="5"/>
  <c r="AL50" i="5" a="1"/>
  <c r="C51" i="5" s="1"/>
  <c r="D51" i="5" l="1"/>
  <c r="AL50" i="5"/>
  <c r="E51" i="5"/>
  <c r="C65" i="5" l="1"/>
  <c r="C67" i="5"/>
  <c r="C64" i="5"/>
  <c r="C70" i="5"/>
  <c r="C68" i="5"/>
  <c r="C72" i="5"/>
  <c r="C69" i="5"/>
  <c r="C62" i="5"/>
  <c r="C63" i="5"/>
  <c r="C66" i="5"/>
  <c r="C71" i="5"/>
  <c r="F51"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<sst xmlns="http://schemas.openxmlformats.org/spreadsheetml/2006/main" count="91" uniqueCount="74">
  <si>
    <t xml:space="preserve">MDOT Rainfall Intensity-Duration-Frequency Development </t>
  </si>
  <si>
    <t>Updated:</t>
  </si>
  <si>
    <t>Duration (Years)</t>
  </si>
  <si>
    <t>Ln</t>
  </si>
  <si>
    <t>Hours</t>
  </si>
  <si>
    <t>Minutes</t>
  </si>
  <si>
    <t>5-min:</t>
  </si>
  <si>
    <t>10-min:</t>
  </si>
  <si>
    <t>15-min:</t>
  </si>
  <si>
    <t>30-min:</t>
  </si>
  <si>
    <t>60-min:</t>
  </si>
  <si>
    <t>2-hr:</t>
  </si>
  <si>
    <t>3-hr:</t>
  </si>
  <si>
    <t>6-hr:</t>
  </si>
  <si>
    <t>12-hr:</t>
  </si>
  <si>
    <t>24-hr:</t>
  </si>
  <si>
    <t>2-day:</t>
  </si>
  <si>
    <t>3-day:</t>
  </si>
  <si>
    <t>4-day:</t>
  </si>
  <si>
    <t>7-day:</t>
  </si>
  <si>
    <t>10-day:</t>
  </si>
  <si>
    <t>20-day:</t>
  </si>
  <si>
    <t>30-day:</t>
  </si>
  <si>
    <t>45-day:</t>
  </si>
  <si>
    <t>60-day:</t>
  </si>
  <si>
    <t>Storm Event Design Constants</t>
  </si>
  <si>
    <t>Y =(C3 * X^3) + (C2 * X^2) + (C1 * X) + B</t>
  </si>
  <si>
    <r>
      <t>i = a+b(LnD)+c(lnD)</t>
    </r>
    <r>
      <rPr>
        <b/>
        <vertAlign val="superscript"/>
        <sz val="16"/>
        <color theme="1"/>
        <rFont val="Calibri"/>
        <family val="2"/>
        <scheme val="minor"/>
      </rPr>
      <t>2</t>
    </r>
    <r>
      <rPr>
        <b/>
        <sz val="16"/>
        <color theme="1"/>
        <rFont val="Calibri"/>
        <family val="2"/>
        <scheme val="minor"/>
      </rPr>
      <t>+d(lnD)</t>
    </r>
    <r>
      <rPr>
        <b/>
        <vertAlign val="superscript"/>
        <sz val="16"/>
        <color theme="1"/>
        <rFont val="Calibri"/>
        <family val="2"/>
        <scheme val="minor"/>
      </rPr>
      <t>3</t>
    </r>
  </si>
  <si>
    <t>5-Year Storm</t>
  </si>
  <si>
    <t>C3</t>
  </si>
  <si>
    <t>C2</t>
  </si>
  <si>
    <t>C1</t>
  </si>
  <si>
    <t>B</t>
  </si>
  <si>
    <t>Return</t>
  </si>
  <si>
    <t>Period</t>
  </si>
  <si>
    <t>a</t>
  </si>
  <si>
    <t>b</t>
  </si>
  <si>
    <t>c</t>
  </si>
  <si>
    <t>d</t>
  </si>
  <si>
    <t>(years)</t>
  </si>
  <si>
    <t>10-Year Storm</t>
  </si>
  <si>
    <t>25-Year Storm</t>
  </si>
  <si>
    <t>50-Year Storm</t>
  </si>
  <si>
    <t>Rainfall Intensity</t>
  </si>
  <si>
    <t>(min)</t>
  </si>
  <si>
    <t>5-year</t>
  </si>
  <si>
    <t>10-year</t>
  </si>
  <si>
    <t>25-year</t>
  </si>
  <si>
    <t>50-year</t>
  </si>
  <si>
    <t>100-year</t>
  </si>
  <si>
    <t>100-Year Storm</t>
  </si>
  <si>
    <t>Point precipitation frequency estimates (inches/hour)</t>
  </si>
  <si>
    <t>NOAA Atlas 14 Volume 8 Version 2</t>
  </si>
  <si>
    <t>Data type: Precipitation intensity</t>
  </si>
  <si>
    <t>Time series type: Partial duration</t>
  </si>
  <si>
    <t>Project area: Midwestern States</t>
  </si>
  <si>
    <t>Project information from CSV file</t>
  </si>
  <si>
    <t>Intensity Duration Frequency Curves</t>
  </si>
  <si>
    <t>Time (Tc)</t>
  </si>
  <si>
    <t>Rainfall Intensity Developed for Hand Calculations</t>
  </si>
  <si>
    <t>for ARI</t>
  </si>
  <si>
    <t>(years):</t>
  </si>
  <si>
    <t>By duration</t>
  </si>
  <si>
    <t>Appendix 3-B Equation (3.B.1)</t>
  </si>
  <si>
    <t>Location name (ESRI Maps): East Lansing</t>
  </si>
  <si>
    <t>Station Name: -</t>
  </si>
  <si>
    <t>Latitude: 42.7252 Degree</t>
  </si>
  <si>
    <t>Longitude: -84.5089 Degree</t>
  </si>
  <si>
    <t>Elevation (USGS): 843 ft</t>
  </si>
  <si>
    <t>Precipitation Frequency Estimates</t>
  </si>
  <si>
    <t xml:space="preserve">If you require assistance accessing this information or require it in an </t>
  </si>
  <si>
    <t xml:space="preserve">alternative format, contact the Michigan Department of Transportation’s </t>
  </si>
  <si>
    <t xml:space="preserve">(MDOT) Americans with Disabilities Act (ADA) coordinator at </t>
  </si>
  <si>
    <t>Michigan.gov/MDOT-ADA.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</si>
</sst>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
    <numFmt numFmtId="166" formatCode="0.000"/>
  </numFmts>
  <fonts count="9" x14ac:knownFonts="1">
    <font>
      <sz val="11"/>
      <color theme="1"/>
      <name val="Calibri"/>
      <family val="2"/>
      <scheme val="minor"/>
    </font>
    <font>
      <b/>
      <sz val="11"/>
      <color theme="1"/>
      <name val="Calibri"/>
      <family val="2"/>
      <scheme val="minor"/>
    </font>
    <font>
      <sz val="10"/>
      <color rgb="FF574123"/>
      <name val="Tahoma"/>
      <family val="2"/>
    </font>
    <font>
      <b/>
      <sz val="16"/>
      <color theme="1"/>
      <name val="Calibri"/>
      <family val="2"/>
      <scheme val="minor"/>
    </font>
    <font>
      <b/>
      <vertAlign val="superscript"/>
      <sz val="16"/>
      <color theme="1"/>
      <name val="Calibri"/>
      <family val="2"/>
      <scheme val="minor"/>
    </font>
    <font>
      <b/>
      <sz val="11"/>
      <color rgb="FFFF0000"/>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49">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auto="1"/>
      </left>
      <right style="thin">
        <color auto="1"/>
      </right>
      <top style="thin">
        <color auto="1"/>
      </top>
      <bottom/>
      <diagonal/>
    </border>
    <border>
      <left style="thin">
        <color auto="1"/>
      </left>
      <right style="thick">
        <color rgb="FF0070C0"/>
      </right>
      <top/>
      <bottom/>
      <diagonal/>
    </border>
    <border>
      <left style="thin">
        <color auto="1"/>
      </left>
      <right style="thin">
        <color auto="1"/>
      </right>
      <top/>
      <bottom style="thick">
        <color rgb="FF0070C0"/>
      </bottom>
      <diagonal/>
    </border>
    <border>
      <left style="thin">
        <color auto="1"/>
      </left>
      <right style="thick">
        <color rgb="FF0070C0"/>
      </right>
      <top/>
      <bottom style="thick">
        <color rgb="FF0070C0"/>
      </bottom>
      <diagonal/>
    </border>
    <border>
      <left/>
      <right style="thin">
        <color auto="1"/>
      </right>
      <top style="thin">
        <color auto="1"/>
      </top>
      <bottom/>
      <diagonal/>
    </border>
    <border>
      <left style="thin">
        <color auto="1"/>
      </left>
      <right style="thick">
        <color auto="1"/>
      </right>
      <top style="thin">
        <color auto="1"/>
      </top>
      <bottom/>
      <diagonal/>
    </border>
    <border>
      <left style="thick">
        <color rgb="FF0070C0"/>
      </left>
      <right style="thin">
        <color auto="1"/>
      </right>
      <top style="thick">
        <color rgb="FF0070C0"/>
      </top>
      <bottom/>
      <diagonal/>
    </border>
    <border>
      <left style="thin">
        <color auto="1"/>
      </left>
      <right style="thin">
        <color auto="1"/>
      </right>
      <top style="thick">
        <color rgb="FF0070C0"/>
      </top>
      <bottom/>
      <diagonal/>
    </border>
    <border>
      <left style="thin">
        <color auto="1"/>
      </left>
      <right style="thick">
        <color rgb="FF0070C0"/>
      </right>
      <top style="thick">
        <color rgb="FF0070C0"/>
      </top>
      <bottom/>
      <diagonal/>
    </border>
    <border>
      <left style="thick">
        <color rgb="FF0070C0"/>
      </left>
      <right style="thin">
        <color auto="1"/>
      </right>
      <top/>
      <bottom/>
      <diagonal/>
    </border>
    <border>
      <left style="thick">
        <color rgb="FF0070C0"/>
      </left>
      <right style="thin">
        <color auto="1"/>
      </right>
      <top/>
      <bottom style="thick">
        <color rgb="FF0070C0"/>
      </bottom>
      <diagonal/>
    </border>
    <border>
      <left/>
      <right style="thin">
        <color auto="1"/>
      </right>
      <top/>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right/>
      <top/>
      <bottom style="thick">
        <color theme="4"/>
      </bottom>
      <diagonal/>
    </border>
    <border>
      <left/>
      <right/>
      <top/>
      <bottom style="thick">
        <color theme="4" tint="0.499984740745262"/>
      </bottom>
      <diagonal/>
    </border>
  </borders>
  <cellStyleXfs count="4">
    <xf numFmtId="0" fontId="0" fillId="0" borderId="0"/>
    <xf numFmtId="0" fontId="6" fillId="0" borderId="47" applyNumberFormat="0" applyFill="0" applyAlignment="0" applyProtection="0"/>
    <xf numFmtId="0" fontId="7" fillId="0" borderId="48" applyNumberFormat="0" applyFill="0" applyAlignment="0" applyProtection="0"/>
    <xf numFmtId="0" fontId="8" fillId="0" borderId="0" applyNumberFormat="0" applyFill="0" applyBorder="0" applyAlignment="0" applyProtection="0"/>
  </cellStyleXfs>
  <cellXfs count="90">
    <xf numFmtId="0" fontId="0" fillId="0" borderId="0" xfId="0"/>
    <xf numFmtId="0" fontId="0" fillId="0" borderId="0" xfId="0" quotePrefix="1" applyAlignment="1">
      <alignment horizontal="left"/>
    </xf>
    <xf numFmtId="0" fontId="1" fillId="0" borderId="1" xfId="0" applyFont="1" applyBorder="1"/>
    <xf numFmtId="0" fontId="0" fillId="0" borderId="2" xfId="0" applyBorder="1"/>
    <xf numFmtId="0" fontId="0" fillId="0" borderId="3" xfId="0" applyBorder="1"/>
    <xf numFmtId="0" fontId="0" fillId="0" borderId="5" xfId="0" applyBorder="1"/>
    <xf numFmtId="164" fontId="0" fillId="0" borderId="7" xfId="0" applyNumberFormat="1" applyBorder="1"/>
    <xf numFmtId="0" fontId="0" fillId="0" borderId="4" xfId="0" quotePrefix="1" applyBorder="1" applyAlignment="1">
      <alignment horizontal="left"/>
    </xf>
    <xf numFmtId="0" fontId="2" fillId="0" borderId="0" xfId="0" quotePrefix="1" applyFont="1" applyAlignment="1">
      <alignment horizontal="left"/>
    </xf>
    <xf numFmtId="2" fontId="0" fillId="0" borderId="0" xfId="0" applyNumberFormat="1"/>
    <xf numFmtId="165" fontId="0" fillId="0" borderId="6" xfId="0" applyNumberFormat="1" applyBorder="1"/>
    <xf numFmtId="2" fontId="0" fillId="0" borderId="7" xfId="0" applyNumberFormat="1" applyBorder="1"/>
    <xf numFmtId="0" fontId="0" fillId="0" borderId="8" xfId="0" applyBorder="1"/>
    <xf numFmtId="0" fontId="1" fillId="0" borderId="1" xfId="0" quotePrefix="1" applyFont="1" applyBorder="1" applyAlignment="1">
      <alignment horizontal="left"/>
    </xf>
    <xf numFmtId="0" fontId="3" fillId="0" borderId="0" xfId="0" quotePrefix="1" applyFont="1" applyAlignment="1">
      <alignment horizontal="left"/>
    </xf>
    <xf numFmtId="0" fontId="0" fillId="0" borderId="9" xfId="0" applyBorder="1" applyAlignment="1">
      <alignment horizontal="center"/>
    </xf>
    <xf numFmtId="0" fontId="0" fillId="0" borderId="12" xfId="0" applyBorder="1" applyAlignment="1">
      <alignment horizontal="center"/>
    </xf>
    <xf numFmtId="0" fontId="0" fillId="0" borderId="15" xfId="0" applyBorder="1" applyAlignment="1">
      <alignment horizontal="center"/>
    </xf>
    <xf numFmtId="166" fontId="0" fillId="0" borderId="13" xfId="0" applyNumberFormat="1" applyBorder="1" applyAlignment="1">
      <alignment horizontal="center"/>
    </xf>
    <xf numFmtId="166" fontId="0" fillId="0" borderId="14" xfId="0" applyNumberFormat="1" applyBorder="1" applyAlignment="1">
      <alignment horizontal="center"/>
    </xf>
    <xf numFmtId="166" fontId="0" fillId="0" borderId="16" xfId="0" applyNumberFormat="1" applyBorder="1" applyAlignment="1">
      <alignment horizontal="center"/>
    </xf>
    <xf numFmtId="166" fontId="0" fillId="0" borderId="17" xfId="0" applyNumberFormat="1" applyBorder="1" applyAlignment="1">
      <alignment horizontal="center"/>
    </xf>
    <xf numFmtId="0" fontId="3" fillId="0" borderId="0" xfId="0" applyFont="1"/>
    <xf numFmtId="2" fontId="0" fillId="0" borderId="13" xfId="0" applyNumberFormat="1" applyBorder="1" applyAlignment="1">
      <alignment horizontal="center" vertical="top"/>
    </xf>
    <xf numFmtId="2" fontId="0" fillId="0" borderId="14" xfId="0" applyNumberFormat="1" applyBorder="1" applyAlignment="1">
      <alignment horizontal="center" vertical="top"/>
    </xf>
    <xf numFmtId="2" fontId="0" fillId="0" borderId="0" xfId="0" applyNumberFormat="1" applyAlignment="1">
      <alignment horizontal="center"/>
    </xf>
    <xf numFmtId="2" fontId="0" fillId="0" borderId="2" xfId="0" applyNumberFormat="1" applyBorder="1" applyAlignment="1">
      <alignment horizontal="center" vertical="top"/>
    </xf>
    <xf numFmtId="166" fontId="0" fillId="0" borderId="10" xfId="0" applyNumberFormat="1" applyBorder="1" applyAlignment="1">
      <alignment horizontal="center"/>
    </xf>
    <xf numFmtId="166" fontId="0" fillId="0" borderId="11" xfId="0" applyNumberFormat="1" applyBorder="1" applyAlignment="1">
      <alignment horizontal="center"/>
    </xf>
    <xf numFmtId="2" fontId="0" fillId="0" borderId="17" xfId="0" applyNumberFormat="1" applyBorder="1" applyAlignment="1">
      <alignment horizontal="center" vertical="top"/>
    </xf>
    <xf numFmtId="0" fontId="5" fillId="0" borderId="0" xfId="0" applyFont="1"/>
    <xf numFmtId="0" fontId="1" fillId="0" borderId="0" xfId="0" applyFont="1"/>
    <xf numFmtId="0" fontId="1" fillId="2" borderId="29" xfId="0" quotePrefix="1" applyFont="1" applyFill="1" applyBorder="1" applyAlignment="1">
      <alignment horizontal="center"/>
    </xf>
    <xf numFmtId="0" fontId="1" fillId="2" borderId="30" xfId="0" applyFont="1" applyFill="1" applyBorder="1" applyAlignment="1">
      <alignment horizontal="center"/>
    </xf>
    <xf numFmtId="0" fontId="1" fillId="2" borderId="31" xfId="0" applyFont="1" applyFill="1" applyBorder="1" applyAlignment="1">
      <alignment horizontal="center"/>
    </xf>
    <xf numFmtId="0" fontId="1" fillId="2" borderId="32" xfId="0" applyFont="1" applyFill="1" applyBorder="1" applyAlignment="1">
      <alignment horizontal="center"/>
    </xf>
    <xf numFmtId="0" fontId="1" fillId="2" borderId="36" xfId="0" applyFont="1" applyFill="1" applyBorder="1" applyAlignment="1">
      <alignment horizontal="center"/>
    </xf>
    <xf numFmtId="0" fontId="1" fillId="2" borderId="37" xfId="0" applyFont="1"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2" borderId="9" xfId="0" quotePrefix="1" applyFont="1" applyFill="1" applyBorder="1" applyAlignment="1">
      <alignment horizontal="center" vertical="top"/>
    </xf>
    <xf numFmtId="0" fontId="1" fillId="2" borderId="18" xfId="0" applyFont="1" applyFill="1" applyBorder="1" applyAlignment="1">
      <alignment horizontal="centerContinuous"/>
    </xf>
    <xf numFmtId="0" fontId="1" fillId="2" borderId="19" xfId="0" applyFont="1" applyFill="1" applyBorder="1" applyAlignment="1">
      <alignment horizontal="centerContinuous"/>
    </xf>
    <xf numFmtId="0" fontId="1" fillId="2" borderId="20" xfId="0" applyFont="1" applyFill="1" applyBorder="1" applyAlignment="1">
      <alignment horizontal="centerContinuous"/>
    </xf>
    <xf numFmtId="0" fontId="1" fillId="2" borderId="16" xfId="0" quotePrefix="1" applyFont="1" applyFill="1" applyBorder="1" applyAlignment="1">
      <alignment horizontal="center" vertical="top"/>
    </xf>
    <xf numFmtId="0" fontId="1" fillId="2" borderId="16" xfId="0" applyFont="1" applyFill="1" applyBorder="1" applyAlignment="1">
      <alignment horizontal="center" vertical="top"/>
    </xf>
    <xf numFmtId="0" fontId="1" fillId="2" borderId="17" xfId="0" applyFont="1" applyFill="1" applyBorder="1" applyAlignment="1">
      <alignment horizontal="center" vertical="top"/>
    </xf>
    <xf numFmtId="0" fontId="0" fillId="3" borderId="21" xfId="0" applyFill="1" applyBorder="1"/>
    <xf numFmtId="0" fontId="0" fillId="3" borderId="22" xfId="0" applyFill="1" applyBorder="1"/>
    <xf numFmtId="0" fontId="0" fillId="3" borderId="23" xfId="0" applyFill="1" applyBorder="1"/>
    <xf numFmtId="0" fontId="0" fillId="3" borderId="24" xfId="0" applyFill="1" applyBorder="1"/>
    <xf numFmtId="0" fontId="0" fillId="3" borderId="0" xfId="0" applyFill="1"/>
    <xf numFmtId="0" fontId="0" fillId="3" borderId="25" xfId="0" applyFill="1" applyBorder="1"/>
    <xf numFmtId="0" fontId="0" fillId="3" borderId="26" xfId="0" applyFill="1" applyBorder="1"/>
    <xf numFmtId="0" fontId="0" fillId="3" borderId="27" xfId="0" applyFill="1" applyBorder="1"/>
    <xf numFmtId="0" fontId="0" fillId="3" borderId="28" xfId="0" applyFill="1" applyBorder="1"/>
    <xf numFmtId="166" fontId="0" fillId="3" borderId="38" xfId="0" applyNumberFormat="1" applyFill="1" applyBorder="1" applyAlignment="1">
      <alignment horizontal="center"/>
    </xf>
    <xf numFmtId="166" fontId="0" fillId="3" borderId="39" xfId="0" applyNumberFormat="1" applyFill="1" applyBorder="1" applyAlignment="1">
      <alignment horizontal="center"/>
    </xf>
    <xf numFmtId="166" fontId="0" fillId="3" borderId="40" xfId="0" applyNumberFormat="1" applyFill="1" applyBorder="1" applyAlignment="1">
      <alignment horizontal="center"/>
    </xf>
    <xf numFmtId="166" fontId="0" fillId="3" borderId="41" xfId="0" applyNumberFormat="1" applyFill="1" applyBorder="1" applyAlignment="1">
      <alignment horizontal="center"/>
    </xf>
    <xf numFmtId="166" fontId="0" fillId="3" borderId="13" xfId="0" applyNumberFormat="1" applyFill="1" applyBorder="1" applyAlignment="1">
      <alignment horizontal="center"/>
    </xf>
    <xf numFmtId="166" fontId="0" fillId="3" borderId="33" xfId="0" applyNumberFormat="1" applyFill="1" applyBorder="1" applyAlignment="1">
      <alignment horizontal="center"/>
    </xf>
    <xf numFmtId="166" fontId="0" fillId="3" borderId="42" xfId="0" applyNumberFormat="1" applyFill="1" applyBorder="1" applyAlignment="1">
      <alignment horizontal="center"/>
    </xf>
    <xf numFmtId="166" fontId="0" fillId="3" borderId="34" xfId="0" applyNumberFormat="1" applyFill="1" applyBorder="1" applyAlignment="1">
      <alignment horizontal="center"/>
    </xf>
    <xf numFmtId="166" fontId="0" fillId="3" borderId="35" xfId="0" applyNumberFormat="1" applyFill="1" applyBorder="1" applyAlignment="1">
      <alignment horizontal="center"/>
    </xf>
    <xf numFmtId="2" fontId="0" fillId="0" borderId="43" xfId="0" applyNumberFormat="1" applyBorder="1" applyAlignment="1">
      <alignment horizontal="center" vertical="top"/>
    </xf>
    <xf numFmtId="0" fontId="1" fillId="2" borderId="12" xfId="0" applyFont="1" applyFill="1" applyBorder="1" applyAlignment="1">
      <alignment horizontal="center" vertical="top"/>
    </xf>
    <xf numFmtId="0" fontId="0" fillId="0" borderId="0" xfId="0" applyAlignment="1">
      <alignment horizontal="center" vertical="top"/>
    </xf>
    <xf numFmtId="0" fontId="0" fillId="3" borderId="44" xfId="0" applyFill="1" applyBorder="1" applyAlignment="1">
      <alignment horizontal="center" vertical="top"/>
    </xf>
    <xf numFmtId="0" fontId="0" fillId="3" borderId="45" xfId="0" applyFill="1" applyBorder="1" applyAlignment="1">
      <alignment horizontal="center" vertical="top"/>
    </xf>
    <xf numFmtId="0" fontId="0" fillId="3" borderId="46" xfId="0" applyFill="1" applyBorder="1" applyAlignment="1">
      <alignment horizontal="center" vertical="top"/>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left"/>
    </xf>
    <xf numFmtId="0" fontId="6" fillId="0" borderId="0" xfId="1" quotePrefix="1" applyBorder="1" applyAlignment="1">
      <alignment horizontal="left"/>
    </xf>
    <xf numFmtId="0" fontId="7" fillId="0" borderId="0" xfId="2" applyBorder="1"/>
    <xf numFmtId="0" fontId="7" fillId="0" borderId="0" xfId="2" quotePrefix="1" applyBorder="1" applyAlignment="1">
      <alignment horizontal="left"/>
    </xf>
    <xf numFmtId="0" fontId="8" fillId="0" borderId="0" xfId="3"/>
    <xf numFmtId="14" fontId="0" fillId="0" borderId="0" xfId="0" applyNumberFormat="1" applyAlignment="1">
      <alignment horizontal="left" vertical="center"/>
    </xf>
  </cellXfs>
  <cellStyles count="4">
    <cellStyle name="Heading 1" xfId="1" builtinId="16"/>
    <cellStyle name="Heading 2" xfId="2" builtinId="17"/>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3"/>
          <c:order val="0"/>
          <c:tx>
            <c:v>10-Year</c:v>
          </c:tx>
          <c:spPr>
            <a:ln w="19050" cap="rnd">
              <a:solidFill>
                <a:schemeClr val="accent4"/>
              </a:solidFill>
              <a:round/>
            </a:ln>
            <a:effectLst/>
          </c:spPr>
          <c:marker>
            <c:symbol val="none"/>
          </c:marker>
          <c:xVal>
            <c:numRef>
              <c:f>'Atlas_14_Log Polynomial'!$AM$23:$AM$30</c:f>
              <c:numCache>
                <c:formatCode>General</c:formatCode>
                <c:ptCount val="8"/>
                <c:pt idx="0">
                  <c:v>5</c:v>
                </c:pt>
                <c:pt idx="1">
                  <c:v>10</c:v>
                </c:pt>
                <c:pt idx="2">
                  <c:v>15</c:v>
                </c:pt>
                <c:pt idx="3">
                  <c:v>30</c:v>
                </c:pt>
                <c:pt idx="4">
                  <c:v>60</c:v>
                </c:pt>
                <c:pt idx="5">
                  <c:v>120</c:v>
                </c:pt>
                <c:pt idx="6">
                  <c:v>180</c:v>
                </c:pt>
                <c:pt idx="7">
                  <c:v>360</c:v>
                </c:pt>
              </c:numCache>
            </c:numRef>
          </c:xVal>
          <c:yVal>
            <c:numRef>
              <c:f>'Atlas_14_Log Polynomial'!$F$23:$F$30</c:f>
              <c:numCache>
                <c:formatCode>0.000</c:formatCode>
                <c:ptCount val="8"/>
                <c:pt idx="0">
                  <c:v>5.94</c:v>
                </c:pt>
                <c:pt idx="1">
                  <c:v>4.3600000000000003</c:v>
                </c:pt>
                <c:pt idx="2">
                  <c:v>3.54</c:v>
                </c:pt>
                <c:pt idx="3">
                  <c:v>2.54</c:v>
                </c:pt>
                <c:pt idx="4">
                  <c:v>1.69</c:v>
                </c:pt>
                <c:pt idx="5">
                  <c:v>1.05</c:v>
                </c:pt>
                <c:pt idx="6">
                  <c:v>0.78400000000000003</c:v>
                </c:pt>
                <c:pt idx="7">
                  <c:v>0.45300000000000001</c:v>
                </c:pt>
              </c:numCache>
            </c:numRef>
          </c:yVal>
          <c:smooth val="0"/>
          <c:extLst>
            <c:ext xmlns:c16="http://schemas.microsoft.com/office/drawing/2014/chart" uri="{C3380CC4-5D6E-409C-BE32-E72D297353CC}">
              <c16:uniqueId val="{00000000-C959-4A18-877C-6155F5A4AF30}"/>
            </c:ext>
          </c:extLst>
        </c:ser>
        <c:ser>
          <c:idx val="0"/>
          <c:order val="1"/>
          <c:tx>
            <c:v>25-Year</c:v>
          </c:tx>
          <c:spPr>
            <a:ln w="19050" cap="rnd">
              <a:solidFill>
                <a:schemeClr val="accent1"/>
              </a:solidFill>
              <a:round/>
            </a:ln>
            <a:effectLst/>
          </c:spPr>
          <c:marker>
            <c:symbol val="none"/>
          </c:marker>
          <c:xVal>
            <c:numRef>
              <c:f>'Atlas_14_Log Polynomial'!$AM$23:$AM$30</c:f>
              <c:numCache>
                <c:formatCode>General</c:formatCode>
                <c:ptCount val="8"/>
                <c:pt idx="0">
                  <c:v>5</c:v>
                </c:pt>
                <c:pt idx="1">
                  <c:v>10</c:v>
                </c:pt>
                <c:pt idx="2">
                  <c:v>15</c:v>
                </c:pt>
                <c:pt idx="3">
                  <c:v>30</c:v>
                </c:pt>
                <c:pt idx="4">
                  <c:v>60</c:v>
                </c:pt>
                <c:pt idx="5">
                  <c:v>120</c:v>
                </c:pt>
                <c:pt idx="6">
                  <c:v>180</c:v>
                </c:pt>
                <c:pt idx="7">
                  <c:v>360</c:v>
                </c:pt>
              </c:numCache>
            </c:numRef>
          </c:xVal>
          <c:yVal>
            <c:numRef>
              <c:f>'Atlas_14_Log Polynomial'!$G$23:$G$30</c:f>
              <c:numCache>
                <c:formatCode>0.000</c:formatCode>
                <c:ptCount val="8"/>
                <c:pt idx="0">
                  <c:v>7.22</c:v>
                </c:pt>
                <c:pt idx="1">
                  <c:v>5.29</c:v>
                </c:pt>
                <c:pt idx="2">
                  <c:v>4.3</c:v>
                </c:pt>
                <c:pt idx="3">
                  <c:v>3.09</c:v>
                </c:pt>
                <c:pt idx="4">
                  <c:v>2.08</c:v>
                </c:pt>
                <c:pt idx="5">
                  <c:v>1.3</c:v>
                </c:pt>
                <c:pt idx="6">
                  <c:v>0.97799999999999998</c:v>
                </c:pt>
                <c:pt idx="7">
                  <c:v>0.56599999999999995</c:v>
                </c:pt>
              </c:numCache>
            </c:numRef>
          </c:yVal>
          <c:smooth val="0"/>
          <c:extLst>
            <c:ext xmlns:c16="http://schemas.microsoft.com/office/drawing/2014/chart" uri="{C3380CC4-5D6E-409C-BE32-E72D297353CC}">
              <c16:uniqueId val="{00000000-EE0A-43BD-BBA0-78E076EABCF8}"/>
            </c:ext>
          </c:extLst>
        </c:ser>
        <c:ser>
          <c:idx val="1"/>
          <c:order val="2"/>
          <c:tx>
            <c:v>50_Year</c:v>
          </c:tx>
          <c:spPr>
            <a:ln w="19050" cap="rnd">
              <a:solidFill>
                <a:schemeClr val="accent2"/>
              </a:solidFill>
              <a:round/>
            </a:ln>
            <a:effectLst/>
          </c:spPr>
          <c:marker>
            <c:symbol val="none"/>
          </c:marker>
          <c:xVal>
            <c:numRef>
              <c:f>'Atlas_14_Log Polynomial'!$AM$23:$AM$30</c:f>
              <c:numCache>
                <c:formatCode>General</c:formatCode>
                <c:ptCount val="8"/>
                <c:pt idx="0">
                  <c:v>5</c:v>
                </c:pt>
                <c:pt idx="1">
                  <c:v>10</c:v>
                </c:pt>
                <c:pt idx="2">
                  <c:v>15</c:v>
                </c:pt>
                <c:pt idx="3">
                  <c:v>30</c:v>
                </c:pt>
                <c:pt idx="4">
                  <c:v>60</c:v>
                </c:pt>
                <c:pt idx="5">
                  <c:v>120</c:v>
                </c:pt>
                <c:pt idx="6">
                  <c:v>180</c:v>
                </c:pt>
                <c:pt idx="7">
                  <c:v>360</c:v>
                </c:pt>
              </c:numCache>
            </c:numRef>
          </c:xVal>
          <c:yVal>
            <c:numRef>
              <c:f>'Atlas_14_Log Polynomial'!$H$23:$H$30</c:f>
              <c:numCache>
                <c:formatCode>0.000</c:formatCode>
                <c:ptCount val="8"/>
                <c:pt idx="0">
                  <c:v>8.2799999999999994</c:v>
                </c:pt>
                <c:pt idx="1">
                  <c:v>6.06</c:v>
                </c:pt>
                <c:pt idx="2">
                  <c:v>4.93</c:v>
                </c:pt>
                <c:pt idx="3">
                  <c:v>3.53</c:v>
                </c:pt>
                <c:pt idx="4">
                  <c:v>2.39</c:v>
                </c:pt>
                <c:pt idx="5">
                  <c:v>1.51</c:v>
                </c:pt>
                <c:pt idx="6">
                  <c:v>1.1399999999999999</c:v>
                </c:pt>
                <c:pt idx="7">
                  <c:v>0.65900000000000003</c:v>
                </c:pt>
              </c:numCache>
            </c:numRef>
          </c:yVal>
          <c:smooth val="0"/>
          <c:extLst>
            <c:ext xmlns:c16="http://schemas.microsoft.com/office/drawing/2014/chart" uri="{C3380CC4-5D6E-409C-BE32-E72D297353CC}">
              <c16:uniqueId val="{00000001-EE0A-43BD-BBA0-78E076EABCF8}"/>
            </c:ext>
          </c:extLst>
        </c:ser>
        <c:ser>
          <c:idx val="2"/>
          <c:order val="3"/>
          <c:tx>
            <c:v>100-Year</c:v>
          </c:tx>
          <c:spPr>
            <a:ln w="19050" cap="rnd">
              <a:solidFill>
                <a:schemeClr val="accent3"/>
              </a:solidFill>
              <a:round/>
            </a:ln>
            <a:effectLst/>
          </c:spPr>
          <c:marker>
            <c:symbol val="none"/>
          </c:marker>
          <c:xVal>
            <c:numRef>
              <c:f>'Atlas_14_Log Polynomial'!$AM$23:$AM$30</c:f>
              <c:numCache>
                <c:formatCode>General</c:formatCode>
                <c:ptCount val="8"/>
                <c:pt idx="0">
                  <c:v>5</c:v>
                </c:pt>
                <c:pt idx="1">
                  <c:v>10</c:v>
                </c:pt>
                <c:pt idx="2">
                  <c:v>15</c:v>
                </c:pt>
                <c:pt idx="3">
                  <c:v>30</c:v>
                </c:pt>
                <c:pt idx="4">
                  <c:v>60</c:v>
                </c:pt>
                <c:pt idx="5">
                  <c:v>120</c:v>
                </c:pt>
                <c:pt idx="6">
                  <c:v>180</c:v>
                </c:pt>
                <c:pt idx="7">
                  <c:v>360</c:v>
                </c:pt>
              </c:numCache>
            </c:numRef>
          </c:xVal>
          <c:yVal>
            <c:numRef>
              <c:f>'Atlas_14_Log Polynomial'!$I$23:$I$30</c:f>
              <c:numCache>
                <c:formatCode>0.000</c:formatCode>
                <c:ptCount val="8"/>
                <c:pt idx="0">
                  <c:v>9.3699999999999992</c:v>
                </c:pt>
                <c:pt idx="1">
                  <c:v>6.86</c:v>
                </c:pt>
                <c:pt idx="2">
                  <c:v>5.58</c:v>
                </c:pt>
                <c:pt idx="3">
                  <c:v>4</c:v>
                </c:pt>
                <c:pt idx="4">
                  <c:v>2.72</c:v>
                </c:pt>
                <c:pt idx="5">
                  <c:v>1.72</c:v>
                </c:pt>
                <c:pt idx="6">
                  <c:v>1.3</c:v>
                </c:pt>
                <c:pt idx="7">
                  <c:v>0.75900000000000001</c:v>
                </c:pt>
              </c:numCache>
            </c:numRef>
          </c:yVal>
          <c:smooth val="0"/>
          <c:extLst>
            <c:ext xmlns:c16="http://schemas.microsoft.com/office/drawing/2014/chart" uri="{C3380CC4-5D6E-409C-BE32-E72D297353CC}">
              <c16:uniqueId val="{00000002-EE0A-43BD-BBA0-78E076EABCF8}"/>
            </c:ext>
          </c:extLst>
        </c:ser>
        <c:dLbls>
          <c:showLegendKey val="0"/>
          <c:showVal val="0"/>
          <c:showCatName val="0"/>
          <c:showSerName val="0"/>
          <c:showPercent val="0"/>
          <c:showBubbleSize val="0"/>
        </c:dLbls>
        <c:axId val="1815581360"/>
        <c:axId val="1815584272"/>
      </c:scatterChart>
      <c:valAx>
        <c:axId val="1815581360"/>
        <c:scaling>
          <c:logBase val="10"/>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Duration (min)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5584272"/>
        <c:crossesAt val="0.1"/>
        <c:crossBetween val="midCat"/>
      </c:valAx>
      <c:valAx>
        <c:axId val="1815584272"/>
        <c:scaling>
          <c:logBase val="10"/>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Rainfall Intensity (in/hr)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558136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12579</xdr:colOff>
      <xdr:row>22</xdr:row>
      <xdr:rowOff>11266</xdr:rowOff>
    </xdr:from>
    <xdr:to>
      <xdr:col>24</xdr:col>
      <xdr:colOff>595510</xdr:colOff>
      <xdr:row>40</xdr:row>
      <xdr:rowOff>2695</xdr:rowOff>
    </xdr:to>
    <xdr:graphicFrame macro="">
      <xdr:nvGraphicFramePr>
        <xdr:cNvPr id="2" name="Chart 1" descr="Log-log IDF chart comparing 10-, 25-, 50-, and 100-year storm events. Rainfall intensity decreases with increasing storm duration, and higher return period storms produce greater rainfall intensities across all durations.">
          <a:extLst>
            <a:ext uri="{FF2B5EF4-FFF2-40B4-BE49-F238E27FC236}">
              <a16:creationId xmlns:a16="http://schemas.microsoft.com/office/drawing/2014/main" id="{B047870D-9B2D-41FF-B3E4-00642907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268605</xdr:colOff>
      <xdr:row>25</xdr:row>
      <xdr:rowOff>76200</xdr:rowOff>
    </xdr:from>
    <xdr:to>
      <xdr:col>14</xdr:col>
      <xdr:colOff>381001</xdr:colOff>
      <xdr:row>29</xdr:row>
      <xdr:rowOff>93344</xdr:rowOff>
    </xdr:to>
    <xdr:sp macro="" textlink="">
      <xdr:nvSpPr>
        <xdr:cNvPr id="3" name="Speech Bubble: Rectangle 2">
          <a:extLst>
            <a:ext uri="{FF2B5EF4-FFF2-40B4-BE49-F238E27FC236}">
              <a16:creationId xmlns:a16="http://schemas.microsoft.com/office/drawing/2014/main" id="{B9029F22-F878-C8F4-CE36-A6F23086A5C4}"/>
            </a:ext>
          </a:extLst>
        </xdr:cNvPr>
        <xdr:cNvSpPr/>
      </xdr:nvSpPr>
      <xdr:spPr>
        <a:xfrm>
          <a:off x="7231380" y="4962525"/>
          <a:ext cx="1331596" cy="741044"/>
        </a:xfrm>
        <a:prstGeom prst="wedgeRectCallout">
          <a:avLst>
            <a:gd name="adj1" fmla="val -69324"/>
            <a:gd name="adj2" fmla="val 89821"/>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a:t>Data Paste Region</a:t>
          </a:r>
        </a:p>
      </xdr:txBody>
    </xdr:sp>
    <xdr:clientData/>
  </xdr:twoCellAnchor>
  <xdr:twoCellAnchor>
    <xdr:from>
      <xdr:col>7</xdr:col>
      <xdr:colOff>60958</xdr:colOff>
      <xdr:row>47</xdr:row>
      <xdr:rowOff>93344</xdr:rowOff>
    </xdr:from>
    <xdr:to>
      <xdr:col>10</xdr:col>
      <xdr:colOff>114300</xdr:colOff>
      <xdr:row>51</xdr:row>
      <xdr:rowOff>76201</xdr:rowOff>
    </xdr:to>
    <xdr:sp macro="" textlink="">
      <xdr:nvSpPr>
        <xdr:cNvPr id="5" name="Speech Bubble: Rectangle 4">
          <a:extLst>
            <a:ext uri="{FF2B5EF4-FFF2-40B4-BE49-F238E27FC236}">
              <a16:creationId xmlns:a16="http://schemas.microsoft.com/office/drawing/2014/main" id="{89561F27-D849-42EF-A319-42CC5119DE55}"/>
            </a:ext>
          </a:extLst>
        </xdr:cNvPr>
        <xdr:cNvSpPr/>
      </xdr:nvSpPr>
      <xdr:spPr>
        <a:xfrm>
          <a:off x="3947158" y="9570719"/>
          <a:ext cx="1910717" cy="773432"/>
        </a:xfrm>
        <a:prstGeom prst="wedgeRectCallout">
          <a:avLst>
            <a:gd name="adj1" fmla="val -86433"/>
            <a:gd name="adj2" fmla="val 56730"/>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a:t>ORD Storm Event Constants</a:t>
          </a:r>
          <a:endParaRPr lang="en-US" sz="2800"/>
        </a:p>
      </xdr:txBody>
    </xdr:sp>
    <xdr:clientData/>
  </xdr:twoCellAnchor>
  <xdr:twoCellAnchor>
    <xdr:from>
      <xdr:col>8</xdr:col>
      <xdr:colOff>17434</xdr:colOff>
      <xdr:row>60</xdr:row>
      <xdr:rowOff>22713</xdr:rowOff>
    </xdr:from>
    <xdr:to>
      <xdr:col>11</xdr:col>
      <xdr:colOff>434340</xdr:colOff>
      <xdr:row>66</xdr:row>
      <xdr:rowOff>0</xdr:rowOff>
    </xdr:to>
    <xdr:sp macro="" textlink="">
      <xdr:nvSpPr>
        <xdr:cNvPr id="6" name="Speech Bubble: Rectangle 5">
          <a:extLst>
            <a:ext uri="{FF2B5EF4-FFF2-40B4-BE49-F238E27FC236}">
              <a16:creationId xmlns:a16="http://schemas.microsoft.com/office/drawing/2014/main" id="{A5D2E21C-F707-4F03-B24D-97BA36888661}"/>
            </a:ext>
          </a:extLst>
        </xdr:cNvPr>
        <xdr:cNvSpPr/>
      </xdr:nvSpPr>
      <xdr:spPr>
        <a:xfrm>
          <a:off x="4513234" y="12309963"/>
          <a:ext cx="2274281" cy="1110762"/>
        </a:xfrm>
        <a:prstGeom prst="wedgeRectCallout">
          <a:avLst>
            <a:gd name="adj1" fmla="val -77989"/>
            <a:gd name="adj2" fmla="val 37617"/>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a:t>Rainfall Intensities Developed</a:t>
          </a:r>
          <a:r>
            <a:rPr lang="en-US" sz="2000" baseline="0"/>
            <a:t> for Hand Calculations</a:t>
          </a:r>
          <a:endParaRPr lang="en-US" sz="2000"/>
        </a:p>
      </xdr:txBody>
    </xdr:sp>
    <xdr:clientData/>
  </xdr:twoCellAnchor>
  <xdr:twoCellAnchor>
    <xdr:from>
      <xdr:col>7</xdr:col>
      <xdr:colOff>59054</xdr:colOff>
      <xdr:row>6</xdr:row>
      <xdr:rowOff>0</xdr:rowOff>
    </xdr:from>
    <xdr:to>
      <xdr:col>9</xdr:col>
      <xdr:colOff>225136</xdr:colOff>
      <xdr:row>10</xdr:row>
      <xdr:rowOff>0</xdr:rowOff>
    </xdr:to>
    <xdr:sp macro="" textlink="">
      <xdr:nvSpPr>
        <xdr:cNvPr id="9" name="Speech Bubble: Rectangle 3">
          <a:extLst>
            <a:ext uri="{FF2B5EF4-FFF2-40B4-BE49-F238E27FC236}">
              <a16:creationId xmlns:a16="http://schemas.microsoft.com/office/drawing/2014/main" id="{7AF53EC8-6B31-4588-8637-63493B0EBBC5}"/>
            </a:ext>
          </a:extLst>
        </xdr:cNvPr>
        <xdr:cNvSpPr/>
      </xdr:nvSpPr>
      <xdr:spPr>
        <a:xfrm>
          <a:off x="3869054" y="1264227"/>
          <a:ext cx="1395673" cy="762000"/>
        </a:xfrm>
        <a:prstGeom prst="wedgeRectCallout">
          <a:avLst>
            <a:gd name="adj1" fmla="val -98623"/>
            <a:gd name="adj2" fmla="val 36422"/>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a:t>Data Paste Region</a:t>
          </a:r>
        </a:p>
      </xdr:txBody>
    </xdr:sp>
    <xdr:clientData/>
  </xdr:twoCellAnchor>
  <xdr:twoCellAnchor>
    <xdr:from>
      <xdr:col>1</xdr:col>
      <xdr:colOff>287655</xdr:colOff>
      <xdr:row>74</xdr:row>
      <xdr:rowOff>28575</xdr:rowOff>
    </xdr:from>
    <xdr:to>
      <xdr:col>2</xdr:col>
      <xdr:colOff>514350</xdr:colOff>
      <xdr:row>76</xdr:row>
      <xdr:rowOff>152400</xdr:rowOff>
    </xdr:to>
    <xdr:sp macro="" textlink="">
      <xdr:nvSpPr>
        <xdr:cNvPr id="4" name="Speech Bubble: Rectangle 3">
          <a:extLst>
            <a:ext uri="{FF2B5EF4-FFF2-40B4-BE49-F238E27FC236}">
              <a16:creationId xmlns:a16="http://schemas.microsoft.com/office/drawing/2014/main" id="{2529122D-AE78-418C-9829-804F67BA176F}"/>
            </a:ext>
          </a:extLst>
        </xdr:cNvPr>
        <xdr:cNvSpPr/>
      </xdr:nvSpPr>
      <xdr:spPr>
        <a:xfrm>
          <a:off x="544830" y="15182850"/>
          <a:ext cx="969645" cy="504825"/>
        </a:xfrm>
        <a:prstGeom prst="wedgeRectCallout">
          <a:avLst>
            <a:gd name="adj1" fmla="val -28914"/>
            <a:gd name="adj2" fmla="val -130412"/>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a:t>Edit Tc</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chigan.gov/mdot/title-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FAB38-8A50-4950-A059-BED514568686}">
  <dimension ref="A1:AO82"/>
  <sheetViews>
    <sheetView showGridLines="0" tabSelected="1" topLeftCell="A6" zoomScale="120" zoomScaleNormal="120" zoomScaleSheetLayoutView="85" workbookViewId="0">
      <selection activeCell="C20" sqref="C20:L21"/>
    </sheetView>
  </sheetViews>
  <sheetFormatPr defaultRowHeight="15" x14ac:dyDescent="0.25"/>
  <cols>
    <col min="1" max="1" width="3.85546875" customWidth="1"/>
    <col min="2" max="2" width="11.7109375" customWidth="1"/>
    <col min="3" max="3" width="9.140625" customWidth="1"/>
    <col min="6" max="7" width="9.28515625" bestFit="1" customWidth="1"/>
    <col min="9" max="9" width="9.28515625" bestFit="1" customWidth="1"/>
    <col min="38" max="38" width="9.28515625" customWidth="1"/>
    <col min="39" max="41" width="8.85546875" customWidth="1"/>
  </cols>
  <sheetData>
    <row r="1" spans="2:6" ht="19.5" x14ac:dyDescent="0.3">
      <c r="B1" s="85" t="s">
        <v>0</v>
      </c>
    </row>
    <row r="2" spans="2:6" ht="15" customHeight="1" x14ac:dyDescent="0.25">
      <c r="B2" t="s">
        <v>1</v>
      </c>
      <c r="C2" s="89">
        <v>45222</v>
      </c>
      <c r="D2" s="89"/>
    </row>
    <row r="4" spans="2:6" ht="17.25" x14ac:dyDescent="0.3">
      <c r="B4" s="86" t="s">
        <v>56</v>
      </c>
    </row>
    <row r="5" spans="2:6" ht="15" customHeight="1" thickBot="1" x14ac:dyDescent="0.4">
      <c r="B5" s="22"/>
    </row>
    <row r="6" spans="2:6" ht="15.75" thickTop="1" x14ac:dyDescent="0.25">
      <c r="B6" s="56" t="s">
        <v>51</v>
      </c>
      <c r="C6" s="57"/>
      <c r="D6" s="57"/>
      <c r="E6" s="57"/>
      <c r="F6" s="58"/>
    </row>
    <row r="7" spans="2:6" x14ac:dyDescent="0.25">
      <c r="B7" s="59" t="s">
        <v>52</v>
      </c>
      <c r="C7" s="60"/>
      <c r="D7" s="60"/>
      <c r="E7" s="60"/>
      <c r="F7" s="61"/>
    </row>
    <row r="8" spans="2:6" x14ac:dyDescent="0.25">
      <c r="B8" s="59" t="s">
        <v>53</v>
      </c>
      <c r="C8" s="60"/>
      <c r="D8" s="60"/>
      <c r="E8" s="60"/>
      <c r="F8" s="61"/>
    </row>
    <row r="9" spans="2:6" x14ac:dyDescent="0.25">
      <c r="B9" s="59" t="s">
        <v>54</v>
      </c>
      <c r="C9" s="60"/>
      <c r="D9" s="60"/>
      <c r="E9" s="60"/>
      <c r="F9" s="61"/>
    </row>
    <row r="10" spans="2:6" x14ac:dyDescent="0.25">
      <c r="B10" s="59" t="s">
        <v>55</v>
      </c>
      <c r="C10" s="60"/>
      <c r="D10" s="60"/>
      <c r="E10" s="60"/>
      <c r="F10" s="61"/>
    </row>
    <row r="11" spans="2:6" x14ac:dyDescent="0.25">
      <c r="B11" s="59" t="s">
        <v>64</v>
      </c>
      <c r="C11" s="60"/>
      <c r="D11" s="60"/>
      <c r="E11" s="60"/>
      <c r="F11" s="61"/>
    </row>
    <row r="12" spans="2:6" x14ac:dyDescent="0.25">
      <c r="B12" s="59" t="s">
        <v>65</v>
      </c>
      <c r="C12" s="60"/>
      <c r="D12" s="60"/>
      <c r="E12" s="60"/>
      <c r="F12" s="61"/>
    </row>
    <row r="13" spans="2:6" x14ac:dyDescent="0.25">
      <c r="B13" s="59" t="s">
        <v>66</v>
      </c>
      <c r="C13" s="60"/>
      <c r="D13" s="60"/>
      <c r="E13" s="60"/>
      <c r="F13" s="61"/>
    </row>
    <row r="14" spans="2:6" x14ac:dyDescent="0.25">
      <c r="B14" s="59" t="s">
        <v>67</v>
      </c>
      <c r="C14" s="60"/>
      <c r="D14" s="60"/>
      <c r="E14" s="60"/>
      <c r="F14" s="61"/>
    </row>
    <row r="15" spans="2:6" ht="15.75" thickBot="1" x14ac:dyDescent="0.3">
      <c r="B15" s="62" t="s">
        <v>68</v>
      </c>
      <c r="C15" s="63"/>
      <c r="D15" s="63"/>
      <c r="E15" s="63"/>
      <c r="F15" s="64"/>
    </row>
    <row r="16" spans="2:6" ht="15.75" thickTop="1" x14ac:dyDescent="0.25"/>
    <row r="18" spans="2:40" ht="17.25" x14ac:dyDescent="0.3">
      <c r="B18" s="86" t="s">
        <v>69</v>
      </c>
    </row>
    <row r="19" spans="2:40" ht="15.75" thickBot="1" x14ac:dyDescent="0.3">
      <c r="B19" s="1"/>
      <c r="F19" s="30"/>
    </row>
    <row r="20" spans="2:40" ht="15.75" thickTop="1" x14ac:dyDescent="0.25">
      <c r="B20" s="32" t="s">
        <v>62</v>
      </c>
      <c r="C20" s="80" t="s">
        <v>2</v>
      </c>
      <c r="D20" s="80"/>
      <c r="E20" s="80"/>
      <c r="F20" s="80"/>
      <c r="G20" s="80"/>
      <c r="H20" s="80"/>
      <c r="I20" s="80"/>
      <c r="J20" s="80"/>
      <c r="K20" s="80"/>
      <c r="L20" s="81"/>
    </row>
    <row r="21" spans="2:40" x14ac:dyDescent="0.25">
      <c r="B21" s="33" t="s">
        <v>60</v>
      </c>
      <c r="C21" s="82"/>
      <c r="D21" s="82"/>
      <c r="E21" s="82"/>
      <c r="F21" s="82"/>
      <c r="G21" s="82"/>
      <c r="H21" s="82"/>
      <c r="I21" s="82"/>
      <c r="J21" s="82"/>
      <c r="K21" s="82"/>
      <c r="L21" s="83"/>
      <c r="AN21" t="s">
        <v>3</v>
      </c>
    </row>
    <row r="22" spans="2:40" ht="15.75" thickBot="1" x14ac:dyDescent="0.3">
      <c r="B22" s="34" t="s">
        <v>61</v>
      </c>
      <c r="C22" s="36">
        <v>1</v>
      </c>
      <c r="D22" s="35">
        <v>2</v>
      </c>
      <c r="E22" s="35">
        <v>5</v>
      </c>
      <c r="F22" s="35">
        <v>10</v>
      </c>
      <c r="G22" s="35">
        <v>25</v>
      </c>
      <c r="H22" s="35">
        <v>50</v>
      </c>
      <c r="I22" s="35">
        <v>100</v>
      </c>
      <c r="J22" s="35">
        <v>200</v>
      </c>
      <c r="K22" s="35">
        <v>500</v>
      </c>
      <c r="L22" s="37">
        <v>1000</v>
      </c>
      <c r="Q22" s="31" t="s">
        <v>57</v>
      </c>
      <c r="AL22" t="s">
        <v>4</v>
      </c>
      <c r="AM22" t="s">
        <v>5</v>
      </c>
      <c r="AN22" t="s">
        <v>5</v>
      </c>
    </row>
    <row r="23" spans="2:40" ht="15.75" thickTop="1" x14ac:dyDescent="0.25">
      <c r="B23" s="38" t="s">
        <v>6</v>
      </c>
      <c r="C23" s="65">
        <v>3.49</v>
      </c>
      <c r="D23" s="66">
        <v>4.07</v>
      </c>
      <c r="E23" s="66">
        <v>5.0599999999999996</v>
      </c>
      <c r="F23" s="66">
        <v>5.94</v>
      </c>
      <c r="G23" s="66">
        <v>7.22</v>
      </c>
      <c r="H23" s="66">
        <v>8.2799999999999994</v>
      </c>
      <c r="I23" s="66">
        <v>9.3699999999999992</v>
      </c>
      <c r="J23" s="66">
        <v>10.5</v>
      </c>
      <c r="K23" s="66">
        <v>12.2</v>
      </c>
      <c r="L23" s="67">
        <v>13.4</v>
      </c>
      <c r="AL23">
        <f>1/12</f>
        <v>8.3333333333333329E-2</v>
      </c>
      <c r="AM23">
        <v>5</v>
      </c>
      <c r="AN23">
        <f>LN(AM23)</f>
        <v>1.6094379124341003</v>
      </c>
    </row>
    <row r="24" spans="2:40" x14ac:dyDescent="0.25">
      <c r="B24" s="38" t="s">
        <v>7</v>
      </c>
      <c r="C24" s="68">
        <v>2.56</v>
      </c>
      <c r="D24" s="69">
        <v>2.98</v>
      </c>
      <c r="E24" s="69">
        <v>3.71</v>
      </c>
      <c r="F24" s="69">
        <v>4.3600000000000003</v>
      </c>
      <c r="G24" s="69">
        <v>5.29</v>
      </c>
      <c r="H24" s="69">
        <v>6.06</v>
      </c>
      <c r="I24" s="69">
        <v>6.86</v>
      </c>
      <c r="J24" s="69">
        <v>7.72</v>
      </c>
      <c r="K24" s="69">
        <v>8.9</v>
      </c>
      <c r="L24" s="70">
        <v>9.85</v>
      </c>
      <c r="AL24">
        <f>1/6</f>
        <v>0.16666666666666666</v>
      </c>
      <c r="AM24">
        <v>10</v>
      </c>
      <c r="AN24">
        <f t="shared" ref="AN24:AN33" si="0">LN(AM24)</f>
        <v>2.3025850929940459</v>
      </c>
    </row>
    <row r="25" spans="2:40" x14ac:dyDescent="0.25">
      <c r="B25" s="38" t="s">
        <v>8</v>
      </c>
      <c r="C25" s="68">
        <v>2.08</v>
      </c>
      <c r="D25" s="69">
        <v>2.42</v>
      </c>
      <c r="E25" s="69">
        <v>3.02</v>
      </c>
      <c r="F25" s="69">
        <v>3.54</v>
      </c>
      <c r="G25" s="69">
        <v>4.3</v>
      </c>
      <c r="H25" s="69">
        <v>4.93</v>
      </c>
      <c r="I25" s="69">
        <v>5.58</v>
      </c>
      <c r="J25" s="69">
        <v>6.27</v>
      </c>
      <c r="K25" s="69">
        <v>7.24</v>
      </c>
      <c r="L25" s="70">
        <v>8</v>
      </c>
      <c r="AL25">
        <f>1/4</f>
        <v>0.25</v>
      </c>
      <c r="AM25">
        <v>15</v>
      </c>
      <c r="AN25">
        <f t="shared" si="0"/>
        <v>2.7080502011022101</v>
      </c>
    </row>
    <row r="26" spans="2:40" x14ac:dyDescent="0.25">
      <c r="B26" s="38" t="s">
        <v>9</v>
      </c>
      <c r="C26" s="68">
        <v>1.49</v>
      </c>
      <c r="D26" s="69">
        <v>1.74</v>
      </c>
      <c r="E26" s="69">
        <v>2.17</v>
      </c>
      <c r="F26" s="69">
        <v>2.54</v>
      </c>
      <c r="G26" s="69">
        <v>3.09</v>
      </c>
      <c r="H26" s="69">
        <v>3.53</v>
      </c>
      <c r="I26" s="69">
        <v>4</v>
      </c>
      <c r="J26" s="69">
        <v>4.49</v>
      </c>
      <c r="K26" s="69">
        <v>5.18</v>
      </c>
      <c r="L26" s="70">
        <v>5.72</v>
      </c>
      <c r="AL26">
        <f>1/2</f>
        <v>0.5</v>
      </c>
      <c r="AM26">
        <v>30</v>
      </c>
      <c r="AN26">
        <f t="shared" si="0"/>
        <v>3.4011973816621555</v>
      </c>
    </row>
    <row r="27" spans="2:40" x14ac:dyDescent="0.25">
      <c r="B27" s="38" t="s">
        <v>10</v>
      </c>
      <c r="C27" s="68">
        <v>0.93700000000000006</v>
      </c>
      <c r="D27" s="69">
        <v>1.1200000000000001</v>
      </c>
      <c r="E27" s="69">
        <v>1.42</v>
      </c>
      <c r="F27" s="69">
        <v>1.69</v>
      </c>
      <c r="G27" s="69">
        <v>2.08</v>
      </c>
      <c r="H27" s="69">
        <v>2.39</v>
      </c>
      <c r="I27" s="69">
        <v>2.72</v>
      </c>
      <c r="J27" s="69">
        <v>3.07</v>
      </c>
      <c r="K27" s="69">
        <v>3.56</v>
      </c>
      <c r="L27" s="70">
        <v>3.94</v>
      </c>
      <c r="AL27">
        <v>1</v>
      </c>
      <c r="AM27">
        <v>60</v>
      </c>
      <c r="AN27">
        <f t="shared" si="0"/>
        <v>4.0943445622221004</v>
      </c>
    </row>
    <row r="28" spans="2:40" x14ac:dyDescent="0.25">
      <c r="B28" s="38" t="s">
        <v>11</v>
      </c>
      <c r="C28" s="68">
        <v>0.56399999999999995</v>
      </c>
      <c r="D28" s="69">
        <v>0.68</v>
      </c>
      <c r="E28" s="69">
        <v>0.879</v>
      </c>
      <c r="F28" s="69">
        <v>1.05</v>
      </c>
      <c r="G28" s="69">
        <v>1.3</v>
      </c>
      <c r="H28" s="69">
        <v>1.51</v>
      </c>
      <c r="I28" s="69">
        <v>1.72</v>
      </c>
      <c r="J28" s="69">
        <v>1.95</v>
      </c>
      <c r="K28" s="69">
        <v>2.2599999999999998</v>
      </c>
      <c r="L28" s="70">
        <v>2.5099999999999998</v>
      </c>
      <c r="AL28">
        <v>2</v>
      </c>
      <c r="AM28">
        <v>120</v>
      </c>
      <c r="AN28">
        <f t="shared" si="0"/>
        <v>4.7874917427820458</v>
      </c>
    </row>
    <row r="29" spans="2:40" x14ac:dyDescent="0.25">
      <c r="B29" s="38" t="s">
        <v>12</v>
      </c>
      <c r="C29" s="68">
        <v>0.41099999999999998</v>
      </c>
      <c r="D29" s="69">
        <v>0.499</v>
      </c>
      <c r="E29" s="69">
        <v>0.65</v>
      </c>
      <c r="F29" s="69">
        <v>0.78400000000000003</v>
      </c>
      <c r="G29" s="69">
        <v>0.97799999999999998</v>
      </c>
      <c r="H29" s="69">
        <v>1.1399999999999999</v>
      </c>
      <c r="I29" s="69">
        <v>1.3</v>
      </c>
      <c r="J29" s="69">
        <v>1.48</v>
      </c>
      <c r="K29" s="69">
        <v>1.72</v>
      </c>
      <c r="L29" s="70">
        <v>1.92</v>
      </c>
      <c r="AL29">
        <v>3</v>
      </c>
      <c r="AM29">
        <f t="shared" ref="AM29:AM33" si="1">AL29*60</f>
        <v>180</v>
      </c>
      <c r="AN29">
        <f t="shared" si="0"/>
        <v>5.1929568508902104</v>
      </c>
    </row>
    <row r="30" spans="2:40" x14ac:dyDescent="0.25">
      <c r="B30" s="38" t="s">
        <v>13</v>
      </c>
      <c r="C30" s="68">
        <v>0.246</v>
      </c>
      <c r="D30" s="69">
        <v>0.29399999999999998</v>
      </c>
      <c r="E30" s="69">
        <v>0.378</v>
      </c>
      <c r="F30" s="69">
        <v>0.45300000000000001</v>
      </c>
      <c r="G30" s="69">
        <v>0.56599999999999995</v>
      </c>
      <c r="H30" s="69">
        <v>0.65900000000000003</v>
      </c>
      <c r="I30" s="69">
        <v>0.75900000000000001</v>
      </c>
      <c r="J30" s="69">
        <v>0.86599999999999999</v>
      </c>
      <c r="K30" s="69">
        <v>1.02</v>
      </c>
      <c r="L30" s="70">
        <v>1.1399999999999999</v>
      </c>
      <c r="AL30">
        <v>6</v>
      </c>
      <c r="AM30">
        <f t="shared" si="1"/>
        <v>360</v>
      </c>
      <c r="AN30">
        <f t="shared" si="0"/>
        <v>5.8861040314501558</v>
      </c>
    </row>
    <row r="31" spans="2:40" x14ac:dyDescent="0.25">
      <c r="B31" s="38" t="s">
        <v>14</v>
      </c>
      <c r="C31" s="68">
        <v>0.15</v>
      </c>
      <c r="D31" s="69">
        <v>0.17199999999999999</v>
      </c>
      <c r="E31" s="69">
        <v>0.21099999999999999</v>
      </c>
      <c r="F31" s="69">
        <v>0.248</v>
      </c>
      <c r="G31" s="69">
        <v>0.30599999999999999</v>
      </c>
      <c r="H31" s="69">
        <v>0.35499999999999998</v>
      </c>
      <c r="I31" s="69">
        <v>0.40899999999999997</v>
      </c>
      <c r="J31" s="69">
        <v>0.46800000000000003</v>
      </c>
      <c r="K31" s="69">
        <v>0.55300000000000005</v>
      </c>
      <c r="L31" s="70">
        <v>0.622</v>
      </c>
      <c r="AL31">
        <v>12</v>
      </c>
      <c r="AM31">
        <f t="shared" si="1"/>
        <v>720</v>
      </c>
      <c r="AN31">
        <f t="shared" si="0"/>
        <v>6.5792512120101012</v>
      </c>
    </row>
    <row r="32" spans="2:40" x14ac:dyDescent="0.25">
      <c r="B32" s="38" t="s">
        <v>15</v>
      </c>
      <c r="C32" s="68">
        <v>0.09</v>
      </c>
      <c r="D32" s="69">
        <v>0.10100000000000001</v>
      </c>
      <c r="E32" s="69">
        <v>0.121</v>
      </c>
      <c r="F32" s="69">
        <v>0.14099999999999999</v>
      </c>
      <c r="G32" s="69">
        <v>0.17100000000000001</v>
      </c>
      <c r="H32" s="69">
        <v>0.19800000000000001</v>
      </c>
      <c r="I32" s="69">
        <v>0.22700000000000001</v>
      </c>
      <c r="J32" s="69">
        <v>0.25900000000000001</v>
      </c>
      <c r="K32" s="69">
        <v>0.30499999999999999</v>
      </c>
      <c r="L32" s="70">
        <v>0.34300000000000003</v>
      </c>
      <c r="AL32">
        <v>24</v>
      </c>
      <c r="AM32">
        <f t="shared" si="1"/>
        <v>1440</v>
      </c>
      <c r="AN32">
        <f t="shared" si="0"/>
        <v>7.2723983925700466</v>
      </c>
    </row>
    <row r="33" spans="2:41" x14ac:dyDescent="0.25">
      <c r="B33" s="38" t="s">
        <v>16</v>
      </c>
      <c r="C33" s="68">
        <v>5.0999999999999997E-2</v>
      </c>
      <c r="D33" s="69">
        <v>5.8000000000000003E-2</v>
      </c>
      <c r="E33" s="69">
        <v>7.0999999999999994E-2</v>
      </c>
      <c r="F33" s="69">
        <v>8.3000000000000004E-2</v>
      </c>
      <c r="G33" s="69">
        <v>0.1</v>
      </c>
      <c r="H33" s="69">
        <v>0.115</v>
      </c>
      <c r="I33" s="69">
        <v>0.13100000000000001</v>
      </c>
      <c r="J33" s="69">
        <v>0.14899999999999999</v>
      </c>
      <c r="K33" s="69">
        <v>0.17299999999999999</v>
      </c>
      <c r="L33" s="70">
        <v>0.193</v>
      </c>
      <c r="AL33">
        <v>48</v>
      </c>
      <c r="AM33">
        <f t="shared" si="1"/>
        <v>2880</v>
      </c>
      <c r="AN33">
        <f t="shared" si="0"/>
        <v>7.965545573129992</v>
      </c>
    </row>
    <row r="34" spans="2:41" x14ac:dyDescent="0.25">
      <c r="B34" s="38" t="s">
        <v>17</v>
      </c>
      <c r="C34" s="68">
        <v>3.6999999999999998E-2</v>
      </c>
      <c r="D34" s="69">
        <v>4.2000000000000003E-2</v>
      </c>
      <c r="E34" s="69">
        <v>5.0999999999999997E-2</v>
      </c>
      <c r="F34" s="69">
        <v>5.8999999999999997E-2</v>
      </c>
      <c r="G34" s="69">
        <v>7.1999999999999995E-2</v>
      </c>
      <c r="H34" s="69">
        <v>8.2000000000000003E-2</v>
      </c>
      <c r="I34" s="69">
        <v>9.2999999999999999E-2</v>
      </c>
      <c r="J34" s="69">
        <v>0.105</v>
      </c>
      <c r="K34" s="69">
        <v>0.122</v>
      </c>
      <c r="L34" s="70">
        <v>0.13600000000000001</v>
      </c>
    </row>
    <row r="35" spans="2:41" x14ac:dyDescent="0.25">
      <c r="B35" s="38" t="s">
        <v>18</v>
      </c>
      <c r="C35" s="68">
        <v>0.03</v>
      </c>
      <c r="D35" s="69">
        <v>3.4000000000000002E-2</v>
      </c>
      <c r="E35" s="69">
        <v>4.1000000000000002E-2</v>
      </c>
      <c r="F35" s="69">
        <v>4.7E-2</v>
      </c>
      <c r="G35" s="69">
        <v>5.6000000000000001E-2</v>
      </c>
      <c r="H35" s="69">
        <v>6.4000000000000001E-2</v>
      </c>
      <c r="I35" s="69">
        <v>7.2999999999999995E-2</v>
      </c>
      <c r="J35" s="69">
        <v>8.2000000000000003E-2</v>
      </c>
      <c r="K35" s="69">
        <v>9.5000000000000001E-2</v>
      </c>
      <c r="L35" s="70">
        <v>0.106</v>
      </c>
    </row>
    <row r="36" spans="2:41" x14ac:dyDescent="0.25">
      <c r="B36" s="38" t="s">
        <v>19</v>
      </c>
      <c r="C36" s="68">
        <v>0.02</v>
      </c>
      <c r="D36" s="69">
        <v>2.1999999999999999E-2</v>
      </c>
      <c r="E36" s="69">
        <v>2.7E-2</v>
      </c>
      <c r="F36" s="69">
        <v>0.03</v>
      </c>
      <c r="G36" s="69">
        <v>3.5999999999999997E-2</v>
      </c>
      <c r="H36" s="69">
        <v>4.1000000000000002E-2</v>
      </c>
      <c r="I36" s="69">
        <v>4.5999999999999999E-2</v>
      </c>
      <c r="J36" s="69">
        <v>5.1999999999999998E-2</v>
      </c>
      <c r="K36" s="69">
        <v>0.06</v>
      </c>
      <c r="L36" s="70">
        <v>6.6000000000000003E-2</v>
      </c>
    </row>
    <row r="37" spans="2:41" x14ac:dyDescent="0.25">
      <c r="B37" s="38" t="s">
        <v>20</v>
      </c>
      <c r="C37" s="68">
        <v>1.6E-2</v>
      </c>
      <c r="D37" s="69">
        <v>1.7999999999999999E-2</v>
      </c>
      <c r="E37" s="69">
        <v>2.1000000000000001E-2</v>
      </c>
      <c r="F37" s="69">
        <v>2.4E-2</v>
      </c>
      <c r="G37" s="69">
        <v>2.8000000000000001E-2</v>
      </c>
      <c r="H37" s="69">
        <v>3.1E-2</v>
      </c>
      <c r="I37" s="69">
        <v>3.5000000000000003E-2</v>
      </c>
      <c r="J37" s="69">
        <v>3.9E-2</v>
      </c>
      <c r="K37" s="69">
        <v>4.4999999999999998E-2</v>
      </c>
      <c r="L37" s="70">
        <v>0.05</v>
      </c>
    </row>
    <row r="38" spans="2:41" x14ac:dyDescent="0.25">
      <c r="B38" s="38" t="s">
        <v>21</v>
      </c>
      <c r="C38" s="68">
        <v>1.0999999999999999E-2</v>
      </c>
      <c r="D38" s="69">
        <v>1.2E-2</v>
      </c>
      <c r="E38" s="69">
        <v>1.4E-2</v>
      </c>
      <c r="F38" s="69">
        <v>1.4999999999999999E-2</v>
      </c>
      <c r="G38" s="69">
        <v>1.7999999999999999E-2</v>
      </c>
      <c r="H38" s="69">
        <v>0.02</v>
      </c>
      <c r="I38" s="69">
        <v>2.1999999999999999E-2</v>
      </c>
      <c r="J38" s="69">
        <v>2.4E-2</v>
      </c>
      <c r="K38" s="69">
        <v>2.7E-2</v>
      </c>
      <c r="L38" s="70">
        <v>0.03</v>
      </c>
    </row>
    <row r="39" spans="2:41" x14ac:dyDescent="0.25">
      <c r="B39" s="38" t="s">
        <v>22</v>
      </c>
      <c r="C39" s="68">
        <v>8.9999999999999993E-3</v>
      </c>
      <c r="D39" s="69">
        <v>0.01</v>
      </c>
      <c r="E39" s="69">
        <v>1.0999999999999999E-2</v>
      </c>
      <c r="F39" s="69">
        <v>1.2E-2</v>
      </c>
      <c r="G39" s="69">
        <v>1.4E-2</v>
      </c>
      <c r="H39" s="69">
        <v>1.6E-2</v>
      </c>
      <c r="I39" s="69">
        <v>1.7000000000000001E-2</v>
      </c>
      <c r="J39" s="69">
        <v>1.9E-2</v>
      </c>
      <c r="K39" s="69">
        <v>2.1000000000000001E-2</v>
      </c>
      <c r="L39" s="70">
        <v>2.1999999999999999E-2</v>
      </c>
    </row>
    <row r="40" spans="2:41" x14ac:dyDescent="0.25">
      <c r="B40" s="38" t="s">
        <v>23</v>
      </c>
      <c r="C40" s="68">
        <v>7.0000000000000001E-3</v>
      </c>
      <c r="D40" s="69">
        <v>8.0000000000000002E-3</v>
      </c>
      <c r="E40" s="69">
        <v>8.9999999999999993E-3</v>
      </c>
      <c r="F40" s="69">
        <v>0.01</v>
      </c>
      <c r="G40" s="69">
        <v>1.0999999999999999E-2</v>
      </c>
      <c r="H40" s="69">
        <v>1.2E-2</v>
      </c>
      <c r="I40" s="69">
        <v>1.2999999999999999E-2</v>
      </c>
      <c r="J40" s="69">
        <v>1.4E-2</v>
      </c>
      <c r="K40" s="69">
        <v>1.6E-2</v>
      </c>
      <c r="L40" s="70">
        <v>1.7000000000000001E-2</v>
      </c>
    </row>
    <row r="41" spans="2:41" ht="15.75" thickBot="1" x14ac:dyDescent="0.3">
      <c r="B41" s="39" t="s">
        <v>24</v>
      </c>
      <c r="C41" s="71">
        <v>6.0000000000000001E-3</v>
      </c>
      <c r="D41" s="72">
        <v>7.0000000000000001E-3</v>
      </c>
      <c r="E41" s="72">
        <v>8.0000000000000002E-3</v>
      </c>
      <c r="F41" s="72">
        <v>8.9999999999999993E-3</v>
      </c>
      <c r="G41" s="72">
        <v>0.01</v>
      </c>
      <c r="H41" s="72">
        <v>1.0999999999999999E-2</v>
      </c>
      <c r="I41" s="72">
        <v>1.0999999999999999E-2</v>
      </c>
      <c r="J41" s="72">
        <v>1.2E-2</v>
      </c>
      <c r="K41" s="72">
        <v>1.2999999999999999E-2</v>
      </c>
      <c r="L41" s="73">
        <v>1.4E-2</v>
      </c>
    </row>
    <row r="42" spans="2:41" ht="15.75" thickTop="1" x14ac:dyDescent="0.25"/>
    <row r="43" spans="2:41" x14ac:dyDescent="0.25">
      <c r="D43" s="1"/>
    </row>
    <row r="44" spans="2:41" ht="21" x14ac:dyDescent="0.35">
      <c r="B44" s="87" t="s">
        <v>25</v>
      </c>
      <c r="C44" s="22"/>
      <c r="D44" s="22"/>
    </row>
    <row r="46" spans="2:41" ht="23.25" x14ac:dyDescent="0.35">
      <c r="B46" s="14" t="s">
        <v>27</v>
      </c>
      <c r="G46" s="14" t="s">
        <v>63</v>
      </c>
      <c r="AL46" s="8" t="s">
        <v>26</v>
      </c>
    </row>
    <row r="47" spans="2:41" ht="15.75" thickBot="1" x14ac:dyDescent="0.3">
      <c r="B47" s="1"/>
    </row>
    <row r="48" spans="2:41" ht="15.75" thickTop="1" x14ac:dyDescent="0.25">
      <c r="B48" s="40" t="s">
        <v>33</v>
      </c>
      <c r="C48" s="41"/>
      <c r="D48" s="41"/>
      <c r="E48" s="41"/>
      <c r="F48" s="42"/>
      <c r="AL48" s="13" t="s">
        <v>28</v>
      </c>
      <c r="AM48" s="3"/>
      <c r="AN48" s="3"/>
      <c r="AO48" s="4"/>
    </row>
    <row r="49" spans="2:41" x14ac:dyDescent="0.25">
      <c r="B49" s="43" t="s">
        <v>34</v>
      </c>
      <c r="C49" s="44" t="s">
        <v>35</v>
      </c>
      <c r="D49" s="44" t="s">
        <v>36</v>
      </c>
      <c r="E49" s="44" t="s">
        <v>37</v>
      </c>
      <c r="F49" s="45" t="s">
        <v>38</v>
      </c>
      <c r="AL49" s="7" t="s">
        <v>29</v>
      </c>
      <c r="AM49" s="1" t="s">
        <v>30</v>
      </c>
      <c r="AN49" t="s">
        <v>31</v>
      </c>
      <c r="AO49" s="5" t="s">
        <v>32</v>
      </c>
    </row>
    <row r="50" spans="2:41" ht="15.75" thickBot="1" x14ac:dyDescent="0.3">
      <c r="B50" s="46" t="s">
        <v>39</v>
      </c>
      <c r="C50" s="47"/>
      <c r="D50" s="47"/>
      <c r="E50" s="47"/>
      <c r="F50" s="48"/>
      <c r="AL50" s="10" cm="1">
        <f t="array" ref="AL50:AO50">LINEST(E23:E30,AN23:AN30^{1,2,3})</f>
        <v>-1.5438158348165068E-2</v>
      </c>
      <c r="AM50" s="6">
        <v>0.38445580150176406</v>
      </c>
      <c r="AN50" s="11">
        <v>-3.255273418850281</v>
      </c>
      <c r="AO50" s="12">
        <v>9.3590878051048492</v>
      </c>
    </row>
    <row r="51" spans="2:41" ht="16.5" thickTop="1" thickBot="1" x14ac:dyDescent="0.3">
      <c r="B51" s="15">
        <v>5</v>
      </c>
      <c r="C51" s="27">
        <f>AO50</f>
        <v>9.3590878051048492</v>
      </c>
      <c r="D51" s="27">
        <f>AN50</f>
        <v>-3.255273418850281</v>
      </c>
      <c r="E51" s="27">
        <f>AM50</f>
        <v>0.38445580150176406</v>
      </c>
      <c r="F51" s="28">
        <f>AL50</f>
        <v>-1.5438158348165068E-2</v>
      </c>
    </row>
    <row r="52" spans="2:41" ht="15.75" thickTop="1" x14ac:dyDescent="0.25">
      <c r="B52" s="16">
        <v>10</v>
      </c>
      <c r="C52" s="18">
        <f>AO54</f>
        <v>11.081659014829826</v>
      </c>
      <c r="D52" s="18">
        <f>AN54</f>
        <v>-3.9211638564485036</v>
      </c>
      <c r="E52" s="18">
        <f>AM54</f>
        <v>0.48237667057506756</v>
      </c>
      <c r="F52" s="19">
        <f>AL54</f>
        <v>-2.0938048660811257E-2</v>
      </c>
      <c r="AL52" s="2" t="s">
        <v>40</v>
      </c>
      <c r="AM52" s="3"/>
      <c r="AN52" s="3"/>
      <c r="AO52" s="4"/>
    </row>
    <row r="53" spans="2:41" x14ac:dyDescent="0.25">
      <c r="B53" s="16">
        <v>25</v>
      </c>
      <c r="C53" s="18">
        <f>AO59</f>
        <v>13.568907130553358</v>
      </c>
      <c r="D53" s="18">
        <f>AN59</f>
        <v>-4.87794359014325</v>
      </c>
      <c r="E53" s="18">
        <f>AM59</f>
        <v>0.62248259605774969</v>
      </c>
      <c r="F53" s="19">
        <f>AL59</f>
        <v>-2.8783472802438329E-2</v>
      </c>
      <c r="AL53" s="7" t="s">
        <v>29</v>
      </c>
      <c r="AM53" s="1" t="s">
        <v>30</v>
      </c>
      <c r="AN53" t="s">
        <v>31</v>
      </c>
      <c r="AO53" s="5" t="s">
        <v>32</v>
      </c>
    </row>
    <row r="54" spans="2:41" ht="15.75" thickBot="1" x14ac:dyDescent="0.3">
      <c r="B54" s="16">
        <v>50</v>
      </c>
      <c r="C54" s="18">
        <f>AO63</f>
        <v>15.665846004591167</v>
      </c>
      <c r="D54" s="18">
        <f>AN63</f>
        <v>-5.7007732783405674</v>
      </c>
      <c r="E54" s="18">
        <f>AM63</f>
        <v>0.74487181487950793</v>
      </c>
      <c r="F54" s="19">
        <f>AL63</f>
        <v>-3.5652665237589753E-2</v>
      </c>
      <c r="AL54" s="10" cm="1">
        <f t="array" ref="AL54:AO54">LINEST(F23:F30,AN23:AN30^{1,2,3})</f>
        <v>-2.0938048660811257E-2</v>
      </c>
      <c r="AM54" s="6">
        <v>0.48237667057506756</v>
      </c>
      <c r="AN54" s="11">
        <v>-3.9211638564485036</v>
      </c>
      <c r="AO54" s="12">
        <v>11.081659014829826</v>
      </c>
    </row>
    <row r="55" spans="2:41" ht="16.5" thickTop="1" thickBot="1" x14ac:dyDescent="0.3">
      <c r="B55" s="17">
        <v>100</v>
      </c>
      <c r="C55" s="20">
        <f>AO67</f>
        <v>17.733877317168364</v>
      </c>
      <c r="D55" s="20">
        <f>AN67</f>
        <v>-6.4611638524871804</v>
      </c>
      <c r="E55" s="20">
        <f>AM67</f>
        <v>0.84748449126365732</v>
      </c>
      <c r="F55" s="21">
        <f>AL67</f>
        <v>-4.0803574479384604E-2</v>
      </c>
    </row>
    <row r="56" spans="2:41" ht="15.75" thickTop="1" x14ac:dyDescent="0.25">
      <c r="B56" s="1"/>
      <c r="AL56" s="13" t="s">
        <v>41</v>
      </c>
      <c r="AM56" s="3"/>
      <c r="AN56" s="3"/>
      <c r="AO56" s="4"/>
    </row>
    <row r="57" spans="2:41" x14ac:dyDescent="0.25">
      <c r="AL57" s="7" t="s">
        <v>29</v>
      </c>
      <c r="AM57" s="1" t="s">
        <v>30</v>
      </c>
      <c r="AN57" t="s">
        <v>31</v>
      </c>
      <c r="AO57" s="5" t="s">
        <v>32</v>
      </c>
    </row>
    <row r="58" spans="2:41" ht="21" x14ac:dyDescent="0.35">
      <c r="B58" s="87" t="s">
        <v>59</v>
      </c>
      <c r="C58" s="22"/>
      <c r="D58" s="22"/>
      <c r="E58" s="22"/>
      <c r="F58" s="22"/>
      <c r="AL58" s="7"/>
      <c r="AM58" s="1"/>
      <c r="AO58" s="5"/>
    </row>
    <row r="59" spans="2:41" ht="15.75" thickBot="1" x14ac:dyDescent="0.3">
      <c r="AL59" s="10" cm="1">
        <f t="array" ref="AL59:AO59">LINEST(G23:G30,AN23:AN30^{1,2,3})</f>
        <v>-2.8783472802438329E-2</v>
      </c>
      <c r="AM59" s="6">
        <v>0.62248259605774969</v>
      </c>
      <c r="AN59" s="11">
        <v>-4.87794359014325</v>
      </c>
      <c r="AO59" s="12">
        <v>13.568907130553358</v>
      </c>
    </row>
    <row r="60" spans="2:41" ht="16.5" thickTop="1" thickBot="1" x14ac:dyDescent="0.3">
      <c r="B60" s="49" t="s">
        <v>58</v>
      </c>
      <c r="C60" s="50" t="s">
        <v>43</v>
      </c>
      <c r="D60" s="51"/>
      <c r="E60" s="51"/>
      <c r="F60" s="51"/>
      <c r="G60" s="52"/>
    </row>
    <row r="61" spans="2:41" ht="16.5" thickTop="1" thickBot="1" x14ac:dyDescent="0.3">
      <c r="B61" s="75" t="s">
        <v>44</v>
      </c>
      <c r="C61" s="53" t="s">
        <v>45</v>
      </c>
      <c r="D61" s="54" t="s">
        <v>46</v>
      </c>
      <c r="E61" s="54" t="s">
        <v>47</v>
      </c>
      <c r="F61" s="54" t="s">
        <v>48</v>
      </c>
      <c r="G61" s="55" t="s">
        <v>49</v>
      </c>
      <c r="AL61" s="13" t="s">
        <v>42</v>
      </c>
      <c r="AM61" s="3"/>
      <c r="AN61" s="3"/>
      <c r="AO61" s="4"/>
    </row>
    <row r="62" spans="2:41" ht="15.75" thickTop="1" x14ac:dyDescent="0.25">
      <c r="B62" s="77">
        <v>10</v>
      </c>
      <c r="C62" s="74">
        <f>AL$50*(LN(B62))^3+AM$50*(LN(B62))^2+AN$50*(LN(B62))+AO$50</f>
        <v>3.7134191030124013</v>
      </c>
      <c r="D62" s="23">
        <f t="shared" ref="D62:D72" si="2">AL$54*(LN(B62))^3+AM$54*(LN(B62))^2+AN$54*(LN(B62))+AO$54</f>
        <v>4.3547443337979583</v>
      </c>
      <c r="E62" s="23">
        <f t="shared" ref="E62:E72" si="3">AL$59*(LN(B62))^3+AM$59*(LN(B62))^2+AN$59*(LN(B62))+AO$59</f>
        <v>5.2859755397300283</v>
      </c>
      <c r="F62" s="23">
        <f t="shared" ref="F62:F72" si="4">AL$63*LN(B62)^3+AM$63*LN(B62)^2+AN$63*LN(B62)+AO$63</f>
        <v>6.0533146149008807</v>
      </c>
      <c r="G62" s="24">
        <f t="shared" ref="G62:G72" si="5">AL$67*LN(B62)^3+AM$67*LN(B62)^2+AN$67*LN(B62)+AO$67</f>
        <v>6.8516412130363964</v>
      </c>
      <c r="AL62" s="7" t="s">
        <v>29</v>
      </c>
      <c r="AM62" s="1" t="s">
        <v>30</v>
      </c>
      <c r="AN62" t="s">
        <v>31</v>
      </c>
      <c r="AO62" s="5" t="s">
        <v>32</v>
      </c>
    </row>
    <row r="63" spans="2:41" ht="15.75" thickBot="1" x14ac:dyDescent="0.3">
      <c r="B63" s="78">
        <v>15</v>
      </c>
      <c r="C63" s="25">
        <f t="shared" ref="C63:C72" si="6">AL$50*(LN(B63))^3+AM$50*(LN(B63))^2+AN$50*(LN(B63))+AO$50</f>
        <v>3.0564689951977293</v>
      </c>
      <c r="D63" s="23">
        <f t="shared" si="2"/>
        <v>3.5846561493079259</v>
      </c>
      <c r="E63" s="23">
        <f t="shared" si="3"/>
        <v>4.3525616933269689</v>
      </c>
      <c r="F63" s="23">
        <f t="shared" si="4"/>
        <v>4.9823628940668669</v>
      </c>
      <c r="G63" s="24">
        <f t="shared" si="5"/>
        <v>5.6414371932190512</v>
      </c>
      <c r="AL63" s="10" cm="1">
        <f t="array" ref="AL63:AO63">LINEST(H23:H30,AN23:AN30^{1,2,3})</f>
        <v>-3.5652665237589753E-2</v>
      </c>
      <c r="AM63" s="6">
        <v>0.74487181487950793</v>
      </c>
      <c r="AN63" s="11">
        <v>-5.7007732783405674</v>
      </c>
      <c r="AO63" s="12">
        <v>15.665846004591167</v>
      </c>
    </row>
    <row r="64" spans="2:41" ht="16.5" thickTop="1" thickBot="1" x14ac:dyDescent="0.3">
      <c r="B64" s="78">
        <v>20</v>
      </c>
      <c r="C64" s="25">
        <f t="shared" si="6"/>
        <v>2.642370980406505</v>
      </c>
      <c r="D64" s="23">
        <f t="shared" si="2"/>
        <v>3.1010307289869843</v>
      </c>
      <c r="E64" s="23">
        <f t="shared" si="3"/>
        <v>3.7684674764834867</v>
      </c>
      <c r="F64" s="23">
        <f t="shared" si="4"/>
        <v>4.314122360546607</v>
      </c>
      <c r="G64" s="24">
        <f t="shared" si="5"/>
        <v>4.886633647703194</v>
      </c>
    </row>
    <row r="65" spans="1:41" ht="15.75" thickTop="1" x14ac:dyDescent="0.25">
      <c r="B65" s="78">
        <v>25</v>
      </c>
      <c r="C65" s="25">
        <f t="shared" si="6"/>
        <v>2.3492930370400815</v>
      </c>
      <c r="D65" s="23">
        <f t="shared" si="2"/>
        <v>2.7595911106787838</v>
      </c>
      <c r="E65" s="23">
        <f t="shared" si="3"/>
        <v>3.3570891681124291</v>
      </c>
      <c r="F65" s="23">
        <f t="shared" si="4"/>
        <v>3.8444394759493825</v>
      </c>
      <c r="G65" s="24">
        <f t="shared" si="5"/>
        <v>4.3562649908646236</v>
      </c>
      <c r="AL65" s="13" t="s">
        <v>50</v>
      </c>
      <c r="AM65" s="3"/>
      <c r="AN65" s="3"/>
      <c r="AO65" s="4"/>
    </row>
    <row r="66" spans="1:41" x14ac:dyDescent="0.25">
      <c r="B66" s="78">
        <v>30</v>
      </c>
      <c r="C66" s="25">
        <f t="shared" si="6"/>
        <v>2.1272776330394327</v>
      </c>
      <c r="D66" s="23">
        <f t="shared" si="2"/>
        <v>2.5013905543390589</v>
      </c>
      <c r="E66" s="23">
        <f t="shared" si="3"/>
        <v>3.0465249662710381</v>
      </c>
      <c r="F66" s="23">
        <f t="shared" si="4"/>
        <v>3.4904016367321802</v>
      </c>
      <c r="G66" s="24">
        <f t="shared" si="5"/>
        <v>3.9565673933607126</v>
      </c>
      <c r="AL66" s="7" t="s">
        <v>29</v>
      </c>
      <c r="AM66" s="1" t="s">
        <v>30</v>
      </c>
      <c r="AN66" t="s">
        <v>31</v>
      </c>
      <c r="AO66" s="5" t="s">
        <v>32</v>
      </c>
    </row>
    <row r="67" spans="1:41" ht="15.75" thickBot="1" x14ac:dyDescent="0.3">
      <c r="B67" s="78">
        <v>35</v>
      </c>
      <c r="C67" s="25">
        <f t="shared" si="6"/>
        <v>1.9513591742269902</v>
      </c>
      <c r="D67" s="23">
        <f t="shared" si="2"/>
        <v>2.2970541953836516</v>
      </c>
      <c r="E67" s="23">
        <f t="shared" si="3"/>
        <v>2.8010421071490104</v>
      </c>
      <c r="F67" s="23">
        <f t="shared" si="4"/>
        <v>3.2108849809072346</v>
      </c>
      <c r="G67" s="24">
        <f t="shared" si="5"/>
        <v>3.6410497069127423</v>
      </c>
      <c r="AL67" s="10" cm="1">
        <f t="array" ref="AL67:AO67">LINEST(I23:I30,AN23:AN30^{1,2,3})</f>
        <v>-4.0803574479384604E-2</v>
      </c>
      <c r="AM67" s="6">
        <v>0.84748449126365732</v>
      </c>
      <c r="AN67" s="11">
        <v>-6.4611638524871804</v>
      </c>
      <c r="AO67" s="12">
        <v>17.733877317168364</v>
      </c>
    </row>
    <row r="68" spans="1:41" ht="15.75" thickTop="1" x14ac:dyDescent="0.25">
      <c r="B68" s="78">
        <v>40</v>
      </c>
      <c r="C68" s="25">
        <f t="shared" si="6"/>
        <v>1.8074271104541149</v>
      </c>
      <c r="D68" s="23">
        <f t="shared" si="2"/>
        <v>2.1300178936259471</v>
      </c>
      <c r="E68" s="23">
        <f t="shared" si="3"/>
        <v>2.6005368924057723</v>
      </c>
      <c r="F68" s="23">
        <f t="shared" si="4"/>
        <v>2.982790796998863</v>
      </c>
      <c r="G68" s="24">
        <f t="shared" si="5"/>
        <v>3.3836054246378886</v>
      </c>
    </row>
    <row r="69" spans="1:41" x14ac:dyDescent="0.25">
      <c r="B69" s="78">
        <v>45</v>
      </c>
      <c r="C69" s="25">
        <f t="shared" si="6"/>
        <v>1.6868001280960643</v>
      </c>
      <c r="D69" s="23">
        <f t="shared" si="2"/>
        <v>1.9901109591799457</v>
      </c>
      <c r="E69" s="23">
        <f t="shared" si="3"/>
        <v>2.4326891626476712</v>
      </c>
      <c r="F69" s="23">
        <f t="shared" si="4"/>
        <v>2.7919836630221244</v>
      </c>
      <c r="G69" s="24">
        <f t="shared" si="5"/>
        <v>3.1682621356179528</v>
      </c>
    </row>
    <row r="70" spans="1:41" x14ac:dyDescent="0.25">
      <c r="B70" s="78">
        <v>50</v>
      </c>
      <c r="C70" s="25">
        <f t="shared" si="6"/>
        <v>1.5837938913017355</v>
      </c>
      <c r="D70" s="23">
        <f t="shared" si="2"/>
        <v>1.870685329695652</v>
      </c>
      <c r="E70" s="23">
        <f t="shared" si="3"/>
        <v>2.2894594778413051</v>
      </c>
      <c r="F70" s="23">
        <f t="shared" si="4"/>
        <v>2.6292512232659462</v>
      </c>
      <c r="G70" s="24">
        <f t="shared" si="5"/>
        <v>2.9846123721849924</v>
      </c>
    </row>
    <row r="71" spans="1:41" x14ac:dyDescent="0.25">
      <c r="B71" s="78">
        <v>55</v>
      </c>
      <c r="C71" s="25">
        <f t="shared" si="6"/>
        <v>1.4945041652441731</v>
      </c>
      <c r="D71" s="23">
        <f t="shared" si="2"/>
        <v>1.7671818189584165</v>
      </c>
      <c r="E71" s="23">
        <f t="shared" si="3"/>
        <v>2.1653427361297233</v>
      </c>
      <c r="F71" s="23">
        <f t="shared" si="4"/>
        <v>2.4882923418555478</v>
      </c>
      <c r="G71" s="24">
        <f t="shared" si="5"/>
        <v>2.8255388343658581</v>
      </c>
    </row>
    <row r="72" spans="1:41" ht="15.75" thickBot="1" x14ac:dyDescent="0.3">
      <c r="B72" s="79">
        <v>60</v>
      </c>
      <c r="C72" s="25">
        <f t="shared" si="6"/>
        <v>1.4161457618395614</v>
      </c>
      <c r="D72" s="23">
        <f t="shared" si="2"/>
        <v>1.6763524665356275</v>
      </c>
      <c r="E72" s="23">
        <f t="shared" si="3"/>
        <v>2.0564223979979577</v>
      </c>
      <c r="F72" s="23">
        <f t="shared" si="4"/>
        <v>2.3646287519457161</v>
      </c>
      <c r="G72" s="29">
        <f t="shared" si="5"/>
        <v>2.6859840205155479</v>
      </c>
    </row>
    <row r="73" spans="1:41" ht="15.75" thickTop="1" x14ac:dyDescent="0.25">
      <c r="B73" s="76"/>
      <c r="C73" s="26"/>
      <c r="D73" s="26"/>
      <c r="E73" s="26"/>
      <c r="F73" s="26"/>
    </row>
    <row r="79" spans="1:41" x14ac:dyDescent="0.25">
      <c r="A79" t="s">
        <v>70</v>
      </c>
      <c r="B79" s="84"/>
      <c r="D79" s="9"/>
      <c r="E79" s="9"/>
      <c r="F79" s="9"/>
      <c r="G79" s="9"/>
    </row>
    <row r="80" spans="1:41" x14ac:dyDescent="0.25">
      <c r="A80" t="s">
        <v>71</v>
      </c>
    </row>
    <row r="81" spans="1:1" x14ac:dyDescent="0.25">
      <c r="A81" t="s">
        <v>72</v>
      </c>
    </row>
    <row r="82" spans="1:1" x14ac:dyDescent="0.25">
      <c r="A82" s="88" t="s">
        <v>73</v>
      </c>
    </row>
  </sheetData>
  <mergeCells count="1">
    <mergeCell ref="C2:D2"/>
  </mergeCells>
  <hyperlinks>
    <hyperlink ref="A82" r:id="rId1" tooltip="MDOT-ADA Assistance" xr:uid="{942C8600-A72D-411F-9989-4EFD391DE534}"/>
  </hyperlinks>
  <pageMargins left="0.5" right="0.5" top="0.75" bottom="0.75" header="0.3" footer="0.3"/>
  <pageSetup paperSize="3" fitToWidth="2" fitToHeight="2" orientation="landscape" r:id="rId2"/>
  <rowBreaks count="1" manualBreakCount="1">
    <brk id="43" max="25" man="1"/>
  </rowBreaks>
  <colBreaks count="1" manualBreakCount="1">
    <brk id="15" max="81" man="1"/>
  </col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81193d-bbfd-49f6-8902-2c56802ffe33" xsi:nil="true"/>
    <lcf76f155ced4ddcb4097134ff3c332f xmlns="753deafe-6f59-44d5-8ad6-f687bb19622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3DD3E00C6CFF4C96832C1CC4499328" ma:contentTypeVersion="15" ma:contentTypeDescription="Create a new document." ma:contentTypeScope="" ma:versionID="90e169854b46cb4411d4cbd5b2275d91">
  <xsd:schema xmlns:xsd="http://www.w3.org/2001/XMLSchema" xmlns:xs="http://www.w3.org/2001/XMLSchema" xmlns:p="http://schemas.microsoft.com/office/2006/metadata/properties" xmlns:ns2="753deafe-6f59-44d5-8ad6-f687bb196222" xmlns:ns3="3e81193d-bbfd-49f6-8902-2c56802ffe33" targetNamespace="http://schemas.microsoft.com/office/2006/metadata/properties" ma:root="true" ma:fieldsID="9569020c4c45f236f2218f856e28752b" ns2:_="" ns3:_="">
    <xsd:import namespace="753deafe-6f59-44d5-8ad6-f687bb196222"/>
    <xsd:import namespace="3e81193d-bbfd-49f6-8902-2c56802ffe3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3deafe-6f59-44d5-8ad6-f687bb196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ba533c7-e86c-4000-8645-7720aa8219f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81193d-bbfd-49f6-8902-2c56802ffe3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176bd61-d243-4906-841b-5dc2306407fd}" ma:internalName="TaxCatchAll" ma:showField="CatchAllData" ma:web="3e81193d-bbfd-49f6-8902-2c56802ffe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C6BD83-2467-46C5-9A04-867E77E54894}">
  <ds:schemaRefs>
    <ds:schemaRef ds:uri="http://purl.org/dc/elements/1.1/"/>
    <ds:schemaRef ds:uri="http://schemas.microsoft.com/office/2006/metadata/properties"/>
    <ds:schemaRef ds:uri="http://purl.org/dc/terms/"/>
    <ds:schemaRef ds:uri="http://schemas.openxmlformats.org/package/2006/metadata/core-properties"/>
    <ds:schemaRef ds:uri="3e81193d-bbfd-49f6-8902-2c56802ffe33"/>
    <ds:schemaRef ds:uri="http://purl.org/dc/dcmitype/"/>
    <ds:schemaRef ds:uri="http://schemas.microsoft.com/office/2006/documentManagement/types"/>
    <ds:schemaRef ds:uri="http://schemas.microsoft.com/office/infopath/2007/PartnerControls"/>
    <ds:schemaRef ds:uri="753deafe-6f59-44d5-8ad6-f687bb196222"/>
    <ds:schemaRef ds:uri="http://www.w3.org/XML/1998/namespace"/>
  </ds:schemaRefs>
</ds:datastoreItem>
</file>

<file path=customXml/itemProps2.xml><?xml version="1.0" encoding="utf-8"?>
<ds:datastoreItem xmlns:ds="http://schemas.openxmlformats.org/officeDocument/2006/customXml" ds:itemID="{7DDF4F73-45E9-44E0-B7F1-72A599D729E7}">
  <ds:schemaRefs>
    <ds:schemaRef ds:uri="http://schemas.microsoft.com/sharepoint/v3/contenttype/forms"/>
  </ds:schemaRefs>
</ds:datastoreItem>
</file>

<file path=customXml/itemProps3.xml><?xml version="1.0" encoding="utf-8"?>
<ds:datastoreItem xmlns:ds="http://schemas.openxmlformats.org/officeDocument/2006/customXml" ds:itemID="{CB32A05B-483E-450A-AEE4-FF1F9D89D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3deafe-6f59-44d5-8ad6-f687bb196222"/>
    <ds:schemaRef ds:uri="3e81193d-bbfd-49f6-8902-2c56802ffe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f0c5c60-bcf3-45a2-bae4-16d144afd412}" enabled="1" method="Standard" siteId="{80749ab4-a000-4723-b8bd-c47c62a01a0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Atlas_14_Log Polynomial</vt:lpstr>
      <vt:lpstr>'Atlas_14_Log Polynomial'!Print_Area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IDF spreadsheet</dc:title>
  <dc:subject>MDOT Rainfall Intensity-Duration-Frequency Development If you require assistance accessing this information or require it in an alternative format, contact the Michigan Department of Transportation’s (MDOT) Americans with Disabilities Act (ADA) coordinator at Michigan.gov/MDOT-ADA.</dc:subject>
  <dc:creator>MDOT</dc:creator>
  <cp:keywords>MDOT Rainfall, IDF</cp:keywords>
  <dc:description/>
  <cp:lastModifiedBy>Bates, Courtney (MDOT)</cp:lastModifiedBy>
  <cp:revision/>
  <cp:lastPrinted>2026-09-30T19:22:48Z</cp:lastPrinted>
  <dcterms:created xsi:type="dcterms:W3CDTF">2023-01-31T15:31:18Z</dcterms:created>
  <dcterms:modified xsi:type="dcterms:W3CDTF">2026-09-30T20:12:32Z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0x010100873DD3E00C6CFF4C96832C1CC4499328</vt:lpwstr>
  </property>
  <property fmtid="{D5CDD505-2E9C-101B-9397-08002B2CF9AE}" pid="3" name="MediaServiceImageTags">
    <vt:lpwstr/>
  </property>
  <property fmtid="{D5CDD505-2E9C-101B-9397-08002B2CF9AE}" pid="4" name="MSIP_Label_2f46dfe0-534f-4c95-815c-5b1af86b9823_Enabled">
    <vt:lpwstr>true</vt:lpwstr>
  </property>
  <property fmtid="{D5CDD505-2E9C-101B-9397-08002B2CF9AE}" pid="5" name="MSIP_Label_2f46dfe0-534f-4c95-815c-5b1af86b9823_SetDate">
    <vt:lpwstr>2026-09-30T20:11:30Z</vt:lpwstr>
  </property>
  <property fmtid="{D5CDD505-2E9C-101B-9397-08002B2CF9AE}" pid="6" name="MSIP_Label_2f46dfe0-534f-4c95-815c-5b1af86b9823_Method">
    <vt:lpwstr>Privileged</vt:lpwstr>
  </property>
  <property fmtid="{D5CDD505-2E9C-101B-9397-08002B2CF9AE}" pid="7" name="MSIP_Label_2f46dfe0-534f-4c95-815c-5b1af86b9823_Name">
    <vt:lpwstr>2f46dfe0-534f-4c95-815c-5b1af86b9823</vt:lpwstr>
  </property>
  <property fmtid="{D5CDD505-2E9C-101B-9397-08002B2CF9AE}" pid="8" name="MSIP_Label_2f46dfe0-534f-4c95-815c-5b1af86b9823_SiteId">
    <vt:lpwstr>d5fb7087-3777-42ad-966a-892ef47225d1</vt:lpwstr>
  </property>
  <property fmtid="{D5CDD505-2E9C-101B-9397-08002B2CF9AE}" pid="9" name="MSIP_Label_2f46dfe0-534f-4c95-815c-5b1af86b9823_ActionId">
    <vt:lpwstr>1939157c-a25b-4e37-ac75-04a9e92f51a0</vt:lpwstr>
  </property>
  <property fmtid="{D5CDD505-2E9C-101B-9397-08002B2CF9AE}" pid="10" name="MSIP_Label_2f46dfe0-534f-4c95-815c-5b1af86b9823_ContentBits">
    <vt:lpwstr>0</vt:lpwstr>
  </property>
  <property fmtid="{D5CDD505-2E9C-101B-9397-08002B2CF9AE}" pid="11" name="MSIP_Label_2f46dfe0-534f-4c95-815c-5b1af86b9823_Tag">
    <vt:lpwstr>10, 0, 1, 1</vt:lpwstr>
  </property>
</Properties>
</file>