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ichigan-my.sharepoint.com/personal/salinasj3_michigan_gov/Documents/Desktop/"/>
    </mc:Choice>
  </mc:AlternateContent>
  <xr:revisionPtr revIDLastSave="111" documentId="13_ncr:1_{44B4F256-AED1-4129-A220-3DEA88F59B4B}" xr6:coauthVersionLast="47" xr6:coauthVersionMax="47" xr10:uidLastSave="{5468445A-D1A7-4931-88A3-CB09BF773F8B}"/>
  <bookViews>
    <workbookView xWindow="-110" yWindow="-110" windowWidth="19420" windowHeight="10420" xr2:uid="{D970491D-B187-41E4-9044-5E81271B3B72}"/>
  </bookViews>
  <sheets>
    <sheet name="Shee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H47" i="2" s="1"/>
  <c r="H6" i="2"/>
  <c r="F6" i="2" s="1"/>
  <c r="H8" i="2"/>
  <c r="H9" i="2"/>
  <c r="H10" i="2"/>
  <c r="H13" i="2"/>
  <c r="H14" i="2"/>
  <c r="H17" i="2"/>
  <c r="H18" i="2"/>
  <c r="H19" i="2"/>
  <c r="H22" i="2"/>
  <c r="H26" i="2"/>
  <c r="H29" i="2"/>
  <c r="H31" i="2"/>
  <c r="H35" i="2"/>
  <c r="H36" i="2"/>
  <c r="H37" i="2"/>
  <c r="H38" i="2"/>
  <c r="F38" i="2" s="1"/>
  <c r="H40" i="2"/>
  <c r="H41" i="2"/>
  <c r="H42" i="2"/>
  <c r="H44" i="2"/>
  <c r="H45" i="2"/>
  <c r="F2" i="2"/>
  <c r="F34" i="2"/>
  <c r="F33" i="2"/>
  <c r="F32" i="2"/>
  <c r="F30" i="2"/>
  <c r="F28" i="2"/>
  <c r="F27" i="2"/>
  <c r="F25" i="2"/>
  <c r="F29" i="2"/>
  <c r="F15" i="2"/>
  <c r="F16" i="2"/>
  <c r="F21" i="2"/>
  <c r="F23" i="2"/>
  <c r="F12" i="2"/>
  <c r="F11" i="2"/>
  <c r="F5" i="2"/>
  <c r="F3" i="2"/>
  <c r="F20" i="2"/>
  <c r="F26" i="2"/>
  <c r="F9" i="2"/>
  <c r="F45" i="2"/>
  <c r="F42" i="2" l="1"/>
  <c r="F37" i="2"/>
  <c r="F36" i="2"/>
  <c r="F40" i="2"/>
  <c r="F35" i="2"/>
  <c r="F31" i="2"/>
  <c r="F44" i="2"/>
  <c r="F41" i="2"/>
  <c r="F18" i="2"/>
  <c r="F22" i="2"/>
  <c r="F17" i="2"/>
  <c r="F14" i="2"/>
  <c r="F13" i="2"/>
  <c r="F8" i="2"/>
  <c r="F19" i="2"/>
  <c r="F10" i="2"/>
  <c r="F4" i="2" l="1"/>
  <c r="F47" i="2" s="1"/>
</calcChain>
</file>

<file path=xl/sharedStrings.xml><?xml version="1.0" encoding="utf-8"?>
<sst xmlns="http://schemas.openxmlformats.org/spreadsheetml/2006/main" count="275" uniqueCount="112">
  <si>
    <t>Region</t>
  </si>
  <si>
    <t>COUNTY</t>
  </si>
  <si>
    <t>ROUTE (COMMON NAME)</t>
  </si>
  <si>
    <t>LOCATION</t>
  </si>
  <si>
    <t>TYPE OF WORK</t>
  </si>
  <si>
    <t>UPDATED BUDGET  2024</t>
  </si>
  <si>
    <t>Bond Obligation Cost To Date (all phases)</t>
  </si>
  <si>
    <t>BAY</t>
  </si>
  <si>
    <t>ST. CLAIR</t>
  </si>
  <si>
    <t>I-69</t>
  </si>
  <si>
    <t>I-69 from Cox Doty Drain to M-19</t>
  </si>
  <si>
    <t>RECONSTRUCTION</t>
  </si>
  <si>
    <t>GENESEE</t>
  </si>
  <si>
    <t>I-475</t>
  </si>
  <si>
    <t>Six Bridges within I-69/I-475 Interchange</t>
  </si>
  <si>
    <t>DECK REPLACEMENT</t>
  </si>
  <si>
    <t>I-69 from Fenton Road to M-54</t>
  </si>
  <si>
    <t>Nine Bridges within the I-69/I-475 Interchange</t>
  </si>
  <si>
    <t>OVERLAY - EPOXY</t>
  </si>
  <si>
    <t>I-475 from Thread Creek to Flint River</t>
  </si>
  <si>
    <t>I-475 over STEVER - BROADWAY AVENUES</t>
  </si>
  <si>
    <t>Bridge Replacement</t>
  </si>
  <si>
    <t>LAPEER</t>
  </si>
  <si>
    <t xml:space="preserve">I-69 </t>
  </si>
  <si>
    <t>I-69 from M-24 to Lake George Road</t>
  </si>
  <si>
    <t>I-475 from Bristol Road to Thread Creek and from Flint River to Carpenter Road</t>
  </si>
  <si>
    <t>GRAND</t>
  </si>
  <si>
    <t>ALLEGAN</t>
  </si>
  <si>
    <t>I-196 WB</t>
  </si>
  <si>
    <t>I-196 WB from 130TH AVENUE NORTH TO US-31</t>
  </si>
  <si>
    <t>US-31</t>
  </si>
  <si>
    <t>US-31 from I-196 NORTH TO CENTRAL AVENUE</t>
  </si>
  <si>
    <t>IONIA</t>
  </si>
  <si>
    <t>I-96</t>
  </si>
  <si>
    <t>I-96 from BLISS ROAD EAST TO SUNFIELD HIGHWAY</t>
  </si>
  <si>
    <t>OTTAWA</t>
  </si>
  <si>
    <t xml:space="preserve">I-196 </t>
  </si>
  <si>
    <t>I-196 from BYRON ROAD EAST TO 32ND AVENUE</t>
  </si>
  <si>
    <t>KENT</t>
  </si>
  <si>
    <t>US-131</t>
  </si>
  <si>
    <t>US-131 from Allegan/Kent County Line north to 76th Street</t>
  </si>
  <si>
    <t>METRO</t>
  </si>
  <si>
    <t>OAKLAND</t>
  </si>
  <si>
    <t>KENT LAKE ROAD TO NOVI ROAD</t>
  </si>
  <si>
    <t>WAYNE</t>
  </si>
  <si>
    <t>I-275</t>
  </si>
  <si>
    <t>SOUTH OF M-153 TO 5 MILE ROAD</t>
  </si>
  <si>
    <t>MACOMB</t>
  </si>
  <si>
    <t>M-59</t>
  </si>
  <si>
    <t>ROMEO PLANK ROAD TO I-94</t>
  </si>
  <si>
    <t>I-696</t>
  </si>
  <si>
    <t>I-275 TO LAHSER ROAD</t>
  </si>
  <si>
    <t xml:space="preserve">I-275 </t>
  </si>
  <si>
    <t>NORTHLINE ROAD (SOUTH OF I-94) TO M-153</t>
  </si>
  <si>
    <t xml:space="preserve">I-696 </t>
  </si>
  <si>
    <t>LAHSER ROAD TO DEQUINDRE ROAD</t>
  </si>
  <si>
    <t>M-14</t>
  </si>
  <si>
    <t>SHELDON ROAD TO NEWBURGH ROAD</t>
  </si>
  <si>
    <t xml:space="preserve">I-75 </t>
  </si>
  <si>
    <t>M-15 TO SAGINAW ROAD</t>
  </si>
  <si>
    <t>ROAD REHABILITATION</t>
  </si>
  <si>
    <t>I-94</t>
  </si>
  <si>
    <t>WAYNE ROAD TO MIDDLEBELT ROAD</t>
  </si>
  <si>
    <t>I-375</t>
  </si>
  <si>
    <t>I-375 TRUNKLINE MODERNIZATION (DETROIT)</t>
  </si>
  <si>
    <t>SOUTHWEST</t>
  </si>
  <si>
    <t>BERRIEN</t>
  </si>
  <si>
    <t>BRITAIN AVENUE TO I-196</t>
  </si>
  <si>
    <t>CALHOUN</t>
  </si>
  <si>
    <t>I-94 TO EATON COUNTY LINE</t>
  </si>
  <si>
    <t>I-94 BUSINESS LOOP (EXIT 23) TO THE ST. JOSEPH RIVER</t>
  </si>
  <si>
    <t>KALAMAZOO</t>
  </si>
  <si>
    <t>M-216 to U Avenue</t>
  </si>
  <si>
    <t>HELMER ROAD TO 6 1/2 MILE ROAD</t>
  </si>
  <si>
    <t>UNIVERSITY</t>
  </si>
  <si>
    <t>EATON</t>
  </si>
  <si>
    <t>I-496</t>
  </si>
  <si>
    <t>I-496 FROM I-96 TO LANSING ROAD</t>
  </si>
  <si>
    <t>INGHAM</t>
  </si>
  <si>
    <t>I-496 FROM LANSING ROAD TO THE GRAND RIVER</t>
  </si>
  <si>
    <t>I-69 FROM SOUTH OF CALHOUN/EATON COUNTY LINE TO NYE HIGHWAY</t>
  </si>
  <si>
    <t>CLINTON</t>
  </si>
  <si>
    <t>I-69 FROM I-96 TO AIRPORT ROAD</t>
  </si>
  <si>
    <t>I-69 FROM NYE HIGHWAY (PAGE DRAIN) TO ISLAND HIGHWAY</t>
  </si>
  <si>
    <t>MONROE</t>
  </si>
  <si>
    <t>I-75</t>
  </si>
  <si>
    <t>I-75 FROM ERIE ROAD TO OTTER CREEK ROAD</t>
  </si>
  <si>
    <t>Newport Road over I-75</t>
  </si>
  <si>
    <t>BRIDGE REPLACEMENT</t>
  </si>
  <si>
    <t xml:space="preserve">I-75 Connector </t>
  </si>
  <si>
    <t>I-75 Connector over NS and GTW RR (58091-R01)</t>
  </si>
  <si>
    <t>JACKSON</t>
  </si>
  <si>
    <t>I-94 OVER WEST AVE INTERCHANGE</t>
  </si>
  <si>
    <t>I-94 OVER WEST AVE BRIDGE</t>
  </si>
  <si>
    <t>BRIDGE RECONSTRCT</t>
  </si>
  <si>
    <t xml:space="preserve">I-94 </t>
  </si>
  <si>
    <t>I-94 FROM MICHIGAN AVENUE TO M-60</t>
  </si>
  <si>
    <t>I-96 EB</t>
  </si>
  <si>
    <t>I-96 EB over Grand River and Billwood Highway</t>
  </si>
  <si>
    <t>US-127</t>
  </si>
  <si>
    <t>US-127 FROM I-96 INTERCHANGE NORTH TO I-496 INTERCHANGE</t>
  </si>
  <si>
    <t>Eleven bridges along US-127/I-496 north of I-96</t>
  </si>
  <si>
    <t>US-127 FROM JACKSON COUNTY LINE NORTH TO M-36</t>
  </si>
  <si>
    <t>LIVINGSTON</t>
  </si>
  <si>
    <t>US-23</t>
  </si>
  <si>
    <t>US-23 OVER M-36 BRIDGE</t>
  </si>
  <si>
    <t>US-23 FROM M-36 NORTH TO I-96</t>
  </si>
  <si>
    <t xml:space="preserve">Total Bond Project Funding Requested </t>
  </si>
  <si>
    <t>STATUS</t>
  </si>
  <si>
    <t>COMPLETE</t>
  </si>
  <si>
    <t>TO BE BID</t>
  </si>
  <si>
    <t>IN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</si>
</sst>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2" applyFont="1"/>
    <xf numFmtId="0" fontId="4" fillId="0" borderId="0" xfId="0" applyFont="1" applyAlignment="1">
      <alignment horizontal="center" wrapText="1"/>
    </xf>
    <xf numFmtId="3" fontId="3" fillId="0" borderId="0" xfId="0" applyNumberFormat="1" applyFont="1"/>
    <xf numFmtId="0" fontId="4" fillId="0" borderId="1" xfId="0" applyFont="1" applyBorder="1" applyAlignment="1">
      <alignment horizontal="center" wrapText="1"/>
    </xf>
    <xf numFmtId="0" fontId="4" fillId="0" borderId="1" xfId="2" applyNumberFormat="1" applyFont="1" applyBorder="1" applyAlignment="1">
      <alignment horizontal="center" wrapText="1"/>
    </xf>
    <xf numFmtId="0" fontId="0" fillId="0" borderId="1" xfId="0" applyBorder="1"/>
    <xf numFmtId="4" fontId="0" fillId="0" borderId="1" xfId="0" applyNumberFormat="1" applyBorder="1"/>
    <xf numFmtId="0" fontId="3" fillId="0" borderId="1" xfId="0" applyFont="1" applyBorder="1"/>
    <xf numFmtId="3" fontId="0" fillId="0" borderId="0" xfId="0" applyNumberFormat="1"/>
    <xf numFmtId="43" fontId="3" fillId="0" borderId="1" xfId="2" applyFont="1" applyBorder="1" applyAlignment="1">
      <alignment horizontal="right"/>
    </xf>
    <xf numFmtId="6" fontId="0" fillId="0" borderId="1" xfId="2" applyNumberFormat="1" applyFont="1" applyFill="1" applyBorder="1"/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vertical="center"/>
    </xf>
    <xf numFmtId="4" fontId="0" fillId="0" borderId="2" xfId="0" applyNumberFormat="1" applyBorder="1" applyAlignment="1">
      <alignment horizontal="left" vertical="center"/>
    </xf>
    <xf numFmtId="4" fontId="0" fillId="0" borderId="3" xfId="0" applyNumberFormat="1" applyBorder="1" applyAlignment="1">
      <alignment horizontal="left" vertical="center"/>
    </xf>
    <xf numFmtId="3" fontId="0" fillId="0" borderId="4" xfId="0" applyNumberFormat="1" applyBorder="1" applyAlignment="1">
      <alignment vertical="center"/>
    </xf>
  </cellXfs>
  <cellStyles count="3">
    <cellStyle name="Comma" xfId="2" builtinId="3"/>
    <cellStyle name="Normal" xfId="0" builtinId="0"/>
    <cellStyle name="Normal 2" xfId="1" xr:uid="{C13668CF-93B1-4B07-AD9F-A492AF4DAF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F7F85-FF85-4F32-A721-06CAD7C69FC7}">
  <sheetPr>
    <pageSetUpPr fitToPage="1"/>
  </sheetPr>
  <dimension ref="A1:I47"/>
  <sheetViews>
    <sheetView tabSelected="1" zoomScale="70" zoomScaleNormal="70" workbookViewId="0">
      <selection activeCell="H1" sqref="H1:H1048576"/>
    </sheetView>
  </sheetViews>
  <sheetFormatPr defaultRowHeight="15" customHeight="1" x14ac:dyDescent="0.35"/>
  <cols>
    <col min="1" max="1" width="11.81640625" bestFit="1" customWidth="1"/>
    <col min="2" max="2" width="12.453125" bestFit="1" customWidth="1"/>
    <col min="3" max="3" width="17.54296875" bestFit="1" customWidth="1"/>
    <col min="4" max="4" width="71.81640625" bestFit="1" customWidth="1"/>
    <col min="5" max="5" width="20.26953125" bestFit="1" customWidth="1"/>
    <col min="6" max="6" width="17.6328125" style="1" customWidth="1"/>
    <col min="7" max="7" width="14.08984375" style="1" customWidth="1"/>
    <col min="8" max="8" width="18.6328125" hidden="1" customWidth="1"/>
    <col min="9" max="9" width="9.6328125" customWidth="1"/>
    <col min="10" max="10" width="23.54296875" customWidth="1"/>
  </cols>
  <sheetData>
    <row r="1" spans="1:8" s="2" customFormat="1" ht="36" customHeigh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108</v>
      </c>
      <c r="H1" s="2" t="s">
        <v>6</v>
      </c>
    </row>
    <row r="2" spans="1:8" ht="14.5" x14ac:dyDescent="0.35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7">
        <f>SUM(H2:H2)</f>
        <v>42746211</v>
      </c>
      <c r="G2" s="7" t="s">
        <v>109</v>
      </c>
      <c r="H2" s="9">
        <v>42746211</v>
      </c>
    </row>
    <row r="3" spans="1:8" ht="14.5" x14ac:dyDescent="0.35">
      <c r="A3" s="6" t="s">
        <v>7</v>
      </c>
      <c r="B3" s="6" t="s">
        <v>12</v>
      </c>
      <c r="C3" s="6" t="s">
        <v>13</v>
      </c>
      <c r="D3" s="6" t="s">
        <v>14</v>
      </c>
      <c r="E3" s="6" t="s">
        <v>15</v>
      </c>
      <c r="F3" s="7">
        <f>SUM(H3:H3)</f>
        <v>20215265</v>
      </c>
      <c r="G3" s="7" t="s">
        <v>109</v>
      </c>
      <c r="H3" s="9">
        <v>20215265</v>
      </c>
    </row>
    <row r="4" spans="1:8" ht="14.5" x14ac:dyDescent="0.35">
      <c r="A4" s="6" t="s">
        <v>7</v>
      </c>
      <c r="B4" s="6" t="s">
        <v>12</v>
      </c>
      <c r="C4" s="6" t="s">
        <v>9</v>
      </c>
      <c r="D4" s="6" t="s">
        <v>16</v>
      </c>
      <c r="E4" s="6" t="s">
        <v>11</v>
      </c>
      <c r="F4" s="7">
        <f>SUM(H4:H4)</f>
        <v>75097400</v>
      </c>
      <c r="G4" s="7" t="s">
        <v>109</v>
      </c>
      <c r="H4" s="9">
        <f>74897400+200000</f>
        <v>75097400</v>
      </c>
    </row>
    <row r="5" spans="1:8" ht="14.5" x14ac:dyDescent="0.35">
      <c r="A5" s="6" t="s">
        <v>7</v>
      </c>
      <c r="B5" s="6" t="s">
        <v>12</v>
      </c>
      <c r="C5" s="6" t="s">
        <v>13</v>
      </c>
      <c r="D5" s="6" t="s">
        <v>17</v>
      </c>
      <c r="E5" s="6" t="s">
        <v>18</v>
      </c>
      <c r="F5" s="7">
        <f>SUM(H5:H5)</f>
        <v>33640533</v>
      </c>
      <c r="G5" s="7" t="s">
        <v>109</v>
      </c>
      <c r="H5" s="9">
        <v>33640533</v>
      </c>
    </row>
    <row r="6" spans="1:8" ht="14.5" x14ac:dyDescent="0.35">
      <c r="A6" s="6" t="s">
        <v>7</v>
      </c>
      <c r="B6" s="6" t="s">
        <v>12</v>
      </c>
      <c r="C6" s="6" t="s">
        <v>13</v>
      </c>
      <c r="D6" s="6" t="s">
        <v>19</v>
      </c>
      <c r="E6" s="6" t="s">
        <v>11</v>
      </c>
      <c r="F6" s="13">
        <f>SUM(H6:H6)+47138849</f>
        <v>53914992</v>
      </c>
      <c r="G6" s="14" t="s">
        <v>111</v>
      </c>
      <c r="H6" s="16">
        <f>4500000+1876143+400000</f>
        <v>6776143</v>
      </c>
    </row>
    <row r="7" spans="1:8" ht="14.5" x14ac:dyDescent="0.35">
      <c r="A7" s="6" t="s">
        <v>7</v>
      </c>
      <c r="B7" s="6" t="s">
        <v>12</v>
      </c>
      <c r="C7" s="6" t="s">
        <v>13</v>
      </c>
      <c r="D7" s="6" t="s">
        <v>20</v>
      </c>
      <c r="E7" s="6" t="s">
        <v>21</v>
      </c>
      <c r="F7" s="13"/>
      <c r="G7" s="15"/>
      <c r="H7" s="16"/>
    </row>
    <row r="8" spans="1:8" ht="14.5" x14ac:dyDescent="0.35">
      <c r="A8" s="6" t="s">
        <v>7</v>
      </c>
      <c r="B8" s="6" t="s">
        <v>22</v>
      </c>
      <c r="C8" s="6" t="s">
        <v>23</v>
      </c>
      <c r="D8" s="6" t="s">
        <v>24</v>
      </c>
      <c r="E8" s="6" t="s">
        <v>11</v>
      </c>
      <c r="F8" s="7">
        <f>SUM(H8:H8)</f>
        <v>53276994</v>
      </c>
      <c r="G8" s="7" t="s">
        <v>109</v>
      </c>
      <c r="H8" s="9">
        <f>50626994+2650000</f>
        <v>53276994</v>
      </c>
    </row>
    <row r="9" spans="1:8" ht="14.5" x14ac:dyDescent="0.35">
      <c r="A9" s="6" t="s">
        <v>7</v>
      </c>
      <c r="B9" s="6" t="s">
        <v>12</v>
      </c>
      <c r="C9" s="6" t="s">
        <v>13</v>
      </c>
      <c r="D9" s="6" t="s">
        <v>25</v>
      </c>
      <c r="E9" s="6" t="s">
        <v>11</v>
      </c>
      <c r="F9" s="7">
        <f>SUM(H9:H9)+90391815</f>
        <v>187848079</v>
      </c>
      <c r="G9" s="7" t="s">
        <v>110</v>
      </c>
      <c r="H9" s="9">
        <f>86780121+10357143+300000+19000</f>
        <v>97456264</v>
      </c>
    </row>
    <row r="10" spans="1:8" ht="14.5" x14ac:dyDescent="0.35">
      <c r="A10" s="6" t="s">
        <v>26</v>
      </c>
      <c r="B10" s="6" t="s">
        <v>27</v>
      </c>
      <c r="C10" s="6" t="s">
        <v>28</v>
      </c>
      <c r="D10" s="6" t="s">
        <v>29</v>
      </c>
      <c r="E10" s="6" t="s">
        <v>11</v>
      </c>
      <c r="F10" s="7">
        <f>SUM(H10:H10)</f>
        <v>27544764</v>
      </c>
      <c r="G10" s="7" t="s">
        <v>109</v>
      </c>
      <c r="H10" s="9">
        <f>400000+27144764</f>
        <v>27544764</v>
      </c>
    </row>
    <row r="11" spans="1:8" ht="14.5" x14ac:dyDescent="0.35">
      <c r="A11" s="6" t="s">
        <v>26</v>
      </c>
      <c r="B11" s="6" t="s">
        <v>27</v>
      </c>
      <c r="C11" s="6" t="s">
        <v>30</v>
      </c>
      <c r="D11" s="6" t="s">
        <v>31</v>
      </c>
      <c r="E11" s="6" t="s">
        <v>11</v>
      </c>
      <c r="F11" s="7">
        <f>SUM(H11:H11)</f>
        <v>25169205</v>
      </c>
      <c r="G11" s="7" t="s">
        <v>109</v>
      </c>
      <c r="H11" s="9">
        <v>25169205</v>
      </c>
    </row>
    <row r="12" spans="1:8" ht="14.5" x14ac:dyDescent="0.35">
      <c r="A12" s="6" t="s">
        <v>26</v>
      </c>
      <c r="B12" s="6" t="s">
        <v>32</v>
      </c>
      <c r="C12" s="6" t="s">
        <v>33</v>
      </c>
      <c r="D12" s="6" t="s">
        <v>34</v>
      </c>
      <c r="E12" s="6" t="s">
        <v>11</v>
      </c>
      <c r="F12" s="7">
        <f>SUM(H12:H12)+6803889+24921000</f>
        <v>33824889</v>
      </c>
      <c r="G12" s="7" t="s">
        <v>110</v>
      </c>
      <c r="H12" s="9">
        <v>2100000</v>
      </c>
    </row>
    <row r="13" spans="1:8" ht="14.5" x14ac:dyDescent="0.35">
      <c r="A13" s="6" t="s">
        <v>26</v>
      </c>
      <c r="B13" s="6" t="s">
        <v>35</v>
      </c>
      <c r="C13" s="6" t="s">
        <v>36</v>
      </c>
      <c r="D13" s="6" t="s">
        <v>37</v>
      </c>
      <c r="E13" s="6" t="s">
        <v>11</v>
      </c>
      <c r="F13" s="7">
        <f>SUM(H13:H13)</f>
        <v>71721749</v>
      </c>
      <c r="G13" s="7" t="s">
        <v>111</v>
      </c>
      <c r="H13" s="9">
        <f>70721749+1000000</f>
        <v>71721749</v>
      </c>
    </row>
    <row r="14" spans="1:8" ht="14.5" x14ac:dyDescent="0.35">
      <c r="A14" s="6" t="s">
        <v>26</v>
      </c>
      <c r="B14" s="6" t="s">
        <v>38</v>
      </c>
      <c r="C14" s="6" t="s">
        <v>39</v>
      </c>
      <c r="D14" s="6" t="s">
        <v>40</v>
      </c>
      <c r="E14" s="6" t="s">
        <v>11</v>
      </c>
      <c r="F14" s="7">
        <f>SUM(H14:H14)</f>
        <v>68815000</v>
      </c>
      <c r="G14" s="7" t="s">
        <v>111</v>
      </c>
      <c r="H14" s="9">
        <f>65315000+3000000+500000</f>
        <v>68815000</v>
      </c>
    </row>
    <row r="15" spans="1:8" ht="14.5" x14ac:dyDescent="0.35">
      <c r="A15" s="6" t="s">
        <v>41</v>
      </c>
      <c r="B15" s="6" t="s">
        <v>42</v>
      </c>
      <c r="C15" s="6" t="s">
        <v>33</v>
      </c>
      <c r="D15" s="6" t="s">
        <v>43</v>
      </c>
      <c r="E15" s="6" t="s">
        <v>11</v>
      </c>
      <c r="F15" s="7">
        <f>SUM(H15:H15)</f>
        <v>297672241</v>
      </c>
      <c r="G15" s="7" t="s">
        <v>111</v>
      </c>
      <c r="H15" s="9">
        <v>297672241</v>
      </c>
    </row>
    <row r="16" spans="1:8" ht="14.5" x14ac:dyDescent="0.35">
      <c r="A16" s="6" t="s">
        <v>41</v>
      </c>
      <c r="B16" s="6" t="s">
        <v>44</v>
      </c>
      <c r="C16" s="6" t="s">
        <v>45</v>
      </c>
      <c r="D16" s="6" t="s">
        <v>46</v>
      </c>
      <c r="E16" s="6" t="s">
        <v>11</v>
      </c>
      <c r="F16" s="7">
        <f>SUM(H16:H16)</f>
        <v>109827915</v>
      </c>
      <c r="G16" s="7" t="s">
        <v>111</v>
      </c>
      <c r="H16" s="9">
        <v>109827915</v>
      </c>
    </row>
    <row r="17" spans="1:8" ht="14.5" x14ac:dyDescent="0.35">
      <c r="A17" s="6" t="s">
        <v>41</v>
      </c>
      <c r="B17" s="6" t="s">
        <v>47</v>
      </c>
      <c r="C17" s="6" t="s">
        <v>48</v>
      </c>
      <c r="D17" s="6" t="s">
        <v>49</v>
      </c>
      <c r="E17" s="6" t="s">
        <v>11</v>
      </c>
      <c r="F17" s="7">
        <f>SUM(H17:H17)</f>
        <v>73343054</v>
      </c>
      <c r="G17" s="7" t="s">
        <v>111</v>
      </c>
      <c r="H17" s="9">
        <f>72543054+800000</f>
        <v>73343054</v>
      </c>
    </row>
    <row r="18" spans="1:8" ht="14.5" x14ac:dyDescent="0.35">
      <c r="A18" s="6" t="s">
        <v>41</v>
      </c>
      <c r="B18" s="6" t="s">
        <v>42</v>
      </c>
      <c r="C18" s="6" t="s">
        <v>50</v>
      </c>
      <c r="D18" s="6" t="s">
        <v>51</v>
      </c>
      <c r="E18" s="6" t="s">
        <v>11</v>
      </c>
      <c r="F18" s="7">
        <f>SUM(H18:H18)</f>
        <v>288768952</v>
      </c>
      <c r="G18" s="7" t="s">
        <v>111</v>
      </c>
      <c r="H18" s="9">
        <f>288268952+500000</f>
        <v>288768952</v>
      </c>
    </row>
    <row r="19" spans="1:8" ht="14.5" x14ac:dyDescent="0.35">
      <c r="A19" s="6" t="s">
        <v>41</v>
      </c>
      <c r="B19" s="6" t="s">
        <v>44</v>
      </c>
      <c r="C19" s="6" t="s">
        <v>52</v>
      </c>
      <c r="D19" s="6" t="s">
        <v>53</v>
      </c>
      <c r="E19" s="6" t="s">
        <v>11</v>
      </c>
      <c r="F19" s="7">
        <f>SUM(H19:H19)</f>
        <v>158802252</v>
      </c>
      <c r="G19" s="7" t="s">
        <v>111</v>
      </c>
      <c r="H19" s="9">
        <f>157302252+1500000</f>
        <v>158802252</v>
      </c>
    </row>
    <row r="20" spans="1:8" ht="14.5" x14ac:dyDescent="0.35">
      <c r="A20" s="6" t="s">
        <v>41</v>
      </c>
      <c r="B20" s="6" t="s">
        <v>42</v>
      </c>
      <c r="C20" s="6" t="s">
        <v>54</v>
      </c>
      <c r="D20" s="6" t="s">
        <v>55</v>
      </c>
      <c r="E20" s="6" t="s">
        <v>11</v>
      </c>
      <c r="F20" s="7">
        <f>SUM(H20:H20)</f>
        <v>15000000</v>
      </c>
      <c r="G20" s="7" t="s">
        <v>110</v>
      </c>
      <c r="H20" s="9">
        <v>15000000</v>
      </c>
    </row>
    <row r="21" spans="1:8" ht="14.5" x14ac:dyDescent="0.35">
      <c r="A21" s="6" t="s">
        <v>41</v>
      </c>
      <c r="B21" s="6" t="s">
        <v>44</v>
      </c>
      <c r="C21" s="6" t="s">
        <v>56</v>
      </c>
      <c r="D21" s="6" t="s">
        <v>57</v>
      </c>
      <c r="E21" s="6" t="s">
        <v>11</v>
      </c>
      <c r="F21" s="7">
        <f>SUM(H21:H21)</f>
        <v>83795207</v>
      </c>
      <c r="G21" s="7" t="s">
        <v>111</v>
      </c>
      <c r="H21" s="9">
        <v>83795207</v>
      </c>
    </row>
    <row r="22" spans="1:8" ht="14.5" x14ac:dyDescent="0.35">
      <c r="A22" s="6" t="s">
        <v>41</v>
      </c>
      <c r="B22" s="6" t="s">
        <v>42</v>
      </c>
      <c r="C22" s="6" t="s">
        <v>58</v>
      </c>
      <c r="D22" s="6" t="s">
        <v>59</v>
      </c>
      <c r="E22" s="6" t="s">
        <v>60</v>
      </c>
      <c r="F22" s="7">
        <f>SUM(H22:H22)</f>
        <v>158505124</v>
      </c>
      <c r="G22" s="7" t="s">
        <v>111</v>
      </c>
      <c r="H22" s="9">
        <f>152879000+5000000+626124</f>
        <v>158505124</v>
      </c>
    </row>
    <row r="23" spans="1:8" ht="14.5" x14ac:dyDescent="0.35">
      <c r="A23" s="6" t="s">
        <v>41</v>
      </c>
      <c r="B23" s="6" t="s">
        <v>44</v>
      </c>
      <c r="C23" s="6" t="s">
        <v>61</v>
      </c>
      <c r="D23" s="6" t="s">
        <v>62</v>
      </c>
      <c r="E23" s="6" t="s">
        <v>11</v>
      </c>
      <c r="F23" s="7">
        <f>SUM(H23:H23)+33000000+59000000</f>
        <v>97000000</v>
      </c>
      <c r="G23" s="7" t="s">
        <v>110</v>
      </c>
      <c r="H23" s="9">
        <v>5000000</v>
      </c>
    </row>
    <row r="24" spans="1:8" ht="15" customHeight="1" x14ac:dyDescent="0.35">
      <c r="A24" s="6" t="s">
        <v>41</v>
      </c>
      <c r="B24" s="6" t="s">
        <v>44</v>
      </c>
      <c r="C24" s="6" t="s">
        <v>63</v>
      </c>
      <c r="D24" s="6" t="s">
        <v>64</v>
      </c>
      <c r="E24" s="6" t="s">
        <v>11</v>
      </c>
      <c r="F24" s="11">
        <v>440000000</v>
      </c>
      <c r="G24" s="11" t="s">
        <v>110</v>
      </c>
    </row>
    <row r="25" spans="1:8" ht="14.5" x14ac:dyDescent="0.35">
      <c r="A25" s="6" t="s">
        <v>65</v>
      </c>
      <c r="B25" s="6" t="s">
        <v>66</v>
      </c>
      <c r="C25" s="6" t="s">
        <v>61</v>
      </c>
      <c r="D25" s="6" t="s">
        <v>67</v>
      </c>
      <c r="E25" s="6" t="s">
        <v>11</v>
      </c>
      <c r="F25" s="7">
        <f>SUM(H25:H25)</f>
        <v>73382493</v>
      </c>
      <c r="G25" s="7" t="s">
        <v>111</v>
      </c>
      <c r="H25" s="9">
        <v>73382493</v>
      </c>
    </row>
    <row r="26" spans="1:8" ht="14.5" x14ac:dyDescent="0.35">
      <c r="A26" s="6" t="s">
        <v>65</v>
      </c>
      <c r="B26" s="6" t="s">
        <v>68</v>
      </c>
      <c r="C26" s="6" t="s">
        <v>23</v>
      </c>
      <c r="D26" s="6" t="s">
        <v>69</v>
      </c>
      <c r="E26" s="6" t="s">
        <v>11</v>
      </c>
      <c r="F26" s="7">
        <f>SUM(H26:H26)</f>
        <v>100777615</v>
      </c>
      <c r="G26" s="7" t="s">
        <v>109</v>
      </c>
      <c r="H26" s="9">
        <f>44223246+56554369</f>
        <v>100777615</v>
      </c>
    </row>
    <row r="27" spans="1:8" ht="14.5" x14ac:dyDescent="0.35">
      <c r="A27" s="6" t="s">
        <v>65</v>
      </c>
      <c r="B27" s="6" t="s">
        <v>66</v>
      </c>
      <c r="C27" s="6" t="s">
        <v>61</v>
      </c>
      <c r="D27" s="6" t="s">
        <v>70</v>
      </c>
      <c r="E27" s="6" t="s">
        <v>11</v>
      </c>
      <c r="F27" s="7">
        <f>SUM(H27:H27)</f>
        <v>81454000</v>
      </c>
      <c r="G27" s="7" t="s">
        <v>111</v>
      </c>
      <c r="H27" s="9">
        <v>81454000</v>
      </c>
    </row>
    <row r="28" spans="1:8" ht="14.5" x14ac:dyDescent="0.35">
      <c r="A28" s="6" t="s">
        <v>65</v>
      </c>
      <c r="B28" s="6" t="s">
        <v>71</v>
      </c>
      <c r="C28" s="6" t="s">
        <v>39</v>
      </c>
      <c r="D28" s="6" t="s">
        <v>72</v>
      </c>
      <c r="E28" s="6" t="s">
        <v>60</v>
      </c>
      <c r="F28" s="7">
        <f>SUM(H28:H28)</f>
        <v>34918014</v>
      </c>
      <c r="G28" s="7" t="s">
        <v>111</v>
      </c>
      <c r="H28" s="9">
        <v>34918014</v>
      </c>
    </row>
    <row r="29" spans="1:8" ht="14.5" x14ac:dyDescent="0.35">
      <c r="A29" s="6" t="s">
        <v>65</v>
      </c>
      <c r="B29" s="6" t="s">
        <v>68</v>
      </c>
      <c r="C29" s="6" t="s">
        <v>61</v>
      </c>
      <c r="D29" s="6" t="s">
        <v>73</v>
      </c>
      <c r="E29" s="6" t="s">
        <v>60</v>
      </c>
      <c r="F29" s="7">
        <f>SUM(H29:H29)</f>
        <v>113264227</v>
      </c>
      <c r="G29" s="7" t="s">
        <v>111</v>
      </c>
      <c r="H29" s="9">
        <f>109014227+2500000+1700000+50000</f>
        <v>113264227</v>
      </c>
    </row>
    <row r="30" spans="1:8" ht="14.5" x14ac:dyDescent="0.35">
      <c r="A30" s="6" t="s">
        <v>74</v>
      </c>
      <c r="B30" s="6" t="s">
        <v>75</v>
      </c>
      <c r="C30" s="6" t="s">
        <v>76</v>
      </c>
      <c r="D30" s="6" t="s">
        <v>77</v>
      </c>
      <c r="E30" s="6" t="s">
        <v>11</v>
      </c>
      <c r="F30" s="7">
        <f>SUM(H30:H30)</f>
        <v>40498844</v>
      </c>
      <c r="G30" s="7" t="s">
        <v>109</v>
      </c>
      <c r="H30" s="9">
        <v>40498844</v>
      </c>
    </row>
    <row r="31" spans="1:8" ht="14.5" x14ac:dyDescent="0.35">
      <c r="A31" s="6" t="s">
        <v>74</v>
      </c>
      <c r="B31" s="6" t="s">
        <v>78</v>
      </c>
      <c r="C31" s="6" t="s">
        <v>76</v>
      </c>
      <c r="D31" s="6" t="s">
        <v>79</v>
      </c>
      <c r="E31" s="6" t="s">
        <v>11</v>
      </c>
      <c r="F31" s="7">
        <f>SUM(H31:H31)</f>
        <v>72196071</v>
      </c>
      <c r="G31" s="7" t="s">
        <v>111</v>
      </c>
      <c r="H31" s="9">
        <f>70000000+2196071</f>
        <v>72196071</v>
      </c>
    </row>
    <row r="32" spans="1:8" ht="14.5" x14ac:dyDescent="0.35">
      <c r="A32" s="6" t="s">
        <v>74</v>
      </c>
      <c r="B32" s="6" t="s">
        <v>75</v>
      </c>
      <c r="C32" s="6" t="s">
        <v>9</v>
      </c>
      <c r="D32" s="6" t="s">
        <v>80</v>
      </c>
      <c r="E32" s="6" t="s">
        <v>11</v>
      </c>
      <c r="F32" s="7">
        <f>SUM(H32:H32)</f>
        <v>45530254</v>
      </c>
      <c r="G32" s="7" t="s">
        <v>109</v>
      </c>
      <c r="H32" s="9">
        <v>45530254</v>
      </c>
    </row>
    <row r="33" spans="1:8" ht="14.5" x14ac:dyDescent="0.35">
      <c r="A33" s="6" t="s">
        <v>74</v>
      </c>
      <c r="B33" s="6" t="s">
        <v>81</v>
      </c>
      <c r="C33" s="6" t="s">
        <v>9</v>
      </c>
      <c r="D33" s="6" t="s">
        <v>82</v>
      </c>
      <c r="E33" s="6" t="s">
        <v>11</v>
      </c>
      <c r="F33" s="7">
        <f>SUM(H33:H33)</f>
        <v>47754900</v>
      </c>
      <c r="G33" s="7" t="s">
        <v>109</v>
      </c>
      <c r="H33" s="9">
        <v>47754900</v>
      </c>
    </row>
    <row r="34" spans="1:8" ht="14.5" x14ac:dyDescent="0.35">
      <c r="A34" s="6" t="s">
        <v>74</v>
      </c>
      <c r="B34" s="6" t="s">
        <v>75</v>
      </c>
      <c r="C34" s="6" t="s">
        <v>9</v>
      </c>
      <c r="D34" s="6" t="s">
        <v>83</v>
      </c>
      <c r="E34" s="6" t="s">
        <v>11</v>
      </c>
      <c r="F34" s="7">
        <f>SUM(H34:H34)</f>
        <v>62687672</v>
      </c>
      <c r="G34" s="7" t="s">
        <v>109</v>
      </c>
      <c r="H34" s="9">
        <v>62687672</v>
      </c>
    </row>
    <row r="35" spans="1:8" ht="14.5" x14ac:dyDescent="0.35">
      <c r="A35" s="6" t="s">
        <v>74</v>
      </c>
      <c r="B35" s="6" t="s">
        <v>84</v>
      </c>
      <c r="C35" s="6" t="s">
        <v>85</v>
      </c>
      <c r="D35" s="6" t="s">
        <v>86</v>
      </c>
      <c r="E35" s="6" t="s">
        <v>11</v>
      </c>
      <c r="F35" s="7">
        <f>SUM(H35:H35)</f>
        <v>99897262</v>
      </c>
      <c r="G35" s="7" t="s">
        <v>111</v>
      </c>
      <c r="H35" s="9">
        <f>99872262+25000</f>
        <v>99897262</v>
      </c>
    </row>
    <row r="36" spans="1:8" ht="14.5" x14ac:dyDescent="0.35">
      <c r="A36" s="6" t="s">
        <v>74</v>
      </c>
      <c r="B36" s="6" t="s">
        <v>84</v>
      </c>
      <c r="C36" s="6" t="s">
        <v>85</v>
      </c>
      <c r="D36" s="6" t="s">
        <v>87</v>
      </c>
      <c r="E36" s="6" t="s">
        <v>88</v>
      </c>
      <c r="F36" s="7">
        <f>SUM(H36:H36)</f>
        <v>17936454</v>
      </c>
      <c r="G36" s="7" t="s">
        <v>109</v>
      </c>
      <c r="H36" s="9">
        <f>15633126+1000944+1252384+50000</f>
        <v>17936454</v>
      </c>
    </row>
    <row r="37" spans="1:8" ht="14.5" x14ac:dyDescent="0.35">
      <c r="A37" s="6" t="s">
        <v>74</v>
      </c>
      <c r="B37" s="6" t="s">
        <v>84</v>
      </c>
      <c r="C37" s="6" t="s">
        <v>89</v>
      </c>
      <c r="D37" s="6" t="s">
        <v>90</v>
      </c>
      <c r="E37" s="6" t="s">
        <v>88</v>
      </c>
      <c r="F37" s="7">
        <f>SUM(H37:H37)</f>
        <v>1605398</v>
      </c>
      <c r="G37" s="7" t="s">
        <v>111</v>
      </c>
      <c r="H37" s="9">
        <f>342148+1113250+150000</f>
        <v>1605398</v>
      </c>
    </row>
    <row r="38" spans="1:8" ht="14.5" x14ac:dyDescent="0.35">
      <c r="A38" s="6" t="s">
        <v>74</v>
      </c>
      <c r="B38" s="6" t="s">
        <v>91</v>
      </c>
      <c r="C38" s="6" t="s">
        <v>61</v>
      </c>
      <c r="D38" s="6" t="s">
        <v>92</v>
      </c>
      <c r="E38" s="6" t="s">
        <v>11</v>
      </c>
      <c r="F38" s="12">
        <f>SUM(H38:H38)</f>
        <v>77588963</v>
      </c>
      <c r="G38" s="14" t="s">
        <v>111</v>
      </c>
      <c r="H38" s="16">
        <f>76588963+1000000</f>
        <v>77588963</v>
      </c>
    </row>
    <row r="39" spans="1:8" ht="14.5" x14ac:dyDescent="0.35">
      <c r="A39" s="6" t="s">
        <v>74</v>
      </c>
      <c r="B39" s="6" t="s">
        <v>91</v>
      </c>
      <c r="C39" s="6" t="s">
        <v>61</v>
      </c>
      <c r="D39" s="6" t="s">
        <v>93</v>
      </c>
      <c r="E39" s="6" t="s">
        <v>94</v>
      </c>
      <c r="F39" s="12"/>
      <c r="G39" s="15"/>
      <c r="H39" s="16"/>
    </row>
    <row r="40" spans="1:8" ht="14.5" x14ac:dyDescent="0.35">
      <c r="A40" s="6" t="s">
        <v>74</v>
      </c>
      <c r="B40" s="6" t="s">
        <v>91</v>
      </c>
      <c r="C40" s="6" t="s">
        <v>95</v>
      </c>
      <c r="D40" s="6" t="s">
        <v>96</v>
      </c>
      <c r="E40" s="6" t="s">
        <v>11</v>
      </c>
      <c r="F40" s="7">
        <f>SUM(H40:H40)</f>
        <v>88302727</v>
      </c>
      <c r="G40" s="7" t="s">
        <v>111</v>
      </c>
      <c r="H40" s="9">
        <f>87948727+354000</f>
        <v>88302727</v>
      </c>
    </row>
    <row r="41" spans="1:8" ht="14.5" x14ac:dyDescent="0.35">
      <c r="A41" s="6" t="s">
        <v>74</v>
      </c>
      <c r="B41" s="6" t="s">
        <v>75</v>
      </c>
      <c r="C41" s="6" t="s">
        <v>97</v>
      </c>
      <c r="D41" s="6" t="s">
        <v>98</v>
      </c>
      <c r="E41" s="6" t="s">
        <v>88</v>
      </c>
      <c r="F41" s="7">
        <f>SUM(H41:H41)</f>
        <v>22415306</v>
      </c>
      <c r="G41" s="7" t="s">
        <v>111</v>
      </c>
      <c r="H41" s="9">
        <f>19312615+1039628+2063063</f>
        <v>22415306</v>
      </c>
    </row>
    <row r="42" spans="1:8" ht="14.5" x14ac:dyDescent="0.35">
      <c r="A42" s="6" t="s">
        <v>74</v>
      </c>
      <c r="B42" s="6" t="s">
        <v>78</v>
      </c>
      <c r="C42" s="6" t="s">
        <v>99</v>
      </c>
      <c r="D42" s="6" t="s">
        <v>100</v>
      </c>
      <c r="E42" s="6" t="s">
        <v>11</v>
      </c>
      <c r="F42" s="13">
        <f>SUM(H42:H42)</f>
        <v>148260091</v>
      </c>
      <c r="G42" s="13" t="s">
        <v>111</v>
      </c>
      <c r="H42" s="16">
        <f>134306091+6500000+4704000+1750000+1000000</f>
        <v>148260091</v>
      </c>
    </row>
    <row r="43" spans="1:8" ht="14.5" x14ac:dyDescent="0.35">
      <c r="A43" s="6" t="s">
        <v>74</v>
      </c>
      <c r="B43" s="6" t="s">
        <v>78</v>
      </c>
      <c r="C43" s="6" t="s">
        <v>99</v>
      </c>
      <c r="D43" s="6" t="s">
        <v>101</v>
      </c>
      <c r="E43" s="6" t="s">
        <v>21</v>
      </c>
      <c r="F43" s="13"/>
      <c r="G43" s="13"/>
      <c r="H43" s="16"/>
    </row>
    <row r="44" spans="1:8" ht="14.5" x14ac:dyDescent="0.35">
      <c r="A44" s="6" t="s">
        <v>74</v>
      </c>
      <c r="B44" s="6" t="s">
        <v>78</v>
      </c>
      <c r="C44" s="6" t="s">
        <v>99</v>
      </c>
      <c r="D44" s="6" t="s">
        <v>102</v>
      </c>
      <c r="E44" s="6" t="s">
        <v>60</v>
      </c>
      <c r="F44" s="7">
        <f>SUM(H44:H44)</f>
        <v>59194430</v>
      </c>
      <c r="G44" s="7" t="s">
        <v>109</v>
      </c>
      <c r="H44" s="9">
        <f>57994430+1200000</f>
        <v>59194430</v>
      </c>
    </row>
    <row r="45" spans="1:8" ht="14.5" x14ac:dyDescent="0.35">
      <c r="A45" s="6" t="s">
        <v>74</v>
      </c>
      <c r="B45" s="6" t="s">
        <v>103</v>
      </c>
      <c r="C45" s="6" t="s">
        <v>104</v>
      </c>
      <c r="D45" s="6" t="s">
        <v>105</v>
      </c>
      <c r="E45" s="6" t="s">
        <v>94</v>
      </c>
      <c r="F45" s="12">
        <f>SUM(H45:H45)</f>
        <v>119394970</v>
      </c>
      <c r="G45" s="14" t="s">
        <v>111</v>
      </c>
      <c r="H45" s="16">
        <f>105484714+92400+1714285+9103571+3000000</f>
        <v>119394970</v>
      </c>
    </row>
    <row r="46" spans="1:8" ht="14.5" x14ac:dyDescent="0.35">
      <c r="A46" s="6" t="s">
        <v>74</v>
      </c>
      <c r="B46" s="6" t="s">
        <v>103</v>
      </c>
      <c r="C46" s="6" t="s">
        <v>104</v>
      </c>
      <c r="D46" s="6" t="s">
        <v>106</v>
      </c>
      <c r="E46" s="6" t="s">
        <v>60</v>
      </c>
      <c r="F46" s="12"/>
      <c r="G46" s="15"/>
      <c r="H46" s="16"/>
    </row>
    <row r="47" spans="1:8" ht="14.5" hidden="1" x14ac:dyDescent="0.35">
      <c r="A47" s="6"/>
      <c r="B47" s="6"/>
      <c r="C47" s="6"/>
      <c r="D47" s="8" t="s">
        <v>107</v>
      </c>
      <c r="E47" s="6"/>
      <c r="F47" s="10">
        <f>SUM(F2:F46)</f>
        <v>3723589517</v>
      </c>
      <c r="G47" s="10"/>
      <c r="H47" s="3">
        <f>SUM(H2:H46)</f>
        <v>3022333964</v>
      </c>
    </row>
  </sheetData>
  <mergeCells count="12">
    <mergeCell ref="F6:F7"/>
    <mergeCell ref="H38:H39"/>
    <mergeCell ref="H6:H7"/>
    <mergeCell ref="F38:F39"/>
    <mergeCell ref="H45:H46"/>
    <mergeCell ref="G38:G39"/>
    <mergeCell ref="G6:G7"/>
    <mergeCell ref="F45:F46"/>
    <mergeCell ref="F42:F43"/>
    <mergeCell ref="G42:G43"/>
    <mergeCell ref="H42:H43"/>
    <mergeCell ref="G45:G46"/>
  </mergeCells>
  <pageMargins left="0.7" right="0.7" top="0.75" bottom="0.75" header="0.3" footer="0.3"/>
  <pageSetup scale="74" fitToHeight="0" orientation="landscape" r:id="rId1"/>
  <headerFooter>
    <oddHeader>&amp;CMichigan Department of Transportation
Rebuild Michigan
State Trunk Line Fund Bond List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502EE7B9690F4DA6DE42002CBCF73A" ma:contentTypeVersion="0" ma:contentTypeDescription="Create a new document." ma:contentTypeScope="" ma:versionID="8472ac0c63c84633b9190aec4da4a82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070a67898bdae7b542f86e56bf3840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34B1C3-FAD5-4EC0-9E2C-F26D63B79E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E19377-21C5-440A-90FF-FF38B7BA769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8D26F78-23FA-48E2-89AF-16747D188B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McCarthy, Patrick (MDOT)</dc:creator>
  <cp:keywords/>
  <dc:description/>
  <cp:lastModifiedBy>Salinas, Jacke (MDOT)</cp:lastModifiedBy>
  <cp:revision/>
  <cp:lastPrinted>2024-01-24T21:47:26Z</cp:lastPrinted>
  <dcterms:created xsi:type="dcterms:W3CDTF">2020-01-24T16:16:03Z</dcterms:created>
  <dcterms:modified xsi:type="dcterms:W3CDTF">2024-01-24T21:49:56Z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iteId">
    <vt:lpwstr>d5fb7087-3777-42ad-966a-892ef47225d1</vt:lpwstr>
  </property>
  <property fmtid="{D5CDD505-2E9C-101B-9397-08002B2CF9AE}" pid="4" name="MSIP_Label_3a2fed65-62e7-46ea-af74-187e0c17143a_Owner">
    <vt:lpwstr>MCCARTHYP@michigan.gov</vt:lpwstr>
  </property>
  <property fmtid="{D5CDD505-2E9C-101B-9397-08002B2CF9AE}" pid="5" name="MSIP_Label_3a2fed65-62e7-46ea-af74-187e0c17143a_SetDate">
    <vt:lpwstr>2020-01-24T16:19:14.1263137Z</vt:lpwstr>
  </property>
  <property fmtid="{D5CDD505-2E9C-101B-9397-08002B2CF9AE}" pid="6" name="MSIP_Label_3a2fed65-62e7-46ea-af74-187e0c17143a_Name">
    <vt:lpwstr>Internal Data (Standard State Data)</vt:lpwstr>
  </property>
  <property fmtid="{D5CDD505-2E9C-101B-9397-08002B2CF9AE}" pid="7" name="MSIP_Label_3a2fed65-62e7-46ea-af74-187e0c17143a_Application">
    <vt:lpwstr>Microsoft Azure Information Protection</vt:lpwstr>
  </property>
  <property fmtid="{D5CDD505-2E9C-101B-9397-08002B2CF9AE}" pid="8" name="MSIP_Label_3a2fed65-62e7-46ea-af74-187e0c17143a_ActionId">
    <vt:lpwstr>f69efcc7-68d5-4a98-8e5f-c9c27ea5cb8d</vt:lpwstr>
  </property>
  <property fmtid="{D5CDD505-2E9C-101B-9397-08002B2CF9AE}" pid="9" name="MSIP_Label_3a2fed65-62e7-46ea-af74-187e0c17143a_Extended_MSFT_Method">
    <vt:lpwstr>Manual</vt:lpwstr>
  </property>
  <property fmtid="{D5CDD505-2E9C-101B-9397-08002B2CF9AE}" pid="10" name="Sensitivity">
    <vt:lpwstr>Internal Data (Standard State Data)</vt:lpwstr>
  </property>
  <property fmtid="{D5CDD505-2E9C-101B-9397-08002B2CF9AE}" pid="11" name="ContentTypeId">
    <vt:lpwstr>0x01010068502EE7B9690F4DA6DE42002CBCF73A</vt:lpwstr>
  </property>
</Properties>
</file>