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Lopsided Margins" state="visible" r:id="rId4"/>
    <sheet sheetId="2" name="Mean-Median Difference" state="visible" r:id="rId5"/>
    <sheet sheetId="3" name="Efficiency Gap" state="visible" r:id="rId6"/>
    <sheet sheetId="4" name="Seats Votes Ratio" state="visible" r:id="rId7"/>
  </sheets>
</workbook>
</file>

<file path=xl/sharedStrings.xml><?xml version="1.0" encoding="utf-8"?>
<sst xmlns="http://schemas.openxmlformats.org/spreadsheetml/2006/main" count="30">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</sst>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>
  <numFmts count="3">
    <numFmt formatCode="_(* #,##0.00_);_(* \(#,##0.00\);_(* &quot;-&quot;??_);_(@_)" numFmtId="196"/>
    <numFmt formatCode="0.0%" numFmtId="197"/>
    <numFmt formatCode="_(* #,##0_);_(* \(#,##0\);_(* &quot;-&quot;??_);_(@_)" numFmtId="198"/>
  </numFmts>
  <fonts count="5">
    <font>
      <b val="false"/>
      <i val="false"/>
      <u val="none"/>
      <sz val="10"/>
      <color theme="1"/>
      <name val="Arial"/>
    </font>
    <font>
      <b val="false"/>
      <i val="false"/>
      <u val="none"/>
      <sz val="12"/>
      <color theme="1"/>
      <name val="Calibri"/>
      <scheme val="minor"/>
    </font>
    <font>
      <b val="true"/>
      <i val="false"/>
      <u val="none"/>
      <sz val="12"/>
      <color rgb="FF000080"/>
      <name val="Calibri"/>
      <scheme val="minor"/>
    </font>
    <font>
      <b val="true"/>
      <i val="false"/>
      <u val="none"/>
      <sz val="12"/>
      <color theme="1"/>
      <name val="Calibri"/>
      <scheme val="minor"/>
    </font>
    <font>
      <b val="false"/>
      <i val="false"/>
      <u val="none"/>
      <sz val="12"/>
      <color theme="0" tint="-0.25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4" tint="0.8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9" tint="0.6"/>
        <bgColor rgb="FF000000"/>
      </patternFill>
    </fill>
    <fill>
      <patternFill patternType="solid">
        <fgColor theme="5" tint="0.4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5"/>
        <bgColor rgb="FF000000"/>
      </patternFill>
    </fill>
    <fill>
      <patternFill patternType="solid">
        <fgColor theme="0" tint="-0.15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4"/>
        <bgColor rgb="FF000000"/>
      </patternFill>
    </fill>
  </fills>
  <borders count="18">
    <border>
      <left style="none"/>
      <right style="none"/>
      <top style="none"/>
      <bottom style="none"/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medium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none"/>
      <bottom style="medium">
        <color rgb="FF000000"/>
      </bottom>
    </border>
    <border>
      <left style="medium">
        <color rgb="FF000000"/>
      </left>
      <right style="none"/>
      <top style="medium">
        <color rgb="FF000000"/>
      </top>
      <bottom style="none"/>
    </border>
    <border>
      <left style="medium">
        <color rgb="FF000000"/>
      </left>
      <right style="none"/>
      <top style="none"/>
      <bottom style="none"/>
    </border>
    <border>
      <left style="medium">
        <color rgb="FF000000"/>
      </left>
      <right style="medium">
        <color rgb="FF000000"/>
      </right>
      <top style="medium">
        <color rgb="FF000000"/>
      </top>
      <bottom style="none"/>
    </border>
    <border>
      <left style="medium">
        <color rgb="FF000000"/>
      </left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none"/>
      <top style="medium">
        <color rgb="FF000000"/>
      </top>
      <bottom style="none"/>
    </border>
    <border>
      <left style="none"/>
      <right style="medium">
        <color rgb="FF000000"/>
      </right>
      <top style="medium">
        <color rgb="FF000000"/>
      </top>
      <bottom style="none"/>
    </border>
    <border>
      <left style="none"/>
      <right style="medium">
        <color rgb="FF000000"/>
      </right>
      <top style="none"/>
      <bottom style="none"/>
    </border>
    <border>
      <left style="medium">
        <color rgb="FF000000"/>
      </left>
      <right style="none"/>
      <top style="thin">
        <color rgb="FF000000"/>
      </top>
      <bottom style="medium">
        <color rgb="FF000000"/>
      </bottom>
    </border>
    <border>
      <left style="none"/>
      <right style="medium">
        <color rgb="FF000000"/>
      </right>
      <top style="thin">
        <color rgb="FF000000"/>
      </top>
      <bottom style="medium">
        <color rgb="FF000000"/>
      </bottom>
    </border>
    <border>
      <left style="none"/>
      <right style="none"/>
      <top style="thin">
        <color rgb="FF000000"/>
      </top>
      <bottom style="medium">
        <color rgb="FF000000"/>
      </bottom>
    </border>
    <border>
      <left style="thin">
        <color rgb="FF000000"/>
      </left>
      <right style="none"/>
      <top style="thin">
        <color rgb="FF000000"/>
      </top>
      <bottom style="medium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196" fontId="0" borderId="0" xfId="0" applyNumberFormat="true" applyFont="false" applyFill="false" applyBorder="false" applyAlignment="false" applyProtection="false"/>
  </cellStyleXfs>
  <cellXfs count="73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196" fontId="0" borderId="0" xfId="2" applyNumberFormat="true" applyFont="false" applyFill="false" applyBorder="false" applyAlignment="false" applyProtection="false"/>
    <xf numFmtId="0" fontId="1" fillId="2" borderId="0" xfId="0" applyFont="true" applyFill="true"/>
    <xf numFmtId="0" fontId="2" fillId="3" borderId="0" xfId="0" applyFont="true" applyFill="true">
      <alignment horizontal="center"/>
      <protection locked="false"/>
    </xf>
    <xf numFmtId="0" fontId="2" fillId="3" borderId="0" xfId="0" applyFont="true" applyFill="true">
      <alignment horizontal="center"/>
    </xf>
    <xf numFmtId="0" fontId="3" fillId="4" borderId="1" xfId="0" applyFont="true" applyFill="true" applyBorder="true">
      <alignment horizontal="center" vertical="center"/>
    </xf>
    <xf numFmtId="0" fontId="1" fillId="5" borderId="2" xfId="0" applyFont="true" applyFill="true" applyBorder="true">
      <alignment horizontal="center"/>
    </xf>
    <xf numFmtId="3" fontId="1" fillId="6" borderId="0" xfId="0" applyNumberFormat="true" applyFont="true" applyFill="true">
      <alignment horizontal="center"/>
      <protection locked="false"/>
    </xf>
    <xf numFmtId="3" fontId="1" fillId="6" borderId="0" xfId="0" applyNumberFormat="true" applyFont="true" applyFill="true">
      <alignment horizontal="center"/>
    </xf>
    <xf numFmtId="0" fontId="3" fillId="4" borderId="3" xfId="0" applyFont="true" applyFill="true" applyBorder="true">
      <alignment horizontal="center" vertical="center"/>
    </xf>
    <xf numFmtId="0" fontId="1" fillId="7" borderId="4" xfId="0" applyFont="true" applyFill="true" applyBorder="true">
      <alignment horizontal="center"/>
    </xf>
    <xf numFmtId="3" fontId="1" fillId="8" borderId="0" xfId="0" applyNumberFormat="true" applyFont="true" applyFill="true">
      <alignment horizontal="center"/>
      <protection locked="false"/>
    </xf>
    <xf numFmtId="3" fontId="1" fillId="8" borderId="0" xfId="0" applyNumberFormat="true" applyFont="true" applyFill="true">
      <alignment horizontal="center"/>
    </xf>
    <xf numFmtId="0" fontId="1" borderId="0" xfId="0" applyFont="true"/>
    <xf numFmtId="0" fontId="3" borderId="5" xfId="0" applyFont="true" applyBorder="true">
      <alignment horizontal="center"/>
    </xf>
    <xf numFmtId="3" fontId="1" borderId="0" xfId="0" applyNumberFormat="true" applyFont="true">
      <alignment horizontal="center"/>
    </xf>
    <xf numFmtId="0" fontId="3" fillId="10" borderId="1" xfId="0" applyFont="true" applyFill="true" applyBorder="true">
      <alignment horizontal="center" vertical="center"/>
    </xf>
    <xf numFmtId="197" fontId="1" fillId="6" xfId="1" applyNumberFormat="true" applyFont="true" applyFill="true">
      <alignment horizontal="center"/>
    </xf>
    <xf numFmtId="197" fontId="1" fillId="6" borderId="0" xfId="0" applyNumberFormat="true" applyFont="true" applyFill="true">
      <alignment horizontal="center"/>
    </xf>
    <xf numFmtId="0" fontId="3" fillId="10" borderId="3" xfId="0" applyFont="true" applyFill="true" applyBorder="true">
      <alignment horizontal="center" vertical="center"/>
    </xf>
    <xf numFmtId="0" fontId="1" fillId="11" borderId="4" xfId="0" applyFont="true" applyFill="true" applyBorder="true">
      <alignment horizontal="center"/>
    </xf>
    <xf numFmtId="197" fontId="1" fillId="8" xfId="1" applyNumberFormat="true" applyFont="true" applyFill="true">
      <alignment horizontal="center"/>
    </xf>
    <xf numFmtId="197" fontId="1" fillId="8" borderId="0" xfId="0" applyNumberFormat="true" applyFont="true" applyFill="true">
      <alignment horizontal="center"/>
    </xf>
    <xf numFmtId="0" fontId="3" fillId="12" borderId="1" xfId="0" applyFont="true" applyFill="true" applyBorder="true">
      <alignment horizontal="center" vertical="center"/>
    </xf>
    <xf numFmtId="0" fontId="3" fillId="12" borderId="3" xfId="0" applyFont="true" applyFill="true" applyBorder="true">
      <alignment horizontal="center" vertical="center"/>
    </xf>
    <xf numFmtId="0" fontId="1" fillId="13" borderId="0" xfId="0" applyFont="true" applyFill="true"/>
    <xf numFmtId="0" fontId="3" fillId="14" borderId="6" xfId="0" applyFont="true" applyFill="true" applyBorder="true">
      <alignment horizontal="center" vertical="center"/>
    </xf>
    <xf numFmtId="0" fontId="3" fillId="14" borderId="2" xfId="0" applyFont="true" applyFill="true" applyBorder="true">
      <alignment horizontal="center" vertical="center"/>
    </xf>
    <xf numFmtId="0" fontId="3" borderId="1" xfId="0" applyFont="true" applyBorder="true">
      <alignment horizontal="center"/>
    </xf>
    <xf numFmtId="0" fontId="1" borderId="7" xfId="0" applyFont="true" applyBorder="true">
      <alignment horizontal="center"/>
    </xf>
    <xf numFmtId="0" fontId="1" borderId="2" xfId="0" applyFont="true" applyBorder="true"/>
    <xf numFmtId="0" fontId="1" fillId="5" borderId="8" xfId="0" applyFont="true" applyFill="true" applyBorder="true">
      <alignment horizontal="center"/>
    </xf>
    <xf numFmtId="0" fontId="1" fillId="11" borderId="9" xfId="0" applyFont="true" applyFill="true" applyBorder="true">
      <alignment horizontal="center"/>
    </xf>
    <xf numFmtId="0" fontId="3" borderId="10" xfId="0" applyFont="true" applyBorder="true">
      <alignment horizontal="center"/>
    </xf>
    <xf numFmtId="0" fontId="1" borderId="0" xfId="0" applyFont="true">
      <alignment horizontal="center"/>
    </xf>
    <xf numFmtId="197" fontId="3" borderId="5" xfId="0" applyNumberFormat="true" applyFont="true" applyBorder="true">
      <alignment horizontal="center"/>
    </xf>
    <xf numFmtId="0" fontId="1" fillId="14" borderId="11" xfId="0" applyFont="true" applyFill="true" applyBorder="true"/>
    <xf numFmtId="0" fontId="1" fillId="14" borderId="5" xfId="0" applyFont="true" applyFill="true" applyBorder="true"/>
    <xf numFmtId="197" fontId="1" fillId="14" borderId="12" xfId="0" applyNumberFormat="true" applyFont="true" applyFill="true" applyBorder="true">
      <alignment horizontal="center"/>
    </xf>
    <xf numFmtId="197" fontId="1" fillId="14" borderId="4" xfId="0" applyNumberFormat="true" applyFont="true" applyFill="true" applyBorder="true">
      <alignment horizontal="center"/>
    </xf>
    <xf numFmtId="0" fontId="3" borderId="3" xfId="0" applyFont="true" applyBorder="true">
      <alignment horizontal="center"/>
    </xf>
    <xf numFmtId="0" fontId="1" borderId="13" xfId="0" applyFont="true" applyBorder="true">
      <alignment horizontal="center"/>
    </xf>
    <xf numFmtId="0" fontId="3" borderId="4" xfId="0" applyFont="true" applyBorder="true">
      <alignment horizontal="center"/>
    </xf>
    <xf numFmtId="0" fontId="0" borderId="0" xfId="0" applyFont="true"/>
    <xf numFmtId="9" fontId="0" borderId="0" xfId="0" applyNumberFormat="true" applyFont="true"/>
    <xf numFmtId="0" fontId="1" fillId="15" borderId="0" xfId="0" applyFont="true" applyFill="true"/>
    <xf numFmtId="0" fontId="1" fillId="5" borderId="14" xfId="0" applyFont="true" applyFill="true" applyBorder="true">
      <alignment horizontal="center"/>
    </xf>
    <xf numFmtId="0" fontId="1" fillId="11" borderId="15" xfId="0" applyFont="true" applyFill="true" applyBorder="true">
      <alignment horizontal="center"/>
    </xf>
    <xf numFmtId="0" fontId="4" fillId="13" borderId="0" xfId="0" applyFont="true" applyFill="true"/>
    <xf numFmtId="0" fontId="3" fillId="16" borderId="1" xfId="0" applyFont="true" applyFill="true" applyBorder="true">
      <alignment horizontal="center"/>
    </xf>
    <xf numFmtId="0" fontId="2" fillId="15" borderId="7" xfId="0" applyFont="true" applyFill="true" applyBorder="true">
      <alignment horizontal="center"/>
    </xf>
    <xf numFmtId="0" fontId="2" fillId="15" borderId="0" xfId="0" applyFont="true" applyFill="true">
      <alignment horizontal="center"/>
    </xf>
    <xf numFmtId="0" fontId="3" fillId="16" borderId="10" xfId="0" applyFont="true" applyFill="true" applyBorder="true">
      <alignment horizontal="center"/>
    </xf>
    <xf numFmtId="0" fontId="1" fillId="5" borderId="0" xfId="0" applyFont="true" applyFill="true">
      <alignment horizontal="center"/>
    </xf>
    <xf numFmtId="197" fontId="1" xfId="1" applyNumberFormat="true" applyFont="true">
      <alignment horizontal="center"/>
    </xf>
    <xf numFmtId="197" fontId="1" borderId="0" xfId="0" applyNumberFormat="true" applyFont="true">
      <alignment horizontal="center"/>
    </xf>
    <xf numFmtId="0" fontId="3" fillId="16" borderId="3" xfId="0" applyFont="true" applyFill="true" applyBorder="true">
      <alignment horizontal="center"/>
    </xf>
    <xf numFmtId="0" fontId="1" fillId="11" borderId="13" xfId="0" applyFont="true" applyFill="true" applyBorder="true">
      <alignment horizontal="center"/>
    </xf>
    <xf numFmtId="197" fontId="1" borderId="13" xfId="1" applyNumberFormat="true" applyFont="true" applyBorder="true">
      <alignment horizontal="center"/>
    </xf>
    <xf numFmtId="197" fontId="1" fillId="14" borderId="12" xfId="1" applyNumberFormat="true" applyFont="true" applyFill="true" applyBorder="true">
      <alignment horizontal="center"/>
    </xf>
    <xf numFmtId="197" fontId="1" fillId="14" borderId="4" xfId="1" applyNumberFormat="true" applyFont="true" applyFill="true" applyBorder="true">
      <alignment horizontal="center"/>
    </xf>
    <xf numFmtId="3" fontId="1" fillId="6" xfId="1" applyNumberFormat="true" applyFont="true" applyFill="true">
      <alignment horizontal="center"/>
    </xf>
    <xf numFmtId="3" fontId="1" fillId="8" xfId="1" applyNumberFormat="true" applyFont="true" applyFill="true">
      <alignment horizontal="center"/>
    </xf>
    <xf numFmtId="0" fontId="3" borderId="0" xfId="0" applyFont="true"/>
    <xf numFmtId="198" fontId="1" fillId="14" borderId="11" xfId="2" applyNumberFormat="true" applyFont="true" applyFill="true" applyBorder="true">
      <alignment horizontal="center"/>
    </xf>
    <xf numFmtId="198" fontId="1" fillId="14" borderId="5" xfId="2" applyNumberFormat="true" applyFont="true" applyFill="true" applyBorder="true">
      <alignment horizontal="center"/>
    </xf>
    <xf numFmtId="10" fontId="1" fillId="14" borderId="12" xfId="0" applyNumberFormat="true" applyFont="true" applyFill="true" applyBorder="true">
      <alignment horizontal="center"/>
    </xf>
    <xf numFmtId="10" fontId="1" fillId="14" borderId="4" xfId="0" applyNumberFormat="true" applyFont="true" applyFill="true" applyBorder="true">
      <alignment horizontal="center"/>
    </xf>
    <xf numFmtId="10" fontId="1" borderId="0" xfId="0" applyNumberFormat="true" applyFont="true"/>
    <xf numFmtId="0" fontId="3" fillId="4" borderId="10" xfId="0" applyFont="true" applyFill="true" applyBorder="true">
      <alignment horizontal="center" vertical="center"/>
    </xf>
    <xf numFmtId="0" fontId="1" fillId="5" borderId="16" xfId="0" applyFont="true" applyFill="true" applyBorder="true">
      <alignment horizontal="center"/>
    </xf>
    <xf numFmtId="0" fontId="1" fillId="11" borderId="17" xfId="0" applyFont="true" applyFill="true" applyBorder="true">
      <alignment horizontal="center"/>
    </xf>
  </cellXfs>
  <cellStyles count="3">
    <cellStyle name="Normal" xfId="0" builtinId="0"/>
    <cellStyle name="Percent" xfId="1" builtinId="5"/>
    <cellStyle name="Comma" xfId="2" builtinId="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Q16"/>
  <sheetViews>
    <sheetView zoomScale="100" topLeftCell="A1" workbookViewId="0" showGridLines="true" showRowColHeaders="true">
      <selection activeCell="B3" sqref="B3:B3"/>
    </sheetView>
  </sheetViews>
  <sheetFormatPr customHeight="false" defaultColWidth="9.28125" defaultRowHeight="12.75"/>
  <cols>
    <col min="1" max="1" bestFit="false" customWidth="true" width="9.28125" hidden="false" outlineLevel="0"/>
    <col min="2" max="3" bestFit="false" customWidth="true" width="10.140625" hidden="false" outlineLevel="0"/>
    <col min="4" max="4" bestFit="false" customWidth="true" width="12.00390625" hidden="false" outlineLevel="0"/>
    <col min="5" max="8" bestFit="false" customWidth="true" width="9.28125" hidden="false" outlineLevel="0"/>
    <col min="10" max="10" bestFit="false" customWidth="true" width="26.00390625" hidden="false" outlineLevel="0"/>
    <col min="11" max="13" bestFit="false" customWidth="true" width="14.57421875" hidden="false" outlineLevel="0"/>
  </cols>
  <sheetData>
    <row r="1" ht="15.75" customHeight="true">
      <c r="A1" s="3"/>
      <c r="B1" s="6" t="s">
        <v>1</v>
      </c>
      <c r="C1" s="10"/>
      <c r="D1" s="14"/>
      <c r="E1" s="17" t="s">
        <v>5</v>
      </c>
      <c r="F1" s="20"/>
      <c r="G1" s="24" t="s">
        <v>6</v>
      </c>
      <c r="H1" s="25"/>
      <c r="I1" s="26"/>
      <c r="J1" s="27" t="s">
        <v>7</v>
      </c>
      <c r="K1" s="32" t="s">
        <v>2</v>
      </c>
      <c r="L1" s="37"/>
      <c r="M1" s="39" t="n">
        <f>AVERAGE(G2:G15)</f>
        <v>0.612595636870007</v>
      </c>
    </row>
    <row r="2" ht="16.5" customHeight="true">
      <c r="A2" s="4" t="s">
        <v>0</v>
      </c>
      <c r="B2" s="7" t="s">
        <v>2</v>
      </c>
      <c r="C2" s="11" t="s">
        <v>3</v>
      </c>
      <c r="D2" s="15" t="s">
        <v>4</v>
      </c>
      <c r="E2" s="7" t="s">
        <v>2</v>
      </c>
      <c r="F2" s="21" t="s">
        <v>3</v>
      </c>
      <c r="G2" s="7" t="s">
        <v>2</v>
      </c>
      <c r="H2" s="21" t="s">
        <v>3</v>
      </c>
      <c r="I2" s="26"/>
      <c r="J2" s="28"/>
      <c r="K2" s="33" t="s">
        <v>3</v>
      </c>
      <c r="L2" s="38"/>
      <c r="M2" s="40" t="n">
        <f>AVERAGE(H2:H15)</f>
        <v>0.571320285473539</v>
      </c>
    </row>
    <row r="3" ht="16.5" customHeight="true">
      <c r="A3" s="4" t="n">
        <v>1</v>
      </c>
      <c r="B3" s="8" t="n">
        <v>2672708</v>
      </c>
      <c r="C3" s="12" t="n">
        <v>848299</v>
      </c>
      <c r="D3" s="16" t="n">
        <f>SUM(B3:C3)</f>
        <v>3521007</v>
      </c>
      <c r="E3" s="18" t="n">
        <f>B3/D3</f>
        <v>0.759074889655147</v>
      </c>
      <c r="F3" s="22" t="n">
        <f>C3/D3</f>
        <v>0.240925110344853</v>
      </c>
      <c r="G3" s="18" t="n">
        <f>IF(E3&gt;0.5,E3,"")</f>
        <v>0.759074889655147</v>
      </c>
      <c r="H3" s="22" t="str">
        <f>IF(F3&gt;0.5,F3,"")</f>
      </c>
      <c r="I3" s="26"/>
      <c r="J3" s="14"/>
      <c r="K3" s="14"/>
      <c r="L3" s="14"/>
      <c r="M3" s="14"/>
      <c r="N3" s="44"/>
      <c r="O3" s="44"/>
      <c r="P3" s="44"/>
      <c r="Q3" s="45"/>
    </row>
    <row r="4" ht="15.75" customHeight="true">
      <c r="A4" s="5" t="n">
        <v>2</v>
      </c>
      <c r="B4" s="9" t="n">
        <v>2824597</v>
      </c>
      <c r="C4" s="13" t="n">
        <v>971837</v>
      </c>
      <c r="D4" s="16" t="n">
        <f>SUM(B4:C4)</f>
        <v>3796434</v>
      </c>
      <c r="E4" s="19" t="n">
        <f>B4/D4</f>
        <v>0.744013197648109</v>
      </c>
      <c r="F4" s="23" t="n">
        <f>C4/D4</f>
        <v>0.255986802351891</v>
      </c>
      <c r="G4" s="19" t="n">
        <f>IF(E4&gt;0.5,E4,"")</f>
        <v>0.744013197648109</v>
      </c>
      <c r="H4" s="23" t="str">
        <f>IF(F4&gt;0.5,F4,"")</f>
      </c>
      <c r="I4" s="26"/>
      <c r="J4" s="29" t="s">
        <v>8</v>
      </c>
      <c r="K4" s="34"/>
      <c r="L4" s="34"/>
      <c r="M4" s="41"/>
      <c r="N4" s="44"/>
      <c r="O4" s="44"/>
      <c r="P4" s="44"/>
      <c r="Q4" s="45"/>
    </row>
    <row r="5" ht="15.75" customHeight="true">
      <c r="A5" s="5" t="n">
        <v>3</v>
      </c>
      <c r="B5" s="9" t="n">
        <v>2693588</v>
      </c>
      <c r="C5" s="13" t="n">
        <v>2086449</v>
      </c>
      <c r="D5" s="16" t="n">
        <f>SUM(B5:C5)</f>
        <v>4780037</v>
      </c>
      <c r="E5" s="19" t="n">
        <f>B5/D5</f>
        <v>0.56350777201097</v>
      </c>
      <c r="F5" s="23" t="n">
        <f>C5/D5</f>
        <v>0.43649222798903</v>
      </c>
      <c r="G5" s="19" t="n">
        <f>IF(E5&gt;0.5,E5,"")</f>
        <v>0.56350777201097</v>
      </c>
      <c r="H5" s="23" t="str">
        <f>IF(F5&gt;0.5,F5,"")</f>
      </c>
      <c r="I5" s="26"/>
      <c r="J5" s="30" t="str">
        <f>IF(MAX(M1:M2)=M1,K2,K1)</f>
        <v>Rep</v>
      </c>
      <c r="K5" s="35" t="s">
        <v>9</v>
      </c>
      <c r="L5" s="35"/>
      <c r="M5" s="42"/>
      <c r="N5" s="44"/>
      <c r="O5" s="44"/>
      <c r="P5" s="44"/>
      <c r="Q5" s="44"/>
    </row>
    <row r="6" ht="16.5" customHeight="true">
      <c r="A6" s="5" t="n">
        <v>4</v>
      </c>
      <c r="B6" s="9" t="n">
        <v>1906253</v>
      </c>
      <c r="C6" s="13" t="n">
        <v>2351649</v>
      </c>
      <c r="D6" s="16" t="n">
        <f>SUM(B6:C6)</f>
        <v>4257902</v>
      </c>
      <c r="E6" s="19" t="n">
        <f>B6/D6</f>
        <v>0.44769771591737</v>
      </c>
      <c r="F6" s="23" t="n">
        <f>C6/D6</f>
        <v>0.55230228408263</v>
      </c>
      <c r="G6" s="19" t="str">
        <f>IF(E6&gt;0.5,E6,"")</f>
      </c>
      <c r="H6" s="23" t="n">
        <f>IF(F6&gt;0.5,F6,"")</f>
        <v>0.55230228408263</v>
      </c>
      <c r="I6" s="26"/>
      <c r="J6" s="31"/>
      <c r="K6" s="36" t="n">
        <f>MAX(M1:M2)-MIN(M1:M2)</f>
        <v>0.0412753513964685</v>
      </c>
      <c r="L6" s="15"/>
      <c r="M6" s="43"/>
      <c r="N6" s="44"/>
      <c r="O6" s="44"/>
      <c r="P6" s="44"/>
      <c r="Q6" s="44"/>
    </row>
    <row r="7" ht="15.75" customHeight="true">
      <c r="A7" s="5" t="n">
        <v>5</v>
      </c>
      <c r="B7" s="9" t="n">
        <v>2270638</v>
      </c>
      <c r="C7" s="13" t="n">
        <v>2221171</v>
      </c>
      <c r="D7" s="16" t="n">
        <f>SUM(B7:C7)</f>
        <v>4491809</v>
      </c>
      <c r="E7" s="19" t="n">
        <f>B7/D7</f>
        <v>0.505506356125116</v>
      </c>
      <c r="F7" s="23" t="n">
        <f>C7/D7</f>
        <v>0.494493643874884</v>
      </c>
      <c r="G7" s="19" t="n">
        <f>IF(E7&gt;0.5,E7,"")</f>
        <v>0.505506356125116</v>
      </c>
      <c r="H7" s="23" t="str">
        <f>IF(F7&gt;0.5,F7,"")</f>
      </c>
      <c r="I7" s="26"/>
      <c r="J7" s="14"/>
      <c r="K7" s="14"/>
      <c r="L7" s="14"/>
      <c r="M7" s="14"/>
      <c r="N7" s="44"/>
      <c r="O7" s="44"/>
      <c r="P7" s="44"/>
      <c r="Q7" s="44"/>
    </row>
    <row r="8" ht="15.75" customHeight="true">
      <c r="A8" s="5" t="n">
        <v>6</v>
      </c>
      <c r="B8" s="9" t="n">
        <v>2541794</v>
      </c>
      <c r="C8" s="13" t="n">
        <v>2011471</v>
      </c>
      <c r="D8" s="16" t="n">
        <f>SUM(B8:C8)</f>
        <v>4553265</v>
      </c>
      <c r="E8" s="19" t="n">
        <f>B8/D8</f>
        <v>0.558235464002205</v>
      </c>
      <c r="F8" s="23" t="n">
        <f>C8/D8</f>
        <v>0.441764535997795</v>
      </c>
      <c r="G8" s="19" t="n">
        <f>IF(E8&gt;0.5,E8,"")</f>
        <v>0.558235464002205</v>
      </c>
      <c r="H8" s="23" t="str">
        <f>IF(F8&gt;0.5,F8,"")</f>
      </c>
      <c r="I8" s="26"/>
      <c r="J8" s="14"/>
      <c r="K8" s="14"/>
      <c r="L8" s="14"/>
      <c r="M8" s="14"/>
    </row>
    <row r="9" ht="15.75" customHeight="true">
      <c r="A9" s="5" t="n">
        <v>7</v>
      </c>
      <c r="B9" s="9" t="n">
        <v>2789301</v>
      </c>
      <c r="C9" s="13" t="n">
        <v>1766129</v>
      </c>
      <c r="D9" s="16" t="n">
        <f>SUM(B9:C9)</f>
        <v>4555430</v>
      </c>
      <c r="E9" s="19" t="n">
        <f>B9/D9</f>
        <v>0.612302461019048</v>
      </c>
      <c r="F9" s="23" t="n">
        <f>C9/D9</f>
        <v>0.387697538980952</v>
      </c>
      <c r="G9" s="19" t="n">
        <f>IF(E9&gt;0.5,E9,"")</f>
        <v>0.612302461019048</v>
      </c>
      <c r="H9" s="23" t="str">
        <f>IF(F9&gt;0.5,F9,"")</f>
      </c>
      <c r="I9" s="26"/>
      <c r="J9" s="14"/>
      <c r="K9" s="14"/>
      <c r="L9" s="14"/>
      <c r="M9" s="14"/>
    </row>
    <row r="10" ht="15.75" customHeight="true">
      <c r="A10" s="5" t="n">
        <v>8</v>
      </c>
      <c r="B10" s="9" t="n">
        <v>1648593</v>
      </c>
      <c r="C10" s="13" t="n">
        <v>2274929</v>
      </c>
      <c r="D10" s="16" t="n">
        <f>SUM(B10:C10)</f>
        <v>3923522</v>
      </c>
      <c r="E10" s="19" t="n">
        <f>B10/D10</f>
        <v>0.420181918184733</v>
      </c>
      <c r="F10" s="23" t="n">
        <f>C10/D10</f>
        <v>0.579818081815267</v>
      </c>
      <c r="G10" s="19" t="str">
        <f>IF(E10&gt;0.5,E10,"")</f>
      </c>
      <c r="H10" s="23" t="n">
        <f>IF(F10&gt;0.5,F10,"")</f>
        <v>0.579818081815267</v>
      </c>
      <c r="I10" s="26"/>
      <c r="J10" s="14"/>
      <c r="K10" s="14"/>
      <c r="L10" s="14"/>
      <c r="M10" s="14"/>
    </row>
    <row r="11" ht="15.75" customHeight="true">
      <c r="A11" s="5" t="n">
        <v>9</v>
      </c>
      <c r="B11" s="9" t="n">
        <v>1922829</v>
      </c>
      <c r="C11" s="13" t="n">
        <v>2267998</v>
      </c>
      <c r="D11" s="16" t="n">
        <f>SUM(B11:C11)</f>
        <v>4190827</v>
      </c>
      <c r="E11" s="19" t="n">
        <f>B11/D11</f>
        <v>0.458818510045869</v>
      </c>
      <c r="F11" s="23" t="n">
        <f>C11/D11</f>
        <v>0.541181489954131</v>
      </c>
      <c r="G11" s="19" t="str">
        <f>IF(E11&gt;0.5,E11,"")</f>
      </c>
      <c r="H11" s="23" t="n">
        <f>IF(F11&gt;0.5,F11,"")</f>
        <v>0.541181489954131</v>
      </c>
      <c r="I11" s="26"/>
      <c r="J11" s="14"/>
      <c r="K11" s="14"/>
      <c r="L11" s="14"/>
      <c r="M11" s="14"/>
    </row>
    <row r="12" ht="15.75" customHeight="true">
      <c r="A12" s="5" t="n">
        <v>10</v>
      </c>
      <c r="B12" s="9" t="n">
        <v>1764502</v>
      </c>
      <c r="C12" s="13" t="n">
        <v>2799817</v>
      </c>
      <c r="D12" s="16" t="n">
        <f>SUM(B12:C12)</f>
        <v>4564319</v>
      </c>
      <c r="E12" s="19" t="n">
        <f>B12/D12</f>
        <v>0.386586038355338</v>
      </c>
      <c r="F12" s="23" t="n">
        <f>C12/D12</f>
        <v>0.613413961644662</v>
      </c>
      <c r="G12" s="19" t="str">
        <f>IF(E12&gt;0.5,E12,"")</f>
      </c>
      <c r="H12" s="23" t="n">
        <f>IF(F12&gt;0.5,F12,"")</f>
        <v>0.613413961644662</v>
      </c>
      <c r="I12" s="26"/>
      <c r="J12" s="14"/>
      <c r="K12" s="14"/>
      <c r="L12" s="14"/>
      <c r="M12" s="14"/>
    </row>
    <row r="13" ht="15.75" customHeight="true">
      <c r="A13" s="5" t="n">
        <v>11</v>
      </c>
      <c r="B13" s="9" t="n">
        <v>2441469</v>
      </c>
      <c r="C13" s="13" t="n">
        <v>2033944</v>
      </c>
      <c r="D13" s="16" t="n">
        <f>SUM(B13:C13)</f>
        <v>4475413</v>
      </c>
      <c r="E13" s="19" t="n">
        <f>B13/D13</f>
        <v>0.545529317629457</v>
      </c>
      <c r="F13" s="23" t="n">
        <f>C13/D13</f>
        <v>0.454470682370543</v>
      </c>
      <c r="G13" s="19" t="n">
        <f>IF(E13&gt;0.5,E13,"")</f>
        <v>0.545529317629457</v>
      </c>
      <c r="H13" s="23" t="str">
        <f>IF(F13&gt;0.5,F13,"")</f>
      </c>
      <c r="I13" s="26"/>
      <c r="J13" s="14"/>
      <c r="K13" s="14"/>
      <c r="L13" s="14"/>
      <c r="M13" s="14"/>
    </row>
    <row r="14" ht="15.75" customHeight="true">
      <c r="A14" s="5" t="n">
        <v>12</v>
      </c>
      <c r="B14" s="9" t="n">
        <v>2016550</v>
      </c>
      <c r="C14" s="13" t="n">
        <v>2697440</v>
      </c>
      <c r="D14" s="16" t="n">
        <f>SUM(B14:C14)</f>
        <v>4713990</v>
      </c>
      <c r="E14" s="19" t="n">
        <f>B14/D14</f>
        <v>0.427779863767212</v>
      </c>
      <c r="F14" s="23" t="n">
        <f>C14/D14</f>
        <v>0.572220136232788</v>
      </c>
      <c r="G14" s="19" t="str">
        <f>IF(E14&gt;0.5,E14,"")</f>
      </c>
      <c r="H14" s="23" t="n">
        <f>IF(F14&gt;0.5,F14,"")</f>
        <v>0.572220136232788</v>
      </c>
      <c r="I14" s="26"/>
      <c r="J14" s="14"/>
      <c r="K14" s="14"/>
      <c r="L14" s="14"/>
      <c r="M14" s="14"/>
    </row>
    <row r="15" ht="15.75" customHeight="true">
      <c r="A15" s="5" t="n">
        <v>13</v>
      </c>
      <c r="B15" s="9" t="n">
        <v>1785692</v>
      </c>
      <c r="C15" s="13" t="n">
        <v>2357308</v>
      </c>
      <c r="D15" s="16" t="n">
        <f>SUM(B15:C15)</f>
        <v>4143000</v>
      </c>
      <c r="E15" s="19" t="n">
        <f>B15/D15</f>
        <v>0.431014240888245</v>
      </c>
      <c r="F15" s="23" t="n">
        <f>C15/D15</f>
        <v>0.568985759111755</v>
      </c>
      <c r="G15" s="19" t="str">
        <f>IF(E15&gt;0.5,E15,"")</f>
      </c>
      <c r="H15" s="23" t="n">
        <f>IF(F15&gt;0.5,F15,"")</f>
        <v>0.568985759111755</v>
      </c>
      <c r="I15" s="26"/>
      <c r="J15" s="14"/>
      <c r="K15" s="14"/>
      <c r="L15" s="14"/>
      <c r="M15" s="14"/>
    </row>
    <row r="16" ht="15.75" customHeight="true">
      <c r="J16" s="14"/>
      <c r="K16" s="14"/>
      <c r="L16" s="14"/>
      <c r="M16" s="14"/>
    </row>
  </sheetData>
  <sheetProtection sheet="true"/>
  <mergeCells>
    <mergeCell ref="J1:J2"/>
    <mergeCell ref="J4:M4"/>
    <mergeCell ref="K5:M5"/>
    <mergeCell ref="K6:M6"/>
    <mergeCell ref="B1:C1"/>
    <mergeCell ref="E1:F1"/>
    <mergeCell ref="G1:H1"/>
  </mergeCell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dimension ref="A1:L16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2.75"/>
  <cols>
    <col min="1" max="1" bestFit="false" customWidth="true" width="9.421875" hidden="false" outlineLevel="0"/>
    <col min="2" max="3" bestFit="false" customWidth="true" width="7.140625" hidden="false" outlineLevel="0"/>
    <col min="4" max="4" bestFit="false" customWidth="true" width="3.28125" hidden="true" outlineLevel="0"/>
    <col min="5" max="5" bestFit="false" customWidth="true" width="0" hidden="true" outlineLevel="0"/>
    <col min="6" max="7" bestFit="false" customWidth="true" width="8.57421875" hidden="true" outlineLevel="0"/>
    <col min="9" max="9" bestFit="false" customWidth="true" width="29.00390625" hidden="false" outlineLevel="0"/>
    <col min="10" max="10" bestFit="false" customWidth="true" width="14.28125" hidden="false" outlineLevel="0"/>
    <col min="11" max="12" bestFit="false" customWidth="true" width="14.140625" hidden="false" outlineLevel="0"/>
  </cols>
  <sheetData>
    <row r="1" ht="15.75" customHeight="true">
      <c r="A1" s="46"/>
      <c r="B1" s="6" t="s">
        <v>1</v>
      </c>
      <c r="C1" s="10"/>
      <c r="D1" s="49"/>
      <c r="E1" s="50" t="s">
        <v>10</v>
      </c>
      <c r="F1" s="53"/>
      <c r="G1" s="57"/>
      <c r="H1" s="26"/>
      <c r="I1" s="27" t="s">
        <v>11</v>
      </c>
      <c r="J1" s="32" t="s">
        <v>2</v>
      </c>
      <c r="K1" s="37"/>
      <c r="L1" s="60" t="n">
        <f>MEDIAN(B2:B15)</f>
        <v>0.505506356125116</v>
      </c>
    </row>
    <row r="2" ht="16.5" customHeight="true">
      <c r="A2" s="4" t="s">
        <v>0</v>
      </c>
      <c r="B2" s="47" t="s">
        <v>2</v>
      </c>
      <c r="C2" s="48" t="s">
        <v>3</v>
      </c>
      <c r="D2" s="49"/>
      <c r="E2" s="51" t="s">
        <v>0</v>
      </c>
      <c r="F2" s="54" t="s">
        <v>2</v>
      </c>
      <c r="G2" s="58" t="s">
        <v>3</v>
      </c>
      <c r="H2" s="26"/>
      <c r="I2" s="28"/>
      <c r="J2" s="33" t="s">
        <v>3</v>
      </c>
      <c r="K2" s="38"/>
      <c r="L2" s="61" t="n">
        <f>MEDIAN(C2:C15)</f>
        <v>0.494493643874884</v>
      </c>
    </row>
    <row r="3" ht="15.75" customHeight="true">
      <c r="A3" s="4" t="n">
        <v>1</v>
      </c>
      <c r="B3" s="18" t="n">
        <f>'Lopsided Margins'!E3</f>
        <v>0.759074889655147</v>
      </c>
      <c r="C3" s="22" t="n">
        <f>'Lopsided Margins'!F3</f>
        <v>0.240925110344853</v>
      </c>
      <c r="D3" s="49" t="e">
        <f>RANK(B3,$B$3:$B$3)</f>
        <v>#NAME?</v>
      </c>
      <c r="E3" s="51" t="n">
        <v>1</v>
      </c>
      <c r="F3" s="55" t="e">
        <f>INDEX($B$3:$B$3,MATCH(14,$D$3:$D$3,0))</f>
        <v>#N/A</v>
      </c>
      <c r="G3" s="59" t="e">
        <f>INDEX($C$3:$C$3,MATCH(14,$D$3:$D$3,0))</f>
        <v>#N/A</v>
      </c>
      <c r="H3" s="26"/>
      <c r="I3" s="27" t="s">
        <v>12</v>
      </c>
      <c r="J3" s="32" t="s">
        <v>2</v>
      </c>
      <c r="K3" s="37"/>
      <c r="L3" s="60" t="n">
        <f>AVERAGE(B2:B15)</f>
        <v>0.52771136501914</v>
      </c>
    </row>
    <row r="4" ht="16.5" customHeight="true">
      <c r="A4" s="5" t="n">
        <v>2</v>
      </c>
      <c r="B4" s="19" t="n">
        <f>'Lopsided Margins'!E4</f>
        <v>0.744013197648109</v>
      </c>
      <c r="C4" s="23" t="n">
        <f>'Lopsided Margins'!F4</f>
        <v>0.255986802351891</v>
      </c>
      <c r="E4" s="52" t="n">
        <v>2</v>
      </c>
      <c r="F4" s="56" t="e">
        <f>INDEX($B$3:$B$3,MATCH(14,$D$3:$D$3,0))</f>
        <v>#N/A</v>
      </c>
      <c r="G4" s="56" t="e">
        <f>INDEX($C$3:$C$3,MATCH(14,$D$3:$D$3,0))</f>
        <v>#N/A</v>
      </c>
      <c r="H4" s="26"/>
      <c r="I4" s="28"/>
      <c r="J4" s="33" t="s">
        <v>3</v>
      </c>
      <c r="K4" s="38"/>
      <c r="L4" s="61" t="n">
        <f>AVERAGE(C2:C15)</f>
        <v>0.47228863498086</v>
      </c>
    </row>
    <row r="5" ht="15.75" customHeight="true">
      <c r="A5" s="5" t="n">
        <v>3</v>
      </c>
      <c r="B5" s="19" t="n">
        <f>'Lopsided Margins'!E5</f>
        <v>0.56350777201097</v>
      </c>
      <c r="C5" s="23" t="n">
        <f>'Lopsided Margins'!F5</f>
        <v>0.43649222798903</v>
      </c>
      <c r="E5" s="52" t="n">
        <v>3</v>
      </c>
      <c r="F5" s="56" t="e">
        <f>INDEX($B$3:$B$3,MATCH(14,$D$3:$D$3,0))</f>
        <v>#N/A</v>
      </c>
      <c r="G5" s="56" t="e">
        <f>INDEX($C$3:$C$3,MATCH(14,$D$3:$D$3,0))</f>
        <v>#N/A</v>
      </c>
      <c r="H5" s="26"/>
      <c r="I5" s="27" t="s">
        <v>13</v>
      </c>
      <c r="J5" s="32" t="s">
        <v>2</v>
      </c>
      <c r="K5" s="37"/>
      <c r="L5" s="60" t="n">
        <f>L3-L1</f>
        <v>0.022205008894024</v>
      </c>
    </row>
    <row r="6" ht="16.5" customHeight="true">
      <c r="A6" s="5" t="n">
        <v>4</v>
      </c>
      <c r="B6" s="19" t="n">
        <f>'Lopsided Margins'!E6</f>
        <v>0.44769771591737</v>
      </c>
      <c r="C6" s="23" t="n">
        <f>'Lopsided Margins'!F6</f>
        <v>0.55230228408263</v>
      </c>
      <c r="E6" s="52" t="n">
        <v>4</v>
      </c>
      <c r="F6" s="56" t="e">
        <f>INDEX($B$3:$B$3,MATCH(14,$D$3:$D$3,0))</f>
        <v>#N/A</v>
      </c>
      <c r="G6" s="56" t="e">
        <f>INDEX($C$3:$C$3,MATCH(14,$D$3:$D$3,0))</f>
        <v>#N/A</v>
      </c>
      <c r="H6" s="26"/>
      <c r="I6" s="28"/>
      <c r="J6" s="33" t="s">
        <v>3</v>
      </c>
      <c r="K6" s="38"/>
      <c r="L6" s="61" t="n">
        <f>L4-L2</f>
        <v>-0.0222050088940239</v>
      </c>
    </row>
    <row r="7" ht="16.5" customHeight="true">
      <c r="A7" s="5" t="n">
        <v>5</v>
      </c>
      <c r="B7" s="19" t="n">
        <f>'Lopsided Margins'!E7</f>
        <v>0.505506356125116</v>
      </c>
      <c r="C7" s="23" t="n">
        <f>'Lopsided Margins'!F7</f>
        <v>0.494493643874884</v>
      </c>
      <c r="E7" s="52" t="n">
        <v>5</v>
      </c>
      <c r="F7" s="56" t="e">
        <f>INDEX($B$3:$B$3,MATCH(14,$D$3:$D$3,0))</f>
        <v>#N/A</v>
      </c>
      <c r="G7" s="56" t="e">
        <f>INDEX($C$3:$C$3,MATCH(14,$D$3:$D$3,0))</f>
        <v>#N/A</v>
      </c>
      <c r="H7" s="26"/>
      <c r="I7" s="14"/>
      <c r="J7" s="14"/>
      <c r="K7" s="14"/>
      <c r="L7" s="14"/>
    </row>
    <row r="8" ht="15.75" customHeight="true">
      <c r="A8" s="5" t="n">
        <v>6</v>
      </c>
      <c r="B8" s="19" t="n">
        <f>'Lopsided Margins'!E8</f>
        <v>0.558235464002205</v>
      </c>
      <c r="C8" s="23" t="n">
        <f>'Lopsided Margins'!F8</f>
        <v>0.441764535997795</v>
      </c>
      <c r="E8" s="52" t="n">
        <v>6</v>
      </c>
      <c r="F8" s="56" t="e">
        <f>INDEX($B$3:$B$3,MATCH(14,$D$3:$D$3,0))</f>
        <v>#N/A</v>
      </c>
      <c r="G8" s="56" t="e">
        <f>INDEX($C$3:$C$3,MATCH(14,$D$3:$D$3,0))</f>
        <v>#N/A</v>
      </c>
      <c r="H8" s="26"/>
      <c r="I8" s="29" t="s">
        <v>14</v>
      </c>
      <c r="J8" s="34"/>
      <c r="K8" s="34"/>
      <c r="L8" s="41"/>
    </row>
    <row r="9" ht="15.75" customHeight="true">
      <c r="A9" s="5" t="n">
        <v>7</v>
      </c>
      <c r="B9" s="19" t="n">
        <f>'Lopsided Margins'!E9</f>
        <v>0.612302461019048</v>
      </c>
      <c r="C9" s="23" t="n">
        <f>'Lopsided Margins'!F9</f>
        <v>0.387697538980952</v>
      </c>
      <c r="E9" s="52" t="n">
        <v>7</v>
      </c>
      <c r="F9" s="56" t="e">
        <f>INDEX($B$3:$B$3,MATCH(14,$D$3:$D$3,0))</f>
        <v>#N/A</v>
      </c>
      <c r="G9" s="56" t="e">
        <f>INDEX($C$3:$C$3,MATCH(14,$D$3:$D$3,0))</f>
        <v>#N/A</v>
      </c>
      <c r="H9" s="26"/>
      <c r="I9" s="30" t="str">
        <f>IF(MAX(L5:L6)=L5,J6,J5)</f>
        <v>Rep</v>
      </c>
      <c r="J9" s="35" t="s">
        <v>15</v>
      </c>
      <c r="K9" s="35"/>
      <c r="L9" s="42"/>
    </row>
    <row r="10" ht="16.5" customHeight="true">
      <c r="A10" s="5" t="n">
        <v>8</v>
      </c>
      <c r="B10" s="19" t="n">
        <f>'Lopsided Margins'!E10</f>
        <v>0.420181918184733</v>
      </c>
      <c r="C10" s="23" t="n">
        <f>'Lopsided Margins'!F10</f>
        <v>0.579818081815267</v>
      </c>
      <c r="E10" s="52" t="n">
        <v>8</v>
      </c>
      <c r="F10" s="56" t="e">
        <f>INDEX($B$3:$B$3,MATCH(14,$D$3:$D$3,0))</f>
        <v>#N/A</v>
      </c>
      <c r="G10" s="56" t="e">
        <f>INDEX($C$3:$C$3,MATCH(14,$D$3:$D$3,0))</f>
        <v>#N/A</v>
      </c>
      <c r="H10" s="26"/>
      <c r="I10" s="31"/>
      <c r="J10" s="36" t="n">
        <f>ABS(MIN(L5:L6))</f>
        <v>0.0222050088940239</v>
      </c>
      <c r="K10" s="15"/>
      <c r="L10" s="43"/>
    </row>
    <row r="11" ht="15.75" customHeight="true">
      <c r="A11" s="5" t="n">
        <v>9</v>
      </c>
      <c r="B11" s="19" t="n">
        <f>'Lopsided Margins'!E11</f>
        <v>0.458818510045869</v>
      </c>
      <c r="C11" s="23" t="n">
        <f>'Lopsided Margins'!F11</f>
        <v>0.541181489954131</v>
      </c>
      <c r="E11" s="52" t="n">
        <v>9</v>
      </c>
      <c r="F11" s="56" t="e">
        <f>INDEX($B$3:$B$3,MATCH(14,$D$3:$D$3,0))</f>
        <v>#N/A</v>
      </c>
      <c r="G11" s="56" t="e">
        <f>INDEX($C$3:$C$3,MATCH(14,$D$3:$D$3,0))</f>
        <v>#N/A</v>
      </c>
      <c r="H11" s="26"/>
      <c r="I11" s="14"/>
      <c r="J11" s="14"/>
      <c r="K11" s="14"/>
      <c r="L11" s="14"/>
    </row>
    <row r="12" ht="15.75" customHeight="true">
      <c r="A12" s="5" t="n">
        <v>10</v>
      </c>
      <c r="B12" s="19" t="n">
        <f>'Lopsided Margins'!E12</f>
        <v>0.386586038355338</v>
      </c>
      <c r="C12" s="23" t="n">
        <f>'Lopsided Margins'!F12</f>
        <v>0.613413961644662</v>
      </c>
      <c r="E12" s="52" t="n">
        <v>10</v>
      </c>
      <c r="F12" s="56" t="e">
        <f>INDEX($B$3:$B$3,MATCH(14,$D$3:$D$3,0))</f>
        <v>#N/A</v>
      </c>
      <c r="G12" s="56" t="e">
        <f>INDEX($C$3:$C$3,MATCH(14,$D$3:$D$3,0))</f>
        <v>#N/A</v>
      </c>
      <c r="H12" s="26"/>
      <c r="I12" s="14"/>
      <c r="J12" s="14"/>
      <c r="K12" s="14"/>
      <c r="L12" s="14"/>
    </row>
    <row r="13" ht="15.75" customHeight="true">
      <c r="A13" s="5" t="n">
        <v>11</v>
      </c>
      <c r="B13" s="19" t="n">
        <f>'Lopsided Margins'!E13</f>
        <v>0.545529317629457</v>
      </c>
      <c r="C13" s="23" t="n">
        <f>'Lopsided Margins'!F13</f>
        <v>0.454470682370543</v>
      </c>
      <c r="E13" s="52" t="n">
        <v>11</v>
      </c>
      <c r="F13" s="56" t="e">
        <f>INDEX($B$3:$B$3,MATCH(14,$D$3:$D$3,0))</f>
        <v>#N/A</v>
      </c>
      <c r="G13" s="56" t="e">
        <f>INDEX($C$3:$C$3,MATCH(14,$D$3:$D$3,0))</f>
        <v>#N/A</v>
      </c>
      <c r="H13" s="26"/>
      <c r="I13" s="14"/>
      <c r="J13" s="14"/>
      <c r="K13" s="14"/>
      <c r="L13" s="14"/>
    </row>
    <row r="14" ht="15.75" customHeight="true">
      <c r="A14" s="5" t="n">
        <v>12</v>
      </c>
      <c r="B14" s="19" t="n">
        <f>'Lopsided Margins'!E14</f>
        <v>0.427779863767212</v>
      </c>
      <c r="C14" s="23" t="n">
        <f>'Lopsided Margins'!F14</f>
        <v>0.572220136232788</v>
      </c>
      <c r="E14" s="52" t="n">
        <v>12</v>
      </c>
      <c r="F14" s="56" t="e">
        <f>INDEX($B$3:$B$3,MATCH(14,$D$3:$D$3,0))</f>
        <v>#N/A</v>
      </c>
      <c r="G14" s="56" t="e">
        <f>INDEX($C$3:$C$3,MATCH(14,$D$3:$D$3,0))</f>
        <v>#N/A</v>
      </c>
      <c r="H14" s="26"/>
      <c r="I14" s="14"/>
      <c r="J14" s="14"/>
      <c r="K14" s="14"/>
      <c r="L14" s="14"/>
    </row>
    <row r="15" ht="15.75" customHeight="true">
      <c r="A15" s="5" t="n">
        <v>13</v>
      </c>
      <c r="B15" s="19" t="n">
        <f>'Lopsided Margins'!E15</f>
        <v>0.431014240888245</v>
      </c>
      <c r="C15" s="23" t="n">
        <f>'Lopsided Margins'!F15</f>
        <v>0.568985759111755</v>
      </c>
      <c r="E15" s="52" t="n">
        <v>13</v>
      </c>
      <c r="F15" s="56" t="e">
        <f>INDEX($B$3:$B$3,MATCH(14,$D$3:$D$3,0))</f>
        <v>#N/A</v>
      </c>
      <c r="G15" s="56" t="e">
        <f>INDEX($C$3:$C$3,MATCH(14,$D$3:$D$3,0))</f>
        <v>#N/A</v>
      </c>
      <c r="H15" s="26"/>
      <c r="I15" s="14"/>
      <c r="J15" s="14"/>
      <c r="K15" s="14"/>
      <c r="L15" s="14"/>
    </row>
    <row r="16" ht="15.75" customHeight="true">
      <c r="I16" s="14"/>
      <c r="J16" s="14"/>
      <c r="K16" s="14"/>
      <c r="L16" s="14"/>
    </row>
  </sheetData>
  <sheetProtection sheet="true"/>
  <mergeCells>
    <mergeCell ref="J10:L10"/>
    <mergeCell ref="B1:C1"/>
    <mergeCell ref="I1:I2"/>
    <mergeCell ref="I3:I4"/>
    <mergeCell ref="I5:I6"/>
    <mergeCell ref="I8:L8"/>
    <mergeCell ref="J9:L9"/>
    <mergeCell ref="E1: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Q15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3" bestFit="false" customWidth="true" style="14" width="10.140625" hidden="false" outlineLevel="0"/>
    <col min="4" max="4" bestFit="false" customWidth="true" style="14" width="12.00390625" hidden="false" outlineLevel="0"/>
    <col min="5" max="6" bestFit="false" customWidth="true" style="14" width="10.140625" hidden="false" outlineLevel="0"/>
    <col min="7" max="7" bestFit="false" customWidth="true" style="14" width="17.57421875" hidden="false" outlineLevel="0"/>
    <col min="8" max="8" bestFit="false" customWidth="true" style="14" width="10.140625" hidden="false" outlineLevel="0"/>
    <col min="9" max="9" bestFit="false" customWidth="true" style="14" width="9.28125" hidden="false" outlineLevel="0"/>
    <col min="10" max="11" bestFit="false" customWidth="true" style="14" width="11.421875" hidden="false" outlineLevel="0"/>
    <col min="12" max="12" bestFit="true" style="14" width="9.140625" hidden="false" outlineLevel="0"/>
    <col min="13" max="13" bestFit="false" customWidth="true" style="14" width="27.7109375" hidden="false" outlineLevel="0"/>
    <col min="14" max="14" bestFit="false" customWidth="true" style="14" width="9.00390625" hidden="false" outlineLevel="0"/>
    <col min="15" max="15" bestFit="false" customWidth="true" style="14" width="20.28125" hidden="false" outlineLevel="0"/>
    <col min="16" max="17" bestFit="false" customWidth="true" style="14" width="30.421875" hidden="false" outlineLevel="0"/>
    <col min="18" max="16384" bestFit="true" style="14" width="9.140625" hidden="false" outlineLevel="0"/>
  </cols>
  <sheetData>
    <row r="1" ht="16.5" customHeight="true">
      <c r="A1" s="3"/>
      <c r="B1" s="6" t="s">
        <v>1</v>
      </c>
      <c r="C1" s="10"/>
      <c r="E1" s="17" t="s">
        <v>16</v>
      </c>
      <c r="F1" s="20"/>
      <c r="H1" s="17" t="s">
        <v>18</v>
      </c>
      <c r="I1" s="20"/>
      <c r="J1" s="17" t="s">
        <v>19</v>
      </c>
      <c r="K1" s="20"/>
      <c r="L1" s="26"/>
      <c r="O1" s="64" t="s">
        <v>19</v>
      </c>
      <c r="P1" s="64" t="s">
        <v>22</v>
      </c>
    </row>
    <row r="2" ht="16.5" customHeight="true">
      <c r="A2" s="4" t="s">
        <v>0</v>
      </c>
      <c r="B2" s="7" t="s">
        <v>2</v>
      </c>
      <c r="C2" s="21" t="s">
        <v>3</v>
      </c>
      <c r="D2" s="15" t="s">
        <v>4</v>
      </c>
      <c r="E2" s="7" t="s">
        <v>2</v>
      </c>
      <c r="F2" s="21" t="s">
        <v>3</v>
      </c>
      <c r="G2" s="15" t="s">
        <v>17</v>
      </c>
      <c r="H2" s="7" t="s">
        <v>2</v>
      </c>
      <c r="I2" s="21" t="s">
        <v>3</v>
      </c>
      <c r="J2" s="7" t="s">
        <v>2</v>
      </c>
      <c r="K2" s="21" t="s">
        <v>3</v>
      </c>
      <c r="L2" s="26"/>
      <c r="M2" s="27" t="s">
        <v>20</v>
      </c>
      <c r="N2" s="32" t="s">
        <v>2</v>
      </c>
      <c r="O2" s="65" t="n">
        <f>SUM(J2:J15)</f>
        <v>14191816.5</v>
      </c>
      <c r="P2" s="67" t="n">
        <f>O2/SUM(D2:D15)</f>
        <v>0.253574926490105</v>
      </c>
      <c r="Q2" s="69"/>
    </row>
    <row r="3" ht="16.5" customHeight="true">
      <c r="A3" s="4" t="n">
        <v>1</v>
      </c>
      <c r="B3" s="9" t="n">
        <f>'Lopsided Margins'!B3</f>
        <v>2672708</v>
      </c>
      <c r="C3" s="13" t="n">
        <f>'Lopsided Margins'!C3</f>
        <v>848299</v>
      </c>
      <c r="D3" s="16" t="n">
        <f>SUM(B3:C3)</f>
        <v>3521007</v>
      </c>
      <c r="E3" s="62" t="n">
        <f>IF(MAX(B3:C3)=B3,0,B3)</f>
        <v>0</v>
      </c>
      <c r="F3" s="63" t="n">
        <f>IF(MAX(B3:C3)=B3,C3,0)</f>
        <v>848299</v>
      </c>
      <c r="G3" s="16" t="n">
        <f>D3/2</f>
        <v>1760503.5</v>
      </c>
      <c r="H3" s="62" t="n">
        <f>IF(MAX(B3:C3)=B3,B3-G3,0)</f>
        <v>912204.5</v>
      </c>
      <c r="I3" s="63" t="n">
        <f>IF(MAX(B3:C3)=B3,0,C3-G3)</f>
        <v>0</v>
      </c>
      <c r="J3" s="62" t="n">
        <f>MAX(E3,H3)</f>
        <v>912204.5</v>
      </c>
      <c r="K3" s="63" t="n">
        <f>MAX(F3,I3)</f>
        <v>848299</v>
      </c>
      <c r="L3" s="26"/>
      <c r="M3" s="28"/>
      <c r="N3" s="33" t="s">
        <v>3</v>
      </c>
      <c r="O3" s="66" t="n">
        <f>SUM(K2:K15)</f>
        <v>13791661</v>
      </c>
      <c r="P3" s="68" t="n">
        <f>O3/SUM(D2:D15)</f>
        <v>0.246425073509895</v>
      </c>
      <c r="Q3" s="69"/>
    </row>
    <row r="4" ht="16.5" customHeight="true">
      <c r="A4" s="5" t="n">
        <v>2</v>
      </c>
      <c r="B4" s="9" t="n">
        <f>'Lopsided Margins'!B4</f>
        <v>2824597</v>
      </c>
      <c r="C4" s="13" t="n">
        <f>'Lopsided Margins'!C4</f>
        <v>971837</v>
      </c>
      <c r="D4" s="16" t="n">
        <f>SUM(B4:C4)</f>
        <v>3796434</v>
      </c>
      <c r="E4" s="9" t="n">
        <f>IF(MAX(B4:C4)=B4,0,B4)</f>
        <v>0</v>
      </c>
      <c r="F4" s="13" t="n">
        <f>IF(MAX(B4:C4)=B4,C4,0)</f>
        <v>971837</v>
      </c>
      <c r="G4" s="16" t="n">
        <f>D4/2</f>
        <v>1898217</v>
      </c>
      <c r="H4" s="9" t="n">
        <f>IF(MAX(B4:C4)=B4,B4-G4,0)</f>
        <v>926380</v>
      </c>
      <c r="I4" s="13" t="n">
        <f>IF(MAX(B4:C4)=B4,0,C4-G4)</f>
        <v>0</v>
      </c>
      <c r="J4" s="9" t="n">
        <f>MAX(E4,H4)</f>
        <v>926380</v>
      </c>
      <c r="K4" s="13" t="n">
        <f>MAX(F4,I4)</f>
        <v>971837</v>
      </c>
      <c r="L4" s="26"/>
    </row>
    <row r="5">
      <c r="A5" s="5" t="n">
        <v>3</v>
      </c>
      <c r="B5" s="9" t="n">
        <f>'Lopsided Margins'!B5</f>
        <v>2693588</v>
      </c>
      <c r="C5" s="13" t="n">
        <f>'Lopsided Margins'!C5</f>
        <v>2086449</v>
      </c>
      <c r="D5" s="16" t="n">
        <f>SUM(B5:C5)</f>
        <v>4780037</v>
      </c>
      <c r="E5" s="9" t="n">
        <f>IF(MAX(B5:C5)=B5,0,B5)</f>
        <v>0</v>
      </c>
      <c r="F5" s="13" t="n">
        <f>IF(MAX(B5:C5)=B5,C5,0)</f>
        <v>2086449</v>
      </c>
      <c r="G5" s="16" t="n">
        <f>D5/2</f>
        <v>2390018.5</v>
      </c>
      <c r="H5" s="9" t="n">
        <f>IF(MAX(B5:C5)=B5,B5-G5,0)</f>
        <v>303569.5</v>
      </c>
      <c r="I5" s="13" t="n">
        <f>IF(MAX(B5:C5)=B5,0,C5-G5)</f>
        <v>0</v>
      </c>
      <c r="J5" s="9" t="n">
        <f>MAX(E5,H5)</f>
        <v>303569.5</v>
      </c>
      <c r="K5" s="13" t="n">
        <f>MAX(F5,I5)</f>
        <v>2086449</v>
      </c>
      <c r="L5" s="26"/>
      <c r="M5" s="29" t="s">
        <v>8</v>
      </c>
      <c r="N5" s="34"/>
      <c r="O5" s="34"/>
      <c r="P5" s="41"/>
      <c r="Q5" s="69"/>
    </row>
    <row r="6">
      <c r="A6" s="5" t="n">
        <v>4</v>
      </c>
      <c r="B6" s="9" t="n">
        <f>'Lopsided Margins'!B6</f>
        <v>1906253</v>
      </c>
      <c r="C6" s="13" t="n">
        <f>'Lopsided Margins'!C6</f>
        <v>2351649</v>
      </c>
      <c r="D6" s="16" t="n">
        <f>SUM(B6:C6)</f>
        <v>4257902</v>
      </c>
      <c r="E6" s="9" t="n">
        <f>IF(MAX(B6:C6)=B6,0,B6)</f>
        <v>1906253</v>
      </c>
      <c r="F6" s="13" t="n">
        <f>IF(MAX(B6:C6)=B6,C6,0)</f>
        <v>0</v>
      </c>
      <c r="G6" s="16" t="n">
        <f>D6/2</f>
        <v>2128951</v>
      </c>
      <c r="H6" s="9" t="n">
        <f>IF(MAX(B6:C6)=B6,B6-G6,0)</f>
        <v>0</v>
      </c>
      <c r="I6" s="13" t="n">
        <f>IF(MAX(B6:C6)=B6,0,C6-G6)</f>
        <v>222698</v>
      </c>
      <c r="J6" s="9" t="n">
        <f>MAX(E6,H6)</f>
        <v>1906253</v>
      </c>
      <c r="K6" s="13" t="n">
        <f>MAX(F6,I6)</f>
        <v>222698</v>
      </c>
      <c r="L6" s="26"/>
      <c r="M6" s="30" t="str">
        <f>IF(MAX(P2:P3)=P2,N3,N2)</f>
        <v>Rep</v>
      </c>
      <c r="N6" s="35" t="s">
        <v>21</v>
      </c>
      <c r="O6" s="35"/>
      <c r="P6" s="42"/>
    </row>
    <row r="7" ht="16.5" customHeight="true">
      <c r="A7" s="5" t="n">
        <v>5</v>
      </c>
      <c r="B7" s="9" t="n">
        <f>'Lopsided Margins'!B7</f>
        <v>2270638</v>
      </c>
      <c r="C7" s="13" t="n">
        <f>'Lopsided Margins'!C7</f>
        <v>2221171</v>
      </c>
      <c r="D7" s="16" t="n">
        <f>SUM(B7:C7)</f>
        <v>4491809</v>
      </c>
      <c r="E7" s="9" t="n">
        <f>IF(MAX(B7:C7)=B7,0,B7)</f>
        <v>0</v>
      </c>
      <c r="F7" s="13" t="n">
        <f>IF(MAX(B7:C7)=B7,C7,0)</f>
        <v>2221171</v>
      </c>
      <c r="G7" s="16" t="n">
        <f>D7/2</f>
        <v>2245904.5</v>
      </c>
      <c r="H7" s="9" t="n">
        <f>IF(MAX(B7:C7)=B7,B7-G7,0)</f>
        <v>24733.5</v>
      </c>
      <c r="I7" s="13" t="n">
        <f>IF(MAX(B7:C7)=B7,0,C7-G7)</f>
        <v>0</v>
      </c>
      <c r="J7" s="9" t="n">
        <f>MAX(E7,H7)</f>
        <v>24733.5</v>
      </c>
      <c r="K7" s="13" t="n">
        <f>MAX(F7,I7)</f>
        <v>2221171</v>
      </c>
      <c r="L7" s="26"/>
      <c r="M7" s="31"/>
      <c r="N7" s="36" t="n">
        <f>(MAX(O2:O3)-MIN(O2:O3))/SUM(D2:D15)</f>
        <v>0.00714985298020948</v>
      </c>
      <c r="O7" s="15"/>
      <c r="P7" s="43"/>
    </row>
    <row r="8">
      <c r="A8" s="5" t="n">
        <v>6</v>
      </c>
      <c r="B8" s="9" t="n">
        <f>'Lopsided Margins'!B8</f>
        <v>2541794</v>
      </c>
      <c r="C8" s="13" t="n">
        <f>'Lopsided Margins'!C8</f>
        <v>2011471</v>
      </c>
      <c r="D8" s="16" t="n">
        <f>SUM(B8:C8)</f>
        <v>4553265</v>
      </c>
      <c r="E8" s="9" t="n">
        <f>IF(MAX(B8:C8)=B8,0,B8)</f>
        <v>0</v>
      </c>
      <c r="F8" s="13" t="n">
        <f>IF(MAX(B8:C8)=B8,C8,0)</f>
        <v>2011471</v>
      </c>
      <c r="G8" s="16" t="n">
        <f>D8/2</f>
        <v>2276632.5</v>
      </c>
      <c r="H8" s="9" t="n">
        <f>IF(MAX(B8:C8)=B8,B8-G8,0)</f>
        <v>265161.5</v>
      </c>
      <c r="I8" s="13" t="n">
        <f>IF(MAX(B8:C8)=B8,0,C8-G8)</f>
        <v>0</v>
      </c>
      <c r="J8" s="9" t="n">
        <f>MAX(E8,H8)</f>
        <v>265161.5</v>
      </c>
      <c r="K8" s="13" t="n">
        <f>MAX(F8,I8)</f>
        <v>2011471</v>
      </c>
      <c r="L8" s="26"/>
    </row>
    <row r="9">
      <c r="A9" s="5" t="n">
        <v>7</v>
      </c>
      <c r="B9" s="9" t="n">
        <f>'Lopsided Margins'!B9</f>
        <v>2789301</v>
      </c>
      <c r="C9" s="13" t="n">
        <f>'Lopsided Margins'!C9</f>
        <v>1766129</v>
      </c>
      <c r="D9" s="16" t="n">
        <f>SUM(B9:C9)</f>
        <v>4555430</v>
      </c>
      <c r="E9" s="9" t="n">
        <f>IF(MAX(B9:C9)=B9,0,B9)</f>
        <v>0</v>
      </c>
      <c r="F9" s="13" t="n">
        <f>IF(MAX(B9:C9)=B9,C9,0)</f>
        <v>1766129</v>
      </c>
      <c r="G9" s="16" t="n">
        <f>D9/2</f>
        <v>2277715</v>
      </c>
      <c r="H9" s="9" t="n">
        <f>IF(MAX(B9:C9)=B9,B9-G9,0)</f>
        <v>511586</v>
      </c>
      <c r="I9" s="13" t="n">
        <f>IF(MAX(B9:C9)=B9,0,C9-G9)</f>
        <v>0</v>
      </c>
      <c r="J9" s="9" t="n">
        <f>MAX(E9,H9)</f>
        <v>511586</v>
      </c>
      <c r="K9" s="13" t="n">
        <f>MAX(F9,I9)</f>
        <v>1766129</v>
      </c>
      <c r="L9" s="26"/>
    </row>
    <row r="10">
      <c r="A10" s="5" t="n">
        <v>8</v>
      </c>
      <c r="B10" s="9" t="n">
        <f>'Lopsided Margins'!B10</f>
        <v>1648593</v>
      </c>
      <c r="C10" s="13" t="n">
        <f>'Lopsided Margins'!C10</f>
        <v>2274929</v>
      </c>
      <c r="D10" s="16" t="n">
        <f>SUM(B10:C10)</f>
        <v>3923522</v>
      </c>
      <c r="E10" s="9" t="n">
        <f>IF(MAX(B10:C10)=B10,0,B10)</f>
        <v>1648593</v>
      </c>
      <c r="F10" s="13" t="n">
        <f>IF(MAX(B10:C10)=B10,C10,0)</f>
        <v>0</v>
      </c>
      <c r="G10" s="16" t="n">
        <f>D10/2</f>
        <v>1961761</v>
      </c>
      <c r="H10" s="9" t="n">
        <f>IF(MAX(B10:C10)=B10,B10-G10,0)</f>
        <v>0</v>
      </c>
      <c r="I10" s="13" t="n">
        <f>IF(MAX(B10:C10)=B10,0,C10-G10)</f>
        <v>313168</v>
      </c>
      <c r="J10" s="9" t="n">
        <f>MAX(E10,H10)</f>
        <v>1648593</v>
      </c>
      <c r="K10" s="13" t="n">
        <f>MAX(F10,I10)</f>
        <v>313168</v>
      </c>
      <c r="L10" s="26"/>
    </row>
    <row r="11">
      <c r="A11" s="5" t="n">
        <v>9</v>
      </c>
      <c r="B11" s="9" t="n">
        <f>'Lopsided Margins'!B11</f>
        <v>1922829</v>
      </c>
      <c r="C11" s="13" t="n">
        <f>'Lopsided Margins'!C11</f>
        <v>2267998</v>
      </c>
      <c r="D11" s="16" t="n">
        <f>SUM(B11:C11)</f>
        <v>4190827</v>
      </c>
      <c r="E11" s="9" t="n">
        <f>IF(MAX(B11:C11)=B11,0,B11)</f>
        <v>1922829</v>
      </c>
      <c r="F11" s="13" t="n">
        <f>IF(MAX(B11:C11)=B11,C11,0)</f>
        <v>0</v>
      </c>
      <c r="G11" s="16" t="n">
        <f>D11/2</f>
        <v>2095413.5</v>
      </c>
      <c r="H11" s="9" t="n">
        <f>IF(MAX(B11:C11)=B11,B11-G11,0)</f>
        <v>0</v>
      </c>
      <c r="I11" s="13" t="n">
        <f>IF(MAX(B11:C11)=B11,0,C11-G11)</f>
        <v>172584.5</v>
      </c>
      <c r="J11" s="9" t="n">
        <f>MAX(E11,H11)</f>
        <v>1922829</v>
      </c>
      <c r="K11" s="13" t="n">
        <f>MAX(F11,I11)</f>
        <v>172584.5</v>
      </c>
      <c r="L11" s="26"/>
    </row>
    <row r="12">
      <c r="A12" s="5" t="n">
        <v>10</v>
      </c>
      <c r="B12" s="9" t="n">
        <f>'Lopsided Margins'!B12</f>
        <v>1764502</v>
      </c>
      <c r="C12" s="13" t="n">
        <f>'Lopsided Margins'!C12</f>
        <v>2799817</v>
      </c>
      <c r="D12" s="16" t="n">
        <f>SUM(B12:C12)</f>
        <v>4564319</v>
      </c>
      <c r="E12" s="9" t="n">
        <f>IF(MAX(B12:C12)=B12,0,B12)</f>
        <v>1764502</v>
      </c>
      <c r="F12" s="13" t="n">
        <f>IF(MAX(B12:C12)=B12,C12,0)</f>
        <v>0</v>
      </c>
      <c r="G12" s="16" t="n">
        <f>D12/2</f>
        <v>2282159.5</v>
      </c>
      <c r="H12" s="9" t="n">
        <f>IF(MAX(B12:C12)=B12,B12-G12,0)</f>
        <v>0</v>
      </c>
      <c r="I12" s="13" t="n">
        <f>IF(MAX(B12:C12)=B12,0,C12-G12)</f>
        <v>517657.5</v>
      </c>
      <c r="J12" s="9" t="n">
        <f>MAX(E12,H12)</f>
        <v>1764502</v>
      </c>
      <c r="K12" s="13" t="n">
        <f>MAX(F12,I12)</f>
        <v>517657.5</v>
      </c>
      <c r="L12" s="26"/>
    </row>
    <row r="13">
      <c r="A13" s="5" t="n">
        <v>11</v>
      </c>
      <c r="B13" s="9" t="n">
        <f>'Lopsided Margins'!B13</f>
        <v>2441469</v>
      </c>
      <c r="C13" s="13" t="n">
        <f>'Lopsided Margins'!C13</f>
        <v>2033944</v>
      </c>
      <c r="D13" s="16" t="n">
        <f>SUM(B13:C13)</f>
        <v>4475413</v>
      </c>
      <c r="E13" s="9" t="n">
        <f>IF(MAX(B13:C13)=B13,0,B13)</f>
        <v>0</v>
      </c>
      <c r="F13" s="13" t="n">
        <f>IF(MAX(B13:C13)=B13,C13,0)</f>
        <v>2033944</v>
      </c>
      <c r="G13" s="16" t="n">
        <f>D13/2</f>
        <v>2237706.5</v>
      </c>
      <c r="H13" s="9" t="n">
        <f>IF(MAX(B13:C13)=B13,B13-G13,0)</f>
        <v>203762.5</v>
      </c>
      <c r="I13" s="13" t="n">
        <f>IF(MAX(B13:C13)=B13,0,C13-G13)</f>
        <v>0</v>
      </c>
      <c r="J13" s="9" t="n">
        <f>MAX(E13,H13)</f>
        <v>203762.5</v>
      </c>
      <c r="K13" s="13" t="n">
        <f>MAX(F13,I13)</f>
        <v>2033944</v>
      </c>
      <c r="L13" s="26"/>
    </row>
    <row r="14">
      <c r="A14" s="5" t="n">
        <v>12</v>
      </c>
      <c r="B14" s="9" t="n">
        <f>'Lopsided Margins'!B14</f>
        <v>2016550</v>
      </c>
      <c r="C14" s="13" t="n">
        <f>'Lopsided Margins'!C14</f>
        <v>2697440</v>
      </c>
      <c r="D14" s="16" t="n">
        <f>SUM(B14:C14)</f>
        <v>4713990</v>
      </c>
      <c r="E14" s="9" t="n">
        <f>IF(MAX(B14:C14)=B14,0,B14)</f>
        <v>2016550</v>
      </c>
      <c r="F14" s="13" t="n">
        <f>IF(MAX(B14:C14)=B14,C14,0)</f>
        <v>0</v>
      </c>
      <c r="G14" s="16" t="n">
        <f>D14/2</f>
        <v>2356995</v>
      </c>
      <c r="H14" s="9" t="n">
        <f>IF(MAX(B14:C14)=B14,B14-G14,0)</f>
        <v>0</v>
      </c>
      <c r="I14" s="13" t="n">
        <f>IF(MAX(B14:C14)=B14,0,C14-G14)</f>
        <v>340445</v>
      </c>
      <c r="J14" s="9" t="n">
        <f>MAX(E14,H14)</f>
        <v>2016550</v>
      </c>
      <c r="K14" s="13" t="n">
        <f>MAX(F14,I14)</f>
        <v>340445</v>
      </c>
      <c r="L14" s="26"/>
    </row>
    <row r="15">
      <c r="A15" s="5" t="n">
        <v>13</v>
      </c>
      <c r="B15" s="9" t="n">
        <f>'Lopsided Margins'!B15</f>
        <v>1785692</v>
      </c>
      <c r="C15" s="13" t="n">
        <f>'Lopsided Margins'!C15</f>
        <v>2357308</v>
      </c>
      <c r="D15" s="16" t="n">
        <f>SUM(B15:C15)</f>
        <v>4143000</v>
      </c>
      <c r="E15" s="9" t="n">
        <f>IF(MAX(B15:C15)=B15,0,B15)</f>
        <v>1785692</v>
      </c>
      <c r="F15" s="13" t="n">
        <f>IF(MAX(B15:C15)=B15,C15,0)</f>
        <v>0</v>
      </c>
      <c r="G15" s="16" t="n">
        <f>D15/2</f>
        <v>2071500</v>
      </c>
      <c r="H15" s="9" t="n">
        <f>IF(MAX(B15:C15)=B15,B15-G15,0)</f>
        <v>0</v>
      </c>
      <c r="I15" s="13" t="n">
        <f>IF(MAX(B15:C15)=B15,0,C15-G15)</f>
        <v>285808</v>
      </c>
      <c r="J15" s="9" t="n">
        <f>MAX(E15,H15)</f>
        <v>1785692</v>
      </c>
      <c r="K15" s="13" t="n">
        <f>MAX(F15,I15)</f>
        <v>285808</v>
      </c>
      <c r="L15" s="26"/>
    </row>
  </sheetData>
  <sheetProtection sheet="true"/>
  <mergeCells>
    <mergeCell ref="M2:M3"/>
    <mergeCell ref="M5:P5"/>
    <mergeCell ref="N6:P6"/>
    <mergeCell ref="N7:P7"/>
    <mergeCell ref="B1:C1"/>
    <mergeCell ref="E1:F1"/>
    <mergeCell ref="H1:I1"/>
    <mergeCell ref="J1:K1"/>
  </mergeCells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dimension ref="A1:K15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2" bestFit="false" customWidth="true" style="14" width="10.140625" hidden="false" outlineLevel="0"/>
    <col min="3" max="3" bestFit="false" customWidth="true" style="14" width="7.421875" hidden="false" outlineLevel="0"/>
    <col min="4" max="4" bestFit="false" customWidth="true" style="14" width="10.140625" hidden="false" outlineLevel="0"/>
    <col min="5" max="5" bestFit="false" customWidth="true" style="14" width="6.8515625" hidden="false" outlineLevel="0"/>
    <col min="6" max="6" bestFit="true" style="14" width="9.140625" hidden="false" outlineLevel="0"/>
    <col min="7" max="7" bestFit="false" customWidth="true" style="14" width="9.28125" hidden="false" outlineLevel="0"/>
    <col min="8" max="8" bestFit="false" customWidth="true" style="14" width="11.00390625" hidden="false" outlineLevel="0"/>
    <col min="9" max="9" bestFit="false" customWidth="true" style="14" width="14.57421875" hidden="false" outlineLevel="0"/>
    <col min="10" max="10" bestFit="false" customWidth="true" style="14" width="10.57421875" hidden="false" outlineLevel="0"/>
    <col min="11" max="11" bestFit="false" customWidth="true" style="14" width="19.421875" hidden="false" outlineLevel="0"/>
    <col min="12" max="16384" bestFit="true" style="14" width="9.140625" hidden="false" outlineLevel="0"/>
  </cols>
  <sheetData>
    <row r="1" ht="16.5" customHeight="true">
      <c r="A1" s="3"/>
      <c r="B1" s="6" t="s">
        <v>23</v>
      </c>
      <c r="C1" s="70"/>
      <c r="D1" s="70"/>
      <c r="E1" s="10"/>
      <c r="F1" s="14"/>
      <c r="G1" s="14"/>
      <c r="H1" s="35" t="s">
        <v>26</v>
      </c>
      <c r="I1" s="35" t="s">
        <v>27</v>
      </c>
      <c r="J1" s="35" t="s">
        <v>28</v>
      </c>
      <c r="K1" s="35" t="s">
        <v>29</v>
      </c>
    </row>
    <row r="2" ht="16.5" customHeight="true">
      <c r="A2" s="4" t="s">
        <v>0</v>
      </c>
      <c r="B2" s="47" t="s">
        <v>2</v>
      </c>
      <c r="C2" s="71" t="s">
        <v>24</v>
      </c>
      <c r="D2" s="72" t="s">
        <v>3</v>
      </c>
      <c r="E2" s="48" t="s">
        <v>25</v>
      </c>
      <c r="F2" s="14"/>
      <c r="G2" s="32" t="s">
        <v>2</v>
      </c>
      <c r="H2" s="56" t="n">
        <f>SUM(B2:B15)/(SUM(B2:B15)+SUM(D2:D15))</f>
        <v>0.523139306042289</v>
      </c>
      <c r="I2" s="35" t="e">
        <f>COUNT('Lopsided Margins'!G2:G15)</f>
        <v>#NAME?</v>
      </c>
      <c r="J2" s="55" t="e">
        <f>I2/(I2+I3)</f>
        <v>#NAME?</v>
      </c>
      <c r="K2" s="56" t="e">
        <f>J2-H2</f>
        <v>#NAME?</v>
      </c>
    </row>
    <row r="3" ht="16.5" customHeight="true">
      <c r="A3" s="4" t="n">
        <v>1</v>
      </c>
      <c r="B3" s="9" t="n">
        <f>'Lopsided Margins'!B3</f>
        <v>2672708</v>
      </c>
      <c r="C3" s="19" t="n">
        <f>'Lopsided Margins'!E3</f>
        <v>0.759074889655147</v>
      </c>
      <c r="D3" s="13" t="n">
        <f>'Lopsided Margins'!C3</f>
        <v>848299</v>
      </c>
      <c r="E3" s="23" t="n">
        <f>'Lopsided Margins'!F3</f>
        <v>0.240925110344853</v>
      </c>
      <c r="F3" s="14"/>
      <c r="G3" s="33" t="s">
        <v>3</v>
      </c>
      <c r="H3" s="56" t="n">
        <f>SUM(D2:D15)/(SUM(B2:B15)+SUM(D2:D15))</f>
        <v>0.476860693957711</v>
      </c>
      <c r="I3" s="35" t="e">
        <f>COUNT('Lopsided Margins'!H2:H115)</f>
        <v>#NAME?</v>
      </c>
      <c r="J3" s="55" t="e">
        <f>I3/(I2+I3)</f>
        <v>#NAME?</v>
      </c>
      <c r="K3" s="56" t="e">
        <f>J3-H3</f>
        <v>#NAME?</v>
      </c>
    </row>
    <row r="4">
      <c r="A4" s="5" t="n">
        <v>2</v>
      </c>
      <c r="B4" s="9" t="n">
        <f>'Lopsided Margins'!B4</f>
        <v>2824597</v>
      </c>
      <c r="C4" s="19" t="n">
        <f>'Lopsided Margins'!E4</f>
        <v>0.744013197648109</v>
      </c>
      <c r="D4" s="13" t="n">
        <f>'Lopsided Margins'!C4</f>
        <v>971837</v>
      </c>
      <c r="E4" s="23" t="n">
        <f>'Lopsided Margins'!F4</f>
        <v>0.255986802351891</v>
      </c>
    </row>
    <row r="5">
      <c r="A5" s="5" t="n">
        <v>3</v>
      </c>
      <c r="B5" s="9" t="n">
        <f>'Lopsided Margins'!B5</f>
        <v>2693588</v>
      </c>
      <c r="C5" s="19" t="n">
        <f>'Lopsided Margins'!E5</f>
        <v>0.56350777201097</v>
      </c>
      <c r="D5" s="13" t="n">
        <f>'Lopsided Margins'!C5</f>
        <v>2086449</v>
      </c>
      <c r="E5" s="23" t="n">
        <f>'Lopsided Margins'!F5</f>
        <v>0.43649222798903</v>
      </c>
    </row>
    <row r="6">
      <c r="A6" s="5" t="n">
        <v>4</v>
      </c>
      <c r="B6" s="9" t="n">
        <f>'Lopsided Margins'!B6</f>
        <v>1906253</v>
      </c>
      <c r="C6" s="19" t="n">
        <f>'Lopsided Margins'!E6</f>
        <v>0.44769771591737</v>
      </c>
      <c r="D6" s="13" t="n">
        <f>'Lopsided Margins'!C6</f>
        <v>2351649</v>
      </c>
      <c r="E6" s="23" t="n">
        <f>'Lopsided Margins'!F6</f>
        <v>0.55230228408263</v>
      </c>
    </row>
    <row r="7">
      <c r="A7" s="5" t="n">
        <v>5</v>
      </c>
      <c r="B7" s="9" t="n">
        <f>'Lopsided Margins'!B7</f>
        <v>2270638</v>
      </c>
      <c r="C7" s="19" t="n">
        <f>'Lopsided Margins'!E7</f>
        <v>0.505506356125116</v>
      </c>
      <c r="D7" s="13" t="n">
        <f>'Lopsided Margins'!C7</f>
        <v>2221171</v>
      </c>
      <c r="E7" s="23" t="n">
        <f>'Lopsided Margins'!F7</f>
        <v>0.494493643874884</v>
      </c>
    </row>
    <row r="8">
      <c r="A8" s="5" t="n">
        <v>6</v>
      </c>
      <c r="B8" s="9" t="n">
        <f>'Lopsided Margins'!B8</f>
        <v>2541794</v>
      </c>
      <c r="C8" s="19" t="n">
        <f>'Lopsided Margins'!E8</f>
        <v>0.558235464002205</v>
      </c>
      <c r="D8" s="13" t="n">
        <f>'Lopsided Margins'!C8</f>
        <v>2011471</v>
      </c>
      <c r="E8" s="23" t="n">
        <f>'Lopsided Margins'!F8</f>
        <v>0.441764535997795</v>
      </c>
    </row>
    <row r="9">
      <c r="A9" s="5" t="n">
        <v>7</v>
      </c>
      <c r="B9" s="9" t="n">
        <f>'Lopsided Margins'!B9</f>
        <v>2789301</v>
      </c>
      <c r="C9" s="19" t="n">
        <f>'Lopsided Margins'!E9</f>
        <v>0.612302461019048</v>
      </c>
      <c r="D9" s="13" t="n">
        <f>'Lopsided Margins'!C9</f>
        <v>1766129</v>
      </c>
      <c r="E9" s="23" t="n">
        <f>'Lopsided Margins'!F9</f>
        <v>0.387697538980952</v>
      </c>
    </row>
    <row r="10">
      <c r="A10" s="5" t="n">
        <v>8</v>
      </c>
      <c r="B10" s="9" t="n">
        <f>'Lopsided Margins'!B10</f>
        <v>1648593</v>
      </c>
      <c r="C10" s="19" t="n">
        <f>'Lopsided Margins'!E10</f>
        <v>0.420181918184733</v>
      </c>
      <c r="D10" s="13" t="n">
        <f>'Lopsided Margins'!C10</f>
        <v>2274929</v>
      </c>
      <c r="E10" s="23" t="n">
        <f>'Lopsided Margins'!F10</f>
        <v>0.579818081815267</v>
      </c>
    </row>
    <row r="11">
      <c r="A11" s="5" t="n">
        <v>9</v>
      </c>
      <c r="B11" s="9" t="n">
        <f>'Lopsided Margins'!B11</f>
        <v>1922829</v>
      </c>
      <c r="C11" s="19" t="n">
        <f>'Lopsided Margins'!E11</f>
        <v>0.458818510045869</v>
      </c>
      <c r="D11" s="13" t="n">
        <f>'Lopsided Margins'!C11</f>
        <v>2267998</v>
      </c>
      <c r="E11" s="23" t="n">
        <f>'Lopsided Margins'!F11</f>
        <v>0.541181489954131</v>
      </c>
    </row>
    <row r="12">
      <c r="A12" s="5" t="n">
        <v>10</v>
      </c>
      <c r="B12" s="9" t="n">
        <f>'Lopsided Margins'!B12</f>
        <v>1764502</v>
      </c>
      <c r="C12" s="19" t="n">
        <f>'Lopsided Margins'!E12</f>
        <v>0.386586038355338</v>
      </c>
      <c r="D12" s="13" t="n">
        <f>'Lopsided Margins'!C12</f>
        <v>2799817</v>
      </c>
      <c r="E12" s="23" t="n">
        <f>'Lopsided Margins'!F12</f>
        <v>0.613413961644662</v>
      </c>
    </row>
    <row r="13">
      <c r="A13" s="5" t="n">
        <v>11</v>
      </c>
      <c r="B13" s="9" t="n">
        <f>'Lopsided Margins'!B13</f>
        <v>2441469</v>
      </c>
      <c r="C13" s="19" t="n">
        <f>'Lopsided Margins'!E13</f>
        <v>0.545529317629457</v>
      </c>
      <c r="D13" s="13" t="n">
        <f>'Lopsided Margins'!C13</f>
        <v>2033944</v>
      </c>
      <c r="E13" s="23" t="n">
        <f>'Lopsided Margins'!F13</f>
        <v>0.454470682370543</v>
      </c>
    </row>
    <row r="14">
      <c r="A14" s="5" t="n">
        <v>12</v>
      </c>
      <c r="B14" s="9" t="n">
        <f>'Lopsided Margins'!B14</f>
        <v>2016550</v>
      </c>
      <c r="C14" s="19" t="n">
        <f>'Lopsided Margins'!E14</f>
        <v>0.427779863767212</v>
      </c>
      <c r="D14" s="13" t="n">
        <f>'Lopsided Margins'!C14</f>
        <v>2697440</v>
      </c>
      <c r="E14" s="23" t="n">
        <f>'Lopsided Margins'!F14</f>
        <v>0.572220136232788</v>
      </c>
    </row>
    <row r="15">
      <c r="A15" s="5" t="n">
        <v>13</v>
      </c>
      <c r="B15" s="9" t="n">
        <f>'Lopsided Margins'!B15</f>
        <v>1785692</v>
      </c>
      <c r="C15" s="19" t="n">
        <f>'Lopsided Margins'!E15</f>
        <v>0.431014240888245</v>
      </c>
      <c r="D15" s="13" t="n">
        <f>'Lopsided Margins'!C15</f>
        <v>2357308</v>
      </c>
      <c r="E15" s="23" t="n">
        <f>'Lopsided Margins'!F15</f>
        <v>0.568985759111755</v>
      </c>
    </row>
  </sheetData>
  <sheetProtection sheet="true"/>
  <mergeCells>
    <mergeCell ref="B1:E1"/>
  </mergeCells>
  <pageMargins bottom="0.75" footer="0.3" header="0.3" left="0.7" right="0.7" top="0.75"/>
</worksheet>
</file>